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officedocument.wordprocessingml.document" Extension="docx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 FILE P3 CORRIGE" sheetId="1" r:id="rId4"/>
    <sheet state="visible" name="Consignes - Travail à faire" sheetId="2" r:id="rId5"/>
    <sheet state="visible" name="Hypothèses" sheetId="3" r:id="rId6"/>
    <sheet state="visible" name="CALCUL COUTS" sheetId="4" r:id="rId7"/>
  </sheets>
  <definedNames/>
  <calcPr/>
  <extLst>
    <ext uri="GoogleSheetsCustomDataVersion1">
      <go:sheetsCustomData xmlns:go="http://customooxmlschemas.google.com/" r:id="rId8" roundtripDataSignature="AMtx7mjazWFd50nfXbwXYfPv00S/9ZvK/g=="/>
    </ext>
  </extLst>
</workbook>
</file>

<file path=xl/sharedStrings.xml><?xml version="1.0" encoding="utf-8"?>
<sst xmlns="http://schemas.openxmlformats.org/spreadsheetml/2006/main" count="153" uniqueCount="109">
  <si>
    <t>CAS FILE P3</t>
  </si>
  <si>
    <t>Corrigé</t>
  </si>
  <si>
    <t>Prix prévu</t>
  </si>
  <si>
    <t>Tarifs</t>
  </si>
  <si>
    <t>Durée d’une formation</t>
  </si>
  <si>
    <t>(en jours)</t>
  </si>
  <si>
    <t xml:space="preserve">Devenir manager des achats </t>
  </si>
  <si>
    <t>Parcours Certifiant acheteur</t>
  </si>
  <si>
    <t>Nombre de prestations prévues</t>
  </si>
  <si>
    <t>Nombre de</t>
  </si>
  <si>
    <t>Nombre moyen de</t>
  </si>
  <si>
    <t>Nombre d’heures de</t>
  </si>
  <si>
    <t>formations</t>
  </si>
  <si>
    <t>stagiaires inscrits</t>
  </si>
  <si>
    <t>formation par jour</t>
  </si>
  <si>
    <t>Charges directes inhérentes aux prestations vendues en N+1</t>
  </si>
  <si>
    <t>Formations</t>
  </si>
  <si>
    <t>Gestion des contrats</t>
  </si>
  <si>
    <t xml:space="preserve">Fournitures diverses </t>
  </si>
  <si>
    <t xml:space="preserve">Rémunération pour une journée </t>
  </si>
  <si>
    <t>Données relatives aux différentes activités</t>
  </si>
  <si>
    <t>Code</t>
  </si>
  <si>
    <t xml:space="preserve">Activités </t>
  </si>
  <si>
    <t>Inducteurs de coûts</t>
  </si>
  <si>
    <t>Charges</t>
  </si>
  <si>
    <t>annuelles</t>
  </si>
  <si>
    <t>(en €)</t>
  </si>
  <si>
    <t>A1</t>
  </si>
  <si>
    <t xml:space="preserve">Prospection commerciale </t>
  </si>
  <si>
    <t>Nombre de contacts</t>
  </si>
  <si>
    <t>A2</t>
  </si>
  <si>
    <t>Organisation des salons</t>
  </si>
  <si>
    <t>Nombre de salons</t>
  </si>
  <si>
    <t>A3</t>
  </si>
  <si>
    <t>Location de salles</t>
  </si>
  <si>
    <t>Nombre d’heures de formation dans les salles louées</t>
  </si>
  <si>
    <t>A4</t>
  </si>
  <si>
    <t>Maintenance informatique</t>
  </si>
  <si>
    <t>Nombre de jours de formation pour l’ensemble des formations</t>
  </si>
  <si>
    <t>A5</t>
  </si>
  <si>
    <t>Conception de plaquettes</t>
  </si>
  <si>
    <t>A6</t>
  </si>
  <si>
    <t>Gestion administrative</t>
  </si>
  <si>
    <t>Nombre de régions</t>
  </si>
  <si>
    <t>TOTAL</t>
  </si>
  <si>
    <t>Nombre de contacts moyen par salon prévu pour N+1</t>
  </si>
  <si>
    <t>Régions</t>
  </si>
  <si>
    <t>Nombre</t>
  </si>
  <si>
    <t xml:space="preserve"> </t>
  </si>
  <si>
    <t>de salons</t>
  </si>
  <si>
    <t>pour "Devenir manager des</t>
  </si>
  <si>
    <t>pour "Parcours Certifiant</t>
  </si>
  <si>
    <t>achats"</t>
  </si>
  <si>
    <t>acheteur"</t>
  </si>
  <si>
    <t xml:space="preserve">Île-de-France </t>
  </si>
  <si>
    <t>Rhône-Alpes</t>
  </si>
  <si>
    <t>Grand-Est</t>
  </si>
  <si>
    <t>Formation non</t>
  </si>
  <si>
    <t>Nouvelle Aquitaine</t>
  </si>
  <si>
    <t>présentée aux salons</t>
  </si>
  <si>
    <t>Provence-Alpes-Côte-d’Azur</t>
  </si>
  <si>
    <t>Nombre total de contacts pour</t>
  </si>
  <si>
    <t>l’ensemble des salons</t>
  </si>
  <si>
    <t>Nombre d’heures de formation effectuées dans des salles louées</t>
  </si>
  <si>
    <t>Devenir manager des achats</t>
  </si>
  <si>
    <t>Parcours certifiant acheteur</t>
  </si>
  <si>
    <t>Volume</t>
  </si>
  <si>
    <t>Coût unitaire</t>
  </si>
  <si>
    <t>inducteurs</t>
  </si>
  <si>
    <t>inducteur</t>
  </si>
  <si>
    <t>Explications calculs</t>
  </si>
  <si>
    <t>Prospection commerciale</t>
  </si>
  <si>
    <t>Le nombre de contacts est identique pour les activités A1 et A5</t>
  </si>
  <si>
    <t xml:space="preserve">Le calcul du volumes d'inducteurs  est foruni dans le tableau "nombre de contacts": 570 +120 = 690 </t>
  </si>
  <si>
    <t>Le nombre de salons figure dans le tableau prévisionnel de N+1: 5 +2+1+1+1</t>
  </si>
  <si>
    <t>Le nombre d'heures de formation dans les salles louées est de 450 + 50 = 500</t>
  </si>
  <si>
    <t>Nombre de jours de formation pour</t>
  </si>
  <si>
    <t>Le nombre de jours de formation pour l'ensembles des formations est égal à (50*11)+(16*4) = 614</t>
  </si>
  <si>
    <t>l’ensemble des formations</t>
  </si>
  <si>
    <t>Le nombre de régions figure dans le tableau des contacts</t>
  </si>
  <si>
    <t>Explications</t>
  </si>
  <si>
    <t>Q</t>
  </si>
  <si>
    <t>PU/CU</t>
  </si>
  <si>
    <t>Total €</t>
  </si>
  <si>
    <t>TOTAL €</t>
  </si>
  <si>
    <t>CA</t>
  </si>
  <si>
    <t>Informations dans les hypothèses "prestations vendues" et "nombre de formations"</t>
  </si>
  <si>
    <t>Coûts directs</t>
  </si>
  <si>
    <t>132 = 11*12 et 40 = 4*10</t>
  </si>
  <si>
    <t>Gestion de contrats</t>
  </si>
  <si>
    <t>Informations dans le tableau des charges directes</t>
  </si>
  <si>
    <t>Fournitures diverses</t>
  </si>
  <si>
    <t>Rémunérations formateurs</t>
  </si>
  <si>
    <t>Informations dans le tableau "Rémunération pour une journée"</t>
  </si>
  <si>
    <t>Coûts indirects</t>
  </si>
  <si>
    <t>Nbr de contacts</t>
  </si>
  <si>
    <t>Informations dans le tableau ci-dessus: utiliser le nombre des inducteurs et le coût des inducteurs</t>
  </si>
  <si>
    <t>Nbre de salons</t>
  </si>
  <si>
    <t>Nbre heures de formation dans les salles louées</t>
  </si>
  <si>
    <t>Nbre jours de formaton pour l'ensemble des formations</t>
  </si>
  <si>
    <t>Utiliser l'information suivante: celle du tableau ci-dessus et celle en bas de page **</t>
  </si>
  <si>
    <t>Lorsque les deux formations participent à un salon, il a été décidé de pondérer à 75 % le calcul des inducteurs correspondants pour la formation « Manager des achats » et à 25 % pour la formation « Certification ». Cette pondération s’applique aussi pour le calcul des inducteurs liées aux régions. Cette règle a été établie en raison du poids différent de chacune des formations dans le chiffre d’affaires.</t>
  </si>
  <si>
    <t>Coût de revient total</t>
  </si>
  <si>
    <t>Résultat</t>
  </si>
  <si>
    <t>Le stage "Parcours certifiant acheteur" offre une marge nettement supérieure à celle du stage "Devenir Manager des achats"</t>
  </si>
  <si>
    <t>Taux de profitabilité</t>
  </si>
  <si>
    <t>L'OF doit analyser différents leviers pour continuer à développer les 2 stages pour les futures années.</t>
  </si>
  <si>
    <t>(Résultat/CA)</t>
  </si>
  <si>
    <t>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</si>
</sst>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€&quot;;[Red]\-#,##0\ &quot;€&quot;"/>
    <numFmt numFmtId="165" formatCode="_-* #,##0\ _€_-;\-* #,##0\ _€_-;_-* &quot;-&quot;??\ _€_-;_-@"/>
    <numFmt numFmtId="166" formatCode="_-* #,##0.0\ _€_-;\-* #,##0.0\ _€_-;_-* &quot;-&quot;??\ _€_-;_-@"/>
  </numFmts>
  <fonts count="12">
    <font>
      <sz val="11.0"/>
      <color theme="1"/>
      <name val="Arial"/>
    </font>
    <font>
      <sz val="11.0"/>
      <color theme="1"/>
      <name val="Calibri"/>
    </font>
    <font>
      <b/>
      <sz val="24.0"/>
      <color rgb="FFFFFFFF"/>
      <name val="Calibri"/>
    </font>
    <font>
      <b/>
      <sz val="18.0"/>
      <color theme="0"/>
    </font>
    <font>
      <b/>
      <sz val="11.0"/>
      <color theme="1"/>
      <name val="Calibri"/>
    </font>
    <font>
      <b/>
      <sz val="11.0"/>
      <color rgb="FFFFFFFF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sz val="11.0"/>
      <color rgb="FFFFFFFF"/>
      <name val="Calibri"/>
    </font>
    <font>
      <color theme="1"/>
      <name val="Calibri"/>
    </font>
    <font>
      <b/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rgb="FF203764"/>
        <bgColor rgb="FF203764"/>
      </patternFill>
    </fill>
    <fill>
      <patternFill patternType="solid">
        <fgColor rgb="FFA5A5A5"/>
        <bgColor rgb="FFA5A5A5"/>
      </patternFill>
    </fill>
    <fill>
      <patternFill patternType="solid">
        <fgColor rgb="FFDBDBDB"/>
        <bgColor rgb="FFDBDBDB"/>
      </patternFill>
    </fill>
    <fill>
      <patternFill patternType="solid">
        <fgColor rgb="FFEDEDED"/>
        <bgColor rgb="FFEDEDED"/>
      </patternFill>
    </fill>
    <fill>
      <patternFill patternType="solid">
        <fgColor rgb="FFD8D8D8"/>
        <bgColor rgb="FFD8D8D8"/>
      </patternFill>
    </fill>
  </fills>
  <borders count="39">
    <border/>
    <border>
      <left/>
      <right/>
      <top/>
      <bottom/>
    </border>
    <border>
      <left style="medium">
        <color rgb="FFFFFFFF"/>
      </left>
      <right/>
      <top style="medium">
        <color rgb="FFFFFFFF"/>
      </top>
    </border>
    <border>
      <left/>
      <right/>
      <top style="medium">
        <color rgb="FFFFFFFF"/>
      </top>
    </border>
    <border>
      <left/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</border>
    <border>
      <left/>
      <right/>
    </border>
    <border>
      <left/>
      <right style="medium">
        <color rgb="FFFFFFFF"/>
      </right>
      <top/>
      <bottom/>
    </border>
    <border>
      <left style="medium">
        <color rgb="FFFFFFFF"/>
      </left>
      <right/>
      <bottom style="medium">
        <color rgb="FFFFFFFF"/>
      </bottom>
    </border>
    <border>
      <left/>
      <right/>
      <bottom style="medium">
        <color rgb="FFFFFFFF"/>
      </bottom>
    </border>
    <border>
      <left/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/>
      <right/>
      <top style="medium">
        <color rgb="FFFFFFFF"/>
      </top>
      <bottom/>
    </border>
    <border>
      <left/>
      <right/>
      <top/>
      <bottom style="medium">
        <color rgb="FFFFFFFF"/>
      </bottom>
    </border>
    <border>
      <left/>
      <right style="medium">
        <color rgb="FFFFFFFF"/>
      </right>
      <top style="medium">
        <color rgb="FFFFFFFF"/>
      </top>
    </border>
    <border>
      <left/>
      <right style="medium">
        <color rgb="FFFFFFFF"/>
      </right>
      <bottom style="medium">
        <color rgb="FFFFFFFF"/>
      </bottom>
    </border>
    <border>
      <left style="medium">
        <color rgb="FFFFFFFF"/>
      </left>
      <right/>
      <top style="medium">
        <color rgb="FFFFFFFF"/>
      </top>
      <bottom/>
    </border>
    <border>
      <left style="medium">
        <color rgb="FFFFFFFF"/>
      </left>
      <right/>
      <top/>
      <bottom/>
    </border>
    <border>
      <left style="medium">
        <color rgb="FFFFFFFF"/>
      </left>
      <right/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top style="medium">
        <color rgb="FFFFFFFF"/>
      </top>
      <bottom/>
    </border>
    <border>
      <right style="medium">
        <color rgb="FFFFFFFF"/>
      </right>
      <top style="medium">
        <color rgb="FFFFFFFF"/>
      </top>
      <bottom/>
    </border>
    <border>
      <left style="medium">
        <color rgb="FFFFFFFF"/>
      </left>
      <top/>
      <bottom/>
    </border>
    <border>
      <right style="medium">
        <color rgb="FFFFFFFF"/>
      </right>
      <top/>
      <bottom/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top/>
      <bottom style="medium">
        <color rgb="FFFFFFFF"/>
      </bottom>
    </border>
    <border>
      <right style="medium">
        <color rgb="FFFFFFFF"/>
      </right>
      <top/>
      <bottom style="medium">
        <color rgb="FFFFFFFF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3" numFmtId="0" xfId="0" applyAlignment="1" applyBorder="1" applyFont="1">
      <alignment readingOrder="0"/>
    </xf>
    <xf borderId="0" fillId="0" fontId="4" numFmtId="0" xfId="0" applyFont="1"/>
    <xf borderId="2" fillId="4" fontId="5" numFmtId="0" xfId="0" applyAlignment="1" applyBorder="1" applyFill="1" applyFont="1">
      <alignment shrinkToFit="0" vertical="center" wrapText="1"/>
    </xf>
    <xf borderId="3" fillId="4" fontId="5" numFmtId="0" xfId="0" applyAlignment="1" applyBorder="1" applyFont="1">
      <alignment shrinkToFit="0" vertical="center" wrapText="1"/>
    </xf>
    <xf borderId="4" fillId="4" fontId="5" numFmtId="0" xfId="0" applyAlignment="1" applyBorder="1" applyFont="1">
      <alignment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4" fontId="5" numFmtId="0" xfId="0" applyAlignment="1" applyBorder="1" applyFont="1">
      <alignment shrinkToFit="0" vertical="center" wrapText="1"/>
    </xf>
    <xf borderId="8" fillId="0" fontId="6" numFmtId="0" xfId="0" applyBorder="1" applyFont="1"/>
    <xf borderId="9" fillId="0" fontId="6" numFmtId="0" xfId="0" applyBorder="1" applyFont="1"/>
    <xf borderId="10" fillId="4" fontId="5" numFmtId="0" xfId="0" applyAlignment="1" applyBorder="1" applyFont="1">
      <alignment shrinkToFit="0" vertical="center" wrapText="1"/>
    </xf>
    <xf borderId="11" fillId="4" fontId="5" numFmtId="0" xfId="0" applyAlignment="1" applyBorder="1" applyFont="1">
      <alignment shrinkToFit="0" vertical="center" wrapText="1"/>
    </xf>
    <xf borderId="10" fillId="5" fontId="7" numFmtId="164" xfId="0" applyAlignment="1" applyBorder="1" applyFill="1" applyFont="1" applyNumberFormat="1">
      <alignment horizontal="center" shrinkToFit="0" vertical="center" wrapText="1"/>
    </xf>
    <xf borderId="10" fillId="5" fontId="7" numFmtId="0" xfId="0" applyAlignment="1" applyBorder="1" applyFont="1">
      <alignment horizontal="center" shrinkToFit="0" vertical="center" wrapText="1"/>
    </xf>
    <xf borderId="10" fillId="6" fontId="7" numFmtId="164" xfId="0" applyAlignment="1" applyBorder="1" applyFill="1" applyFont="1" applyNumberFormat="1">
      <alignment horizontal="center" shrinkToFit="0" vertical="center" wrapText="1"/>
    </xf>
    <xf borderId="10" fillId="6" fontId="7" numFmtId="0" xfId="0" applyAlignment="1" applyBorder="1" applyFont="1">
      <alignment horizontal="center" shrinkToFit="0" vertical="center" wrapText="1"/>
    </xf>
    <xf borderId="12" fillId="4" fontId="5" numFmtId="0" xfId="0" applyAlignment="1" applyBorder="1" applyFont="1">
      <alignment shrinkToFit="0" vertical="center" wrapText="1"/>
    </xf>
    <xf borderId="1" fillId="4" fontId="5" numFmtId="0" xfId="0" applyAlignment="1" applyBorder="1" applyFont="1">
      <alignment shrinkToFit="0" vertical="center" wrapText="1"/>
    </xf>
    <xf borderId="13" fillId="4" fontId="5" numFmtId="0" xfId="0" applyAlignment="1" applyBorder="1" applyFont="1">
      <alignment shrinkToFit="0" vertical="center" wrapText="1"/>
    </xf>
    <xf borderId="13" fillId="4" fontId="1" numFmtId="0" xfId="0" applyAlignment="1" applyBorder="1" applyFont="1">
      <alignment shrinkToFit="0" vertical="top" wrapText="1"/>
    </xf>
    <xf borderId="10" fillId="4" fontId="1" numFmtId="0" xfId="0" applyAlignment="1" applyBorder="1" applyFont="1">
      <alignment shrinkToFit="0" vertical="top" wrapText="1"/>
    </xf>
    <xf borderId="0" fillId="0" fontId="4" numFmtId="0" xfId="0" applyAlignment="1" applyFont="1">
      <alignment horizontal="left" vertical="center"/>
    </xf>
    <xf borderId="14" fillId="4" fontId="5" numFmtId="0" xfId="0" applyAlignment="1" applyBorder="1" applyFont="1">
      <alignment shrinkToFit="0" vertical="center" wrapText="1"/>
    </xf>
    <xf borderId="15" fillId="0" fontId="6" numFmtId="0" xfId="0" applyBorder="1" applyFont="1"/>
    <xf borderId="10" fillId="5" fontId="7" numFmtId="164" xfId="0" applyAlignment="1" applyBorder="1" applyFont="1" applyNumberFormat="1">
      <alignment shrinkToFit="0" vertical="center" wrapText="1"/>
    </xf>
    <xf borderId="10" fillId="6" fontId="7" numFmtId="164" xfId="0" applyAlignment="1" applyBorder="1" applyFont="1" applyNumberFormat="1">
      <alignment shrinkToFit="0" vertical="center" wrapText="1"/>
    </xf>
    <xf borderId="0" fillId="0" fontId="5" numFmtId="0" xfId="0" applyAlignment="1" applyFont="1">
      <alignment shrinkToFit="0" vertical="center" wrapText="1"/>
    </xf>
    <xf borderId="0" fillId="0" fontId="7" numFmtId="164" xfId="0" applyAlignment="1" applyFont="1" applyNumberFormat="1">
      <alignment shrinkToFit="0" vertical="center" wrapText="1"/>
    </xf>
    <xf borderId="16" fillId="4" fontId="5" numFmtId="0" xfId="0" applyAlignment="1" applyBorder="1" applyFont="1">
      <alignment shrinkToFit="0" vertical="center" wrapText="1"/>
    </xf>
    <xf borderId="17" fillId="4" fontId="5" numFmtId="0" xfId="0" applyAlignment="1" applyBorder="1" applyFont="1">
      <alignment shrinkToFit="0" vertical="center" wrapText="1"/>
    </xf>
    <xf borderId="17" fillId="4" fontId="1" numFmtId="0" xfId="0" applyAlignment="1" applyBorder="1" applyFont="1">
      <alignment shrinkToFit="0" vertical="top" wrapText="1"/>
    </xf>
    <xf borderId="18" fillId="4" fontId="1" numFmtId="0" xfId="0" applyAlignment="1" applyBorder="1" applyFont="1">
      <alignment shrinkToFit="0" vertical="top" wrapText="1"/>
    </xf>
    <xf borderId="10" fillId="5" fontId="7" numFmtId="0" xfId="0" applyAlignment="1" applyBorder="1" applyFont="1">
      <alignment shrinkToFit="0" vertical="center" wrapText="1"/>
    </xf>
    <xf borderId="10" fillId="5" fontId="7" numFmtId="3" xfId="0" applyAlignment="1" applyBorder="1" applyFont="1" applyNumberFormat="1">
      <alignment horizontal="center" shrinkToFit="0" vertical="center" wrapText="1"/>
    </xf>
    <xf borderId="10" fillId="6" fontId="7" numFmtId="0" xfId="0" applyAlignment="1" applyBorder="1" applyFont="1">
      <alignment shrinkToFit="0" vertical="center" wrapText="1"/>
    </xf>
    <xf borderId="10" fillId="6" fontId="7" numFmtId="3" xfId="0" applyAlignment="1" applyBorder="1" applyFont="1" applyNumberFormat="1">
      <alignment horizontal="center" shrinkToFit="0" vertical="center" wrapText="1"/>
    </xf>
    <xf borderId="19" fillId="4" fontId="5" numFmtId="0" xfId="0" applyAlignment="1" applyBorder="1" applyFont="1">
      <alignment shrinkToFit="0" vertical="center" wrapText="1"/>
    </xf>
    <xf borderId="19" fillId="5" fontId="7" numFmtId="0" xfId="0" applyAlignment="1" applyBorder="1" applyFont="1">
      <alignment shrinkToFit="0" vertical="center" wrapText="1"/>
    </xf>
    <xf borderId="19" fillId="5" fontId="7" numFmtId="3" xfId="0" applyAlignment="1" applyBorder="1" applyFont="1" applyNumberFormat="1">
      <alignment horizontal="center" shrinkToFit="0" vertical="center" wrapText="1"/>
    </xf>
    <xf borderId="20" fillId="0" fontId="6" numFmtId="0" xfId="0" applyBorder="1" applyFont="1"/>
    <xf borderId="19" fillId="6" fontId="7" numFmtId="0" xfId="0" applyAlignment="1" applyBorder="1" applyFont="1">
      <alignment shrinkToFit="0" vertical="center" wrapText="1"/>
    </xf>
    <xf borderId="19" fillId="6" fontId="7" numFmtId="3" xfId="0" applyAlignment="1" applyBorder="1" applyFont="1" applyNumberFormat="1">
      <alignment horizontal="center" shrinkToFit="0" vertical="center" wrapText="1"/>
    </xf>
    <xf borderId="10" fillId="5" fontId="1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shrinkToFit="0" vertical="center" wrapText="1"/>
    </xf>
    <xf borderId="10" fillId="5" fontId="8" numFmtId="3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center"/>
    </xf>
    <xf borderId="7" fillId="5" fontId="7" numFmtId="0" xfId="0" applyAlignment="1" applyBorder="1" applyFont="1">
      <alignment shrinkToFit="0" vertical="center" wrapText="1"/>
    </xf>
    <xf borderId="21" fillId="4" fontId="5" numFmtId="0" xfId="0" applyAlignment="1" applyBorder="1" applyFont="1">
      <alignment shrinkToFit="0" vertical="center" wrapText="1"/>
    </xf>
    <xf borderId="22" fillId="0" fontId="6" numFmtId="0" xfId="0" applyBorder="1" applyFont="1"/>
    <xf borderId="19" fillId="6" fontId="7" numFmtId="0" xfId="0" applyAlignment="1" applyBorder="1" applyFont="1">
      <alignment horizontal="center" shrinkToFit="0" vertical="center" wrapText="1"/>
    </xf>
    <xf borderId="23" fillId="4" fontId="5" numFmtId="0" xfId="0" applyAlignment="1" applyBorder="1" applyFont="1">
      <alignment shrinkToFit="0" vertical="center" wrapText="1"/>
    </xf>
    <xf borderId="24" fillId="0" fontId="6" numFmtId="0" xfId="0" applyBorder="1" applyFont="1"/>
    <xf borderId="25" fillId="0" fontId="6" numFmtId="0" xfId="0" applyBorder="1" applyFont="1"/>
    <xf borderId="26" fillId="4" fontId="5" numFmtId="0" xfId="0" applyAlignment="1" applyBorder="1" applyFont="1">
      <alignment shrinkToFit="0" vertical="center" wrapText="1"/>
    </xf>
    <xf borderId="27" fillId="0" fontId="6" numFmtId="0" xfId="0" applyBorder="1" applyFont="1"/>
    <xf borderId="11" fillId="4" fontId="9" numFmtId="0" xfId="0" applyAlignment="1" applyBorder="1" applyFont="1">
      <alignment shrinkToFit="0" vertical="center" wrapText="1"/>
    </xf>
    <xf borderId="19" fillId="5" fontId="1" numFmtId="3" xfId="0" applyAlignment="1" applyBorder="1" applyFont="1" applyNumberFormat="1">
      <alignment horizontal="center" shrinkToFit="0" vertical="center" wrapText="1"/>
    </xf>
    <xf borderId="0" fillId="0" fontId="10" numFmtId="0" xfId="0" applyFont="1"/>
    <xf borderId="10" fillId="5" fontId="1" numFmtId="3" xfId="0" applyAlignment="1" applyBorder="1" applyFont="1" applyNumberFormat="1">
      <alignment horizontal="center" shrinkToFit="0" vertical="center" wrapText="1"/>
    </xf>
    <xf borderId="7" fillId="6" fontId="7" numFmtId="0" xfId="0" applyAlignment="1" applyBorder="1" applyFont="1">
      <alignment shrinkToFit="0" vertical="center" wrapText="1"/>
    </xf>
    <xf borderId="28" fillId="0" fontId="1" numFmtId="0" xfId="0" applyBorder="1" applyFont="1"/>
    <xf borderId="29" fillId="7" fontId="4" numFmtId="0" xfId="0" applyAlignment="1" applyBorder="1" applyFill="1" applyFont="1">
      <alignment horizontal="center"/>
    </xf>
    <xf borderId="30" fillId="0" fontId="6" numFmtId="0" xfId="0" applyBorder="1" applyFont="1"/>
    <xf borderId="31" fillId="0" fontId="6" numFmtId="0" xfId="0" applyBorder="1" applyFont="1"/>
    <xf borderId="32" fillId="7" fontId="1" numFmtId="0" xfId="0" applyBorder="1" applyFont="1"/>
    <xf borderId="0" fillId="0" fontId="11" numFmtId="0" xfId="0" applyAlignment="1" applyFont="1">
      <alignment horizontal="center"/>
    </xf>
    <xf borderId="0" fillId="0" fontId="4" numFmtId="0" xfId="0" applyAlignment="1" applyFont="1">
      <alignment horizontal="center"/>
    </xf>
    <xf borderId="33" fillId="0" fontId="1" numFmtId="0" xfId="0" applyBorder="1" applyFont="1"/>
    <xf borderId="34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center"/>
    </xf>
    <xf borderId="33" fillId="0" fontId="4" numFmtId="0" xfId="0" applyBorder="1" applyFont="1"/>
    <xf borderId="34" fillId="0" fontId="1" numFmtId="165" xfId="0" applyBorder="1" applyFont="1" applyNumberFormat="1"/>
    <xf borderId="35" fillId="0" fontId="1" numFmtId="165" xfId="0" applyBorder="1" applyFont="1" applyNumberFormat="1"/>
    <xf quotePrefix="1" borderId="0" fillId="0" fontId="1" numFmtId="0" xfId="0" applyFont="1"/>
    <xf borderId="33" fillId="0" fontId="1" numFmtId="0" xfId="0" applyAlignment="1" applyBorder="1" applyFont="1">
      <alignment shrinkToFit="0" wrapText="1"/>
    </xf>
    <xf borderId="34" fillId="0" fontId="1" numFmtId="165" xfId="0" applyAlignment="1" applyBorder="1" applyFont="1" applyNumberFormat="1">
      <alignment shrinkToFit="0" wrapText="1"/>
    </xf>
    <xf borderId="33" fillId="0" fontId="4" numFmtId="0" xfId="0" applyAlignment="1" applyBorder="1" applyFont="1">
      <alignment shrinkToFit="0" wrapText="1"/>
    </xf>
    <xf borderId="0" fillId="0" fontId="1" numFmtId="165" xfId="0" applyFont="1" applyNumberFormat="1"/>
    <xf borderId="34" fillId="0" fontId="1" numFmtId="166" xfId="0" applyAlignment="1" applyBorder="1" applyFont="1" applyNumberFormat="1">
      <alignment shrinkToFit="0" wrapText="1"/>
    </xf>
    <xf borderId="34" fillId="0" fontId="1" numFmtId="166" xfId="0" applyBorder="1" applyFont="1" applyNumberFormat="1"/>
    <xf borderId="0" fillId="0" fontId="1" numFmtId="0" xfId="0" applyAlignment="1" applyFont="1">
      <alignment vertical="center"/>
    </xf>
    <xf borderId="34" fillId="0" fontId="4" numFmtId="165" xfId="0" applyBorder="1" applyFont="1" applyNumberFormat="1"/>
    <xf borderId="35" fillId="0" fontId="4" numFmtId="165" xfId="0" applyBorder="1" applyFont="1" applyNumberFormat="1"/>
    <xf borderId="33" fillId="0" fontId="11" numFmtId="0" xfId="0" applyBorder="1" applyFont="1"/>
    <xf borderId="34" fillId="0" fontId="11" numFmtId="165" xfId="0" applyBorder="1" applyFont="1" applyNumberFormat="1"/>
    <xf borderId="35" fillId="0" fontId="11" numFmtId="165" xfId="0" applyBorder="1" applyFont="1" applyNumberFormat="1"/>
    <xf borderId="34" fillId="0" fontId="1" numFmtId="0" xfId="0" applyBorder="1" applyFont="1"/>
    <xf borderId="34" fillId="0" fontId="1" numFmtId="10" xfId="0" applyBorder="1" applyFont="1" applyNumberFormat="1"/>
    <xf borderId="35" fillId="0" fontId="1" numFmtId="10" xfId="0" applyBorder="1" applyFont="1" applyNumberFormat="1"/>
    <xf borderId="35" fillId="0" fontId="1" numFmtId="0" xfId="0" applyBorder="1" applyFont="1"/>
    <xf borderId="36" fillId="0" fontId="1" numFmtId="0" xfId="0" applyBorder="1" applyFont="1"/>
    <xf borderId="37" fillId="0" fontId="1" numFmtId="0" xfId="0" applyBorder="1" applyFont="1"/>
    <xf borderId="38" fillId="0" fontId="1" numFmtId="0" xfId="0" applyBorder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41</xdr:row>
      <xdr:rowOff>104775</xdr:rowOff>
    </xdr:from>
    <xdr:ext cx="3714750" cy="895350"/>
    <xdr:sp>
      <xdr:nvSpPr>
        <xdr:cNvPr id="3" name="Shape 3"/>
        <xdr:cNvSpPr/>
      </xdr:nvSpPr>
      <xdr:spPr>
        <a:xfrm>
          <a:off x="3498150" y="3337088"/>
          <a:ext cx="3695700" cy="885825"/>
        </a:xfrm>
        <a:prstGeom prst="rect">
          <a:avLst/>
        </a:prstGeom>
        <a:solidFill>
          <a:schemeClr val="lt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package" Target="../embeddings/Microsoft_Office_Word_Document1.docx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2.vml"/><Relationship Id="rId3" Type="http://schemas.openxmlformats.org/officeDocument/2006/relationships/package" Target="../embeddings/Microsoft_Office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workbookViewId="0"/>
  </sheetViews>
  <sheetFormatPr customHeight="1" defaultColWidth="12.63" defaultRowHeight="15.0"/>
  <cols>
    <col customWidth="1" min="1" max="6" width="9.5"/>
    <col customWidth="1" min="7" max="26" width="9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F5496"/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legacyDrawing r:id="rId2"/>
  <oleObjects>
    <oleObject progId="Word.Document.12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AADB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2" width="10.5"/>
    <col customWidth="1" min="3" max="26" width="9.38"/>
  </cols>
  <sheetData>
    <row r="1" ht="14.25" customHeight="1"/>
    <row r="2" ht="14.25" customHeight="1"/>
    <row r="3" ht="14.25" customHeight="1">
      <c r="A3" s="4" t="s">
        <v>2</v>
      </c>
    </row>
    <row r="4" ht="14.25" customHeight="1">
      <c r="A4" s="5"/>
      <c r="B4" s="6" t="s">
        <v>3</v>
      </c>
      <c r="C4" s="7" t="s">
        <v>4</v>
      </c>
    </row>
    <row r="5" ht="14.25" customHeight="1">
      <c r="A5" s="8"/>
      <c r="B5" s="9"/>
      <c r="C5" s="10" t="s">
        <v>5</v>
      </c>
    </row>
    <row r="6" ht="14.25" customHeight="1">
      <c r="A6" s="11"/>
      <c r="B6" s="12"/>
      <c r="C6" s="13"/>
    </row>
    <row r="7" ht="14.25" customHeight="1">
      <c r="A7" s="14" t="s">
        <v>6</v>
      </c>
      <c r="B7" s="15">
        <v>11000.0</v>
      </c>
      <c r="C7" s="16">
        <v>50.0</v>
      </c>
    </row>
    <row r="8" ht="14.25" customHeight="1">
      <c r="A8" s="14" t="s">
        <v>7</v>
      </c>
      <c r="B8" s="17">
        <v>5500.0</v>
      </c>
      <c r="C8" s="18">
        <v>16.0</v>
      </c>
    </row>
    <row r="9" ht="14.25" customHeight="1"/>
    <row r="10" ht="14.25" customHeight="1">
      <c r="A10" s="4" t="s">
        <v>8</v>
      </c>
    </row>
    <row r="11" ht="14.25" customHeight="1"/>
    <row r="12" ht="14.25" customHeight="1">
      <c r="A12" s="5"/>
      <c r="B12" s="19" t="s">
        <v>9</v>
      </c>
      <c r="C12" s="19" t="s">
        <v>10</v>
      </c>
      <c r="D12" s="7" t="s">
        <v>11</v>
      </c>
    </row>
    <row r="13" ht="14.25" customHeight="1">
      <c r="A13" s="8"/>
      <c r="B13" s="20" t="s">
        <v>12</v>
      </c>
      <c r="C13" s="20" t="s">
        <v>13</v>
      </c>
      <c r="D13" s="10" t="s">
        <v>14</v>
      </c>
    </row>
    <row r="14" ht="14.25" customHeight="1">
      <c r="A14" s="8"/>
      <c r="B14" s="20"/>
      <c r="C14" s="20"/>
      <c r="D14" s="10"/>
    </row>
    <row r="15" ht="14.25" customHeight="1">
      <c r="A15" s="11"/>
      <c r="B15" s="21"/>
      <c r="C15" s="22"/>
      <c r="D15" s="23"/>
    </row>
    <row r="16" ht="14.25" customHeight="1">
      <c r="A16" s="14" t="s">
        <v>6</v>
      </c>
      <c r="B16" s="16">
        <v>11.0</v>
      </c>
      <c r="C16" s="16">
        <v>12.0</v>
      </c>
      <c r="D16" s="16">
        <v>7.0</v>
      </c>
    </row>
    <row r="17" ht="14.25" customHeight="1">
      <c r="A17" s="14" t="s">
        <v>7</v>
      </c>
      <c r="B17" s="18">
        <v>4.0</v>
      </c>
      <c r="C17" s="18">
        <v>10.0</v>
      </c>
      <c r="D17" s="18">
        <v>6.0</v>
      </c>
    </row>
    <row r="18" ht="14.25" customHeight="1"/>
    <row r="19" ht="14.25" customHeight="1">
      <c r="A19" s="24" t="s">
        <v>15</v>
      </c>
    </row>
    <row r="20" ht="14.25" customHeight="1"/>
    <row r="21" ht="14.25" customHeight="1">
      <c r="A21" s="5" t="s">
        <v>16</v>
      </c>
      <c r="B21" s="6" t="s">
        <v>6</v>
      </c>
      <c r="C21" s="25" t="s">
        <v>7</v>
      </c>
    </row>
    <row r="22" ht="27.0" customHeight="1">
      <c r="A22" s="11"/>
      <c r="B22" s="12"/>
      <c r="C22" s="26"/>
    </row>
    <row r="23" ht="14.25" customHeight="1">
      <c r="A23" s="14" t="s">
        <v>17</v>
      </c>
      <c r="B23" s="27">
        <v>2000.0</v>
      </c>
      <c r="C23" s="27">
        <v>1200.0</v>
      </c>
    </row>
    <row r="24" ht="14.25" customHeight="1">
      <c r="A24" s="14" t="s">
        <v>18</v>
      </c>
      <c r="B24" s="28">
        <v>1000.0</v>
      </c>
      <c r="C24" s="28">
        <v>800.0</v>
      </c>
    </row>
    <row r="25" ht="14.25" customHeight="1">
      <c r="A25" s="29"/>
      <c r="B25" s="30"/>
      <c r="C25" s="30"/>
    </row>
    <row r="26" ht="14.25" customHeight="1"/>
    <row r="27" ht="14.25" customHeight="1">
      <c r="A27" s="5" t="s">
        <v>16</v>
      </c>
      <c r="B27" s="6" t="s">
        <v>6</v>
      </c>
      <c r="C27" s="25" t="s">
        <v>7</v>
      </c>
    </row>
    <row r="28" ht="27.0" customHeight="1">
      <c r="A28" s="11"/>
      <c r="B28" s="12"/>
      <c r="C28" s="26"/>
    </row>
    <row r="29" ht="14.25" customHeight="1">
      <c r="A29" s="14" t="s">
        <v>19</v>
      </c>
      <c r="B29" s="27">
        <v>450.0</v>
      </c>
      <c r="C29" s="27">
        <v>400.0</v>
      </c>
    </row>
    <row r="30" ht="14.25" customHeight="1">
      <c r="A30" s="24" t="s">
        <v>20</v>
      </c>
    </row>
    <row r="31" ht="14.25" customHeight="1"/>
    <row r="32" ht="14.25" customHeight="1">
      <c r="A32" s="31" t="s">
        <v>21</v>
      </c>
      <c r="B32" s="6" t="s">
        <v>22</v>
      </c>
      <c r="C32" s="6" t="s">
        <v>23</v>
      </c>
      <c r="D32" s="7" t="s">
        <v>24</v>
      </c>
    </row>
    <row r="33" ht="14.25" customHeight="1">
      <c r="A33" s="32" t="s">
        <v>22</v>
      </c>
      <c r="B33" s="9"/>
      <c r="C33" s="9"/>
      <c r="D33" s="10" t="s">
        <v>25</v>
      </c>
    </row>
    <row r="34" ht="14.25" customHeight="1">
      <c r="A34" s="33"/>
      <c r="B34" s="9"/>
      <c r="C34" s="9"/>
      <c r="D34" s="10" t="s">
        <v>26</v>
      </c>
    </row>
    <row r="35" ht="14.25" customHeight="1">
      <c r="A35" s="34"/>
      <c r="B35" s="12"/>
      <c r="C35" s="12"/>
      <c r="D35" s="13"/>
    </row>
    <row r="36" ht="14.25" customHeight="1">
      <c r="A36" s="14" t="s">
        <v>27</v>
      </c>
      <c r="B36" s="35" t="s">
        <v>28</v>
      </c>
      <c r="C36" s="35" t="s">
        <v>29</v>
      </c>
      <c r="D36" s="36">
        <v>62000.0</v>
      </c>
    </row>
    <row r="37" ht="14.25" customHeight="1">
      <c r="A37" s="14" t="s">
        <v>30</v>
      </c>
      <c r="B37" s="37" t="s">
        <v>31</v>
      </c>
      <c r="C37" s="37" t="s">
        <v>32</v>
      </c>
      <c r="D37" s="38">
        <v>80000.0</v>
      </c>
    </row>
    <row r="38" ht="57.75" customHeight="1">
      <c r="A38" s="39" t="s">
        <v>33</v>
      </c>
      <c r="B38" s="40" t="s">
        <v>34</v>
      </c>
      <c r="C38" s="40" t="s">
        <v>35</v>
      </c>
      <c r="D38" s="41">
        <v>100000.0</v>
      </c>
    </row>
    <row r="39" ht="14.25" customHeight="1">
      <c r="A39" s="42"/>
      <c r="B39" s="42"/>
      <c r="C39" s="42"/>
      <c r="D39" s="42"/>
    </row>
    <row r="40" ht="87.75" customHeight="1">
      <c r="A40" s="39" t="s">
        <v>36</v>
      </c>
      <c r="B40" s="43" t="s">
        <v>37</v>
      </c>
      <c r="C40" s="43" t="s">
        <v>38</v>
      </c>
      <c r="D40" s="44">
        <v>30700.0</v>
      </c>
    </row>
    <row r="41" ht="14.25" customHeight="1">
      <c r="A41" s="42"/>
      <c r="B41" s="42"/>
      <c r="C41" s="42"/>
      <c r="D41" s="42"/>
    </row>
    <row r="42" ht="14.25" customHeight="1">
      <c r="A42" s="14" t="s">
        <v>39</v>
      </c>
      <c r="B42" s="35" t="s">
        <v>40</v>
      </c>
      <c r="C42" s="35" t="s">
        <v>29</v>
      </c>
      <c r="D42" s="36">
        <v>7000.0</v>
      </c>
    </row>
    <row r="43" ht="14.25" customHeight="1">
      <c r="A43" s="14" t="s">
        <v>41</v>
      </c>
      <c r="B43" s="37" t="s">
        <v>42</v>
      </c>
      <c r="C43" s="37" t="s">
        <v>43</v>
      </c>
      <c r="D43" s="38">
        <v>600000.0</v>
      </c>
    </row>
    <row r="44" ht="14.25" customHeight="1">
      <c r="A44" s="14"/>
      <c r="B44" s="45"/>
      <c r="C44" s="46" t="s">
        <v>44</v>
      </c>
      <c r="D44" s="47">
        <v>879700.0</v>
      </c>
    </row>
    <row r="45" ht="14.25" customHeight="1"/>
    <row r="46" ht="14.25" customHeight="1">
      <c r="A46" s="48" t="s">
        <v>45</v>
      </c>
    </row>
    <row r="47" ht="14.25" customHeight="1">
      <c r="A47" s="31" t="s">
        <v>46</v>
      </c>
      <c r="B47" s="19" t="s">
        <v>47</v>
      </c>
      <c r="C47" s="19" t="s">
        <v>29</v>
      </c>
      <c r="D47" s="7" t="s">
        <v>29</v>
      </c>
    </row>
    <row r="48" ht="14.25" customHeight="1">
      <c r="A48" s="32" t="s">
        <v>48</v>
      </c>
      <c r="B48" s="20" t="s">
        <v>49</v>
      </c>
      <c r="C48" s="20" t="s">
        <v>50</v>
      </c>
      <c r="D48" s="10" t="s">
        <v>51</v>
      </c>
    </row>
    <row r="49" ht="14.25" customHeight="1">
      <c r="A49" s="33"/>
      <c r="B49" s="20"/>
      <c r="C49" s="20" t="s">
        <v>52</v>
      </c>
      <c r="D49" s="10" t="s">
        <v>53</v>
      </c>
    </row>
    <row r="50" ht="14.25" customHeight="1">
      <c r="A50" s="34"/>
      <c r="B50" s="22"/>
      <c r="C50" s="21"/>
      <c r="D50" s="13"/>
    </row>
    <row r="51" ht="14.25" customHeight="1">
      <c r="A51" s="14" t="s">
        <v>54</v>
      </c>
      <c r="B51" s="16">
        <v>5.0</v>
      </c>
      <c r="C51" s="16">
        <v>60.0</v>
      </c>
      <c r="D51" s="16">
        <v>20.0</v>
      </c>
    </row>
    <row r="52" ht="14.25" customHeight="1">
      <c r="A52" s="14" t="s">
        <v>55</v>
      </c>
      <c r="B52" s="18">
        <v>2.0</v>
      </c>
      <c r="C52" s="18">
        <v>50.0</v>
      </c>
      <c r="D52" s="18">
        <v>10.0</v>
      </c>
    </row>
    <row r="53" ht="14.25" customHeight="1">
      <c r="A53" s="14" t="s">
        <v>56</v>
      </c>
      <c r="B53" s="16">
        <v>1.0</v>
      </c>
      <c r="C53" s="16">
        <v>40.0</v>
      </c>
      <c r="D53" s="49" t="s">
        <v>57</v>
      </c>
    </row>
    <row r="54" ht="14.25" customHeight="1">
      <c r="A54" s="14" t="s">
        <v>58</v>
      </c>
      <c r="B54" s="18">
        <v>1.0</v>
      </c>
      <c r="C54" s="18">
        <v>70.0</v>
      </c>
      <c r="D54" s="49" t="s">
        <v>59</v>
      </c>
    </row>
    <row r="55" ht="14.25" customHeight="1">
      <c r="A55" s="14" t="s">
        <v>60</v>
      </c>
      <c r="B55" s="16">
        <v>1.0</v>
      </c>
      <c r="C55" s="16">
        <v>60.0</v>
      </c>
      <c r="D55" s="45"/>
    </row>
    <row r="56" ht="29.25" customHeight="1">
      <c r="A56" s="50" t="s">
        <v>61</v>
      </c>
      <c r="B56" s="51"/>
      <c r="C56" s="52">
        <v>570.0</v>
      </c>
      <c r="D56" s="52">
        <v>120.0</v>
      </c>
    </row>
    <row r="57" ht="14.25" customHeight="1">
      <c r="A57" s="53" t="s">
        <v>62</v>
      </c>
      <c r="B57" s="54"/>
      <c r="C57" s="55"/>
      <c r="D57" s="55"/>
    </row>
    <row r="58" ht="14.25" customHeight="1">
      <c r="A58" s="56"/>
      <c r="B58" s="57"/>
      <c r="C58" s="42"/>
      <c r="D58" s="42"/>
    </row>
    <row r="59" ht="14.25" customHeight="1"/>
    <row r="60" ht="14.25" customHeight="1">
      <c r="A60" s="48" t="s">
        <v>63</v>
      </c>
    </row>
    <row r="61" ht="14.25" customHeight="1">
      <c r="A61" s="5" t="s">
        <v>64</v>
      </c>
      <c r="B61" s="25" t="s">
        <v>65</v>
      </c>
    </row>
    <row r="62" ht="28.5" customHeight="1">
      <c r="A62" s="11"/>
      <c r="B62" s="26"/>
    </row>
    <row r="63" ht="14.25" customHeight="1">
      <c r="A63" s="14">
        <v>450.0</v>
      </c>
      <c r="B63" s="35">
        <v>50.0</v>
      </c>
    </row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6">
    <mergeCell ref="A4:A6"/>
    <mergeCell ref="B4:B6"/>
    <mergeCell ref="A12:A15"/>
    <mergeCell ref="A21:A22"/>
    <mergeCell ref="B21:B22"/>
    <mergeCell ref="C21:C22"/>
    <mergeCell ref="A27:A28"/>
    <mergeCell ref="B27:B28"/>
    <mergeCell ref="C27:C28"/>
    <mergeCell ref="B32:B35"/>
    <mergeCell ref="C32:C35"/>
    <mergeCell ref="B38:B39"/>
    <mergeCell ref="C38:C39"/>
    <mergeCell ref="D38:D39"/>
    <mergeCell ref="A56:B56"/>
    <mergeCell ref="A57:B57"/>
    <mergeCell ref="A61:A62"/>
    <mergeCell ref="B61:B62"/>
    <mergeCell ref="A38:A39"/>
    <mergeCell ref="A40:A41"/>
    <mergeCell ref="B40:B41"/>
    <mergeCell ref="C40:C41"/>
    <mergeCell ref="D40:D41"/>
    <mergeCell ref="C56:C58"/>
    <mergeCell ref="D56:D58"/>
    <mergeCell ref="A58:B5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4C6E7"/>
    <pageSetUpPr/>
  </sheetPr>
  <sheetViews>
    <sheetView workbookViewId="0"/>
  </sheetViews>
  <sheetFormatPr customHeight="1" defaultColWidth="12.63" defaultRowHeight="15.0"/>
  <cols>
    <col customWidth="1" min="1" max="1" width="15.38"/>
    <col customWidth="1" min="2" max="2" width="11.25"/>
    <col customWidth="1" min="3" max="3" width="10.0"/>
    <col customWidth="1" min="4" max="4" width="12.13"/>
    <col customWidth="1" min="5" max="5" width="9.63"/>
    <col customWidth="1" min="6" max="7" width="10.75"/>
    <col customWidth="1" min="8" max="8" width="14.38"/>
    <col customWidth="1" min="9" max="26" width="9.38"/>
  </cols>
  <sheetData>
    <row r="1" ht="14.25" customHeight="1">
      <c r="A1" s="31" t="s">
        <v>21</v>
      </c>
      <c r="B1" s="6" t="s">
        <v>22</v>
      </c>
      <c r="C1" s="6" t="s">
        <v>23</v>
      </c>
      <c r="D1" s="7" t="s">
        <v>24</v>
      </c>
      <c r="E1" s="7" t="s">
        <v>66</v>
      </c>
      <c r="F1" s="7" t="s">
        <v>67</v>
      </c>
    </row>
    <row r="2" ht="14.25" customHeight="1">
      <c r="A2" s="32" t="s">
        <v>22</v>
      </c>
      <c r="B2" s="9"/>
      <c r="C2" s="9"/>
      <c r="D2" s="10" t="s">
        <v>25</v>
      </c>
      <c r="E2" s="10" t="s">
        <v>68</v>
      </c>
      <c r="F2" s="10" t="s">
        <v>69</v>
      </c>
    </row>
    <row r="3" ht="14.25" customHeight="1">
      <c r="A3" s="33"/>
      <c r="B3" s="9"/>
      <c r="C3" s="9"/>
      <c r="D3" s="10" t="s">
        <v>26</v>
      </c>
      <c r="E3" s="10"/>
      <c r="F3" s="10"/>
    </row>
    <row r="4" ht="14.25" customHeight="1">
      <c r="A4" s="34"/>
      <c r="B4" s="12"/>
      <c r="C4" s="12"/>
      <c r="D4" s="13"/>
      <c r="E4" s="13"/>
      <c r="F4" s="13"/>
      <c r="H4" s="4" t="s">
        <v>70</v>
      </c>
    </row>
    <row r="5" ht="14.25" customHeight="1">
      <c r="A5" s="58" t="s">
        <v>27</v>
      </c>
      <c r="B5" s="35" t="s">
        <v>71</v>
      </c>
      <c r="C5" s="35" t="s">
        <v>29</v>
      </c>
      <c r="D5" s="36">
        <v>62000.0</v>
      </c>
      <c r="E5" s="59">
        <f>570+120</f>
        <v>690</v>
      </c>
      <c r="F5" s="59">
        <f>+D7/E5</f>
        <v>100</v>
      </c>
      <c r="H5" s="60" t="s">
        <v>72</v>
      </c>
    </row>
    <row r="6" ht="14.25" customHeight="1">
      <c r="A6" s="14" t="s">
        <v>39</v>
      </c>
      <c r="B6" s="35" t="s">
        <v>40</v>
      </c>
      <c r="C6" s="35" t="s">
        <v>29</v>
      </c>
      <c r="D6" s="36">
        <v>7000.0</v>
      </c>
      <c r="E6" s="55"/>
      <c r="F6" s="55"/>
      <c r="H6" s="60" t="s">
        <v>73</v>
      </c>
    </row>
    <row r="7" ht="14.25" customHeight="1">
      <c r="A7" s="14"/>
      <c r="B7" s="35"/>
      <c r="C7" s="35"/>
      <c r="D7" s="36">
        <f>SUM(D5:D6)</f>
        <v>69000</v>
      </c>
      <c r="E7" s="42"/>
      <c r="F7" s="42"/>
    </row>
    <row r="8" ht="14.25" customHeight="1">
      <c r="A8" s="14" t="s">
        <v>30</v>
      </c>
      <c r="B8" s="37" t="s">
        <v>31</v>
      </c>
      <c r="C8" s="37" t="s">
        <v>32</v>
      </c>
      <c r="D8" s="38">
        <v>80000.0</v>
      </c>
      <c r="E8" s="61">
        <v>10.0</v>
      </c>
      <c r="F8" s="61">
        <f t="shared" ref="F8:F9" si="1">+D8/E8</f>
        <v>8000</v>
      </c>
      <c r="H8" s="60" t="s">
        <v>74</v>
      </c>
    </row>
    <row r="9" ht="14.25" customHeight="1">
      <c r="A9" s="39" t="s">
        <v>33</v>
      </c>
      <c r="B9" s="40" t="s">
        <v>34</v>
      </c>
      <c r="C9" s="40" t="s">
        <v>35</v>
      </c>
      <c r="D9" s="41">
        <v>100000.0</v>
      </c>
      <c r="E9" s="59">
        <f>450+50</f>
        <v>500</v>
      </c>
      <c r="F9" s="59">
        <f t="shared" si="1"/>
        <v>200</v>
      </c>
    </row>
    <row r="10" ht="59.25" customHeight="1">
      <c r="A10" s="42"/>
      <c r="B10" s="42"/>
      <c r="C10" s="42"/>
      <c r="D10" s="42"/>
      <c r="E10" s="42"/>
      <c r="F10" s="42"/>
      <c r="H10" s="60" t="s">
        <v>75</v>
      </c>
    </row>
    <row r="11" ht="14.25" customHeight="1">
      <c r="A11" s="39" t="s">
        <v>36</v>
      </c>
      <c r="B11" s="43" t="s">
        <v>37</v>
      </c>
      <c r="C11" s="62" t="s">
        <v>76</v>
      </c>
      <c r="D11" s="44">
        <v>30700.0</v>
      </c>
      <c r="E11" s="59">
        <f>(50*11)+(16*4)</f>
        <v>614</v>
      </c>
      <c r="F11" s="59">
        <f>+D11/E11</f>
        <v>50</v>
      </c>
      <c r="H11" s="60" t="s">
        <v>77</v>
      </c>
    </row>
    <row r="12" ht="14.25" customHeight="1">
      <c r="A12" s="42"/>
      <c r="B12" s="42"/>
      <c r="C12" s="37" t="s">
        <v>78</v>
      </c>
      <c r="D12" s="42"/>
      <c r="E12" s="42"/>
      <c r="F12" s="42"/>
    </row>
    <row r="13" ht="14.25" customHeight="1">
      <c r="A13" s="14" t="s">
        <v>41</v>
      </c>
      <c r="B13" s="37" t="s">
        <v>42</v>
      </c>
      <c r="C13" s="37" t="s">
        <v>43</v>
      </c>
      <c r="D13" s="38">
        <v>600000.0</v>
      </c>
      <c r="E13" s="61">
        <v>5.0</v>
      </c>
      <c r="F13" s="61">
        <f>+D13/E13</f>
        <v>120000</v>
      </c>
      <c r="H13" s="60" t="s">
        <v>79</v>
      </c>
    </row>
    <row r="14" ht="14.25" customHeight="1">
      <c r="A14" s="14"/>
      <c r="B14" s="45"/>
      <c r="C14" s="35" t="s">
        <v>44</v>
      </c>
      <c r="D14" s="47">
        <v>879700.0</v>
      </c>
      <c r="E14" s="61"/>
      <c r="F14" s="61"/>
    </row>
    <row r="15" ht="14.25" customHeight="1"/>
    <row r="16" ht="14.25" customHeight="1"/>
    <row r="17" ht="14.25" customHeight="1"/>
    <row r="18" ht="14.25" customHeight="1">
      <c r="A18" s="63"/>
      <c r="B18" s="64" t="s">
        <v>64</v>
      </c>
      <c r="C18" s="65"/>
      <c r="D18" s="66"/>
      <c r="E18" s="64" t="s">
        <v>65</v>
      </c>
      <c r="F18" s="65"/>
      <c r="G18" s="66"/>
      <c r="H18" s="67"/>
      <c r="J18" s="68" t="s">
        <v>80</v>
      </c>
      <c r="M18" s="69"/>
    </row>
    <row r="19" ht="14.25" customHeight="1">
      <c r="A19" s="70"/>
      <c r="B19" s="71" t="s">
        <v>81</v>
      </c>
      <c r="C19" s="71" t="s">
        <v>82</v>
      </c>
      <c r="D19" s="71" t="s">
        <v>83</v>
      </c>
      <c r="E19" s="71" t="s">
        <v>81</v>
      </c>
      <c r="F19" s="71" t="s">
        <v>82</v>
      </c>
      <c r="G19" s="71" t="s">
        <v>83</v>
      </c>
      <c r="H19" s="72" t="s">
        <v>84</v>
      </c>
    </row>
    <row r="20" ht="14.25" customHeight="1">
      <c r="A20" s="73" t="s">
        <v>85</v>
      </c>
      <c r="B20" s="74">
        <f>11*12</f>
        <v>132</v>
      </c>
      <c r="C20" s="74">
        <v>11000.0</v>
      </c>
      <c r="D20" s="74">
        <f>+B20*C20</f>
        <v>1452000</v>
      </c>
      <c r="E20" s="74">
        <f>4*10</f>
        <v>40</v>
      </c>
      <c r="F20" s="74">
        <v>5500.0</v>
      </c>
      <c r="G20" s="74">
        <f>+E20*F20</f>
        <v>220000</v>
      </c>
      <c r="H20" s="75">
        <f t="shared" ref="H20:H28" si="2">G20+D20</f>
        <v>1672000</v>
      </c>
      <c r="J20" s="60" t="s">
        <v>86</v>
      </c>
    </row>
    <row r="21" ht="14.25" customHeight="1">
      <c r="A21" s="73" t="s">
        <v>87</v>
      </c>
      <c r="B21" s="74"/>
      <c r="C21" s="74"/>
      <c r="D21" s="74"/>
      <c r="E21" s="74"/>
      <c r="F21" s="74"/>
      <c r="G21" s="74"/>
      <c r="H21" s="75">
        <f t="shared" si="2"/>
        <v>0</v>
      </c>
      <c r="J21" s="76" t="s">
        <v>88</v>
      </c>
    </row>
    <row r="22" ht="14.25" customHeight="1">
      <c r="A22" s="70" t="s">
        <v>89</v>
      </c>
      <c r="B22" s="74">
        <v>132.0</v>
      </c>
      <c r="C22" s="74">
        <v>2000.0</v>
      </c>
      <c r="D22" s="74">
        <f t="shared" ref="D22:D24" si="3">+B22*C22</f>
        <v>264000</v>
      </c>
      <c r="E22" s="74">
        <v>40.0</v>
      </c>
      <c r="F22" s="74">
        <v>1200.0</v>
      </c>
      <c r="G22" s="74">
        <f t="shared" ref="G22:G24" si="4">+E22*F22</f>
        <v>48000</v>
      </c>
      <c r="H22" s="75">
        <f t="shared" si="2"/>
        <v>312000</v>
      </c>
      <c r="J22" s="60" t="s">
        <v>90</v>
      </c>
    </row>
    <row r="23" ht="14.25" customHeight="1">
      <c r="A23" s="77" t="s">
        <v>91</v>
      </c>
      <c r="B23" s="74">
        <v>132.0</v>
      </c>
      <c r="C23" s="78">
        <v>1000.0</v>
      </c>
      <c r="D23" s="74">
        <f t="shared" si="3"/>
        <v>132000</v>
      </c>
      <c r="E23" s="74">
        <v>40.0</v>
      </c>
      <c r="F23" s="74">
        <v>800.0</v>
      </c>
      <c r="G23" s="74">
        <f t="shared" si="4"/>
        <v>32000</v>
      </c>
      <c r="H23" s="75">
        <f t="shared" si="2"/>
        <v>164000</v>
      </c>
      <c r="J23" s="60" t="str">
        <f>J22</f>
        <v>Informations dans le tableau des charges directes</v>
      </c>
    </row>
    <row r="24" ht="14.25" customHeight="1">
      <c r="A24" s="77" t="s">
        <v>92</v>
      </c>
      <c r="B24" s="78">
        <f>50*11</f>
        <v>550</v>
      </c>
      <c r="C24" s="78">
        <v>450.0</v>
      </c>
      <c r="D24" s="74">
        <f t="shared" si="3"/>
        <v>247500</v>
      </c>
      <c r="E24" s="74">
        <f>16*4</f>
        <v>64</v>
      </c>
      <c r="F24" s="74">
        <v>400.0</v>
      </c>
      <c r="G24" s="74">
        <f t="shared" si="4"/>
        <v>25600</v>
      </c>
      <c r="H24" s="75">
        <f t="shared" si="2"/>
        <v>273100</v>
      </c>
      <c r="J24" s="60" t="s">
        <v>93</v>
      </c>
    </row>
    <row r="25" ht="14.25" customHeight="1">
      <c r="A25" s="77"/>
      <c r="B25" s="78"/>
      <c r="C25" s="78"/>
      <c r="D25" s="74"/>
      <c r="E25" s="74"/>
      <c r="F25" s="74"/>
      <c r="G25" s="74"/>
      <c r="H25" s="75">
        <f t="shared" si="2"/>
        <v>0</v>
      </c>
    </row>
    <row r="26" ht="14.25" customHeight="1">
      <c r="A26" s="79" t="s">
        <v>94</v>
      </c>
      <c r="B26" s="78"/>
      <c r="C26" s="78"/>
      <c r="D26" s="74"/>
      <c r="E26" s="74"/>
      <c r="F26" s="74"/>
      <c r="G26" s="74"/>
      <c r="H26" s="75">
        <f t="shared" si="2"/>
        <v>0</v>
      </c>
    </row>
    <row r="27" ht="14.25" customHeight="1">
      <c r="A27" s="77" t="s">
        <v>95</v>
      </c>
      <c r="B27" s="78">
        <v>570.0</v>
      </c>
      <c r="C27" s="78">
        <f>+F5</f>
        <v>100</v>
      </c>
      <c r="D27" s="74">
        <f t="shared" ref="D27:D31" si="5">+B27*C27</f>
        <v>57000</v>
      </c>
      <c r="E27" s="74">
        <v>120.0</v>
      </c>
      <c r="F27" s="74">
        <f>+F5</f>
        <v>100</v>
      </c>
      <c r="G27" s="74">
        <f t="shared" ref="G27:G28" si="6">+E27*F27</f>
        <v>12000</v>
      </c>
      <c r="H27" s="75">
        <f t="shared" si="2"/>
        <v>69000</v>
      </c>
      <c r="J27" s="60" t="s">
        <v>96</v>
      </c>
    </row>
    <row r="28" ht="14.25" customHeight="1">
      <c r="A28" s="77" t="s">
        <v>97</v>
      </c>
      <c r="B28" s="78">
        <f>+(5*75%)+(2*75%)+1+1+1</f>
        <v>8.25</v>
      </c>
      <c r="C28" s="78">
        <f t="shared" ref="C28:C29" si="7">+F8</f>
        <v>8000</v>
      </c>
      <c r="D28" s="74">
        <f t="shared" si="5"/>
        <v>66000</v>
      </c>
      <c r="E28" s="74">
        <f>+(5*25%)+(2*25%)</f>
        <v>1.75</v>
      </c>
      <c r="F28" s="74">
        <f>F8</f>
        <v>8000</v>
      </c>
      <c r="G28" s="74">
        <f t="shared" si="6"/>
        <v>14000</v>
      </c>
      <c r="H28" s="75">
        <f t="shared" si="2"/>
        <v>80000</v>
      </c>
      <c r="J28" s="60" t="s">
        <v>96</v>
      </c>
    </row>
    <row r="29" ht="14.25" customHeight="1">
      <c r="A29" s="77" t="s">
        <v>98</v>
      </c>
      <c r="B29" s="78">
        <v>450.0</v>
      </c>
      <c r="C29" s="78">
        <f t="shared" si="7"/>
        <v>200</v>
      </c>
      <c r="D29" s="74">
        <f t="shared" si="5"/>
        <v>90000</v>
      </c>
      <c r="E29" s="74">
        <v>50.0</v>
      </c>
      <c r="F29" s="74">
        <f>+F9</f>
        <v>200</v>
      </c>
      <c r="G29" s="80">
        <f t="shared" ref="G29:G31" si="8">E29*F29</f>
        <v>10000</v>
      </c>
      <c r="H29" s="75">
        <f t="shared" ref="H29:H31" si="9">F29+D29</f>
        <v>90200</v>
      </c>
      <c r="J29" s="60" t="s">
        <v>96</v>
      </c>
    </row>
    <row r="30" ht="14.25" customHeight="1">
      <c r="A30" s="77" t="s">
        <v>99</v>
      </c>
      <c r="B30" s="78">
        <f>+B24</f>
        <v>550</v>
      </c>
      <c r="C30" s="78">
        <f>+F11</f>
        <v>50</v>
      </c>
      <c r="D30" s="74">
        <f t="shared" si="5"/>
        <v>27500</v>
      </c>
      <c r="E30" s="74">
        <f>+E24</f>
        <v>64</v>
      </c>
      <c r="F30" s="74">
        <f>+F11</f>
        <v>50</v>
      </c>
      <c r="G30" s="80">
        <f t="shared" si="8"/>
        <v>3200</v>
      </c>
      <c r="H30" s="75">
        <f t="shared" si="9"/>
        <v>27550</v>
      </c>
      <c r="J30" s="60" t="s">
        <v>96</v>
      </c>
    </row>
    <row r="31" ht="14.25" customHeight="1">
      <c r="A31" s="77" t="s">
        <v>43</v>
      </c>
      <c r="B31" s="81">
        <f>+(1*75%)+(1*75%)+1+1+1</f>
        <v>4.5</v>
      </c>
      <c r="C31" s="78">
        <f>+F13</f>
        <v>120000</v>
      </c>
      <c r="D31" s="74">
        <f t="shared" si="5"/>
        <v>540000</v>
      </c>
      <c r="E31" s="82">
        <f>+(2*25%)</f>
        <v>0.5</v>
      </c>
      <c r="F31" s="74">
        <f>F13</f>
        <v>120000</v>
      </c>
      <c r="G31" s="80">
        <f t="shared" si="8"/>
        <v>60000</v>
      </c>
      <c r="H31" s="75">
        <f t="shared" si="9"/>
        <v>660000</v>
      </c>
      <c r="J31" s="60" t="s">
        <v>100</v>
      </c>
    </row>
    <row r="32" ht="14.25" customHeight="1">
      <c r="A32" s="77"/>
      <c r="B32" s="78"/>
      <c r="C32" s="78"/>
      <c r="D32" s="74"/>
      <c r="E32" s="74"/>
      <c r="F32" s="74"/>
      <c r="G32" s="74"/>
      <c r="H32" s="75"/>
      <c r="J32" s="83" t="s">
        <v>101</v>
      </c>
    </row>
    <row r="33" ht="14.25" customHeight="1">
      <c r="A33" s="79" t="s">
        <v>102</v>
      </c>
      <c r="B33" s="78"/>
      <c r="C33" s="78"/>
      <c r="D33" s="84">
        <f>SUM(D22:D32)</f>
        <v>1424000</v>
      </c>
      <c r="E33" s="84"/>
      <c r="F33" s="84"/>
      <c r="G33" s="84">
        <f>SUM(G22:G32)</f>
        <v>204800</v>
      </c>
      <c r="H33" s="85">
        <f t="shared" ref="H33:H34" si="10">G33+D33</f>
        <v>1628800</v>
      </c>
    </row>
    <row r="34" ht="14.25" customHeight="1">
      <c r="A34" s="86" t="s">
        <v>103</v>
      </c>
      <c r="B34" s="87"/>
      <c r="C34" s="87"/>
      <c r="D34" s="87">
        <f>+D20-D33</f>
        <v>28000</v>
      </c>
      <c r="E34" s="87"/>
      <c r="F34" s="87"/>
      <c r="G34" s="87">
        <f>+G20-G33</f>
        <v>15200</v>
      </c>
      <c r="H34" s="88">
        <f t="shared" si="10"/>
        <v>43200</v>
      </c>
      <c r="J34" s="60" t="s">
        <v>104</v>
      </c>
    </row>
    <row r="35" ht="14.25" customHeight="1">
      <c r="A35" s="70" t="s">
        <v>105</v>
      </c>
      <c r="B35" s="89"/>
      <c r="C35" s="89"/>
      <c r="D35" s="90">
        <f>D34/D20</f>
        <v>0.01928374656</v>
      </c>
      <c r="E35" s="89"/>
      <c r="F35" s="89"/>
      <c r="G35" s="90">
        <f>G34/G20</f>
        <v>0.06909090909</v>
      </c>
      <c r="H35" s="91">
        <f>+H34/H20</f>
        <v>0.02583732057</v>
      </c>
      <c r="J35" s="60" t="s">
        <v>106</v>
      </c>
    </row>
    <row r="36" ht="14.25" customHeight="1">
      <c r="A36" s="70" t="s">
        <v>107</v>
      </c>
      <c r="B36" s="89"/>
      <c r="C36" s="89"/>
      <c r="D36" s="89"/>
      <c r="E36" s="89"/>
      <c r="F36" s="89"/>
      <c r="G36" s="89"/>
      <c r="H36" s="92"/>
    </row>
    <row r="37" ht="14.25" customHeight="1">
      <c r="A37" s="93"/>
      <c r="B37" s="94"/>
      <c r="C37" s="94"/>
      <c r="D37" s="94"/>
      <c r="E37" s="94"/>
      <c r="F37" s="94"/>
      <c r="G37" s="94"/>
      <c r="H37" s="95"/>
    </row>
    <row r="38" ht="14.25" customHeight="1"/>
    <row r="39" ht="14.25" customHeight="1"/>
    <row r="40" ht="14.25" customHeight="1">
      <c r="A40" s="83" t="s">
        <v>108</v>
      </c>
    </row>
    <row r="41" ht="14.25" customHeight="1"/>
    <row r="42" ht="14.25" customHeight="1"/>
    <row r="43" ht="14.25" customHeight="1"/>
    <row r="44" ht="14.25" customHeight="1">
      <c r="A44" s="96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D9:D10"/>
    <mergeCell ref="E9:E10"/>
    <mergeCell ref="D11:D12"/>
    <mergeCell ref="E11:E12"/>
    <mergeCell ref="F11:F12"/>
    <mergeCell ref="E18:G18"/>
    <mergeCell ref="J18:L18"/>
    <mergeCell ref="M18:O18"/>
    <mergeCell ref="A9:A10"/>
    <mergeCell ref="A11:A12"/>
    <mergeCell ref="B11:B12"/>
    <mergeCell ref="B18:D18"/>
    <mergeCell ref="B1:B4"/>
    <mergeCell ref="C1:C4"/>
    <mergeCell ref="E5:E7"/>
    <mergeCell ref="F5:F7"/>
    <mergeCell ref="B9:B10"/>
    <mergeCell ref="C9:C10"/>
    <mergeCell ref="F9:F10"/>
  </mergeCells>
  <printOptions/>
  <pageMargins bottom="0.75" footer="0.0" header="0.0" left="0.7" right="0.7" top="0.75"/>
  <pageSetup paperSize="9" orientation="portrait"/>
  <drawing r:id="rId1"/>
  <legacyDrawing r:id="rId2"/>
  <oleObjects>
    <oleObject progId="Word.Document.12" shapeId="2049" r:id="rId3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2021-02-08T07:25:42Z</dcterms:created>
  <dc:creator>Catherine Levy</dc:creator>
</cp:coreProperties>
</file>