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des encaissements - S1N " sheetId="1" r:id="rId4"/>
    <sheet state="visible" name="Budget des décaissements - S1N" sheetId="2" r:id="rId5"/>
  </sheets>
  <definedNames/>
  <calcPr/>
  <extLst>
    <ext uri="GoogleSheetsCustomDataVersion1">
      <go:sheetsCustomData xmlns:go="http://customooxmlschemas.google.com/" r:id="rId6" roundtripDataSignature="AMtx7mhRRTBF0FABxjLLaVAOddj9MqGesQ=="/>
    </ext>
  </extLst>
</workbook>
</file>

<file path=xl/sharedStrings.xml><?xml version="1.0" encoding="utf-8"?>
<sst xmlns="http://schemas.openxmlformats.org/spreadsheetml/2006/main" count="156" uniqueCount="109">
  <si>
    <t>Octobre N-1</t>
  </si>
  <si>
    <t>Novembre N-1</t>
  </si>
  <si>
    <t>Décembre N-1</t>
  </si>
  <si>
    <t>Janvier N</t>
  </si>
  <si>
    <t>Février N</t>
  </si>
  <si>
    <t>Mars N</t>
  </si>
  <si>
    <t>Avril N</t>
  </si>
  <si>
    <t>Mai N</t>
  </si>
  <si>
    <t>Juin N</t>
  </si>
  <si>
    <t>Encaissements</t>
  </si>
  <si>
    <t>Ventes</t>
  </si>
  <si>
    <t>Acompte</t>
  </si>
  <si>
    <t>CA réalisé 1ère quinzaine encaissé dans le mois</t>
  </si>
  <si>
    <t>CA réalisé 2ème quinzaine encaissé 15 jours après</t>
  </si>
  <si>
    <t>Clients qui payent deux mois après</t>
  </si>
  <si>
    <t>Total des encaissements</t>
  </si>
  <si>
    <t>Détails des calculs</t>
  </si>
  <si>
    <t>30 % du montant est payé à la commande.</t>
  </si>
  <si>
    <t>80 % des clients payent les 70 % restants. La moitié du CA est fait durant cette première quinzaine.</t>
  </si>
  <si>
    <t>80 % des clients payent les 70 % restants. Il s'agit de la moitié du CA du mois précédent (fait dans les 15 derniers jours du mois précédent).</t>
  </si>
  <si>
    <t>20 % des clients payent avec deux mois de retard les 70 % restants.</t>
  </si>
  <si>
    <t>Il s'agit du total des encaissements du mois : les acomptes, les clients qui paient les commandes du début du mois, les clients qui paient les commandes de la fin du mois précédents et les clients qui paient en retard les commandes d'il y a deux mois.</t>
  </si>
  <si>
    <t>Illustration pour Décembre N-1</t>
  </si>
  <si>
    <t>310 000*30%</t>
  </si>
  <si>
    <t>310 000*0,8*0,5*0,7</t>
  </si>
  <si>
    <t>295 000*0,8*0,5*0,7</t>
  </si>
  <si>
    <t>310 000*0,2*0,3</t>
  </si>
  <si>
    <t>Somme des différents règlements</t>
  </si>
  <si>
    <t>Décaissements</t>
  </si>
  <si>
    <t>Modalités de calcul des décaissements</t>
  </si>
  <si>
    <t>Achat de marchandises</t>
  </si>
  <si>
    <t>40 % des ventes du mois.</t>
  </si>
  <si>
    <t>Achats fournitures non stockables</t>
  </si>
  <si>
    <t>1,3 % des ventes du mois précédent (il y a 30 jours de délais).</t>
  </si>
  <si>
    <t>Achats fournitures d'entretien</t>
  </si>
  <si>
    <t>Montant fixe tous les mois.</t>
  </si>
  <si>
    <t>Locations immobilières</t>
  </si>
  <si>
    <t>Paiement pour trois mois à l'avance</t>
  </si>
  <si>
    <t>Locations mobilières</t>
  </si>
  <si>
    <t>Montant fixe tous les mois pour le mois précédent.</t>
  </si>
  <si>
    <t>Charges locatives</t>
  </si>
  <si>
    <t>Entretien, maintenance</t>
  </si>
  <si>
    <t>Honoraires divers</t>
  </si>
  <si>
    <t>Communication</t>
  </si>
  <si>
    <t>Primes d'assurance</t>
  </si>
  <si>
    <t xml:space="preserve">Montant fixe tous les mois </t>
  </si>
  <si>
    <t>Frais de déplacement</t>
  </si>
  <si>
    <t>Frais postaux, télécommunications</t>
  </si>
  <si>
    <t>Services bancaires</t>
  </si>
  <si>
    <t xml:space="preserve">0,2% des encaissements réglé le même mois </t>
  </si>
  <si>
    <t>Cotisations</t>
  </si>
  <si>
    <t>0,125% du CAHT du mois réglé le mois suivant</t>
  </si>
  <si>
    <t>Impôts, taxes et versements assimilés</t>
  </si>
  <si>
    <t>1% du CAHT du mois réglé le même mois</t>
  </si>
  <si>
    <t>Salaires nets</t>
  </si>
  <si>
    <t>** voir calculs dans le tableau colonne A ligne 48</t>
  </si>
  <si>
    <t>Cotisations sociales</t>
  </si>
  <si>
    <t>Achat logiciel</t>
  </si>
  <si>
    <t>Règlement de 50% à achat et 50% à 30 jours</t>
  </si>
  <si>
    <t>Impôt sur les sociétés</t>
  </si>
  <si>
    <t xml:space="preserve">Paiement du solde de l'année précédente en mai, et paiement des acomptes trimestriels. </t>
  </si>
  <si>
    <t>Total des décaissements</t>
  </si>
  <si>
    <t>Somme de l'ensemble des décaissements du mois</t>
  </si>
  <si>
    <t>Prévisions des charges du S1N</t>
  </si>
  <si>
    <t>Charges</t>
  </si>
  <si>
    <t xml:space="preserve">Montant </t>
  </si>
  <si>
    <t>Délais de règlement</t>
  </si>
  <si>
    <t>Achats de marchandises</t>
  </si>
  <si>
    <t>40% du CA HT</t>
  </si>
  <si>
    <t>A la commande</t>
  </si>
  <si>
    <t>Achats de fournitures non stockables</t>
  </si>
  <si>
    <t>1.3% du CAHT</t>
  </si>
  <si>
    <t>30 jours</t>
  </si>
  <si>
    <t>Achat de fournitures d’entretien</t>
  </si>
  <si>
    <t>1 800€ HT/mois</t>
  </si>
  <si>
    <t>Comptant</t>
  </si>
  <si>
    <t>20 800 € HT/mois</t>
  </si>
  <si>
    <t>Réglées trimestriellement à l’avance</t>
  </si>
  <si>
    <t>5 750€ HT/mois</t>
  </si>
  <si>
    <t>3 320€ HT/mois</t>
  </si>
  <si>
    <t>985€ HT/mois</t>
  </si>
  <si>
    <t xml:space="preserve">Honoraires divers </t>
  </si>
  <si>
    <t>2 700€ HT/mois</t>
  </si>
  <si>
    <t>750€ HT/mois</t>
  </si>
  <si>
    <t>Primes d’assurance</t>
  </si>
  <si>
    <t>1 500€/mois</t>
  </si>
  <si>
    <t>1 150€ HT/mois</t>
  </si>
  <si>
    <t>0,2% du CAHT</t>
  </si>
  <si>
    <t>Impôts taxes et versements assimilés (liés à l’activité)</t>
  </si>
  <si>
    <t>1% du CAHT/mois</t>
  </si>
  <si>
    <t>3 000€ HT/mois</t>
  </si>
  <si>
    <t>0,125% du CAHT/mois</t>
  </si>
  <si>
    <t>Prévisions des charges de personnel</t>
  </si>
  <si>
    <t>Montant</t>
  </si>
  <si>
    <t>Délai de règlement</t>
  </si>
  <si>
    <t>Salaires mensuels bruts</t>
  </si>
  <si>
    <t>Salaires mensuels chargés</t>
  </si>
  <si>
    <t>80% du salaire brut</t>
  </si>
  <si>
    <t>Le 25 de chaque mois</t>
  </si>
  <si>
    <t>Cotisations sociales salariales et patronales</t>
  </si>
  <si>
    <t>A déterminer</t>
  </si>
  <si>
    <t>Le 5 du mois suivant auquel elles se réfèrent</t>
  </si>
  <si>
    <t>Cotisations sociales salariales et patronales 12/N-1</t>
  </si>
  <si>
    <t>Détails du calcul des charges de personnel</t>
  </si>
  <si>
    <t>Salaires nets réglés sur le mois</t>
  </si>
  <si>
    <t>Cotisations sociales salariales : 20% du salaire brut</t>
  </si>
  <si>
    <t>Cotisations sociales patronales: salaire mensuel chargé - Salaire brut</t>
  </si>
  <si>
    <t>Montant réglé le 5 du mois auquel les charges sociales se réfèrent; la société paient les charges sociales patronales et salariales</t>
  </si>
  <si>
    <t>Les charges sociales représentent 64% du salaire brut</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</si>
</sst>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mm\ yyyy"/>
    <numFmt numFmtId="165" formatCode="#,##0.00\ [$€-1]"/>
    <numFmt numFmtId="166" formatCode="#,##0\ [$€-1]"/>
  </numFmts>
  <fonts count="11">
    <font>
      <sz val="10.0"/>
      <color rgb="FF000000"/>
      <name val="Arial"/>
    </font>
    <font>
      <b/>
      <sz val="10.0"/>
      <color theme="1"/>
      <name val="Arial"/>
    </font>
    <font>
      <b/>
      <sz val="10.0"/>
      <color theme="0"/>
      <name val="Arial"/>
    </font>
    <font>
      <sz val="10.0"/>
      <color rgb="FFFFFFFF"/>
      <name val="Arial"/>
    </font>
    <font>
      <sz val="10.0"/>
      <color theme="1"/>
      <name val="Arial"/>
    </font>
    <font>
      <b/>
      <sz val="10.0"/>
      <color rgb="FF000000"/>
      <name val="Arial"/>
    </font>
    <font>
      <b/>
      <sz val="10.0"/>
      <color rgb="FFFFFFFF"/>
      <name val="Arial"/>
    </font>
    <font>
      <sz val="10.0"/>
      <name val="Arial"/>
    </font>
    <font>
      <b/>
      <sz val="11.0"/>
      <color rgb="FFFFFFFF"/>
      <name val="Calibri"/>
    </font>
    <font>
      <b/>
      <sz val="11.0"/>
      <color rgb="FF000000"/>
      <name val="Calibri"/>
    </font>
    <font>
      <sz val="11.0"/>
      <color rgb="FF000000"/>
      <name val="Calibri"/>
    </font>
  </fonts>
  <fills count="9">
    <fill>
      <patternFill patternType="none"/>
    </fill>
    <fill>
      <patternFill patternType="lightGray"/>
    </fill>
    <fill>
      <patternFill patternType="solid">
        <fgColor rgb="FF073763"/>
        <bgColor rgb="FF073763"/>
      </patternFill>
    </fill>
    <fill>
      <patternFill patternType="solid">
        <fgColor rgb="FFEFEFEF"/>
        <bgColor rgb="FFEFEFEF"/>
      </patternFill>
    </fill>
    <fill>
      <patternFill patternType="solid">
        <fgColor rgb="FFFFFFFF"/>
        <bgColor rgb="FFFFFFFF"/>
      </patternFill>
    </fill>
    <fill>
      <patternFill patternType="solid">
        <fgColor rgb="FFD9E2F3"/>
        <bgColor rgb="FFD9E2F3"/>
      </patternFill>
    </fill>
    <fill>
      <patternFill patternType="solid">
        <fgColor rgb="FF262626"/>
        <bgColor rgb="FF262626"/>
      </patternFill>
    </fill>
    <fill>
      <patternFill patternType="solid">
        <fgColor rgb="FFD3D3D3"/>
        <bgColor rgb="FFD3D3D3"/>
      </patternFill>
    </fill>
    <fill>
      <patternFill patternType="solid">
        <fgColor rgb="FFD8D8D8"/>
        <bgColor rgb="FFD8D8D8"/>
      </patternFill>
    </fill>
  </fills>
  <borders count="17">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border>
    <border>
      <left style="medium">
        <color rgb="FF262626"/>
      </left>
      <right/>
      <top style="medium">
        <color rgb="FF262626"/>
      </top>
      <bottom style="medium">
        <color rgb="FF262626"/>
      </bottom>
    </border>
    <border>
      <left/>
      <right/>
      <top style="medium">
        <color rgb="FF262626"/>
      </top>
      <bottom style="medium">
        <color rgb="FF262626"/>
      </bottom>
    </border>
    <border>
      <left/>
      <right style="medium">
        <color rgb="FF262626"/>
      </right>
      <top style="medium">
        <color rgb="FF262626"/>
      </top>
      <bottom style="medium">
        <color rgb="FF262626"/>
      </bottom>
    </border>
    <border>
      <left style="medium">
        <color rgb="FF7C7C7C"/>
      </left>
      <right style="medium">
        <color rgb="FF7C7C7C"/>
      </right>
      <top/>
      <bottom style="medium">
        <color rgb="FF7C7C7C"/>
      </bottom>
    </border>
    <border>
      <left/>
      <right style="medium">
        <color rgb="FF7C7C7C"/>
      </right>
      <top/>
      <bottom style="medium">
        <color rgb="FF7C7C7C"/>
      </bottom>
    </border>
    <border>
      <left style="medium">
        <color rgb="FF7C7C7C"/>
      </left>
      <right style="medium">
        <color rgb="FF7C7C7C"/>
      </right>
      <bottom style="medium">
        <color rgb="FF7C7C7C"/>
      </bottom>
    </border>
    <border>
      <right style="medium">
        <color rgb="FF7C7C7C"/>
      </right>
      <bottom style="medium">
        <color rgb="FF7C7C7C"/>
      </bottom>
    </border>
    <border>
      <left style="medium">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rder>
    <border>
      <left style="thin">
        <color rgb="FF000000"/>
      </left>
      <right style="medium">
        <color rgb="FF000000"/>
      </right>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s>
  <cellStyleXfs count="1">
    <xf borderId="0" fillId="0" fontId="0" numFmtId="0" applyAlignment="1" applyFont="1"/>
  </cellStyleXfs>
  <cellXfs count="45">
    <xf borderId="0" fillId="0" fontId="0" numFmtId="0" xfId="0" applyAlignment="1" applyFont="1">
      <alignment readingOrder="0" shrinkToFit="0" vertical="bottom" wrapText="0"/>
    </xf>
    <xf borderId="1" fillId="0" fontId="1" numFmtId="164" xfId="0" applyAlignment="1" applyBorder="1" applyFont="1" applyNumberFormat="1">
      <alignment horizontal="center" vertical="center"/>
    </xf>
    <xf borderId="1" fillId="2" fontId="2" numFmtId="0" xfId="0" applyBorder="1" applyFill="1" applyFont="1"/>
    <xf borderId="1" fillId="2" fontId="3" numFmtId="0" xfId="0" applyBorder="1" applyFont="1"/>
    <xf borderId="1" fillId="0" fontId="4" numFmtId="0" xfId="0" applyBorder="1" applyFont="1"/>
    <xf borderId="1" fillId="0" fontId="4" numFmtId="165" xfId="0" applyBorder="1" applyFont="1" applyNumberFormat="1"/>
    <xf borderId="0" fillId="0" fontId="0" numFmtId="165" xfId="0" applyFont="1" applyNumberFormat="1"/>
    <xf borderId="1" fillId="3" fontId="4" numFmtId="165" xfId="0" applyBorder="1" applyFill="1" applyFont="1" applyNumberFormat="1"/>
    <xf borderId="1" fillId="4" fontId="4" numFmtId="165" xfId="0" applyBorder="1" applyFill="1" applyFont="1" applyNumberFormat="1"/>
    <xf borderId="1" fillId="5" fontId="1" numFmtId="0" xfId="0" applyBorder="1" applyFill="1" applyFont="1"/>
    <xf borderId="1" fillId="5" fontId="4" numFmtId="165" xfId="0" applyBorder="1" applyFont="1" applyNumberFormat="1"/>
    <xf borderId="0" fillId="0" fontId="5" numFmtId="0" xfId="0" applyFont="1"/>
    <xf borderId="0" fillId="0" fontId="4" numFmtId="0" xfId="0" applyFont="1"/>
    <xf borderId="0" fillId="0" fontId="1" numFmtId="0" xfId="0" applyFont="1"/>
    <xf quotePrefix="1" borderId="0" fillId="0" fontId="4" numFmtId="0" xfId="0" applyFont="1"/>
    <xf quotePrefix="1" borderId="0" fillId="0" fontId="0" numFmtId="0" xfId="0" applyFont="1"/>
    <xf borderId="0" fillId="0" fontId="0" numFmtId="0" xfId="0" applyFont="1"/>
    <xf borderId="0" fillId="0" fontId="0" numFmtId="0" xfId="0" applyAlignment="1" applyFont="1">
      <alignment readingOrder="0"/>
    </xf>
    <xf borderId="1" fillId="2" fontId="6" numFmtId="0" xfId="0" applyBorder="1" applyFont="1"/>
    <xf borderId="1" fillId="2" fontId="3" numFmtId="165" xfId="0" applyBorder="1" applyFont="1" applyNumberFormat="1"/>
    <xf borderId="2" fillId="3" fontId="4" numFmtId="0" xfId="0" applyBorder="1" applyFont="1"/>
    <xf borderId="1" fillId="3" fontId="4" numFmtId="0" xfId="0" applyBorder="1" applyFont="1"/>
    <xf borderId="2" fillId="4" fontId="0" numFmtId="165" xfId="0" applyAlignment="1" applyBorder="1" applyFont="1" applyNumberFormat="1">
      <alignment horizontal="right"/>
    </xf>
    <xf borderId="1" fillId="4" fontId="0" numFmtId="165" xfId="0" applyAlignment="1" applyBorder="1" applyFont="1" applyNumberFormat="1">
      <alignment horizontal="right"/>
    </xf>
    <xf borderId="3" fillId="0" fontId="4" numFmtId="165" xfId="0" applyBorder="1" applyFont="1" applyNumberFormat="1"/>
    <xf borderId="0" fillId="0" fontId="7" numFmtId="0" xfId="0" applyAlignment="1" applyFont="1">
      <alignment readingOrder="0"/>
    </xf>
    <xf borderId="4" fillId="6" fontId="8" numFmtId="0" xfId="0" applyAlignment="1" applyBorder="1" applyFill="1" applyFont="1">
      <alignment shrinkToFit="0" vertical="center" wrapText="1"/>
    </xf>
    <xf borderId="5" fillId="6" fontId="8" numFmtId="0" xfId="0" applyAlignment="1" applyBorder="1" applyFont="1">
      <alignment shrinkToFit="0" vertical="center" wrapText="1"/>
    </xf>
    <xf borderId="6" fillId="6" fontId="8" numFmtId="0" xfId="0" applyAlignment="1" applyBorder="1" applyFont="1">
      <alignment shrinkToFit="0" vertical="center" wrapText="1"/>
    </xf>
    <xf borderId="7" fillId="7" fontId="9" numFmtId="0" xfId="0" applyAlignment="1" applyBorder="1" applyFill="1" applyFont="1">
      <alignment shrinkToFit="0" vertical="center" wrapText="1"/>
    </xf>
    <xf borderId="8" fillId="7" fontId="10" numFmtId="0" xfId="0" applyAlignment="1" applyBorder="1" applyFont="1">
      <alignment shrinkToFit="0" vertical="center" wrapText="1"/>
    </xf>
    <xf borderId="9" fillId="0" fontId="9" numFmtId="0" xfId="0" applyAlignment="1" applyBorder="1" applyFont="1">
      <alignment shrinkToFit="0" vertical="center" wrapText="1"/>
    </xf>
    <xf borderId="10" fillId="0" fontId="10" numFmtId="0" xfId="0" applyAlignment="1" applyBorder="1" applyFont="1">
      <alignment shrinkToFit="0" vertical="center" wrapText="1"/>
    </xf>
    <xf borderId="10" fillId="0" fontId="10" numFmtId="0" xfId="0" applyAlignment="1" applyBorder="1" applyFont="1">
      <alignment horizontal="left" shrinkToFit="0" vertical="center" wrapText="1"/>
    </xf>
    <xf borderId="1" fillId="8" fontId="4" numFmtId="166" xfId="0" applyBorder="1" applyFill="1" applyFont="1" applyNumberFormat="1"/>
    <xf borderId="1" fillId="0" fontId="4" numFmtId="166" xfId="0" applyBorder="1" applyFont="1" applyNumberFormat="1"/>
    <xf borderId="0" fillId="0" fontId="9" numFmtId="0" xfId="0" applyAlignment="1" applyFont="1">
      <alignment shrinkToFit="0" vertical="center" wrapText="1"/>
    </xf>
    <xf borderId="11" fillId="0" fontId="9" numFmtId="0" xfId="0" applyAlignment="1" applyBorder="1" applyFont="1">
      <alignment shrinkToFit="0" vertical="center" wrapText="1"/>
    </xf>
    <xf borderId="12" fillId="0" fontId="0" numFmtId="166" xfId="0" applyBorder="1" applyFont="1" applyNumberFormat="1"/>
    <xf borderId="13" fillId="0" fontId="0" numFmtId="0" xfId="0" applyBorder="1" applyFont="1"/>
    <xf borderId="14" fillId="0" fontId="0" numFmtId="166" xfId="0" applyBorder="1" applyFont="1" applyNumberFormat="1"/>
    <xf borderId="13" fillId="0" fontId="9" numFmtId="0" xfId="0" applyAlignment="1" applyBorder="1" applyFont="1">
      <alignment shrinkToFit="0" vertical="center" wrapText="1"/>
    </xf>
    <xf borderId="15" fillId="0" fontId="9" numFmtId="0" xfId="0" applyAlignment="1" applyBorder="1" applyFont="1">
      <alignment shrinkToFit="0" vertical="center" wrapText="1"/>
    </xf>
    <xf borderId="16" fillId="0" fontId="5" numFmtId="166" xfId="0" applyBorder="1" applyFont="1" applyNumberFormat="1"/>
    <xf borderId="0" fillId="0" fontId="0" numFmtId="1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43"/>
    <col customWidth="1" min="2" max="10" width="14.43"/>
    <col customWidth="1" min="11" max="11" width="10.71"/>
    <col customWidth="1" min="12" max="12" width="12.71"/>
    <col customWidth="1" min="13" max="26" width="10.71"/>
  </cols>
  <sheetData>
    <row r="1" ht="12.75" customHeight="1">
      <c r="B1" s="1" t="s">
        <v>0</v>
      </c>
      <c r="C1" s="1" t="s">
        <v>1</v>
      </c>
      <c r="D1" s="1" t="s">
        <v>2</v>
      </c>
      <c r="E1" s="1" t="s">
        <v>3</v>
      </c>
      <c r="F1" s="1" t="s">
        <v>4</v>
      </c>
      <c r="G1" s="1" t="s">
        <v>5</v>
      </c>
      <c r="H1" s="1" t="s">
        <v>6</v>
      </c>
      <c r="I1" s="1" t="s">
        <v>7</v>
      </c>
      <c r="J1" s="1" t="s">
        <v>8</v>
      </c>
    </row>
    <row r="2" ht="12.75" customHeight="1">
      <c r="A2" s="2" t="s">
        <v>9</v>
      </c>
      <c r="B2" s="3"/>
      <c r="C2" s="3"/>
      <c r="D2" s="3"/>
      <c r="E2" s="3"/>
      <c r="F2" s="3"/>
      <c r="G2" s="3"/>
      <c r="H2" s="3"/>
      <c r="I2" s="3"/>
      <c r="J2" s="3"/>
    </row>
    <row r="3" ht="12.75" customHeight="1">
      <c r="A3" s="4" t="s">
        <v>10</v>
      </c>
      <c r="B3" s="5">
        <v>280000.0</v>
      </c>
      <c r="C3" s="5">
        <v>295000.0</v>
      </c>
      <c r="D3" s="5">
        <v>310000.0</v>
      </c>
      <c r="E3" s="5">
        <v>210000.0</v>
      </c>
      <c r="F3" s="5">
        <v>250000.0</v>
      </c>
      <c r="G3" s="5">
        <v>320000.0</v>
      </c>
      <c r="H3" s="5">
        <v>350000.0</v>
      </c>
      <c r="I3" s="5">
        <v>360000.0</v>
      </c>
      <c r="J3" s="5">
        <v>410000.0</v>
      </c>
      <c r="L3" s="6"/>
    </row>
    <row r="4" ht="12.75" customHeight="1">
      <c r="A4" s="4" t="s">
        <v>11</v>
      </c>
      <c r="B4" s="7"/>
      <c r="C4" s="7"/>
      <c r="D4" s="7">
        <f t="shared" ref="D4:J4" si="1">0.3*D3</f>
        <v>93000</v>
      </c>
      <c r="E4" s="5">
        <f t="shared" si="1"/>
        <v>63000</v>
      </c>
      <c r="F4" s="5">
        <f t="shared" si="1"/>
        <v>75000</v>
      </c>
      <c r="G4" s="5">
        <f t="shared" si="1"/>
        <v>96000</v>
      </c>
      <c r="H4" s="5">
        <f t="shared" si="1"/>
        <v>105000</v>
      </c>
      <c r="I4" s="5">
        <f t="shared" si="1"/>
        <v>108000</v>
      </c>
      <c r="J4" s="5">
        <f t="shared" si="1"/>
        <v>123000</v>
      </c>
    </row>
    <row r="5" ht="12.75" customHeight="1">
      <c r="A5" s="4" t="s">
        <v>12</v>
      </c>
      <c r="B5" s="7"/>
      <c r="C5" s="7"/>
      <c r="D5" s="7">
        <f t="shared" ref="D5:J5" si="2">0.8*0.5*0.7*D3</f>
        <v>86800</v>
      </c>
      <c r="E5" s="5">
        <f t="shared" si="2"/>
        <v>58800</v>
      </c>
      <c r="F5" s="5">
        <f t="shared" si="2"/>
        <v>70000</v>
      </c>
      <c r="G5" s="5">
        <f t="shared" si="2"/>
        <v>89600</v>
      </c>
      <c r="H5" s="5">
        <f t="shared" si="2"/>
        <v>98000</v>
      </c>
      <c r="I5" s="5">
        <f t="shared" si="2"/>
        <v>100800</v>
      </c>
      <c r="J5" s="5">
        <f t="shared" si="2"/>
        <v>114800</v>
      </c>
    </row>
    <row r="6" ht="12.75" customHeight="1">
      <c r="A6" s="4" t="s">
        <v>13</v>
      </c>
      <c r="B6" s="7"/>
      <c r="C6" s="7"/>
      <c r="D6" s="7">
        <f t="shared" ref="D6:J6" si="3">0.8*0.5*0.7*C3</f>
        <v>82600</v>
      </c>
      <c r="E6" s="5">
        <f t="shared" si="3"/>
        <v>86800</v>
      </c>
      <c r="F6" s="5">
        <f t="shared" si="3"/>
        <v>58800</v>
      </c>
      <c r="G6" s="5">
        <f t="shared" si="3"/>
        <v>70000</v>
      </c>
      <c r="H6" s="5">
        <f t="shared" si="3"/>
        <v>89600</v>
      </c>
      <c r="I6" s="5">
        <f t="shared" si="3"/>
        <v>98000</v>
      </c>
      <c r="J6" s="5">
        <f t="shared" si="3"/>
        <v>100800</v>
      </c>
    </row>
    <row r="7" ht="12.75" customHeight="1">
      <c r="A7" s="4" t="s">
        <v>14</v>
      </c>
      <c r="B7" s="7"/>
      <c r="C7" s="7"/>
      <c r="D7" s="7">
        <f t="shared" ref="D7:J7" si="4">0.2*0.7*B3</f>
        <v>39200</v>
      </c>
      <c r="E7" s="8">
        <f t="shared" si="4"/>
        <v>41300</v>
      </c>
      <c r="F7" s="8">
        <f t="shared" si="4"/>
        <v>43400</v>
      </c>
      <c r="G7" s="8">
        <f t="shared" si="4"/>
        <v>29400</v>
      </c>
      <c r="H7" s="8">
        <f t="shared" si="4"/>
        <v>35000</v>
      </c>
      <c r="I7" s="8">
        <f t="shared" si="4"/>
        <v>44800</v>
      </c>
      <c r="J7" s="8">
        <f t="shared" si="4"/>
        <v>49000</v>
      </c>
    </row>
    <row r="8" ht="12.75" customHeight="1">
      <c r="A8" s="9" t="s">
        <v>15</v>
      </c>
      <c r="B8" s="10"/>
      <c r="C8" s="10"/>
      <c r="D8" s="10">
        <f t="shared" ref="D8:J8" si="5">SUM(D4:D7)</f>
        <v>301600</v>
      </c>
      <c r="E8" s="10">
        <f t="shared" si="5"/>
        <v>249900</v>
      </c>
      <c r="F8" s="10">
        <f t="shared" si="5"/>
        <v>247200</v>
      </c>
      <c r="G8" s="10">
        <f t="shared" si="5"/>
        <v>285000</v>
      </c>
      <c r="H8" s="10">
        <f t="shared" si="5"/>
        <v>327600</v>
      </c>
      <c r="I8" s="10">
        <f t="shared" si="5"/>
        <v>351600</v>
      </c>
      <c r="J8" s="10">
        <f t="shared" si="5"/>
        <v>387600</v>
      </c>
    </row>
    <row r="9" ht="12.75" customHeight="1"/>
    <row r="10" ht="12.75" customHeight="1"/>
    <row r="11" ht="12.75" customHeight="1"/>
    <row r="12" ht="12.75" customHeight="1">
      <c r="A12" s="11" t="s">
        <v>16</v>
      </c>
    </row>
    <row r="13" ht="12.75" customHeight="1"/>
    <row r="14" ht="12.75" customHeight="1">
      <c r="A14" s="4" t="s">
        <v>11</v>
      </c>
      <c r="B14" s="12" t="s">
        <v>17</v>
      </c>
    </row>
    <row r="15" ht="12.75" customHeight="1">
      <c r="A15" s="4" t="s">
        <v>12</v>
      </c>
      <c r="B15" s="12" t="s">
        <v>18</v>
      </c>
    </row>
    <row r="16" ht="12.75" customHeight="1">
      <c r="A16" s="4" t="s">
        <v>13</v>
      </c>
      <c r="B16" s="12" t="s">
        <v>19</v>
      </c>
    </row>
    <row r="17" ht="12.75" customHeight="1">
      <c r="A17" s="4" t="s">
        <v>14</v>
      </c>
      <c r="B17" s="12" t="s">
        <v>20</v>
      </c>
    </row>
    <row r="18" ht="12.75" customHeight="1">
      <c r="A18" s="9" t="s">
        <v>15</v>
      </c>
      <c r="B18" s="12" t="s">
        <v>21</v>
      </c>
    </row>
    <row r="19" ht="12.75" customHeight="1"/>
    <row r="20" ht="12.75" customHeight="1">
      <c r="A20" s="13" t="s">
        <v>22</v>
      </c>
    </row>
    <row r="21" ht="12.75" customHeight="1">
      <c r="A21" s="4" t="s">
        <v>11</v>
      </c>
      <c r="B21" s="14" t="s">
        <v>23</v>
      </c>
    </row>
    <row r="22" ht="12.75" customHeight="1">
      <c r="A22" s="4" t="s">
        <v>12</v>
      </c>
      <c r="B22" s="15" t="s">
        <v>24</v>
      </c>
    </row>
    <row r="23" ht="12.75" customHeight="1">
      <c r="A23" s="4" t="s">
        <v>13</v>
      </c>
      <c r="B23" s="16" t="s">
        <v>25</v>
      </c>
    </row>
    <row r="24" ht="12.75" customHeight="1">
      <c r="A24" s="4" t="s">
        <v>14</v>
      </c>
      <c r="B24" s="15" t="s">
        <v>26</v>
      </c>
    </row>
    <row r="25" ht="12.75" customHeight="1">
      <c r="A25" s="9" t="s">
        <v>15</v>
      </c>
      <c r="B25" s="17" t="s">
        <v>27</v>
      </c>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3.43"/>
    <col customWidth="1" min="2" max="10" width="14.43"/>
    <col customWidth="1" min="11" max="26" width="10.71"/>
  </cols>
  <sheetData>
    <row r="1" ht="12.75" customHeight="1">
      <c r="B1" s="1" t="s">
        <v>0</v>
      </c>
      <c r="C1" s="1" t="s">
        <v>1</v>
      </c>
      <c r="D1" s="1" t="s">
        <v>2</v>
      </c>
      <c r="E1" s="1" t="s">
        <v>3</v>
      </c>
      <c r="F1" s="1" t="s">
        <v>4</v>
      </c>
      <c r="G1" s="1" t="s">
        <v>5</v>
      </c>
      <c r="H1" s="1" t="s">
        <v>6</v>
      </c>
      <c r="I1" s="1" t="s">
        <v>7</v>
      </c>
      <c r="J1" s="1" t="s">
        <v>8</v>
      </c>
    </row>
    <row r="2" ht="12.75" customHeight="1">
      <c r="A2" s="18" t="s">
        <v>28</v>
      </c>
      <c r="B2" s="19"/>
      <c r="C2" s="19"/>
      <c r="D2" s="19"/>
      <c r="E2" s="19"/>
      <c r="F2" s="19"/>
      <c r="G2" s="19"/>
      <c r="H2" s="19"/>
      <c r="I2" s="19"/>
      <c r="J2" s="19"/>
      <c r="K2" s="11" t="s">
        <v>29</v>
      </c>
    </row>
    <row r="3" ht="12.75" customHeight="1">
      <c r="A3" s="4" t="s">
        <v>30</v>
      </c>
      <c r="B3" s="7"/>
      <c r="C3" s="7"/>
      <c r="D3" s="7"/>
      <c r="E3" s="5">
        <f>0.4*'Budget des encaissements - S1N '!E3</f>
        <v>84000</v>
      </c>
      <c r="F3" s="5">
        <f>0.4*'Budget des encaissements - S1N '!F3</f>
        <v>100000</v>
      </c>
      <c r="G3" s="5">
        <f>0.4*'Budget des encaissements - S1N '!G3</f>
        <v>128000</v>
      </c>
      <c r="H3" s="5">
        <f>0.4*'Budget des encaissements - S1N '!H3</f>
        <v>140000</v>
      </c>
      <c r="I3" s="5">
        <f>0.4*'Budget des encaissements - S1N '!I3</f>
        <v>144000</v>
      </c>
      <c r="J3" s="5">
        <f>0.4*'Budget des encaissements - S1N '!J3</f>
        <v>164000</v>
      </c>
      <c r="K3" s="12" t="s">
        <v>31</v>
      </c>
    </row>
    <row r="4" ht="12.75" customHeight="1">
      <c r="A4" s="4" t="s">
        <v>32</v>
      </c>
      <c r="B4" s="20"/>
      <c r="C4" s="21"/>
      <c r="D4" s="20"/>
      <c r="E4" s="5">
        <f>0.013*'Budget des encaissements - S1N '!D3</f>
        <v>4030</v>
      </c>
      <c r="F4" s="5">
        <f>0.013*'Budget des encaissements - S1N '!E3</f>
        <v>2730</v>
      </c>
      <c r="G4" s="5">
        <f>0.013*'Budget des encaissements - S1N '!F3</f>
        <v>3250</v>
      </c>
      <c r="H4" s="5">
        <f>0.013*'Budget des encaissements - S1N '!G3</f>
        <v>4160</v>
      </c>
      <c r="I4" s="5">
        <f>0.013*'Budget des encaissements - S1N '!H3</f>
        <v>4550</v>
      </c>
      <c r="J4" s="5">
        <f>0.013*'Budget des encaissements - S1N '!I3</f>
        <v>4680</v>
      </c>
      <c r="K4" s="12" t="s">
        <v>33</v>
      </c>
    </row>
    <row r="5" ht="12.75" customHeight="1">
      <c r="A5" s="4" t="s">
        <v>34</v>
      </c>
      <c r="B5" s="7"/>
      <c r="C5" s="7"/>
      <c r="D5" s="7"/>
      <c r="E5" s="5">
        <f t="shared" ref="E5:J5" si="1">1800</f>
        <v>1800</v>
      </c>
      <c r="F5" s="5">
        <f t="shared" si="1"/>
        <v>1800</v>
      </c>
      <c r="G5" s="5">
        <f t="shared" si="1"/>
        <v>1800</v>
      </c>
      <c r="H5" s="5">
        <f t="shared" si="1"/>
        <v>1800</v>
      </c>
      <c r="I5" s="5">
        <f t="shared" si="1"/>
        <v>1800</v>
      </c>
      <c r="J5" s="5">
        <f t="shared" si="1"/>
        <v>1800</v>
      </c>
      <c r="K5" s="12" t="s">
        <v>35</v>
      </c>
    </row>
    <row r="6" ht="12.75" customHeight="1">
      <c r="A6" s="4" t="s">
        <v>36</v>
      </c>
      <c r="B6" s="7"/>
      <c r="C6" s="7"/>
      <c r="D6" s="7"/>
      <c r="E6" s="5">
        <f>20800*3</f>
        <v>62400</v>
      </c>
      <c r="F6" s="5"/>
      <c r="G6" s="5"/>
      <c r="H6" s="5">
        <f>20800*3</f>
        <v>62400</v>
      </c>
      <c r="I6" s="5"/>
      <c r="J6" s="5"/>
      <c r="K6" s="12" t="s">
        <v>37</v>
      </c>
    </row>
    <row r="7" ht="12.75" customHeight="1">
      <c r="A7" s="4" t="s">
        <v>38</v>
      </c>
      <c r="B7" s="7"/>
      <c r="C7" s="7"/>
      <c r="D7" s="7"/>
      <c r="E7" s="22">
        <v>5750.0</v>
      </c>
      <c r="F7" s="23">
        <v>5750.0</v>
      </c>
      <c r="G7" s="23">
        <v>5750.0</v>
      </c>
      <c r="H7" s="23">
        <v>5750.0</v>
      </c>
      <c r="I7" s="23">
        <v>5750.0</v>
      </c>
      <c r="J7" s="23">
        <v>5750.0</v>
      </c>
      <c r="K7" s="12" t="s">
        <v>39</v>
      </c>
    </row>
    <row r="8" ht="12.75" customHeight="1">
      <c r="A8" s="4" t="s">
        <v>40</v>
      </c>
      <c r="B8" s="7"/>
      <c r="C8" s="7"/>
      <c r="D8" s="7"/>
      <c r="E8" s="5">
        <f>3320*3</f>
        <v>9960</v>
      </c>
      <c r="F8" s="5"/>
      <c r="G8" s="5"/>
      <c r="H8" s="5">
        <f>3320*3</f>
        <v>9960</v>
      </c>
      <c r="I8" s="5"/>
      <c r="J8" s="5"/>
      <c r="K8" s="12" t="s">
        <v>37</v>
      </c>
    </row>
    <row r="9" ht="12.75" customHeight="1">
      <c r="A9" s="4" t="s">
        <v>41</v>
      </c>
      <c r="B9" s="7"/>
      <c r="C9" s="7"/>
      <c r="D9" s="7"/>
      <c r="E9" s="5">
        <v>985.0</v>
      </c>
      <c r="F9" s="5">
        <v>985.0</v>
      </c>
      <c r="G9" s="5">
        <v>985.0</v>
      </c>
      <c r="H9" s="5">
        <v>985.0</v>
      </c>
      <c r="I9" s="5">
        <v>985.0</v>
      </c>
      <c r="J9" s="5">
        <v>985.0</v>
      </c>
      <c r="K9" s="12" t="s">
        <v>39</v>
      </c>
    </row>
    <row r="10" ht="12.75" customHeight="1">
      <c r="A10" s="4" t="s">
        <v>42</v>
      </c>
      <c r="B10" s="7"/>
      <c r="C10" s="7"/>
      <c r="D10" s="7"/>
      <c r="E10" s="5">
        <v>2700.0</v>
      </c>
      <c r="F10" s="5">
        <v>2700.0</v>
      </c>
      <c r="G10" s="5">
        <v>2700.0</v>
      </c>
      <c r="H10" s="5">
        <v>2700.0</v>
      </c>
      <c r="I10" s="5">
        <v>2700.0</v>
      </c>
      <c r="J10" s="5">
        <v>2700.0</v>
      </c>
      <c r="K10" s="12" t="s">
        <v>39</v>
      </c>
    </row>
    <row r="11" ht="12.75" customHeight="1">
      <c r="A11" s="4" t="s">
        <v>43</v>
      </c>
      <c r="B11" s="7"/>
      <c r="C11" s="7"/>
      <c r="D11" s="7"/>
      <c r="E11" s="5">
        <v>750.0</v>
      </c>
      <c r="F11" s="5">
        <v>750.0</v>
      </c>
      <c r="G11" s="5">
        <v>750.0</v>
      </c>
      <c r="H11" s="5">
        <v>750.0</v>
      </c>
      <c r="I11" s="5">
        <v>750.0</v>
      </c>
      <c r="J11" s="5">
        <v>750.0</v>
      </c>
      <c r="K11" s="12" t="s">
        <v>39</v>
      </c>
    </row>
    <row r="12" ht="12.75" customHeight="1">
      <c r="A12" s="4" t="s">
        <v>44</v>
      </c>
      <c r="B12" s="7"/>
      <c r="C12" s="7"/>
      <c r="D12" s="7"/>
      <c r="E12" s="5">
        <v>1000.0</v>
      </c>
      <c r="F12" s="5">
        <v>1000.0</v>
      </c>
      <c r="G12" s="5">
        <v>1000.0</v>
      </c>
      <c r="H12" s="5">
        <v>1000.0</v>
      </c>
      <c r="I12" s="5">
        <v>1000.0</v>
      </c>
      <c r="J12" s="5">
        <v>1000.0</v>
      </c>
      <c r="K12" s="12" t="s">
        <v>45</v>
      </c>
    </row>
    <row r="13" ht="12.75" customHeight="1">
      <c r="A13" s="4" t="s">
        <v>46</v>
      </c>
      <c r="B13" s="7"/>
      <c r="C13" s="7"/>
      <c r="D13" s="7"/>
      <c r="E13" s="5">
        <v>3000.0</v>
      </c>
      <c r="F13" s="5">
        <v>3000.0</v>
      </c>
      <c r="G13" s="5">
        <v>3000.0</v>
      </c>
      <c r="H13" s="5">
        <v>3000.0</v>
      </c>
      <c r="I13" s="5">
        <v>3000.0</v>
      </c>
      <c r="J13" s="5">
        <v>3000.0</v>
      </c>
      <c r="K13" s="12" t="s">
        <v>39</v>
      </c>
    </row>
    <row r="14" ht="12.75" customHeight="1">
      <c r="A14" s="4" t="s">
        <v>47</v>
      </c>
      <c r="B14" s="7"/>
      <c r="C14" s="7"/>
      <c r="D14" s="7"/>
      <c r="E14" s="5">
        <v>1150.0</v>
      </c>
      <c r="F14" s="5">
        <v>1150.0</v>
      </c>
      <c r="G14" s="5">
        <v>1150.0</v>
      </c>
      <c r="H14" s="5">
        <v>1150.0</v>
      </c>
      <c r="I14" s="5">
        <v>1150.0</v>
      </c>
      <c r="J14" s="5">
        <v>1150.0</v>
      </c>
      <c r="K14" s="12" t="s">
        <v>39</v>
      </c>
    </row>
    <row r="15" ht="12.75" customHeight="1">
      <c r="A15" s="4" t="s">
        <v>48</v>
      </c>
      <c r="B15" s="7"/>
      <c r="C15" s="7"/>
      <c r="D15" s="7"/>
      <c r="E15" s="5">
        <f>0.2%*'Budget des encaissements - S1N '!E8</f>
        <v>499.8</v>
      </c>
      <c r="F15" s="5">
        <f>0.2%*'Budget des encaissements - S1N '!F8</f>
        <v>494.4</v>
      </c>
      <c r="G15" s="5">
        <f>0.2%*'Budget des encaissements - S1N '!G8</f>
        <v>570</v>
      </c>
      <c r="H15" s="5">
        <f>0.2%*'Budget des encaissements - S1N '!H8</f>
        <v>655.2</v>
      </c>
      <c r="I15" s="5">
        <f>0.2%*'Budget des encaissements - S1N '!I8</f>
        <v>703.2</v>
      </c>
      <c r="J15" s="5">
        <f>0.2%*'Budget des encaissements - S1N '!J8</f>
        <v>775.2</v>
      </c>
      <c r="K15" s="12" t="s">
        <v>49</v>
      </c>
    </row>
    <row r="16" ht="12.75" customHeight="1">
      <c r="A16" s="4" t="s">
        <v>50</v>
      </c>
      <c r="B16" s="7"/>
      <c r="C16" s="7"/>
      <c r="D16" s="7"/>
      <c r="E16" s="5">
        <f>0.125%*'Budget des encaissements - S1N '!D3</f>
        <v>387.5</v>
      </c>
      <c r="F16" s="5">
        <f>0.125%*'Budget des encaissements - S1N '!E3</f>
        <v>262.5</v>
      </c>
      <c r="G16" s="5">
        <f>0.125%*'Budget des encaissements - S1N '!F3</f>
        <v>312.5</v>
      </c>
      <c r="H16" s="5">
        <f>0.125%*'Budget des encaissements - S1N '!G3</f>
        <v>400</v>
      </c>
      <c r="I16" s="5">
        <f>0.125%*'Budget des encaissements - S1N '!H3</f>
        <v>437.5</v>
      </c>
      <c r="J16" s="5">
        <f>0.125%*'Budget des encaissements - S1N '!I3</f>
        <v>450</v>
      </c>
      <c r="K16" s="12" t="s">
        <v>51</v>
      </c>
    </row>
    <row r="17" ht="12.75" customHeight="1">
      <c r="A17" s="4" t="s">
        <v>52</v>
      </c>
      <c r="B17" s="7"/>
      <c r="C17" s="7"/>
      <c r="D17" s="7"/>
      <c r="E17" s="5">
        <f>1%*'Budget des encaissements - S1N '!E3</f>
        <v>2100</v>
      </c>
      <c r="F17" s="5">
        <f>1%*'Budget des encaissements - S1N '!F3</f>
        <v>2500</v>
      </c>
      <c r="G17" s="5">
        <f>1%*'Budget des encaissements - S1N '!G3</f>
        <v>3200</v>
      </c>
      <c r="H17" s="5">
        <f>1%*'Budget des encaissements - S1N '!H3</f>
        <v>3500</v>
      </c>
      <c r="I17" s="5">
        <f>1%*'Budget des encaissements - S1N '!I3</f>
        <v>3600</v>
      </c>
      <c r="J17" s="5">
        <f>1%*'Budget des encaissements - S1N '!J3</f>
        <v>4100</v>
      </c>
      <c r="K17" s="12" t="s">
        <v>53</v>
      </c>
    </row>
    <row r="18" ht="12.75" customHeight="1">
      <c r="A18" s="4" t="s">
        <v>54</v>
      </c>
      <c r="B18" s="7"/>
      <c r="C18" s="7"/>
      <c r="D18" s="7"/>
      <c r="E18" s="5">
        <f t="shared" ref="E18:J18" si="2">80%*$B$49</f>
        <v>83659.2</v>
      </c>
      <c r="F18" s="5">
        <f t="shared" si="2"/>
        <v>83659.2</v>
      </c>
      <c r="G18" s="5">
        <f t="shared" si="2"/>
        <v>83659.2</v>
      </c>
      <c r="H18" s="5">
        <f t="shared" si="2"/>
        <v>83659.2</v>
      </c>
      <c r="I18" s="5">
        <f t="shared" si="2"/>
        <v>83659.2</v>
      </c>
      <c r="J18" s="5">
        <f t="shared" si="2"/>
        <v>83659.2</v>
      </c>
      <c r="K18" s="12" t="s">
        <v>55</v>
      </c>
    </row>
    <row r="19" ht="12.75" customHeight="1">
      <c r="A19" s="4" t="s">
        <v>56</v>
      </c>
      <c r="B19" s="7"/>
      <c r="C19" s="7"/>
      <c r="D19" s="7"/>
      <c r="E19" s="5">
        <f>+B53</f>
        <v>62400</v>
      </c>
      <c r="F19" s="5">
        <f t="shared" ref="F19:J19" si="3">$B$60</f>
        <v>66940.8</v>
      </c>
      <c r="G19" s="5">
        <f t="shared" si="3"/>
        <v>66940.8</v>
      </c>
      <c r="H19" s="5">
        <f t="shared" si="3"/>
        <v>66940.8</v>
      </c>
      <c r="I19" s="5">
        <f t="shared" si="3"/>
        <v>66940.8</v>
      </c>
      <c r="J19" s="5">
        <f t="shared" si="3"/>
        <v>66940.8</v>
      </c>
      <c r="K19" s="24" t="str">
        <f>+K18</f>
        <v>** voir calculs dans le tableau colonne A ligne 48</v>
      </c>
    </row>
    <row r="20" ht="12.75" customHeight="1">
      <c r="A20" s="4" t="s">
        <v>57</v>
      </c>
      <c r="B20" s="7"/>
      <c r="C20" s="7"/>
      <c r="D20" s="7"/>
      <c r="E20" s="5"/>
      <c r="F20" s="5"/>
      <c r="G20" s="5">
        <v>5000.0</v>
      </c>
      <c r="H20" s="5">
        <v>5000.0</v>
      </c>
      <c r="I20" s="5"/>
      <c r="J20" s="5"/>
      <c r="K20" s="16" t="s">
        <v>58</v>
      </c>
    </row>
    <row r="21" ht="12.75" customHeight="1">
      <c r="A21" s="4" t="s">
        <v>59</v>
      </c>
      <c r="B21" s="7"/>
      <c r="C21" s="7"/>
      <c r="D21" s="7"/>
      <c r="E21" s="5"/>
      <c r="F21" s="5"/>
      <c r="G21" s="5">
        <f>3500</f>
        <v>3500</v>
      </c>
      <c r="H21" s="5"/>
      <c r="I21" s="5">
        <v>15000.0</v>
      </c>
      <c r="J21" s="5">
        <f>3500</f>
        <v>3500</v>
      </c>
      <c r="K21" s="12" t="s">
        <v>60</v>
      </c>
    </row>
    <row r="22" ht="12.75" customHeight="1">
      <c r="A22" s="9" t="s">
        <v>61</v>
      </c>
      <c r="B22" s="10"/>
      <c r="C22" s="10"/>
      <c r="D22" s="10"/>
      <c r="E22" s="10">
        <f t="shared" ref="E22:J22" si="4">SUM(E3:E21)</f>
        <v>326571.5</v>
      </c>
      <c r="F22" s="10">
        <f t="shared" si="4"/>
        <v>273721.9</v>
      </c>
      <c r="G22" s="10">
        <f t="shared" si="4"/>
        <v>311567.5</v>
      </c>
      <c r="H22" s="10">
        <f t="shared" si="4"/>
        <v>393810.2</v>
      </c>
      <c r="I22" s="10">
        <f t="shared" si="4"/>
        <v>336025.7</v>
      </c>
      <c r="J22" s="10">
        <f t="shared" si="4"/>
        <v>345240.2</v>
      </c>
      <c r="K22" s="25" t="s">
        <v>62</v>
      </c>
    </row>
    <row r="23" ht="12.75" customHeight="1"/>
    <row r="24" ht="12.75" customHeight="1"/>
    <row r="25" ht="12.75" customHeight="1">
      <c r="A25" s="11" t="s">
        <v>63</v>
      </c>
    </row>
    <row r="26" ht="12.75" customHeight="1"/>
    <row r="27" ht="12.75" customHeight="1"/>
    <row r="28" ht="12.75" customHeight="1">
      <c r="A28" s="26" t="s">
        <v>64</v>
      </c>
      <c r="B28" s="27" t="s">
        <v>65</v>
      </c>
      <c r="C28" s="28" t="s">
        <v>66</v>
      </c>
    </row>
    <row r="29" ht="12.75" customHeight="1">
      <c r="A29" s="29" t="s">
        <v>67</v>
      </c>
      <c r="B29" s="30" t="s">
        <v>68</v>
      </c>
      <c r="C29" s="30" t="s">
        <v>69</v>
      </c>
    </row>
    <row r="30" ht="12.75" customHeight="1">
      <c r="A30" s="31" t="s">
        <v>70</v>
      </c>
      <c r="B30" s="32" t="s">
        <v>71</v>
      </c>
      <c r="C30" s="32" t="s">
        <v>72</v>
      </c>
    </row>
    <row r="31" ht="12.75" customHeight="1">
      <c r="A31" s="29" t="s">
        <v>73</v>
      </c>
      <c r="B31" s="30" t="s">
        <v>74</v>
      </c>
      <c r="C31" s="30" t="s">
        <v>75</v>
      </c>
    </row>
    <row r="32" ht="12.75" customHeight="1">
      <c r="A32" s="31" t="s">
        <v>36</v>
      </c>
      <c r="B32" s="32" t="s">
        <v>76</v>
      </c>
      <c r="C32" s="33" t="s">
        <v>77</v>
      </c>
    </row>
    <row r="33" ht="12.75" customHeight="1">
      <c r="A33" s="29" t="s">
        <v>38</v>
      </c>
      <c r="B33" s="30" t="s">
        <v>78</v>
      </c>
      <c r="C33" s="30" t="s">
        <v>72</v>
      </c>
    </row>
    <row r="34" ht="12.75" customHeight="1">
      <c r="A34" s="31" t="s">
        <v>40</v>
      </c>
      <c r="B34" s="32" t="s">
        <v>79</v>
      </c>
      <c r="C34" s="32" t="s">
        <v>77</v>
      </c>
    </row>
    <row r="35" ht="12.75" customHeight="1">
      <c r="A35" s="29" t="s">
        <v>41</v>
      </c>
      <c r="B35" s="30" t="s">
        <v>80</v>
      </c>
      <c r="C35" s="30" t="s">
        <v>72</v>
      </c>
    </row>
    <row r="36" ht="12.75" customHeight="1">
      <c r="A36" s="31" t="s">
        <v>81</v>
      </c>
      <c r="B36" s="32" t="s">
        <v>82</v>
      </c>
      <c r="C36" s="32" t="s">
        <v>72</v>
      </c>
    </row>
    <row r="37" ht="12.75" customHeight="1">
      <c r="A37" s="29" t="s">
        <v>43</v>
      </c>
      <c r="B37" s="30" t="s">
        <v>83</v>
      </c>
      <c r="C37" s="30" t="s">
        <v>72</v>
      </c>
    </row>
    <row r="38" ht="12.75" customHeight="1">
      <c r="A38" s="31" t="s">
        <v>84</v>
      </c>
      <c r="B38" s="32" t="s">
        <v>85</v>
      </c>
      <c r="C38" s="32" t="s">
        <v>75</v>
      </c>
    </row>
    <row r="39" ht="12.75" customHeight="1">
      <c r="A39" s="29" t="s">
        <v>47</v>
      </c>
      <c r="B39" s="30" t="s">
        <v>86</v>
      </c>
      <c r="C39" s="30" t="s">
        <v>72</v>
      </c>
    </row>
    <row r="40" ht="12.75" customHeight="1">
      <c r="A40" s="31" t="s">
        <v>48</v>
      </c>
      <c r="B40" s="32" t="s">
        <v>87</v>
      </c>
      <c r="C40" s="32" t="s">
        <v>75</v>
      </c>
    </row>
    <row r="41" ht="12.75" customHeight="1">
      <c r="A41" s="29" t="s">
        <v>88</v>
      </c>
      <c r="B41" s="30" t="s">
        <v>89</v>
      </c>
      <c r="C41" s="30" t="s">
        <v>75</v>
      </c>
    </row>
    <row r="42" ht="12.75" customHeight="1">
      <c r="A42" s="31" t="s">
        <v>46</v>
      </c>
      <c r="B42" s="32" t="s">
        <v>90</v>
      </c>
      <c r="C42" s="32" t="s">
        <v>72</v>
      </c>
    </row>
    <row r="43" ht="12.75" customHeight="1">
      <c r="A43" s="29" t="s">
        <v>50</v>
      </c>
      <c r="B43" s="30" t="s">
        <v>91</v>
      </c>
      <c r="C43" s="30" t="s">
        <v>72</v>
      </c>
    </row>
    <row r="44" ht="12.75" customHeight="1"/>
    <row r="45" ht="12.75" customHeight="1"/>
    <row r="46" ht="12.75" customHeight="1">
      <c r="A46" s="11" t="s">
        <v>92</v>
      </c>
    </row>
    <row r="47" ht="12.75" customHeight="1"/>
    <row r="48" ht="12.75" customHeight="1">
      <c r="A48" s="26" t="s">
        <v>64</v>
      </c>
      <c r="B48" s="27" t="s">
        <v>93</v>
      </c>
      <c r="C48" s="28" t="s">
        <v>94</v>
      </c>
    </row>
    <row r="49" ht="12.75" customHeight="1">
      <c r="A49" s="29" t="s">
        <v>95</v>
      </c>
      <c r="B49" s="34">
        <v>104574.0</v>
      </c>
      <c r="C49" s="30"/>
    </row>
    <row r="50" ht="12.75" customHeight="1">
      <c r="A50" s="31" t="s">
        <v>96</v>
      </c>
      <c r="B50" s="35">
        <v>150600.0</v>
      </c>
      <c r="C50" s="32"/>
    </row>
    <row r="51" ht="12.75" customHeight="1">
      <c r="A51" s="29" t="s">
        <v>54</v>
      </c>
      <c r="B51" s="30" t="s">
        <v>97</v>
      </c>
      <c r="C51" s="30" t="s">
        <v>98</v>
      </c>
    </row>
    <row r="52" ht="12.75" customHeight="1">
      <c r="A52" s="31" t="s">
        <v>99</v>
      </c>
      <c r="B52" s="32" t="s">
        <v>100</v>
      </c>
      <c r="C52" s="32" t="s">
        <v>101</v>
      </c>
    </row>
    <row r="53" ht="12.75" customHeight="1">
      <c r="A53" s="31" t="s">
        <v>102</v>
      </c>
      <c r="B53" s="35">
        <v>62400.0</v>
      </c>
      <c r="C53" s="32"/>
    </row>
    <row r="54" ht="12.75" customHeight="1"/>
    <row r="55" ht="12.75" customHeight="1">
      <c r="A55" s="36" t="s">
        <v>103</v>
      </c>
    </row>
    <row r="56" ht="12.75" customHeight="1"/>
    <row r="57" ht="12.75" customHeight="1">
      <c r="A57" s="37" t="s">
        <v>104</v>
      </c>
      <c r="B57" s="38">
        <f>80%*B49</f>
        <v>83659.2</v>
      </c>
    </row>
    <row r="58" ht="12.75" customHeight="1">
      <c r="A58" s="39" t="s">
        <v>105</v>
      </c>
      <c r="B58" s="40">
        <f>20%*B49</f>
        <v>20914.8</v>
      </c>
    </row>
    <row r="59" ht="12.75" customHeight="1">
      <c r="A59" s="41" t="s">
        <v>106</v>
      </c>
      <c r="B59" s="40">
        <f>B50-B49</f>
        <v>46026</v>
      </c>
    </row>
    <row r="60" ht="12.75" customHeight="1">
      <c r="A60" s="42" t="s">
        <v>107</v>
      </c>
      <c r="B60" s="43">
        <f>SUM(B58:B59)</f>
        <v>66940.8</v>
      </c>
      <c r="C60" s="44">
        <f>B60/B49</f>
        <v>0.6401285214</v>
      </c>
      <c r="D60" s="16" t="s">
        <v>108</v>
      </c>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2021-09-17T20:45:32Z</dcterms:created>
  <dc:creator>Catherine Levy</dc:creator>
</cp:coreProperties>
</file>