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65491" windowWidth="9375" windowHeight="8670" activeTab="2"/>
  </bookViews>
  <sheets>
    <sheet name="IDB Annual Report 09-10" sheetId="1" r:id="rId1"/>
    <sheet name="Special levies forecast 10-11" sheetId="2" r:id="rId2"/>
    <sheet name="Total summary" sheetId="3" r:id="rId3"/>
  </sheets>
  <definedNames>
    <definedName name="_xlnm.Print_Area" localSheetId="0">'IDB Annual Report 09-10'!$B$3:$C$166</definedName>
    <definedName name="_xlnm.Print_Area" localSheetId="1">'Total summary'!#REF!</definedName>
  </definedNames>
  <calcPr fullCalcOnLoad="1"/>
</workbook>
</file>

<file path=xl/comments1.xml><?xml version="1.0" encoding="utf-8"?>
<comments xmlns="http://schemas.openxmlformats.org/spreadsheetml/2006/main">
  <authors>
    <author>Flood Management</author>
  </authors>
  <commentList>
    <comment ref="C63" authorId="0">
      <text>
        <r>
          <rPr>
            <sz val="12"/>
            <rFont val="Times New Roman"/>
            <family val="1"/>
          </rPr>
          <t>Amalgamated with Whittlesey Fifth - 7 January 2002</t>
        </r>
        <r>
          <rPr>
            <sz val="8"/>
            <rFont val="Tahoma"/>
            <family val="0"/>
          </rPr>
          <t xml:space="preserve">
</t>
        </r>
      </text>
    </comment>
    <comment ref="C70" authorId="0">
      <text>
        <r>
          <rPr>
            <sz val="12"/>
            <rFont val="Times New Roman"/>
            <family val="1"/>
          </rPr>
          <t>Holmewood and Stilton amalgamated with Yaxley
7 January 2002</t>
        </r>
      </text>
    </comment>
    <comment ref="C143" authorId="0">
      <text>
        <r>
          <rPr>
            <sz val="12"/>
            <rFont val="Times New Roman"/>
            <family val="1"/>
          </rPr>
          <t>Amalgamation of South and West Gloucestershire IDBs</t>
        </r>
      </text>
    </comment>
    <comment ref="C163" authorId="0">
      <text>
        <r>
          <rPr>
            <sz val="12"/>
            <rFont val="Times New Roman"/>
            <family val="1"/>
          </rPr>
          <t>Romney Marshes Area IDB 
Amalgamation of: Denge and Southbrooks IDB;  Pett DB;  Romney Marsh Levels IDB;  Rother DB;  Walland Marsh IDB  as from 1 April 2001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Flood Management</author>
  </authors>
  <commentList>
    <comment ref="C220" authorId="0">
      <text>
        <r>
          <rPr>
            <sz val="12"/>
            <rFont val="Times New Roman"/>
            <family val="1"/>
          </rPr>
          <t>Amalgamated with Whittlesey Fifth - 7 January 2002</t>
        </r>
        <r>
          <rPr>
            <sz val="8"/>
            <rFont val="Tahoma"/>
            <family val="0"/>
          </rPr>
          <t xml:space="preserve">
</t>
        </r>
      </text>
    </comment>
    <comment ref="C249" authorId="0">
      <text>
        <r>
          <rPr>
            <sz val="12"/>
            <rFont val="Times New Roman"/>
            <family val="1"/>
          </rPr>
          <t>Holmewood and Stilton amalgamated with Yaxley
7 January 2002</t>
        </r>
      </text>
    </comment>
    <comment ref="C531" authorId="0">
      <text>
        <r>
          <rPr>
            <sz val="12"/>
            <rFont val="Times New Roman"/>
            <family val="1"/>
          </rPr>
          <t>Amalgamation of South and West Gloucestershire IDBs</t>
        </r>
      </text>
    </comment>
    <comment ref="C632" authorId="0">
      <text>
        <r>
          <rPr>
            <sz val="12"/>
            <rFont val="Times New Roman"/>
            <family val="1"/>
          </rPr>
          <t>Romney Marshes Area IDB 
Amalgamation of: Denge and Southbrooks IDB;  Pett DB;  Romney Marsh Levels IDB;  Rother DB;  Walland Marsh IDB  as from 1 April 2001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<sst xmlns="http://schemas.openxmlformats.org/spreadsheetml/2006/main" count="1057" uniqueCount="535">
  <si>
    <t>Defra
Code</t>
  </si>
  <si>
    <t>IDB</t>
  </si>
  <si>
    <t>A001</t>
  </si>
  <si>
    <t>Alconbury and Ellington IDB</t>
  </si>
  <si>
    <t>A004</t>
  </si>
  <si>
    <t>Ancholme IDB</t>
  </si>
  <si>
    <t>A005</t>
  </si>
  <si>
    <t>Bedfordshire and River Ivel IDB</t>
  </si>
  <si>
    <t>A006</t>
  </si>
  <si>
    <t>Benwick IDD</t>
  </si>
  <si>
    <t>A007</t>
  </si>
  <si>
    <t>Black Sluice IDB</t>
  </si>
  <si>
    <t>A009</t>
  </si>
  <si>
    <t>Bluntisham IDB</t>
  </si>
  <si>
    <t>A010</t>
  </si>
  <si>
    <t>Buckingham and River Ouzel IDB</t>
  </si>
  <si>
    <t>A012</t>
  </si>
  <si>
    <t>Burnt Fen IDB</t>
  </si>
  <si>
    <t>A013</t>
  </si>
  <si>
    <t>Cawdle Fen IDB</t>
  </si>
  <si>
    <t>A014</t>
  </si>
  <si>
    <t>Churchfield and Plawfield IDB</t>
  </si>
  <si>
    <t>A015</t>
  </si>
  <si>
    <t>Conington and Holme IDB</t>
  </si>
  <si>
    <t>A017</t>
  </si>
  <si>
    <t>Downham and Stow Bardolph IDB</t>
  </si>
  <si>
    <t>A018</t>
  </si>
  <si>
    <t>Drysides DB</t>
  </si>
  <si>
    <t>A019</t>
  </si>
  <si>
    <t>East Harling IDB</t>
  </si>
  <si>
    <t>A020</t>
  </si>
  <si>
    <t>East of the Ouse, Polver and Nar IDB</t>
  </si>
  <si>
    <t>A021</t>
  </si>
  <si>
    <t>Euximoor IDB</t>
  </si>
  <si>
    <t>A022</t>
  </si>
  <si>
    <t>Feldale IDB</t>
  </si>
  <si>
    <t>A026</t>
  </si>
  <si>
    <t>Haddenham Level DC</t>
  </si>
  <si>
    <t>A032</t>
  </si>
  <si>
    <t>Hundred Foot Washes IDB</t>
  </si>
  <si>
    <t>A033</t>
  </si>
  <si>
    <t>Hundred of Wisbech IDB</t>
  </si>
  <si>
    <t>A034</t>
  </si>
  <si>
    <t>Ladus DDC</t>
  </si>
  <si>
    <t>A035</t>
  </si>
  <si>
    <t>Lakenheath IDB</t>
  </si>
  <si>
    <t>A038</t>
  </si>
  <si>
    <t>Littleport and Downham IDB</t>
  </si>
  <si>
    <t>A052</t>
  </si>
  <si>
    <t>Manea and Welney DDC</t>
  </si>
  <si>
    <t>A053</t>
  </si>
  <si>
    <t>March and Whittlesey IDB</t>
  </si>
  <si>
    <t>A054</t>
  </si>
  <si>
    <t>March East IDB</t>
  </si>
  <si>
    <t>A055</t>
  </si>
  <si>
    <t>March Third DDC</t>
  </si>
  <si>
    <t>A056</t>
  </si>
  <si>
    <t>March Fifth DDC</t>
  </si>
  <si>
    <t>A057</t>
  </si>
  <si>
    <t>March Sixth DDC</t>
  </si>
  <si>
    <t>A061</t>
  </si>
  <si>
    <t>Middle Fen and Mere IDB</t>
  </si>
  <si>
    <t>A062</t>
  </si>
  <si>
    <t>Mildenhall IDB</t>
  </si>
  <si>
    <t>A065</t>
  </si>
  <si>
    <t>Needham Burial and Birdbeck DB</t>
  </si>
  <si>
    <t>A066</t>
  </si>
  <si>
    <t>Nene Washlands Commissioners</t>
  </si>
  <si>
    <t>A067</t>
  </si>
  <si>
    <t>Nightlayers IDB</t>
  </si>
  <si>
    <t>A068</t>
  </si>
  <si>
    <t>Nordelph IDB</t>
  </si>
  <si>
    <t>A069</t>
  </si>
  <si>
    <t>North East Lindsey DB</t>
  </si>
  <si>
    <t>A071</t>
  </si>
  <si>
    <t>Northwold IDB</t>
  </si>
  <si>
    <t>A072</t>
  </si>
  <si>
    <t>Old West IDB</t>
  </si>
  <si>
    <t>A074</t>
  </si>
  <si>
    <t>Over and Willingham IDB</t>
  </si>
  <si>
    <t>A075</t>
  </si>
  <si>
    <t>Padnal and Waterden IDB</t>
  </si>
  <si>
    <t>A076</t>
  </si>
  <si>
    <t>Ramsey First IDB</t>
  </si>
  <si>
    <t>A078</t>
  </si>
  <si>
    <t>Ramsey Fourth IDB</t>
  </si>
  <si>
    <t>A080</t>
  </si>
  <si>
    <t>Ramsey, Upwood and Great Raveley IDB</t>
  </si>
  <si>
    <t>A081</t>
  </si>
  <si>
    <t>Ransonmoor DDC</t>
  </si>
  <si>
    <t>A090</t>
  </si>
  <si>
    <t>Sawtry IDB</t>
  </si>
  <si>
    <t>A094</t>
  </si>
  <si>
    <t>Southery and District IDB</t>
  </si>
  <si>
    <t>A095</t>
  </si>
  <si>
    <t>South Holland IDD</t>
  </si>
  <si>
    <t>A097</t>
  </si>
  <si>
    <t>Stoke Ferry IDB</t>
  </si>
  <si>
    <t>A098</t>
  </si>
  <si>
    <t>Stringside IDB</t>
  </si>
  <si>
    <t>A099</t>
  </si>
  <si>
    <t>A100</t>
  </si>
  <si>
    <t>Swaffham IDB</t>
  </si>
  <si>
    <t>A101</t>
  </si>
  <si>
    <t>Swavesey IDB</t>
  </si>
  <si>
    <t>A103</t>
  </si>
  <si>
    <t>Scotter IDB</t>
  </si>
  <si>
    <t>A107</t>
  </si>
  <si>
    <t>Upper Witham IDB</t>
  </si>
  <si>
    <t>A109</t>
  </si>
  <si>
    <t>Upwell IDB</t>
  </si>
  <si>
    <t>A110</t>
  </si>
  <si>
    <t>Waldersey IDB</t>
  </si>
  <si>
    <t>A111</t>
  </si>
  <si>
    <t>Warboys, Somersham and Pidley IDB</t>
  </si>
  <si>
    <t>A112</t>
  </si>
  <si>
    <t>Waterbeach Level IDB</t>
  </si>
  <si>
    <t>A114</t>
  </si>
  <si>
    <t>Welland and Deepings IDB</t>
  </si>
  <si>
    <t>A117</t>
  </si>
  <si>
    <t>White Fen DDC</t>
  </si>
  <si>
    <t>A118</t>
  </si>
  <si>
    <t>Whittlesey IDB</t>
  </si>
  <si>
    <t>A124</t>
  </si>
  <si>
    <t>Witham First District IDB</t>
  </si>
  <si>
    <t>A125</t>
  </si>
  <si>
    <t>Witham Third District IDB</t>
  </si>
  <si>
    <t>A126</t>
  </si>
  <si>
    <t>Witham Fourth District IDB</t>
  </si>
  <si>
    <t>A127</t>
  </si>
  <si>
    <t>Woodwalton DC</t>
  </si>
  <si>
    <t>A129</t>
  </si>
  <si>
    <t>Middle Level Commissioners</t>
  </si>
  <si>
    <t>A131</t>
  </si>
  <si>
    <t>Lindsey Marsh DB</t>
  </si>
  <si>
    <t>A132</t>
  </si>
  <si>
    <t>Holmewood and District DB</t>
  </si>
  <si>
    <t>B002</t>
  </si>
  <si>
    <t>Acaster IDB</t>
  </si>
  <si>
    <t>B003</t>
  </si>
  <si>
    <t>Airedale DC</t>
  </si>
  <si>
    <t>B004</t>
  </si>
  <si>
    <t>Appleton, Roebuck and Copmanthorpe IDB</t>
  </si>
  <si>
    <t>B005</t>
  </si>
  <si>
    <t>Bedale and Upper Swale IDB</t>
  </si>
  <si>
    <t>B006</t>
  </si>
  <si>
    <t>Beverley and North Holderness IDB</t>
  </si>
  <si>
    <t>B007</t>
  </si>
  <si>
    <t>Black Drain DB</t>
  </si>
  <si>
    <t>B008</t>
  </si>
  <si>
    <t>Claro IDB</t>
  </si>
  <si>
    <t>B009</t>
  </si>
  <si>
    <t>Cod Beck IDB</t>
  </si>
  <si>
    <t>B010</t>
  </si>
  <si>
    <t>Cowick IDB</t>
  </si>
  <si>
    <t>B011</t>
  </si>
  <si>
    <t>Dearne and Dove IDB</t>
  </si>
  <si>
    <t>B012</t>
  </si>
  <si>
    <t>Dempster IDB</t>
  </si>
  <si>
    <t>B013</t>
  </si>
  <si>
    <t>Dun DC</t>
  </si>
  <si>
    <t>B014</t>
  </si>
  <si>
    <t>Earby and Salterforth IDB</t>
  </si>
  <si>
    <t>B015</t>
  </si>
  <si>
    <t>Foss IDB</t>
  </si>
  <si>
    <t>B016</t>
  </si>
  <si>
    <t>Goole and Airmyn IDB</t>
  </si>
  <si>
    <t>B017</t>
  </si>
  <si>
    <t>Goole Fields DDB</t>
  </si>
  <si>
    <t>B018</t>
  </si>
  <si>
    <t>Keyingham Level DB</t>
  </si>
  <si>
    <t>B019</t>
  </si>
  <si>
    <t>Knottingley to Gowdall IDB</t>
  </si>
  <si>
    <t>B020</t>
  </si>
  <si>
    <t>Kyle and Upper Ouse IDB</t>
  </si>
  <si>
    <t>B021</t>
  </si>
  <si>
    <t>Lower Ouse IDB</t>
  </si>
  <si>
    <t>B022</t>
  </si>
  <si>
    <t>Lower Swale IDB</t>
  </si>
  <si>
    <t>B023</t>
  </si>
  <si>
    <t>Market Weighton DB</t>
  </si>
  <si>
    <t>B024</t>
  </si>
  <si>
    <t>Marston Moor IDB</t>
  </si>
  <si>
    <t>B025</t>
  </si>
  <si>
    <t>Muston and Yedingham IDB</t>
  </si>
  <si>
    <t>B026</t>
  </si>
  <si>
    <t>North Wharfe IDB</t>
  </si>
  <si>
    <t>B027</t>
  </si>
  <si>
    <t>Ottringham DB</t>
  </si>
  <si>
    <t>B028</t>
  </si>
  <si>
    <t>Ouse and Derwent IDB</t>
  </si>
  <si>
    <t>B029</t>
  </si>
  <si>
    <t>Preston DB</t>
  </si>
  <si>
    <t>B030</t>
  </si>
  <si>
    <t>Rawcliffe DB</t>
  </si>
  <si>
    <t>B031</t>
  </si>
  <si>
    <t>Reedness and Swinefleet DB</t>
  </si>
  <si>
    <t>B032</t>
  </si>
  <si>
    <t>River Wiske IDB</t>
  </si>
  <si>
    <t>B033</t>
  </si>
  <si>
    <t>Rye IDB</t>
  </si>
  <si>
    <t>B034</t>
  </si>
  <si>
    <t>Selby Area IDB</t>
  </si>
  <si>
    <t>B035</t>
  </si>
  <si>
    <t>Skeffling DB</t>
  </si>
  <si>
    <t>B036</t>
  </si>
  <si>
    <t>Snaith DB</t>
  </si>
  <si>
    <t>B037</t>
  </si>
  <si>
    <t>South Wharfe IDB</t>
  </si>
  <si>
    <t>B038</t>
  </si>
  <si>
    <t>Thorngumbald DB</t>
  </si>
  <si>
    <t>B039</t>
  </si>
  <si>
    <t>Thornton IDB</t>
  </si>
  <si>
    <t>B040</t>
  </si>
  <si>
    <t>Thorntree IDB</t>
  </si>
  <si>
    <t>B041</t>
  </si>
  <si>
    <t>Went IDB</t>
  </si>
  <si>
    <t>B042</t>
  </si>
  <si>
    <t>Wilberfoss and Thornton Level DB</t>
  </si>
  <si>
    <t>B043</t>
  </si>
  <si>
    <t>Winestead Level DB</t>
  </si>
  <si>
    <t>C003</t>
  </si>
  <si>
    <t>Armthorpe IDB</t>
  </si>
  <si>
    <t>C004</t>
  </si>
  <si>
    <t>Ashfields and West Moor IDB</t>
  </si>
  <si>
    <t>C007</t>
  </si>
  <si>
    <t>Everton IDB</t>
  </si>
  <si>
    <t>C008</t>
  </si>
  <si>
    <t>Fairham Brook IDB</t>
  </si>
  <si>
    <t>C009</t>
  </si>
  <si>
    <t>Finningley IDB</t>
  </si>
  <si>
    <t>C010</t>
  </si>
  <si>
    <t>Gainsborough IDB</t>
  </si>
  <si>
    <t>C011</t>
  </si>
  <si>
    <t>Garthorpe IDB</t>
  </si>
  <si>
    <t>C012</t>
  </si>
  <si>
    <t>Hatfield Chase Corporation</t>
  </si>
  <si>
    <t>C013</t>
  </si>
  <si>
    <t>Kingston Brook IDB</t>
  </si>
  <si>
    <t>C014</t>
  </si>
  <si>
    <t>Laneham IDB</t>
  </si>
  <si>
    <t>C016</t>
  </si>
  <si>
    <t>Melverley IDB</t>
  </si>
  <si>
    <t>C017</t>
  </si>
  <si>
    <t>Messingham IDB</t>
  </si>
  <si>
    <t>C018</t>
  </si>
  <si>
    <t>Newark Area IDB</t>
  </si>
  <si>
    <t>C020</t>
  </si>
  <si>
    <t>Potteric Carr IDB</t>
  </si>
  <si>
    <t>C021</t>
  </si>
  <si>
    <t>Powysland IDB</t>
  </si>
  <si>
    <t>C022</t>
  </si>
  <si>
    <t>Rea IDB</t>
  </si>
  <si>
    <t>C023</t>
  </si>
  <si>
    <t>River Idle and Ryton IDB</t>
  </si>
  <si>
    <t>C024</t>
  </si>
  <si>
    <t>Scunthorpe IDB</t>
  </si>
  <si>
    <t>C028</t>
  </si>
  <si>
    <t>Sow and Penk DB</t>
  </si>
  <si>
    <t>C029</t>
  </si>
  <si>
    <t>Strine IDB</t>
  </si>
  <si>
    <t>C030</t>
  </si>
  <si>
    <t>Tickhill DB</t>
  </si>
  <si>
    <t>C031</t>
  </si>
  <si>
    <t>Tween Bridge IDB</t>
  </si>
  <si>
    <t>C035</t>
  </si>
  <si>
    <t>D010</t>
  </si>
  <si>
    <t>Lower Axe IDB</t>
  </si>
  <si>
    <t>D011</t>
  </si>
  <si>
    <t>Lower Brue DDB</t>
  </si>
  <si>
    <t>D017</t>
  </si>
  <si>
    <t>Upper Axe IDB</t>
  </si>
  <si>
    <t>D018</t>
  </si>
  <si>
    <t>Upper Brue IDB</t>
  </si>
  <si>
    <t>D019</t>
  </si>
  <si>
    <t>West Mendip IDB</t>
  </si>
  <si>
    <t>E001</t>
  </si>
  <si>
    <t>Cuckmere IDB</t>
  </si>
  <si>
    <t>E003</t>
  </si>
  <si>
    <t>E005</t>
  </si>
  <si>
    <t>E006</t>
  </si>
  <si>
    <t>Lower Medway IDB</t>
  </si>
  <si>
    <t>E008</t>
  </si>
  <si>
    <t>Pevensey Levels IDB</t>
  </si>
  <si>
    <t>E009</t>
  </si>
  <si>
    <t>River Adur</t>
  </si>
  <si>
    <t>E010</t>
  </si>
  <si>
    <t>River Arun IDB</t>
  </si>
  <si>
    <t>E011</t>
  </si>
  <si>
    <t>River Ouse (Sussex)</t>
  </si>
  <si>
    <t>E012</t>
  </si>
  <si>
    <t>River Stour (Kent) IDB</t>
  </si>
  <si>
    <t>E015</t>
  </si>
  <si>
    <t>South West Sussex IDB</t>
  </si>
  <si>
    <t>E016</t>
  </si>
  <si>
    <t>Upper Medway IDB</t>
  </si>
  <si>
    <t>E018</t>
  </si>
  <si>
    <t>Romney Marshes Area IDB</t>
  </si>
  <si>
    <t>F001</t>
  </si>
  <si>
    <t>Braunton Marsh DB</t>
  </si>
  <si>
    <t>H009</t>
  </si>
  <si>
    <t>Lower Wye IDB</t>
  </si>
  <si>
    <t>H013</t>
  </si>
  <si>
    <t>River Lugg IDB</t>
  </si>
  <si>
    <t>Total</t>
  </si>
  <si>
    <t>Powys County Council</t>
  </si>
  <si>
    <t>Fenland District Council</t>
  </si>
  <si>
    <t>Huntingdonshire DC</t>
  </si>
  <si>
    <t>Ashford Borough Council</t>
  </si>
  <si>
    <t>Rother District Council</t>
  </si>
  <si>
    <t>Shepway District Council</t>
  </si>
  <si>
    <t>Peterborough City Council</t>
  </si>
  <si>
    <t>South Holland District Council</t>
  </si>
  <si>
    <t>South Cambs DC</t>
  </si>
  <si>
    <t>East Cambs DC</t>
  </si>
  <si>
    <t>Boston Borough Council</t>
  </si>
  <si>
    <t>South Kesteven District Coucnil</t>
  </si>
  <si>
    <t>Rushcliffe Borough Council</t>
  </si>
  <si>
    <t>Rushcliffe BC</t>
  </si>
  <si>
    <t>Melton BC</t>
  </si>
  <si>
    <t>West Lindsey DC</t>
  </si>
  <si>
    <t>Bassetlaw DC</t>
  </si>
  <si>
    <t>Gedling BC</t>
  </si>
  <si>
    <t>None</t>
  </si>
  <si>
    <t>Nil</t>
  </si>
  <si>
    <t xml:space="preserve">Borough Council of King's Lynn and West Norfolk </t>
  </si>
  <si>
    <t>Borough Council of Kings Lynn and West Norfolk</t>
  </si>
  <si>
    <t>Borough Council of King's Lynn and West Norfolk</t>
  </si>
  <si>
    <t>Borough Counciil of King's Lynn and West Norfolk</t>
  </si>
  <si>
    <t>North Lincolnshire Council</t>
  </si>
  <si>
    <t>North East Lincolnshire Council</t>
  </si>
  <si>
    <t>Harrogate Borough Council</t>
  </si>
  <si>
    <t>Lower Severn IDB(2005)</t>
  </si>
  <si>
    <t>North Somerset Council</t>
  </si>
  <si>
    <t>Canterbury City Council</t>
  </si>
  <si>
    <t>Dover District Council</t>
  </si>
  <si>
    <t>Thanet District Council</t>
  </si>
  <si>
    <t>South Holland DC</t>
  </si>
  <si>
    <t>South Kesteven DC</t>
  </si>
  <si>
    <t>North Kesteven DC</t>
  </si>
  <si>
    <t>Breckland Council</t>
  </si>
  <si>
    <t>Pendle BC</t>
  </si>
  <si>
    <t>East Riding of Yorkshire</t>
  </si>
  <si>
    <t>Lincoln City</t>
  </si>
  <si>
    <t>North Kesteven</t>
  </si>
  <si>
    <t>South Kesteven</t>
  </si>
  <si>
    <t>West Lindsey</t>
  </si>
  <si>
    <t>Newark and Sherwood</t>
  </si>
  <si>
    <t>City of York Council</t>
  </si>
  <si>
    <t>Hambleton District Council</t>
  </si>
  <si>
    <t>Selby District Council</t>
  </si>
  <si>
    <t>Lincoln City Council</t>
  </si>
  <si>
    <t>West Lindsey District Council</t>
  </si>
  <si>
    <t>Mendip District Council</t>
  </si>
  <si>
    <t>Sedgemoor District Council</t>
  </si>
  <si>
    <t>Ryedale DC</t>
  </si>
  <si>
    <t>Scarborough BC</t>
  </si>
  <si>
    <t>Suffolk Coastal DC</t>
  </si>
  <si>
    <t>Bedford Borough Council</t>
  </si>
  <si>
    <t>Milton Keynes Council</t>
  </si>
  <si>
    <t>Huntingdonshire District Council</t>
  </si>
  <si>
    <t>East Riding of Yorkshire Council</t>
  </si>
  <si>
    <t>West Norfolk BC</t>
  </si>
  <si>
    <t>Forest Heath DC</t>
  </si>
  <si>
    <t>Waveney DC</t>
  </si>
  <si>
    <t>South Norfolk DC</t>
  </si>
  <si>
    <t>Breckland DC</t>
  </si>
  <si>
    <t>Mid-Suffolk DC</t>
  </si>
  <si>
    <t>Broadland DC</t>
  </si>
  <si>
    <t>Selby DC</t>
  </si>
  <si>
    <t>North Somerset Unitary Authority</t>
  </si>
  <si>
    <t>Doncaster MBC</t>
  </si>
  <si>
    <t>North Lincs Council</t>
  </si>
  <si>
    <t>City of York</t>
  </si>
  <si>
    <t>Craven DC</t>
  </si>
  <si>
    <t>Harrogate BC</t>
  </si>
  <si>
    <t>Leeds CC</t>
  </si>
  <si>
    <t>Hambleton DC</t>
  </si>
  <si>
    <t>Stafford BC</t>
  </si>
  <si>
    <t>South Staffordshire DC</t>
  </si>
  <si>
    <t>Rotherham MBC</t>
  </si>
  <si>
    <t>Barnsley MBC</t>
  </si>
  <si>
    <t>Richmondshire DC</t>
  </si>
  <si>
    <t>Wakefield MBC</t>
  </si>
  <si>
    <t>C036</t>
  </si>
  <si>
    <t>Isle of Axholme IDB</t>
  </si>
  <si>
    <t>North Devon District Council</t>
  </si>
  <si>
    <t>Chichester DC</t>
  </si>
  <si>
    <t>Arun DC</t>
  </si>
  <si>
    <t>Horsham DC</t>
  </si>
  <si>
    <t>Adur DC</t>
  </si>
  <si>
    <t>Mid Sussex DC</t>
  </si>
  <si>
    <t>Wealden DC</t>
  </si>
  <si>
    <t>Lewes DC</t>
  </si>
  <si>
    <t>Hastings BC</t>
  </si>
  <si>
    <t>Rother DC</t>
  </si>
  <si>
    <t>Eastbourne DC</t>
  </si>
  <si>
    <t>Dartford BC</t>
  </si>
  <si>
    <t>Gravesham Borough Council</t>
  </si>
  <si>
    <t>Medway Council</t>
  </si>
  <si>
    <t>A135</t>
  </si>
  <si>
    <t>The Norfolk Rivers IDB</t>
  </si>
  <si>
    <t>North Norfolk DC</t>
  </si>
  <si>
    <t>Norwich City Council</t>
  </si>
  <si>
    <t>A133</t>
  </si>
  <si>
    <t>King's Lynn IDB</t>
  </si>
  <si>
    <t>A134</t>
  </si>
  <si>
    <t>Great Yarmouth BC</t>
  </si>
  <si>
    <t>D021</t>
  </si>
  <si>
    <t>The Parrett IDB</t>
  </si>
  <si>
    <t>Borough Council of Kings Lynn &amp; West Norfolk</t>
  </si>
  <si>
    <t>East Cambridgeshire Distrcit Council</t>
  </si>
  <si>
    <t>South Cambridgeshire District Council</t>
  </si>
  <si>
    <t>North Somerset (2005) IDB</t>
  </si>
  <si>
    <t>Newark and Sherwood DC</t>
  </si>
  <si>
    <t>A137</t>
  </si>
  <si>
    <t>D022</t>
  </si>
  <si>
    <t>A138</t>
  </si>
  <si>
    <t>North Level District IDB</t>
  </si>
  <si>
    <t>The Broads (2006) IDB</t>
  </si>
  <si>
    <t>Date Rec'd</t>
  </si>
  <si>
    <t>East Lindsey District Council</t>
  </si>
  <si>
    <t>Bristol City Council</t>
  </si>
  <si>
    <t>South Glos Council</t>
  </si>
  <si>
    <t>Stroud District Council</t>
  </si>
  <si>
    <t>Gloucester City Council</t>
  </si>
  <si>
    <t>Forest of Dean Council</t>
  </si>
  <si>
    <t>Hereforeshire Council</t>
  </si>
  <si>
    <t>Tewkesbury Borough Council</t>
  </si>
  <si>
    <t>Malvern Hills Council</t>
  </si>
  <si>
    <t>North Herts District Council</t>
  </si>
  <si>
    <t>South Cambs District Council</t>
  </si>
  <si>
    <t>South Northants District Council</t>
  </si>
  <si>
    <t>Cherwell District Council</t>
  </si>
  <si>
    <t>East Cambridgeshire District Council</t>
  </si>
  <si>
    <t>Kings Lynn BC</t>
  </si>
  <si>
    <t>Fenland DC</t>
  </si>
  <si>
    <t>Mid Suffolk DC</t>
  </si>
  <si>
    <t>East Riding Of Yorkshire Council</t>
  </si>
  <si>
    <t>Wakefield MDC</t>
  </si>
  <si>
    <t>Bassetlaw District Council</t>
  </si>
  <si>
    <t>Sedgemoor DC</t>
  </si>
  <si>
    <t>South Somerset DC</t>
  </si>
  <si>
    <t>Taunton Deane BC</t>
  </si>
  <si>
    <t>West Somerset DC</t>
  </si>
  <si>
    <t>Mendip DC</t>
  </si>
  <si>
    <t>Huntingdon DC</t>
  </si>
  <si>
    <t>Lombards Wall to Gravesend Bridge C of S (West of Gravesend)</t>
  </si>
  <si>
    <t>Gravesend Bridge to Sheerness and Penshurst C of S (East of Gravesend)</t>
  </si>
  <si>
    <t>London Borough of Bexley</t>
  </si>
  <si>
    <t>Outstanding</t>
  </si>
  <si>
    <t>A139</t>
  </si>
  <si>
    <t>The Waveney, Lower Yare and Lothingland IDB</t>
  </si>
  <si>
    <t>A140</t>
  </si>
  <si>
    <t>The Curf and Wimblington Combined IDB</t>
  </si>
  <si>
    <t>Contributions from the EA</t>
  </si>
  <si>
    <t>TOTAL INCOME</t>
  </si>
  <si>
    <t>INCOME</t>
  </si>
  <si>
    <t>Administration</t>
  </si>
  <si>
    <t>TOTAL EXPENDITURE</t>
  </si>
  <si>
    <t>EXPENDITURE</t>
  </si>
  <si>
    <t>Notes</t>
  </si>
  <si>
    <t xml:space="preserve"> </t>
  </si>
  <si>
    <t>Board has ceased trading from 31/03/2007</t>
  </si>
  <si>
    <t>New board wef 01/09/06</t>
  </si>
  <si>
    <t>New Board wef 01/09/06</t>
  </si>
  <si>
    <t>Ashford BC</t>
  </si>
  <si>
    <t>Maidstone BC</t>
  </si>
  <si>
    <t>Sevenoaks DC</t>
  </si>
  <si>
    <t>Tandridge DC</t>
  </si>
  <si>
    <t>Tonbridge and Malling BC</t>
  </si>
  <si>
    <t>Tunbridge Wells BC</t>
  </si>
  <si>
    <t>Swale BC</t>
  </si>
  <si>
    <t>Sutton and Mepal IDB</t>
  </si>
  <si>
    <t>Kings Lynn and West Norfolk BC</t>
  </si>
  <si>
    <t>Monmouthshire CC</t>
  </si>
  <si>
    <t>New board wef 01/04/07</t>
  </si>
  <si>
    <t>New Board wef 01/04/07</t>
  </si>
  <si>
    <t>East Cambridgeshire DC</t>
  </si>
  <si>
    <t>South Cambridgeshire DC</t>
  </si>
  <si>
    <t>Name of local Authority</t>
  </si>
  <si>
    <t>IDBs with income over £1,000,000</t>
  </si>
  <si>
    <t xml:space="preserve">Drainage Rates </t>
  </si>
  <si>
    <t xml:space="preserve">Contributions applied from developers/other beneficiaries </t>
  </si>
  <si>
    <t>Government Grants</t>
  </si>
  <si>
    <t>Rechargeable Works</t>
  </si>
  <si>
    <t>Interest and Investment Income</t>
  </si>
  <si>
    <t>Rents and Acknowledgements</t>
  </si>
  <si>
    <t>Other Income</t>
  </si>
  <si>
    <t>New Works and Improvement Works</t>
  </si>
  <si>
    <t>Contributions to the Environment Agency</t>
  </si>
  <si>
    <t>Drains Maintenance</t>
  </si>
  <si>
    <t>Pumping Stations, Sluices and Water Level Control Strutures</t>
  </si>
  <si>
    <t>Finance Charges</t>
  </si>
  <si>
    <t>Other Expenditure</t>
  </si>
  <si>
    <t xml:space="preserve">EXCEPTIONAL ITEMS </t>
  </si>
  <si>
    <t>Profit/(losses) arising from the disposal of fixed assets</t>
  </si>
  <si>
    <t>NET OPERATING SURPLUS/(DEFICIT) FOR THE YEAR</t>
  </si>
  <si>
    <t>A141</t>
  </si>
  <si>
    <t>The East Suffolk IDB</t>
  </si>
  <si>
    <t>New board wef 01/04/08</t>
  </si>
  <si>
    <t>New Board wef 01/04/08</t>
  </si>
  <si>
    <t>Babergh DC</t>
  </si>
  <si>
    <t>Ipswich DC</t>
  </si>
  <si>
    <t xml:space="preserve">Totals </t>
  </si>
  <si>
    <t>SPECIAL LEVIES 2009-10 FORECAST</t>
  </si>
  <si>
    <t>Special Levies 2008-09 Actual</t>
  </si>
  <si>
    <t>IDB Totals 2008-2009</t>
  </si>
  <si>
    <t>Ramsey IDB</t>
  </si>
  <si>
    <t>Shropshire Council</t>
  </si>
  <si>
    <t>Waveney, Lower Yare and Lothingland IDB</t>
  </si>
  <si>
    <t>Curf and Wimblington Combined IDB</t>
  </si>
  <si>
    <t>East Suffolk IDB</t>
  </si>
  <si>
    <t>Herefordshire DC</t>
  </si>
  <si>
    <t>Herefordshire Council</t>
  </si>
  <si>
    <t>Bradford District Council</t>
  </si>
  <si>
    <t>East Riding of Yorkshie Council</t>
  </si>
  <si>
    <t>Central Bedfordshire Council</t>
  </si>
  <si>
    <t>Aylesbury Vale District Council</t>
  </si>
  <si>
    <t>East Yorkshire Council</t>
  </si>
  <si>
    <t>IDB ANNUAL REPORT FORM 2009-10</t>
  </si>
  <si>
    <t>Special Levies 2009-10 Actual</t>
  </si>
  <si>
    <t>SPECIAL LEVIES 2010-11 FORECAST</t>
  </si>
  <si>
    <t xml:space="preserve">             </t>
  </si>
  <si>
    <t>n/a</t>
  </si>
  <si>
    <t>IDBs with income £100,000 or under</t>
  </si>
  <si>
    <t>2009/10</t>
  </si>
  <si>
    <t>IDBs with income £500,000 or under</t>
  </si>
  <si>
    <t>IDBs with income £1,500,000 or under</t>
  </si>
  <si>
    <t>IDBs with income £2,000,000 or under</t>
  </si>
  <si>
    <t>IDBs with income £3,500,000 or under</t>
  </si>
  <si>
    <t>IDBs with income £50,000 or under</t>
  </si>
  <si>
    <t>IDBs with income £1,000,000 or under</t>
  </si>
  <si>
    <t>IDBs with income £250,000 or under</t>
  </si>
  <si>
    <t>Rec'd levies only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</si>
</sst>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£&quot;#,##0"/>
    <numFmt numFmtId="167" formatCode="&quot;£&quot;#,##0;[Red]&quot;£&quot;#,##0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£&quot;#,##0.00"/>
    <numFmt numFmtId="171" formatCode="[$-809]dd\ mmmm\ yyyy"/>
  </numFmts>
  <fonts count="45">
    <font>
      <sz val="10"/>
      <name val="Arial"/>
      <family val="0"/>
    </font>
    <font>
      <sz val="12"/>
      <name val="Times New Roman"/>
      <family val="1"/>
    </font>
    <font>
      <sz val="8"/>
      <name val="Tahoma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0" xfId="0" applyFont="1" applyAlignment="1">
      <alignment/>
    </xf>
    <xf numFmtId="0" fontId="8" fillId="0" borderId="15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5" xfId="0" applyFont="1" applyBorder="1" applyAlignment="1">
      <alignment/>
    </xf>
    <xf numFmtId="49" fontId="8" fillId="0" borderId="15" xfId="0" applyNumberFormat="1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33" borderId="13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/>
    </xf>
    <xf numFmtId="44" fontId="8" fillId="0" borderId="0" xfId="44" applyFont="1" applyAlignment="1">
      <alignment/>
    </xf>
    <xf numFmtId="0" fontId="10" fillId="34" borderId="14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9" fillId="35" borderId="22" xfId="0" applyFont="1" applyFill="1" applyBorder="1" applyAlignment="1">
      <alignment/>
    </xf>
    <xf numFmtId="0" fontId="10" fillId="35" borderId="23" xfId="0" applyFont="1" applyFill="1" applyBorder="1" applyAlignment="1">
      <alignment/>
    </xf>
    <xf numFmtId="0" fontId="11" fillId="35" borderId="20" xfId="0" applyFont="1" applyFill="1" applyBorder="1" applyAlignment="1">
      <alignment wrapText="1"/>
    </xf>
    <xf numFmtId="0" fontId="11" fillId="35" borderId="24" xfId="0" applyFont="1" applyFill="1" applyBorder="1" applyAlignment="1">
      <alignment/>
    </xf>
    <xf numFmtId="0" fontId="8" fillId="0" borderId="25" xfId="0" applyFont="1" applyBorder="1" applyAlignment="1">
      <alignment/>
    </xf>
    <xf numFmtId="44" fontId="7" fillId="0" borderId="19" xfId="44" applyFont="1" applyBorder="1" applyAlignment="1">
      <alignment/>
    </xf>
    <xf numFmtId="44" fontId="8" fillId="0" borderId="24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4" xfId="0" applyFont="1" applyBorder="1" applyAlignment="1">
      <alignment/>
    </xf>
    <xf numFmtId="44" fontId="8" fillId="0" borderId="24" xfId="44" applyFont="1" applyBorder="1" applyAlignment="1">
      <alignment/>
    </xf>
    <xf numFmtId="44" fontId="7" fillId="0" borderId="20" xfId="44" applyFont="1" applyBorder="1" applyAlignment="1">
      <alignment/>
    </xf>
    <xf numFmtId="44" fontId="8" fillId="0" borderId="27" xfId="0" applyNumberFormat="1" applyFont="1" applyBorder="1" applyAlignment="1">
      <alignment/>
    </xf>
    <xf numFmtId="44" fontId="8" fillId="0" borderId="25" xfId="0" applyNumberFormat="1" applyFont="1" applyBorder="1" applyAlignment="1">
      <alignment/>
    </xf>
    <xf numFmtId="44" fontId="7" fillId="0" borderId="19" xfId="44" applyFont="1" applyFill="1" applyBorder="1" applyAlignment="1">
      <alignment/>
    </xf>
    <xf numFmtId="44" fontId="7" fillId="0" borderId="20" xfId="44" applyFont="1" applyFill="1" applyBorder="1" applyAlignment="1">
      <alignment/>
    </xf>
    <xf numFmtId="44" fontId="8" fillId="0" borderId="27" xfId="44" applyFont="1" applyBorder="1" applyAlignment="1">
      <alignment/>
    </xf>
    <xf numFmtId="44" fontId="8" fillId="0" borderId="25" xfId="44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8" xfId="0" applyFont="1" applyBorder="1" applyAlignment="1">
      <alignment/>
    </xf>
    <xf numFmtId="0" fontId="8" fillId="33" borderId="20" xfId="0" applyFont="1" applyFill="1" applyBorder="1" applyAlignment="1">
      <alignment horizontal="center" wrapText="1"/>
    </xf>
    <xf numFmtId="0" fontId="8" fillId="33" borderId="24" xfId="0" applyFont="1" applyFill="1" applyBorder="1" applyAlignment="1">
      <alignment/>
    </xf>
    <xf numFmtId="0" fontId="8" fillId="0" borderId="29" xfId="0" applyFont="1" applyBorder="1" applyAlignment="1">
      <alignment/>
    </xf>
    <xf numFmtId="0" fontId="7" fillId="0" borderId="25" xfId="0" applyFont="1" applyBorder="1" applyAlignment="1">
      <alignment/>
    </xf>
    <xf numFmtId="14" fontId="8" fillId="0" borderId="29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31" xfId="0" applyFont="1" applyBorder="1" applyAlignment="1">
      <alignment/>
    </xf>
    <xf numFmtId="0" fontId="7" fillId="0" borderId="27" xfId="0" applyFont="1" applyBorder="1" applyAlignment="1">
      <alignment/>
    </xf>
    <xf numFmtId="0" fontId="9" fillId="0" borderId="25" xfId="0" applyFont="1" applyBorder="1" applyAlignment="1">
      <alignment/>
    </xf>
    <xf numFmtId="166" fontId="7" fillId="0" borderId="25" xfId="0" applyNumberFormat="1" applyFont="1" applyBorder="1" applyAlignment="1">
      <alignment/>
    </xf>
    <xf numFmtId="166" fontId="7" fillId="0" borderId="24" xfId="0" applyNumberFormat="1" applyFont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Border="1" applyAlignment="1">
      <alignment/>
    </xf>
    <xf numFmtId="14" fontId="8" fillId="0" borderId="30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28" xfId="0" applyFont="1" applyBorder="1" applyAlignment="1">
      <alignment/>
    </xf>
    <xf numFmtId="0" fontId="10" fillId="33" borderId="22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0" fillId="0" borderId="0" xfId="0" applyFont="1" applyAlignment="1">
      <alignment/>
    </xf>
    <xf numFmtId="0" fontId="3" fillId="33" borderId="2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/>
    </xf>
    <xf numFmtId="0" fontId="3" fillId="36" borderId="19" xfId="0" applyFont="1" applyFill="1" applyBorder="1" applyAlignment="1">
      <alignment/>
    </xf>
    <xf numFmtId="0" fontId="3" fillId="36" borderId="0" xfId="0" applyFont="1" applyFill="1" applyBorder="1" applyAlignment="1">
      <alignment wrapText="1"/>
    </xf>
    <xf numFmtId="0" fontId="3" fillId="36" borderId="25" xfId="0" applyFont="1" applyFill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4" borderId="25" xfId="0" applyFont="1" applyFill="1" applyBorder="1" applyAlignment="1">
      <alignment wrapText="1"/>
    </xf>
    <xf numFmtId="0" fontId="3" fillId="0" borderId="37" xfId="0" applyFont="1" applyBorder="1" applyAlignment="1">
      <alignment/>
    </xf>
    <xf numFmtId="44" fontId="4" fillId="0" borderId="38" xfId="44" applyFont="1" applyBorder="1" applyAlignment="1">
      <alignment/>
    </xf>
    <xf numFmtId="44" fontId="4" fillId="0" borderId="39" xfId="44" applyFont="1" applyBorder="1" applyAlignment="1">
      <alignment/>
    </xf>
    <xf numFmtId="0" fontId="3" fillId="0" borderId="37" xfId="0" applyFont="1" applyBorder="1" applyAlignment="1">
      <alignment wrapText="1"/>
    </xf>
    <xf numFmtId="44" fontId="0" fillId="0" borderId="0" xfId="44" applyFont="1" applyBorder="1" applyAlignment="1">
      <alignment/>
    </xf>
    <xf numFmtId="44" fontId="0" fillId="0" borderId="19" xfId="44" applyFont="1" applyBorder="1" applyAlignment="1">
      <alignment/>
    </xf>
    <xf numFmtId="44" fontId="4" fillId="0" borderId="40" xfId="44" applyFont="1" applyBorder="1" applyAlignment="1">
      <alignment/>
    </xf>
    <xf numFmtId="0" fontId="3" fillId="0" borderId="37" xfId="0" applyFont="1" applyBorder="1" applyAlignment="1">
      <alignment/>
    </xf>
    <xf numFmtId="49" fontId="3" fillId="0" borderId="37" xfId="0" applyNumberFormat="1" applyFont="1" applyBorder="1" applyAlignment="1">
      <alignment wrapText="1"/>
    </xf>
    <xf numFmtId="0" fontId="3" fillId="0" borderId="41" xfId="0" applyFont="1" applyBorder="1" applyAlignment="1">
      <alignment/>
    </xf>
    <xf numFmtId="44" fontId="12" fillId="0" borderId="42" xfId="44" applyFont="1" applyBorder="1" applyAlignment="1">
      <alignment/>
    </xf>
    <xf numFmtId="44" fontId="4" fillId="0" borderId="43" xfId="44" applyFont="1" applyBorder="1" applyAlignment="1">
      <alignment/>
    </xf>
    <xf numFmtId="44" fontId="3" fillId="0" borderId="0" xfId="44" applyFont="1" applyAlignment="1">
      <alignment/>
    </xf>
    <xf numFmtId="0" fontId="4" fillId="0" borderId="0" xfId="0" applyFont="1" applyBorder="1" applyAlignment="1">
      <alignment/>
    </xf>
    <xf numFmtId="44" fontId="0" fillId="0" borderId="0" xfId="0" applyNumberFormat="1" applyFont="1" applyAlignment="1">
      <alignment/>
    </xf>
    <xf numFmtId="0" fontId="4" fillId="34" borderId="44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34" borderId="40" xfId="0" applyFont="1" applyFill="1" applyBorder="1" applyAlignment="1">
      <alignment/>
    </xf>
    <xf numFmtId="14" fontId="12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46" xfId="0" applyFont="1" applyFill="1" applyBorder="1" applyAlignment="1">
      <alignment/>
    </xf>
    <xf numFmtId="44" fontId="12" fillId="0" borderId="19" xfId="44" applyFont="1" applyBorder="1" applyAlignment="1">
      <alignment/>
    </xf>
    <xf numFmtId="44" fontId="0" fillId="0" borderId="16" xfId="44" applyFont="1" applyBorder="1" applyAlignment="1">
      <alignment/>
    </xf>
    <xf numFmtId="0" fontId="3" fillId="37" borderId="0" xfId="0" applyFont="1" applyFill="1" applyBorder="1" applyAlignment="1">
      <alignment wrapText="1"/>
    </xf>
    <xf numFmtId="4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14" fontId="12" fillId="0" borderId="31" xfId="0" applyNumberFormat="1" applyFont="1" applyBorder="1" applyAlignment="1">
      <alignment/>
    </xf>
    <xf numFmtId="14" fontId="8" fillId="0" borderId="31" xfId="0" applyNumberFormat="1" applyFont="1" applyBorder="1" applyAlignment="1">
      <alignment/>
    </xf>
    <xf numFmtId="44" fontId="4" fillId="0" borderId="0" xfId="44" applyFont="1" applyBorder="1" applyAlignment="1">
      <alignment/>
    </xf>
    <xf numFmtId="0" fontId="3" fillId="35" borderId="0" xfId="0" applyFont="1" applyFill="1" applyBorder="1" applyAlignment="1">
      <alignment wrapText="1"/>
    </xf>
    <xf numFmtId="44" fontId="7" fillId="0" borderId="0" xfId="44" applyFont="1" applyBorder="1" applyAlignment="1">
      <alignment/>
    </xf>
    <xf numFmtId="0" fontId="3" fillId="38" borderId="47" xfId="0" applyFont="1" applyFill="1" applyBorder="1" applyAlignment="1">
      <alignment wrapText="1"/>
    </xf>
    <xf numFmtId="44" fontId="4" fillId="0" borderId="47" xfId="44" applyFont="1" applyBorder="1" applyAlignment="1">
      <alignment/>
    </xf>
    <xf numFmtId="0" fontId="4" fillId="37" borderId="48" xfId="0" applyFont="1" applyFill="1" applyBorder="1" applyAlignment="1">
      <alignment horizontal="center"/>
    </xf>
    <xf numFmtId="0" fontId="0" fillId="37" borderId="49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3" fillId="36" borderId="22" xfId="0" applyFont="1" applyFill="1" applyBorder="1" applyAlignment="1">
      <alignment/>
    </xf>
    <xf numFmtId="0" fontId="3" fillId="36" borderId="35" xfId="0" applyFont="1" applyFill="1" applyBorder="1" applyAlignment="1">
      <alignment wrapText="1"/>
    </xf>
    <xf numFmtId="0" fontId="3" fillId="36" borderId="23" xfId="0" applyFont="1" applyFill="1" applyBorder="1" applyAlignment="1">
      <alignment wrapText="1"/>
    </xf>
    <xf numFmtId="0" fontId="3" fillId="33" borderId="50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3" fillId="34" borderId="22" xfId="0" applyFont="1" applyFill="1" applyBorder="1" applyAlignment="1">
      <alignment wrapText="1"/>
    </xf>
    <xf numFmtId="0" fontId="3" fillId="34" borderId="35" xfId="0" applyFont="1" applyFill="1" applyBorder="1" applyAlignment="1">
      <alignment wrapText="1"/>
    </xf>
    <xf numFmtId="0" fontId="3" fillId="34" borderId="23" xfId="0" applyFont="1" applyFill="1" applyBorder="1" applyAlignment="1">
      <alignment wrapText="1"/>
    </xf>
    <xf numFmtId="0" fontId="4" fillId="37" borderId="14" xfId="0" applyFont="1" applyFill="1" applyBorder="1" applyAlignment="1">
      <alignment horizontal="center"/>
    </xf>
    <xf numFmtId="0" fontId="3" fillId="35" borderId="49" xfId="0" applyFont="1" applyFill="1" applyBorder="1" applyAlignment="1">
      <alignment wrapText="1"/>
    </xf>
    <xf numFmtId="0" fontId="3" fillId="38" borderId="49" xfId="0" applyFont="1" applyFill="1" applyBorder="1" applyAlignment="1">
      <alignment wrapText="1"/>
    </xf>
    <xf numFmtId="0" fontId="11" fillId="35" borderId="50" xfId="0" applyFont="1" applyFill="1" applyBorder="1" applyAlignment="1">
      <alignment wrapText="1"/>
    </xf>
    <xf numFmtId="0" fontId="11" fillId="35" borderId="52" xfId="0" applyFont="1" applyFill="1" applyBorder="1" applyAlignment="1">
      <alignment/>
    </xf>
    <xf numFmtId="0" fontId="9" fillId="37" borderId="22" xfId="0" applyFont="1" applyFill="1" applyBorder="1" applyAlignment="1">
      <alignment/>
    </xf>
    <xf numFmtId="0" fontId="10" fillId="37" borderId="23" xfId="0" applyFont="1" applyFill="1" applyBorder="1" applyAlignment="1">
      <alignment/>
    </xf>
    <xf numFmtId="170" fontId="7" fillId="0" borderId="19" xfId="44" applyNumberFormat="1" applyFont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4" fillId="3" borderId="17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/>
    </xf>
    <xf numFmtId="0" fontId="4" fillId="3" borderId="16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3" xfId="0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0" borderId="34" xfId="0" applyFont="1" applyBorder="1" applyAlignment="1">
      <alignment/>
    </xf>
    <xf numFmtId="0" fontId="4" fillId="0" borderId="28" xfId="0" applyFont="1" applyBorder="1" applyAlignment="1">
      <alignment/>
    </xf>
    <xf numFmtId="16" fontId="4" fillId="0" borderId="0" xfId="0" applyNumberFormat="1" applyFont="1" applyAlignment="1">
      <alignment/>
    </xf>
    <xf numFmtId="6" fontId="0" fillId="3" borderId="11" xfId="0" applyNumberFormat="1" applyFont="1" applyFill="1" applyBorder="1" applyAlignment="1">
      <alignment/>
    </xf>
    <xf numFmtId="166" fontId="3" fillId="0" borderId="42" xfId="44" applyNumberFormat="1" applyFont="1" applyBorder="1" applyAlignment="1">
      <alignment/>
    </xf>
    <xf numFmtId="166" fontId="4" fillId="0" borderId="21" xfId="0" applyNumberFormat="1" applyFont="1" applyBorder="1" applyAlignment="1">
      <alignment/>
    </xf>
    <xf numFmtId="166" fontId="4" fillId="0" borderId="28" xfId="0" applyNumberFormat="1" applyFont="1" applyBorder="1" applyAlignment="1">
      <alignment/>
    </xf>
    <xf numFmtId="0" fontId="4" fillId="37" borderId="50" xfId="0" applyFont="1" applyFill="1" applyBorder="1" applyAlignment="1">
      <alignment horizontal="center"/>
    </xf>
    <xf numFmtId="0" fontId="0" fillId="37" borderId="51" xfId="0" applyFont="1" applyFill="1" applyBorder="1" applyAlignment="1">
      <alignment horizontal="center"/>
    </xf>
    <xf numFmtId="0" fontId="0" fillId="37" borderId="52" xfId="0" applyFont="1" applyFill="1" applyBorder="1" applyAlignment="1">
      <alignment horizontal="center"/>
    </xf>
    <xf numFmtId="0" fontId="4" fillId="37" borderId="22" xfId="0" applyFont="1" applyFill="1" applyBorder="1" applyAlignment="1">
      <alignment horizontal="center"/>
    </xf>
    <xf numFmtId="0" fontId="0" fillId="37" borderId="35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3"/>
  <sheetViews>
    <sheetView zoomScalePageLayoutView="0" workbookViewId="0" topLeftCell="A1">
      <pane xSplit="3" ySplit="2" topLeftCell="N155" activePane="bottomRight" state="frozen"/>
      <selection pane="topLeft" activeCell="C178" sqref="C178"/>
      <selection pane="topRight" activeCell="C178" sqref="C178"/>
      <selection pane="bottomLeft" activeCell="C178" sqref="C178"/>
      <selection pane="bottomRight" activeCell="N168" sqref="N168"/>
    </sheetView>
  </sheetViews>
  <sheetFormatPr defaultColWidth="9.140625" defaultRowHeight="12.75"/>
  <cols>
    <col min="1" max="1" width="10.140625" style="76" bestFit="1" customWidth="1"/>
    <col min="2" max="2" width="6.57421875" style="76" customWidth="1"/>
    <col min="3" max="3" width="45.421875" style="2" customWidth="1"/>
    <col min="4" max="4" width="15.57421875" style="76" bestFit="1" customWidth="1"/>
    <col min="5" max="5" width="15.28125" style="76" bestFit="1" customWidth="1"/>
    <col min="6" max="6" width="15.140625" style="76" bestFit="1" customWidth="1"/>
    <col min="7" max="7" width="18.00390625" style="76" customWidth="1"/>
    <col min="8" max="11" width="14.00390625" style="76" customWidth="1"/>
    <col min="12" max="12" width="14.28125" style="76" customWidth="1"/>
    <col min="13" max="13" width="17.8515625" style="76" bestFit="1" customWidth="1"/>
    <col min="14" max="14" width="15.00390625" style="76" bestFit="1" customWidth="1"/>
    <col min="15" max="15" width="14.28125" style="76" customWidth="1"/>
    <col min="16" max="16" width="15.00390625" style="76" bestFit="1" customWidth="1"/>
    <col min="17" max="17" width="15.28125" style="76" customWidth="1"/>
    <col min="18" max="20" width="15.57421875" style="76" customWidth="1"/>
    <col min="21" max="21" width="14.28125" style="76" customWidth="1"/>
    <col min="22" max="22" width="16.421875" style="76" customWidth="1"/>
    <col min="23" max="23" width="20.57421875" style="76" bestFit="1" customWidth="1"/>
    <col min="24" max="24" width="18.57421875" style="76" customWidth="1"/>
    <col min="25" max="30" width="9.140625" style="76" customWidth="1"/>
    <col min="31" max="31" width="14.00390625" style="76" bestFit="1" customWidth="1"/>
    <col min="32" max="16384" width="9.140625" style="76" customWidth="1"/>
  </cols>
  <sheetData>
    <row r="1" spans="1:25" ht="12.75">
      <c r="A1" s="169" t="s">
        <v>520</v>
      </c>
      <c r="B1" s="170"/>
      <c r="C1" s="171"/>
      <c r="D1" s="166" t="s">
        <v>457</v>
      </c>
      <c r="E1" s="167"/>
      <c r="F1" s="167"/>
      <c r="G1" s="167"/>
      <c r="H1" s="167"/>
      <c r="I1" s="167"/>
      <c r="J1" s="167"/>
      <c r="K1" s="167"/>
      <c r="L1" s="167"/>
      <c r="M1" s="168"/>
      <c r="N1" s="166" t="s">
        <v>460</v>
      </c>
      <c r="O1" s="167"/>
      <c r="P1" s="167"/>
      <c r="Q1" s="167"/>
      <c r="R1" s="167"/>
      <c r="S1" s="167"/>
      <c r="T1" s="167"/>
      <c r="U1" s="167"/>
      <c r="V1" s="167"/>
      <c r="W1" s="128" t="s">
        <v>495</v>
      </c>
      <c r="X1" s="129"/>
      <c r="Y1" s="130"/>
    </row>
    <row r="2" spans="1:31" ht="76.5">
      <c r="A2" s="77" t="s">
        <v>420</v>
      </c>
      <c r="B2" s="78" t="s">
        <v>0</v>
      </c>
      <c r="C2" s="79" t="s">
        <v>1</v>
      </c>
      <c r="D2" s="80" t="s">
        <v>482</v>
      </c>
      <c r="E2" s="81" t="s">
        <v>521</v>
      </c>
      <c r="F2" s="81" t="s">
        <v>455</v>
      </c>
      <c r="G2" s="81" t="s">
        <v>483</v>
      </c>
      <c r="H2" s="81" t="s">
        <v>484</v>
      </c>
      <c r="I2" s="81" t="s">
        <v>485</v>
      </c>
      <c r="J2" s="81" t="s">
        <v>486</v>
      </c>
      <c r="K2" s="81" t="s">
        <v>487</v>
      </c>
      <c r="L2" s="81" t="s">
        <v>488</v>
      </c>
      <c r="M2" s="82" t="s">
        <v>456</v>
      </c>
      <c r="N2" s="83" t="s">
        <v>489</v>
      </c>
      <c r="O2" s="84" t="s">
        <v>490</v>
      </c>
      <c r="P2" s="84" t="s">
        <v>491</v>
      </c>
      <c r="Q2" s="84" t="s">
        <v>492</v>
      </c>
      <c r="R2" s="84" t="s">
        <v>458</v>
      </c>
      <c r="S2" s="84" t="s">
        <v>485</v>
      </c>
      <c r="T2" s="84" t="s">
        <v>493</v>
      </c>
      <c r="U2" s="84" t="s">
        <v>494</v>
      </c>
      <c r="V2" s="85" t="s">
        <v>459</v>
      </c>
      <c r="W2" s="124" t="s">
        <v>496</v>
      </c>
      <c r="X2" s="126" t="s">
        <v>497</v>
      </c>
      <c r="Y2" s="112" t="s">
        <v>461</v>
      </c>
      <c r="AE2" s="1"/>
    </row>
    <row r="3" spans="1:31" ht="12.75">
      <c r="A3" s="104">
        <v>40413</v>
      </c>
      <c r="B3" s="107" t="s">
        <v>2</v>
      </c>
      <c r="C3" s="86" t="s">
        <v>3</v>
      </c>
      <c r="D3" s="110">
        <v>11647</v>
      </c>
      <c r="E3" s="90">
        <v>56113</v>
      </c>
      <c r="F3" s="90">
        <v>20225</v>
      </c>
      <c r="G3" s="90"/>
      <c r="H3" s="90"/>
      <c r="I3" s="90"/>
      <c r="J3" s="90">
        <v>550</v>
      </c>
      <c r="K3" s="90"/>
      <c r="L3" s="90">
        <v>50</v>
      </c>
      <c r="M3" s="87">
        <f>SUM(D3:L3)</f>
        <v>88585</v>
      </c>
      <c r="N3" s="91"/>
      <c r="O3" s="90">
        <v>14590</v>
      </c>
      <c r="P3" s="90">
        <v>56643</v>
      </c>
      <c r="Q3" s="90"/>
      <c r="R3" s="90">
        <v>5501</v>
      </c>
      <c r="S3" s="90"/>
      <c r="T3" s="90"/>
      <c r="U3" s="90"/>
      <c r="V3" s="87">
        <f>SUM(N3:U3)</f>
        <v>76734</v>
      </c>
      <c r="W3" s="123"/>
      <c r="X3" s="127">
        <f aca="true" t="shared" si="0" ref="X3:X48">M3-V3+W3</f>
        <v>11851</v>
      </c>
      <c r="AE3" s="88"/>
    </row>
    <row r="4" spans="1:31" ht="12.75">
      <c r="A4" s="104">
        <v>40399</v>
      </c>
      <c r="B4" s="107" t="s">
        <v>4</v>
      </c>
      <c r="C4" s="86" t="s">
        <v>5</v>
      </c>
      <c r="D4" s="110">
        <v>289815</v>
      </c>
      <c r="E4" s="90">
        <v>185071</v>
      </c>
      <c r="F4" s="90">
        <v>74589</v>
      </c>
      <c r="G4" s="90"/>
      <c r="H4" s="90">
        <v>550155</v>
      </c>
      <c r="I4" s="90">
        <v>20848</v>
      </c>
      <c r="J4" s="90">
        <v>88</v>
      </c>
      <c r="K4" s="90">
        <v>2</v>
      </c>
      <c r="L4" s="90">
        <v>513642</v>
      </c>
      <c r="M4" s="87">
        <f aca="true" t="shared" si="1" ref="M4:M49">SUM(D4:L4)</f>
        <v>1634210</v>
      </c>
      <c r="N4" s="91">
        <v>1139883</v>
      </c>
      <c r="O4" s="90">
        <v>95976</v>
      </c>
      <c r="P4" s="90">
        <v>230379</v>
      </c>
      <c r="Q4" s="90">
        <v>144153</v>
      </c>
      <c r="R4" s="90">
        <v>44168</v>
      </c>
      <c r="S4" s="90">
        <v>5730</v>
      </c>
      <c r="T4" s="90">
        <v>121526</v>
      </c>
      <c r="U4" s="90"/>
      <c r="V4" s="87">
        <f aca="true" t="shared" si="2" ref="V4:V60">SUM(N4:U4)</f>
        <v>1781815</v>
      </c>
      <c r="W4" s="123"/>
      <c r="X4" s="127">
        <f t="shared" si="0"/>
        <v>-147605</v>
      </c>
      <c r="AE4" s="88"/>
    </row>
    <row r="5" spans="1:31" ht="12.75">
      <c r="A5" s="104">
        <v>40415</v>
      </c>
      <c r="B5" s="107" t="s">
        <v>6</v>
      </c>
      <c r="C5" s="86" t="s">
        <v>7</v>
      </c>
      <c r="D5" s="110">
        <v>68811</v>
      </c>
      <c r="E5" s="90">
        <v>797367</v>
      </c>
      <c r="F5" s="90">
        <v>134822</v>
      </c>
      <c r="G5" s="90">
        <v>13361</v>
      </c>
      <c r="H5" s="90">
        <v>3961</v>
      </c>
      <c r="I5" s="90">
        <v>1315</v>
      </c>
      <c r="J5" s="90">
        <v>18457</v>
      </c>
      <c r="K5" s="90"/>
      <c r="L5" s="90">
        <v>26653</v>
      </c>
      <c r="M5" s="87">
        <f t="shared" si="1"/>
        <v>1064747</v>
      </c>
      <c r="N5" s="91">
        <v>193714</v>
      </c>
      <c r="O5" s="90">
        <v>128714</v>
      </c>
      <c r="P5" s="90">
        <v>516630</v>
      </c>
      <c r="Q5" s="90"/>
      <c r="R5" s="90">
        <v>202525</v>
      </c>
      <c r="S5" s="90">
        <v>1315</v>
      </c>
      <c r="T5" s="90">
        <v>15945</v>
      </c>
      <c r="U5" s="90">
        <v>46562</v>
      </c>
      <c r="V5" s="87">
        <f t="shared" si="2"/>
        <v>1105405</v>
      </c>
      <c r="W5" s="123"/>
      <c r="X5" s="127">
        <f t="shared" si="0"/>
        <v>-40658</v>
      </c>
      <c r="AE5" s="88"/>
    </row>
    <row r="6" spans="1:31" ht="12.75">
      <c r="A6" s="104">
        <v>40415</v>
      </c>
      <c r="B6" s="107" t="s">
        <v>8</v>
      </c>
      <c r="C6" s="86" t="s">
        <v>9</v>
      </c>
      <c r="D6" s="110">
        <v>42216</v>
      </c>
      <c r="E6" s="90">
        <v>18942</v>
      </c>
      <c r="F6" s="90">
        <v>721</v>
      </c>
      <c r="G6" s="90">
        <v>30</v>
      </c>
      <c r="H6" s="90">
        <v>21563</v>
      </c>
      <c r="I6" s="90"/>
      <c r="J6" s="90">
        <v>89</v>
      </c>
      <c r="K6" s="90">
        <v>1000</v>
      </c>
      <c r="L6" s="90"/>
      <c r="M6" s="87">
        <f t="shared" si="1"/>
        <v>84561</v>
      </c>
      <c r="N6" s="91">
        <v>58013</v>
      </c>
      <c r="O6" s="90">
        <v>7233</v>
      </c>
      <c r="P6" s="90">
        <v>18642</v>
      </c>
      <c r="Q6" s="90">
        <v>16171</v>
      </c>
      <c r="R6" s="90">
        <v>8129</v>
      </c>
      <c r="S6" s="90"/>
      <c r="T6" s="90">
        <v>8956</v>
      </c>
      <c r="U6" s="90">
        <v>175</v>
      </c>
      <c r="V6" s="87">
        <f t="shared" si="2"/>
        <v>117319</v>
      </c>
      <c r="W6" s="123"/>
      <c r="X6" s="127">
        <f t="shared" si="0"/>
        <v>-32758</v>
      </c>
      <c r="AE6" s="88"/>
    </row>
    <row r="7" spans="1:31" ht="12.75">
      <c r="A7" s="104">
        <v>40421</v>
      </c>
      <c r="B7" s="107" t="s">
        <v>10</v>
      </c>
      <c r="C7" s="86" t="s">
        <v>11</v>
      </c>
      <c r="D7" s="110">
        <v>979502</v>
      </c>
      <c r="E7" s="90">
        <v>939450</v>
      </c>
      <c r="F7" s="90">
        <v>18</v>
      </c>
      <c r="G7" s="90">
        <v>1908</v>
      </c>
      <c r="H7" s="90"/>
      <c r="I7" s="90">
        <v>51698</v>
      </c>
      <c r="J7" s="90">
        <v>13366</v>
      </c>
      <c r="K7" s="90">
        <v>10140</v>
      </c>
      <c r="L7" s="90">
        <v>184846</v>
      </c>
      <c r="M7" s="87">
        <f t="shared" si="1"/>
        <v>2180928</v>
      </c>
      <c r="N7" s="91">
        <v>204434</v>
      </c>
      <c r="O7" s="90">
        <v>276552</v>
      </c>
      <c r="P7" s="90">
        <v>917393</v>
      </c>
      <c r="Q7" s="90">
        <v>500714</v>
      </c>
      <c r="R7" s="90">
        <v>229643</v>
      </c>
      <c r="S7" s="90">
        <v>50337</v>
      </c>
      <c r="T7" s="90"/>
      <c r="U7" s="90">
        <v>50085</v>
      </c>
      <c r="V7" s="87">
        <f t="shared" si="2"/>
        <v>2229158</v>
      </c>
      <c r="W7" s="123">
        <v>35809</v>
      </c>
      <c r="X7" s="127">
        <f t="shared" si="0"/>
        <v>-12421</v>
      </c>
      <c r="AE7" s="88"/>
    </row>
    <row r="8" spans="1:31" ht="12.75">
      <c r="A8" s="104">
        <v>40415</v>
      </c>
      <c r="B8" s="107" t="s">
        <v>12</v>
      </c>
      <c r="C8" s="86" t="s">
        <v>13</v>
      </c>
      <c r="D8" s="110">
        <v>4689</v>
      </c>
      <c r="E8" s="90">
        <v>9891</v>
      </c>
      <c r="F8" s="90">
        <v>826</v>
      </c>
      <c r="G8" s="90"/>
      <c r="H8" s="90"/>
      <c r="I8" s="90"/>
      <c r="J8" s="90">
        <v>43</v>
      </c>
      <c r="K8" s="90"/>
      <c r="L8" s="90"/>
      <c r="M8" s="87">
        <f t="shared" si="1"/>
        <v>15449</v>
      </c>
      <c r="N8" s="91"/>
      <c r="O8" s="90">
        <v>1629</v>
      </c>
      <c r="P8" s="90">
        <v>4381</v>
      </c>
      <c r="Q8" s="90">
        <v>3758</v>
      </c>
      <c r="R8" s="90">
        <v>4991</v>
      </c>
      <c r="S8" s="90"/>
      <c r="T8" s="90"/>
      <c r="U8" s="90">
        <v>206</v>
      </c>
      <c r="V8" s="87">
        <f t="shared" si="2"/>
        <v>14965</v>
      </c>
      <c r="W8" s="123"/>
      <c r="X8" s="127">
        <f t="shared" si="0"/>
        <v>484</v>
      </c>
      <c r="AE8" s="88"/>
    </row>
    <row r="9" spans="1:31" ht="12.75">
      <c r="A9" s="104">
        <v>40415</v>
      </c>
      <c r="B9" s="107" t="s">
        <v>14</v>
      </c>
      <c r="C9" s="86" t="s">
        <v>15</v>
      </c>
      <c r="D9" s="110">
        <v>55938</v>
      </c>
      <c r="E9" s="90">
        <v>516574</v>
      </c>
      <c r="F9" s="90">
        <v>110599</v>
      </c>
      <c r="G9" s="90">
        <v>21235</v>
      </c>
      <c r="H9" s="90">
        <v>19180</v>
      </c>
      <c r="I9" s="90"/>
      <c r="J9" s="90">
        <v>11694</v>
      </c>
      <c r="K9" s="90"/>
      <c r="L9" s="90">
        <v>18288</v>
      </c>
      <c r="M9" s="87">
        <f t="shared" si="1"/>
        <v>753508</v>
      </c>
      <c r="N9" s="91">
        <v>66443</v>
      </c>
      <c r="O9" s="90">
        <v>99198</v>
      </c>
      <c r="P9" s="90">
        <v>338933</v>
      </c>
      <c r="Q9" s="90"/>
      <c r="R9" s="90">
        <v>144716</v>
      </c>
      <c r="S9" s="90"/>
      <c r="T9" s="90"/>
      <c r="U9" s="90">
        <v>5336</v>
      </c>
      <c r="V9" s="87">
        <f t="shared" si="2"/>
        <v>654626</v>
      </c>
      <c r="W9" s="123"/>
      <c r="X9" s="127">
        <f t="shared" si="0"/>
        <v>98882</v>
      </c>
      <c r="AE9" s="88"/>
    </row>
    <row r="10" spans="1:31" ht="12.75">
      <c r="A10" s="104">
        <v>40392</v>
      </c>
      <c r="B10" s="107" t="s">
        <v>16</v>
      </c>
      <c r="C10" s="86" t="s">
        <v>17</v>
      </c>
      <c r="D10" s="110">
        <v>186517</v>
      </c>
      <c r="E10" s="90">
        <v>30002</v>
      </c>
      <c r="F10" s="90"/>
      <c r="G10" s="90">
        <v>746</v>
      </c>
      <c r="H10" s="90"/>
      <c r="I10" s="90">
        <v>59104</v>
      </c>
      <c r="J10" s="90">
        <v>185</v>
      </c>
      <c r="K10" s="90">
        <v>22</v>
      </c>
      <c r="L10" s="90"/>
      <c r="M10" s="87">
        <f t="shared" si="1"/>
        <v>276576</v>
      </c>
      <c r="N10" s="91"/>
      <c r="O10" s="90">
        <v>68340</v>
      </c>
      <c r="P10" s="90">
        <v>80651</v>
      </c>
      <c r="Q10" s="90">
        <v>73074</v>
      </c>
      <c r="R10" s="90">
        <v>17945</v>
      </c>
      <c r="S10" s="90">
        <v>1838</v>
      </c>
      <c r="T10" s="90">
        <v>19379</v>
      </c>
      <c r="U10" s="90">
        <v>1032</v>
      </c>
      <c r="V10" s="87">
        <f t="shared" si="2"/>
        <v>262259</v>
      </c>
      <c r="W10" s="123"/>
      <c r="X10" s="127">
        <f t="shared" si="0"/>
        <v>14317</v>
      </c>
      <c r="AE10" s="88"/>
    </row>
    <row r="11" spans="1:31" ht="12.75">
      <c r="A11" s="104">
        <v>40392</v>
      </c>
      <c r="B11" s="107" t="s">
        <v>18</v>
      </c>
      <c r="C11" s="86" t="s">
        <v>19</v>
      </c>
      <c r="D11" s="110">
        <v>722</v>
      </c>
      <c r="E11" s="90">
        <v>15572</v>
      </c>
      <c r="F11" s="90">
        <v>999</v>
      </c>
      <c r="G11" s="90"/>
      <c r="H11" s="90"/>
      <c r="I11" s="90"/>
      <c r="J11" s="90">
        <v>92</v>
      </c>
      <c r="K11" s="90">
        <v>450</v>
      </c>
      <c r="L11" s="90"/>
      <c r="M11" s="87">
        <f t="shared" si="1"/>
        <v>17835</v>
      </c>
      <c r="N11" s="91"/>
      <c r="O11" s="90">
        <v>2681</v>
      </c>
      <c r="P11" s="90">
        <v>4174</v>
      </c>
      <c r="Q11" s="90">
        <v>4915</v>
      </c>
      <c r="R11" s="90">
        <v>6039</v>
      </c>
      <c r="S11" s="90"/>
      <c r="T11" s="90"/>
      <c r="U11" s="90"/>
      <c r="V11" s="87">
        <f t="shared" si="2"/>
        <v>17809</v>
      </c>
      <c r="W11" s="123"/>
      <c r="X11" s="127">
        <f t="shared" si="0"/>
        <v>26</v>
      </c>
      <c r="AE11" s="88"/>
    </row>
    <row r="12" spans="1:31" ht="12.75">
      <c r="A12" s="104">
        <v>40415</v>
      </c>
      <c r="B12" s="107" t="s">
        <v>20</v>
      </c>
      <c r="C12" s="86" t="s">
        <v>21</v>
      </c>
      <c r="D12" s="110">
        <v>3147</v>
      </c>
      <c r="E12" s="90">
        <v>11904</v>
      </c>
      <c r="F12" s="90"/>
      <c r="G12" s="90">
        <v>50</v>
      </c>
      <c r="H12" s="90"/>
      <c r="I12" s="90"/>
      <c r="J12" s="90">
        <v>26</v>
      </c>
      <c r="K12" s="90"/>
      <c r="L12" s="90"/>
      <c r="M12" s="87">
        <f t="shared" si="1"/>
        <v>15127</v>
      </c>
      <c r="N12" s="91"/>
      <c r="O12" s="90">
        <v>2438</v>
      </c>
      <c r="P12" s="90">
        <v>10024</v>
      </c>
      <c r="Q12" s="90"/>
      <c r="R12" s="90">
        <v>5151</v>
      </c>
      <c r="S12" s="90"/>
      <c r="T12" s="90"/>
      <c r="U12" s="90">
        <v>278</v>
      </c>
      <c r="V12" s="87">
        <f t="shared" si="2"/>
        <v>17891</v>
      </c>
      <c r="W12" s="123"/>
      <c r="X12" s="127">
        <f t="shared" si="0"/>
        <v>-2764</v>
      </c>
      <c r="AE12" s="88"/>
    </row>
    <row r="13" spans="1:31" ht="12.75">
      <c r="A13" s="104">
        <v>40415</v>
      </c>
      <c r="B13" s="107" t="s">
        <v>22</v>
      </c>
      <c r="C13" s="86" t="s">
        <v>23</v>
      </c>
      <c r="D13" s="110">
        <v>9125</v>
      </c>
      <c r="E13" s="90">
        <v>2964</v>
      </c>
      <c r="F13" s="90">
        <v>1495</v>
      </c>
      <c r="G13" s="90"/>
      <c r="H13" s="90"/>
      <c r="I13" s="90"/>
      <c r="J13" s="90">
        <v>44</v>
      </c>
      <c r="K13" s="90"/>
      <c r="L13" s="90"/>
      <c r="M13" s="87">
        <f t="shared" si="1"/>
        <v>13628</v>
      </c>
      <c r="N13" s="91"/>
      <c r="O13" s="90">
        <v>1804</v>
      </c>
      <c r="P13" s="90">
        <v>3404</v>
      </c>
      <c r="Q13" s="90">
        <v>4038</v>
      </c>
      <c r="R13" s="90">
        <v>7069</v>
      </c>
      <c r="S13" s="90"/>
      <c r="T13" s="90"/>
      <c r="U13" s="90">
        <v>185</v>
      </c>
      <c r="V13" s="87">
        <f t="shared" si="2"/>
        <v>16500</v>
      </c>
      <c r="W13" s="123"/>
      <c r="X13" s="127">
        <f t="shared" si="0"/>
        <v>-2872</v>
      </c>
      <c r="AE13" s="88"/>
    </row>
    <row r="14" spans="1:31" ht="12.75">
      <c r="A14" s="104">
        <v>40364</v>
      </c>
      <c r="B14" s="107" t="s">
        <v>24</v>
      </c>
      <c r="C14" s="86" t="s">
        <v>25</v>
      </c>
      <c r="D14" s="110">
        <v>77862</v>
      </c>
      <c r="E14" s="90">
        <v>35948</v>
      </c>
      <c r="F14" s="90"/>
      <c r="G14" s="90"/>
      <c r="H14" s="90"/>
      <c r="I14" s="90">
        <v>7989</v>
      </c>
      <c r="J14" s="90">
        <v>483</v>
      </c>
      <c r="K14" s="90">
        <v>126</v>
      </c>
      <c r="L14" s="90"/>
      <c r="M14" s="87">
        <f t="shared" si="1"/>
        <v>122408</v>
      </c>
      <c r="N14" s="91"/>
      <c r="O14" s="90">
        <v>3125</v>
      </c>
      <c r="P14" s="90">
        <v>50028</v>
      </c>
      <c r="Q14" s="90">
        <v>38423</v>
      </c>
      <c r="R14" s="90">
        <v>20203</v>
      </c>
      <c r="S14" s="90">
        <v>6779</v>
      </c>
      <c r="T14" s="90"/>
      <c r="U14" s="90"/>
      <c r="V14" s="87">
        <f t="shared" si="2"/>
        <v>118558</v>
      </c>
      <c r="W14" s="123"/>
      <c r="X14" s="127">
        <f t="shared" si="0"/>
        <v>3850</v>
      </c>
      <c r="AE14" s="88"/>
    </row>
    <row r="15" spans="1:31" ht="12.75">
      <c r="A15" s="104">
        <v>40364</v>
      </c>
      <c r="B15" s="107" t="s">
        <v>26</v>
      </c>
      <c r="C15" s="86" t="s">
        <v>27</v>
      </c>
      <c r="D15" s="110">
        <v>508</v>
      </c>
      <c r="E15" s="90">
        <v>10446</v>
      </c>
      <c r="F15" s="90">
        <v>273</v>
      </c>
      <c r="G15" s="90"/>
      <c r="H15" s="90"/>
      <c r="I15" s="90"/>
      <c r="J15" s="90">
        <v>1403</v>
      </c>
      <c r="K15" s="90"/>
      <c r="L15" s="90">
        <v>632</v>
      </c>
      <c r="M15" s="87">
        <f t="shared" si="1"/>
        <v>13262</v>
      </c>
      <c r="N15" s="91"/>
      <c r="O15" s="90">
        <v>1519</v>
      </c>
      <c r="P15" s="90">
        <v>3759</v>
      </c>
      <c r="Q15" s="90">
        <v>3609</v>
      </c>
      <c r="R15" s="90">
        <v>4109</v>
      </c>
      <c r="S15" s="90"/>
      <c r="T15" s="90"/>
      <c r="U15" s="90"/>
      <c r="V15" s="87">
        <f t="shared" si="2"/>
        <v>12996</v>
      </c>
      <c r="W15" s="123"/>
      <c r="X15" s="127">
        <f t="shared" si="0"/>
        <v>266</v>
      </c>
      <c r="AE15" s="88"/>
    </row>
    <row r="16" spans="1:31" ht="12.75">
      <c r="A16" s="104">
        <v>40374</v>
      </c>
      <c r="B16" s="107" t="s">
        <v>28</v>
      </c>
      <c r="C16" s="86" t="s">
        <v>29</v>
      </c>
      <c r="D16" s="110">
        <v>14037</v>
      </c>
      <c r="E16" s="90">
        <v>5092</v>
      </c>
      <c r="F16" s="90">
        <v>17214</v>
      </c>
      <c r="G16" s="90"/>
      <c r="H16" s="90"/>
      <c r="I16" s="90"/>
      <c r="J16" s="90">
        <v>1607</v>
      </c>
      <c r="K16" s="90"/>
      <c r="L16" s="90">
        <v>5247</v>
      </c>
      <c r="M16" s="87">
        <f t="shared" si="1"/>
        <v>43197</v>
      </c>
      <c r="N16" s="91"/>
      <c r="O16" s="90">
        <v>4821</v>
      </c>
      <c r="P16" s="90">
        <v>39682</v>
      </c>
      <c r="Q16" s="90"/>
      <c r="R16" s="90">
        <v>14503</v>
      </c>
      <c r="S16" s="90"/>
      <c r="T16" s="90"/>
      <c r="U16" s="90">
        <v>19705</v>
      </c>
      <c r="V16" s="87">
        <f t="shared" si="2"/>
        <v>78711</v>
      </c>
      <c r="W16" s="123"/>
      <c r="X16" s="127">
        <f t="shared" si="0"/>
        <v>-35514</v>
      </c>
      <c r="AE16" s="88"/>
    </row>
    <row r="17" spans="1:31" ht="12.75">
      <c r="A17" s="104">
        <v>40364</v>
      </c>
      <c r="B17" s="107" t="s">
        <v>30</v>
      </c>
      <c r="C17" s="86" t="s">
        <v>31</v>
      </c>
      <c r="D17" s="110">
        <v>55700</v>
      </c>
      <c r="E17" s="90">
        <v>270423</v>
      </c>
      <c r="F17" s="90">
        <v>62603</v>
      </c>
      <c r="G17" s="90">
        <v>18694</v>
      </c>
      <c r="H17" s="90"/>
      <c r="I17" s="90">
        <v>21142</v>
      </c>
      <c r="J17" s="90">
        <v>2282</v>
      </c>
      <c r="K17" s="90">
        <v>135</v>
      </c>
      <c r="L17" s="90">
        <v>30944</v>
      </c>
      <c r="M17" s="87">
        <f t="shared" si="1"/>
        <v>461923</v>
      </c>
      <c r="N17" s="91"/>
      <c r="O17" s="90">
        <v>44915</v>
      </c>
      <c r="P17" s="90">
        <v>131559</v>
      </c>
      <c r="Q17" s="90">
        <v>114512</v>
      </c>
      <c r="R17" s="90">
        <v>47610</v>
      </c>
      <c r="S17" s="90">
        <v>18362</v>
      </c>
      <c r="T17" s="90"/>
      <c r="U17" s="90">
        <v>8</v>
      </c>
      <c r="V17" s="87">
        <f t="shared" si="2"/>
        <v>356966</v>
      </c>
      <c r="W17" s="123"/>
      <c r="X17" s="127">
        <f t="shared" si="0"/>
        <v>104957</v>
      </c>
      <c r="Y17" s="125"/>
      <c r="AE17" s="88"/>
    </row>
    <row r="18" spans="1:31" ht="12.75">
      <c r="A18" s="104">
        <v>40415</v>
      </c>
      <c r="B18" s="107" t="s">
        <v>32</v>
      </c>
      <c r="C18" s="86" t="s">
        <v>33</v>
      </c>
      <c r="D18" s="110">
        <v>25039</v>
      </c>
      <c r="E18" s="90">
        <v>1825</v>
      </c>
      <c r="F18" s="90"/>
      <c r="G18" s="90"/>
      <c r="H18" s="90"/>
      <c r="I18" s="90"/>
      <c r="J18" s="90">
        <v>29</v>
      </c>
      <c r="K18" s="90"/>
      <c r="L18" s="90"/>
      <c r="M18" s="87">
        <f t="shared" si="1"/>
        <v>26893</v>
      </c>
      <c r="N18" s="91">
        <v>52</v>
      </c>
      <c r="O18" s="90">
        <v>3308</v>
      </c>
      <c r="P18" s="90">
        <v>3658</v>
      </c>
      <c r="Q18" s="90">
        <v>7992</v>
      </c>
      <c r="R18" s="90">
        <v>5982</v>
      </c>
      <c r="S18" s="90"/>
      <c r="T18" s="90">
        <v>2530</v>
      </c>
      <c r="U18" s="90">
        <v>182</v>
      </c>
      <c r="V18" s="87">
        <f t="shared" si="2"/>
        <v>23704</v>
      </c>
      <c r="W18" s="123"/>
      <c r="X18" s="127">
        <f t="shared" si="0"/>
        <v>3189</v>
      </c>
      <c r="AE18" s="88"/>
    </row>
    <row r="19" spans="1:31" ht="12.75">
      <c r="A19" s="104">
        <v>40364</v>
      </c>
      <c r="B19" s="107" t="s">
        <v>34</v>
      </c>
      <c r="C19" s="86" t="s">
        <v>35</v>
      </c>
      <c r="D19" s="110">
        <v>2467</v>
      </c>
      <c r="E19" s="90">
        <v>2579</v>
      </c>
      <c r="F19" s="90">
        <v>476</v>
      </c>
      <c r="G19" s="90">
        <v>129</v>
      </c>
      <c r="H19" s="90"/>
      <c r="I19" s="90"/>
      <c r="J19" s="90">
        <v>1185</v>
      </c>
      <c r="K19" s="90"/>
      <c r="L19" s="90">
        <v>116</v>
      </c>
      <c r="M19" s="87">
        <f t="shared" si="1"/>
        <v>6952</v>
      </c>
      <c r="N19" s="91"/>
      <c r="O19" s="90">
        <v>533</v>
      </c>
      <c r="P19" s="90">
        <v>6445</v>
      </c>
      <c r="Q19" s="90">
        <v>2257</v>
      </c>
      <c r="R19" s="90">
        <v>2474</v>
      </c>
      <c r="S19" s="90"/>
      <c r="T19" s="90"/>
      <c r="U19" s="90"/>
      <c r="V19" s="87">
        <f t="shared" si="2"/>
        <v>11709</v>
      </c>
      <c r="W19" s="123"/>
      <c r="X19" s="127">
        <f t="shared" si="0"/>
        <v>-4757</v>
      </c>
      <c r="AE19" s="88"/>
    </row>
    <row r="20" spans="1:31" ht="12.75">
      <c r="A20" s="104">
        <v>40421</v>
      </c>
      <c r="B20" s="107" t="s">
        <v>36</v>
      </c>
      <c r="C20" s="86" t="s">
        <v>37</v>
      </c>
      <c r="D20" s="110">
        <v>149750</v>
      </c>
      <c r="E20" s="90">
        <v>23387</v>
      </c>
      <c r="F20" s="90">
        <v>18904</v>
      </c>
      <c r="G20" s="90"/>
      <c r="H20" s="90"/>
      <c r="I20" s="90">
        <v>16655</v>
      </c>
      <c r="J20" s="90">
        <v>137</v>
      </c>
      <c r="K20" s="90"/>
      <c r="L20" s="90">
        <v>637</v>
      </c>
      <c r="M20" s="87">
        <f t="shared" si="1"/>
        <v>209470</v>
      </c>
      <c r="N20" s="91">
        <v>38107</v>
      </c>
      <c r="O20" s="90">
        <v>30882</v>
      </c>
      <c r="P20" s="90">
        <v>38513</v>
      </c>
      <c r="Q20" s="90">
        <v>40326</v>
      </c>
      <c r="R20" s="90">
        <v>20176</v>
      </c>
      <c r="S20" s="90"/>
      <c r="T20" s="90"/>
      <c r="U20" s="90"/>
      <c r="V20" s="87">
        <f t="shared" si="2"/>
        <v>168004</v>
      </c>
      <c r="W20" s="123"/>
      <c r="X20" s="127">
        <f t="shared" si="0"/>
        <v>41466</v>
      </c>
      <c r="AE20" s="88"/>
    </row>
    <row r="21" spans="1:31" ht="12.75">
      <c r="A21" s="104">
        <v>40415</v>
      </c>
      <c r="B21" s="107" t="s">
        <v>38</v>
      </c>
      <c r="C21" s="86" t="s">
        <v>39</v>
      </c>
      <c r="D21" s="110">
        <v>18500</v>
      </c>
      <c r="E21" s="90">
        <v>114</v>
      </c>
      <c r="F21" s="90"/>
      <c r="G21" s="90"/>
      <c r="H21" s="90">
        <v>14740</v>
      </c>
      <c r="I21" s="90"/>
      <c r="J21" s="90">
        <v>25</v>
      </c>
      <c r="K21" s="90">
        <v>3</v>
      </c>
      <c r="L21" s="90"/>
      <c r="M21" s="87">
        <f t="shared" si="1"/>
        <v>33382</v>
      </c>
      <c r="N21" s="91">
        <v>10133</v>
      </c>
      <c r="O21" s="90">
        <v>1139</v>
      </c>
      <c r="P21" s="90">
        <v>8764</v>
      </c>
      <c r="Q21" s="90"/>
      <c r="R21" s="90">
        <v>5354</v>
      </c>
      <c r="S21" s="90"/>
      <c r="T21" s="90"/>
      <c r="U21" s="90"/>
      <c r="V21" s="87">
        <f t="shared" si="2"/>
        <v>25390</v>
      </c>
      <c r="W21" s="123"/>
      <c r="X21" s="127">
        <f t="shared" si="0"/>
        <v>7992</v>
      </c>
      <c r="AE21" s="88"/>
    </row>
    <row r="22" spans="1:31" ht="12.75">
      <c r="A22" s="104">
        <v>40415</v>
      </c>
      <c r="B22" s="107" t="s">
        <v>40</v>
      </c>
      <c r="C22" s="86" t="s">
        <v>41</v>
      </c>
      <c r="D22" s="110">
        <v>7295</v>
      </c>
      <c r="E22" s="90">
        <v>108772</v>
      </c>
      <c r="F22" s="90"/>
      <c r="G22" s="90">
        <v>102258</v>
      </c>
      <c r="H22" s="90"/>
      <c r="I22" s="90">
        <v>14413</v>
      </c>
      <c r="J22" s="90">
        <v>267</v>
      </c>
      <c r="K22" s="90"/>
      <c r="L22" s="90">
        <v>1456</v>
      </c>
      <c r="M22" s="87">
        <f t="shared" si="1"/>
        <v>234461</v>
      </c>
      <c r="N22" s="91">
        <v>190573</v>
      </c>
      <c r="O22" s="90">
        <v>17780</v>
      </c>
      <c r="P22" s="90">
        <v>57943</v>
      </c>
      <c r="Q22" s="90">
        <v>8902</v>
      </c>
      <c r="R22" s="90">
        <v>18117</v>
      </c>
      <c r="S22" s="90"/>
      <c r="T22" s="90">
        <v>7800</v>
      </c>
      <c r="U22" s="90">
        <v>3478</v>
      </c>
      <c r="V22" s="87">
        <f t="shared" si="2"/>
        <v>304593</v>
      </c>
      <c r="W22" s="123"/>
      <c r="X22" s="127">
        <f t="shared" si="0"/>
        <v>-70132</v>
      </c>
      <c r="AE22" s="88"/>
    </row>
    <row r="23" spans="1:31" ht="12.75">
      <c r="A23" s="104">
        <v>40415</v>
      </c>
      <c r="B23" s="107" t="s">
        <v>42</v>
      </c>
      <c r="C23" s="86" t="s">
        <v>43</v>
      </c>
      <c r="D23" s="110">
        <v>8163</v>
      </c>
      <c r="E23" s="90">
        <v>3066</v>
      </c>
      <c r="F23" s="90"/>
      <c r="G23" s="90"/>
      <c r="H23" s="90"/>
      <c r="I23" s="90"/>
      <c r="J23" s="90">
        <v>504</v>
      </c>
      <c r="K23" s="90"/>
      <c r="L23" s="90"/>
      <c r="M23" s="87">
        <f t="shared" si="1"/>
        <v>11733</v>
      </c>
      <c r="N23" s="91"/>
      <c r="O23" s="90">
        <v>1851</v>
      </c>
      <c r="P23" s="90">
        <v>5915</v>
      </c>
      <c r="Q23" s="90"/>
      <c r="R23" s="90">
        <v>3423</v>
      </c>
      <c r="S23" s="90"/>
      <c r="T23" s="90"/>
      <c r="U23" s="90">
        <v>245</v>
      </c>
      <c r="V23" s="87">
        <f t="shared" si="2"/>
        <v>11434</v>
      </c>
      <c r="W23" s="123"/>
      <c r="X23" s="127">
        <f t="shared" si="0"/>
        <v>299</v>
      </c>
      <c r="AE23" s="88"/>
    </row>
    <row r="24" spans="1:31" ht="12.75">
      <c r="A24" s="104">
        <v>40392</v>
      </c>
      <c r="B24" s="107" t="s">
        <v>44</v>
      </c>
      <c r="C24" s="86" t="s">
        <v>45</v>
      </c>
      <c r="D24" s="110">
        <v>41157</v>
      </c>
      <c r="E24" s="90">
        <v>9497</v>
      </c>
      <c r="F24" s="90">
        <v>6650</v>
      </c>
      <c r="G24" s="90"/>
      <c r="H24" s="90"/>
      <c r="I24" s="90">
        <v>300</v>
      </c>
      <c r="J24" s="90">
        <v>118</v>
      </c>
      <c r="K24" s="90">
        <v>34</v>
      </c>
      <c r="L24" s="90"/>
      <c r="M24" s="87">
        <f t="shared" si="1"/>
        <v>57756</v>
      </c>
      <c r="N24" s="91"/>
      <c r="O24" s="90">
        <v>19298</v>
      </c>
      <c r="P24" s="90">
        <v>7420</v>
      </c>
      <c r="Q24" s="90">
        <v>19681</v>
      </c>
      <c r="R24" s="90">
        <v>9207</v>
      </c>
      <c r="S24" s="90"/>
      <c r="T24" s="90"/>
      <c r="U24" s="90"/>
      <c r="V24" s="87">
        <f t="shared" si="2"/>
        <v>55606</v>
      </c>
      <c r="W24" s="123"/>
      <c r="X24" s="127">
        <f t="shared" si="0"/>
        <v>2150</v>
      </c>
      <c r="AE24" s="88"/>
    </row>
    <row r="25" spans="1:31" ht="12.75">
      <c r="A25" s="104">
        <v>40392</v>
      </c>
      <c r="B25" s="107" t="s">
        <v>46</v>
      </c>
      <c r="C25" s="86" t="s">
        <v>47</v>
      </c>
      <c r="D25" s="110">
        <v>392136</v>
      </c>
      <c r="E25" s="90">
        <v>128960</v>
      </c>
      <c r="F25" s="90">
        <v>36159</v>
      </c>
      <c r="G25" s="90"/>
      <c r="H25" s="90"/>
      <c r="I25" s="90">
        <v>29350</v>
      </c>
      <c r="J25" s="90">
        <v>560</v>
      </c>
      <c r="K25" s="90">
        <v>2332</v>
      </c>
      <c r="L25" s="90">
        <v>262</v>
      </c>
      <c r="M25" s="87">
        <f t="shared" si="1"/>
        <v>589759</v>
      </c>
      <c r="N25" s="91">
        <v>63968</v>
      </c>
      <c r="O25" s="90">
        <v>129587</v>
      </c>
      <c r="P25" s="90">
        <v>175141</v>
      </c>
      <c r="Q25" s="90">
        <v>228623</v>
      </c>
      <c r="R25" s="90">
        <v>27723</v>
      </c>
      <c r="S25" s="90">
        <v>14232</v>
      </c>
      <c r="T25" s="90"/>
      <c r="U25" s="90"/>
      <c r="V25" s="87">
        <f t="shared" si="2"/>
        <v>639274</v>
      </c>
      <c r="W25" s="123"/>
      <c r="X25" s="127">
        <f t="shared" si="0"/>
        <v>-49515</v>
      </c>
      <c r="AE25" s="88"/>
    </row>
    <row r="26" spans="1:31" ht="12.75">
      <c r="A26" s="104">
        <v>40415</v>
      </c>
      <c r="B26" s="107" t="s">
        <v>48</v>
      </c>
      <c r="C26" s="86" t="s">
        <v>49</v>
      </c>
      <c r="D26" s="110">
        <v>120044</v>
      </c>
      <c r="E26" s="90">
        <v>44880</v>
      </c>
      <c r="F26" s="90">
        <v>437</v>
      </c>
      <c r="G26" s="90">
        <v>863</v>
      </c>
      <c r="H26" s="90"/>
      <c r="I26" s="90">
        <v>610</v>
      </c>
      <c r="J26" s="90">
        <v>137</v>
      </c>
      <c r="K26" s="90"/>
      <c r="L26" s="90">
        <v>100</v>
      </c>
      <c r="M26" s="87">
        <f t="shared" si="1"/>
        <v>167071</v>
      </c>
      <c r="N26" s="91"/>
      <c r="O26" s="90">
        <v>78275</v>
      </c>
      <c r="P26" s="90">
        <v>47720</v>
      </c>
      <c r="Q26" s="90">
        <v>13159</v>
      </c>
      <c r="R26" s="90">
        <v>12675</v>
      </c>
      <c r="S26" s="90"/>
      <c r="T26" s="90"/>
      <c r="U26" s="90">
        <v>7973</v>
      </c>
      <c r="V26" s="87">
        <f t="shared" si="2"/>
        <v>159802</v>
      </c>
      <c r="W26" s="123">
        <v>140009</v>
      </c>
      <c r="X26" s="127">
        <f t="shared" si="0"/>
        <v>147278</v>
      </c>
      <c r="AE26" s="88"/>
    </row>
    <row r="27" spans="1:31" ht="12.75">
      <c r="A27" s="104">
        <v>40415</v>
      </c>
      <c r="B27" s="107" t="s">
        <v>50</v>
      </c>
      <c r="C27" s="86" t="s">
        <v>51</v>
      </c>
      <c r="D27" s="110">
        <v>46829</v>
      </c>
      <c r="E27" s="90">
        <v>19692</v>
      </c>
      <c r="F27" s="90">
        <v>747</v>
      </c>
      <c r="G27" s="90">
        <v>12987</v>
      </c>
      <c r="H27" s="90"/>
      <c r="I27" s="90"/>
      <c r="J27" s="90">
        <v>123</v>
      </c>
      <c r="K27" s="90">
        <v>88</v>
      </c>
      <c r="L27" s="90"/>
      <c r="M27" s="87">
        <f t="shared" si="1"/>
        <v>80466</v>
      </c>
      <c r="N27" s="91"/>
      <c r="O27" s="90">
        <v>11264</v>
      </c>
      <c r="P27" s="90">
        <v>40346</v>
      </c>
      <c r="Q27" s="90">
        <v>35986</v>
      </c>
      <c r="R27" s="90">
        <v>10744</v>
      </c>
      <c r="S27" s="90"/>
      <c r="T27" s="90"/>
      <c r="U27" s="90">
        <v>315</v>
      </c>
      <c r="V27" s="87">
        <f t="shared" si="2"/>
        <v>98655</v>
      </c>
      <c r="W27" s="123"/>
      <c r="X27" s="127">
        <f t="shared" si="0"/>
        <v>-18189</v>
      </c>
      <c r="AE27" s="88"/>
    </row>
    <row r="28" spans="1:31" ht="12.75">
      <c r="A28" s="104">
        <v>40415</v>
      </c>
      <c r="B28" s="107" t="s">
        <v>52</v>
      </c>
      <c r="C28" s="86" t="s">
        <v>53</v>
      </c>
      <c r="D28" s="110">
        <v>34819</v>
      </c>
      <c r="E28" s="90">
        <v>30115</v>
      </c>
      <c r="F28" s="90">
        <v>1654</v>
      </c>
      <c r="G28" s="90">
        <v>125</v>
      </c>
      <c r="H28" s="90"/>
      <c r="I28" s="90"/>
      <c r="J28" s="90">
        <v>158</v>
      </c>
      <c r="K28" s="90"/>
      <c r="L28" s="90">
        <v>1928</v>
      </c>
      <c r="M28" s="87">
        <f t="shared" si="1"/>
        <v>68799</v>
      </c>
      <c r="N28" s="91"/>
      <c r="O28" s="90">
        <v>10349</v>
      </c>
      <c r="P28" s="90">
        <v>23040</v>
      </c>
      <c r="Q28" s="90">
        <v>27184</v>
      </c>
      <c r="R28" s="90">
        <v>9746</v>
      </c>
      <c r="S28" s="90"/>
      <c r="T28" s="90"/>
      <c r="U28" s="90">
        <v>196</v>
      </c>
      <c r="V28" s="87">
        <f t="shared" si="2"/>
        <v>70515</v>
      </c>
      <c r="W28" s="123"/>
      <c r="X28" s="127">
        <f t="shared" si="0"/>
        <v>-1716</v>
      </c>
      <c r="AE28" s="88"/>
    </row>
    <row r="29" spans="1:31" ht="12.75">
      <c r="A29" s="104">
        <v>40415</v>
      </c>
      <c r="B29" s="107" t="s">
        <v>54</v>
      </c>
      <c r="C29" s="86" t="s">
        <v>55</v>
      </c>
      <c r="D29" s="110">
        <v>137</v>
      </c>
      <c r="E29" s="90">
        <v>671</v>
      </c>
      <c r="F29" s="90">
        <v>2301</v>
      </c>
      <c r="G29" s="90">
        <v>15</v>
      </c>
      <c r="H29" s="90"/>
      <c r="I29" s="90"/>
      <c r="J29" s="90">
        <v>10376</v>
      </c>
      <c r="K29" s="90">
        <v>13612</v>
      </c>
      <c r="L29" s="90"/>
      <c r="M29" s="87">
        <f t="shared" si="1"/>
        <v>27112</v>
      </c>
      <c r="N29" s="91">
        <v>460</v>
      </c>
      <c r="O29" s="90">
        <v>1571</v>
      </c>
      <c r="P29" s="90">
        <v>17187</v>
      </c>
      <c r="Q29" s="90">
        <v>5592</v>
      </c>
      <c r="R29" s="90">
        <v>8346</v>
      </c>
      <c r="S29" s="90"/>
      <c r="T29" s="90"/>
      <c r="U29" s="90">
        <v>236</v>
      </c>
      <c r="V29" s="87">
        <f t="shared" si="2"/>
        <v>33392</v>
      </c>
      <c r="W29" s="123"/>
      <c r="X29" s="127">
        <f t="shared" si="0"/>
        <v>-6280</v>
      </c>
      <c r="AE29" s="88"/>
    </row>
    <row r="30" spans="1:31" ht="12.75">
      <c r="A30" s="104">
        <v>40415</v>
      </c>
      <c r="B30" s="107" t="s">
        <v>56</v>
      </c>
      <c r="C30" s="86" t="s">
        <v>57</v>
      </c>
      <c r="D30" s="110">
        <v>1873</v>
      </c>
      <c r="E30" s="90">
        <v>14365</v>
      </c>
      <c r="F30" s="90">
        <v>1602</v>
      </c>
      <c r="G30" s="90">
        <v>53683</v>
      </c>
      <c r="H30" s="90"/>
      <c r="I30" s="90"/>
      <c r="J30" s="90">
        <v>130</v>
      </c>
      <c r="K30" s="90">
        <v>200</v>
      </c>
      <c r="L30" s="90"/>
      <c r="M30" s="87">
        <f t="shared" si="1"/>
        <v>71853</v>
      </c>
      <c r="N30" s="91"/>
      <c r="O30" s="90">
        <v>1819</v>
      </c>
      <c r="P30" s="90">
        <v>9674</v>
      </c>
      <c r="Q30" s="90">
        <v>4659</v>
      </c>
      <c r="R30" s="90">
        <v>7077</v>
      </c>
      <c r="S30" s="90"/>
      <c r="T30" s="90"/>
      <c r="U30" s="90">
        <v>5620</v>
      </c>
      <c r="V30" s="87">
        <f t="shared" si="2"/>
        <v>28849</v>
      </c>
      <c r="W30" s="123"/>
      <c r="X30" s="127">
        <f t="shared" si="0"/>
        <v>43004</v>
      </c>
      <c r="AE30" s="88"/>
    </row>
    <row r="31" spans="1:31" ht="12.75">
      <c r="A31" s="104">
        <v>40415</v>
      </c>
      <c r="B31" s="107" t="s">
        <v>58</v>
      </c>
      <c r="C31" s="86" t="s">
        <v>59</v>
      </c>
      <c r="D31" s="110">
        <v>7513</v>
      </c>
      <c r="E31" s="90">
        <v>5439</v>
      </c>
      <c r="F31" s="90">
        <v>1408</v>
      </c>
      <c r="G31" s="90">
        <v>24078</v>
      </c>
      <c r="H31" s="90"/>
      <c r="I31" s="90">
        <v>1633</v>
      </c>
      <c r="J31" s="90">
        <v>50</v>
      </c>
      <c r="K31" s="90"/>
      <c r="L31" s="90"/>
      <c r="M31" s="87">
        <f t="shared" si="1"/>
        <v>40121</v>
      </c>
      <c r="N31" s="91"/>
      <c r="O31" s="90">
        <v>971</v>
      </c>
      <c r="P31" s="90">
        <v>9042</v>
      </c>
      <c r="Q31" s="90">
        <v>6588</v>
      </c>
      <c r="R31" s="90">
        <v>3165</v>
      </c>
      <c r="S31" s="90"/>
      <c r="T31" s="90"/>
      <c r="U31" s="90">
        <v>2602</v>
      </c>
      <c r="V31" s="87">
        <f t="shared" si="2"/>
        <v>22368</v>
      </c>
      <c r="W31" s="123"/>
      <c r="X31" s="127">
        <f t="shared" si="0"/>
        <v>17753</v>
      </c>
      <c r="AE31" s="88"/>
    </row>
    <row r="32" spans="1:31" ht="12.75">
      <c r="A32" s="104">
        <v>40392</v>
      </c>
      <c r="B32" s="107" t="s">
        <v>60</v>
      </c>
      <c r="C32" s="86" t="s">
        <v>61</v>
      </c>
      <c r="D32" s="110">
        <v>235181</v>
      </c>
      <c r="E32" s="90">
        <v>64501</v>
      </c>
      <c r="F32" s="90">
        <v>9782</v>
      </c>
      <c r="G32" s="90">
        <v>558</v>
      </c>
      <c r="H32" s="90"/>
      <c r="I32" s="90">
        <v>110750</v>
      </c>
      <c r="J32" s="90">
        <v>244</v>
      </c>
      <c r="K32" s="90">
        <v>4200</v>
      </c>
      <c r="L32" s="90"/>
      <c r="M32" s="87">
        <f t="shared" si="1"/>
        <v>425216</v>
      </c>
      <c r="N32" s="91">
        <v>9913</v>
      </c>
      <c r="O32" s="90">
        <v>82667</v>
      </c>
      <c r="P32" s="90">
        <v>123936</v>
      </c>
      <c r="Q32" s="90">
        <v>109647</v>
      </c>
      <c r="R32" s="90">
        <v>26753</v>
      </c>
      <c r="S32" s="90">
        <v>41252</v>
      </c>
      <c r="T32" s="90">
        <v>21835</v>
      </c>
      <c r="U32" s="90"/>
      <c r="V32" s="87">
        <f t="shared" si="2"/>
        <v>416003</v>
      </c>
      <c r="W32" s="123"/>
      <c r="X32" s="127">
        <f t="shared" si="0"/>
        <v>9213</v>
      </c>
      <c r="AE32" s="88"/>
    </row>
    <row r="33" spans="1:31" ht="12.75">
      <c r="A33" s="104">
        <v>40392</v>
      </c>
      <c r="B33" s="107" t="s">
        <v>62</v>
      </c>
      <c r="C33" s="86" t="s">
        <v>63</v>
      </c>
      <c r="D33" s="110">
        <v>48525</v>
      </c>
      <c r="E33" s="90">
        <v>40817</v>
      </c>
      <c r="F33" s="90">
        <v>6898</v>
      </c>
      <c r="G33" s="90">
        <v>364</v>
      </c>
      <c r="H33" s="90"/>
      <c r="I33" s="90">
        <v>1219</v>
      </c>
      <c r="J33" s="90">
        <v>80</v>
      </c>
      <c r="K33" s="90">
        <v>1698</v>
      </c>
      <c r="L33" s="90"/>
      <c r="M33" s="87">
        <f t="shared" si="1"/>
        <v>99601</v>
      </c>
      <c r="N33" s="91"/>
      <c r="O33" s="90">
        <v>33849</v>
      </c>
      <c r="P33" s="90">
        <v>18305</v>
      </c>
      <c r="Q33" s="90">
        <v>30536</v>
      </c>
      <c r="R33" s="90">
        <v>10866</v>
      </c>
      <c r="S33" s="90"/>
      <c r="T33" s="90">
        <v>5757</v>
      </c>
      <c r="U33" s="90"/>
      <c r="V33" s="87">
        <f t="shared" si="2"/>
        <v>99313</v>
      </c>
      <c r="W33" s="123"/>
      <c r="X33" s="127">
        <f t="shared" si="0"/>
        <v>288</v>
      </c>
      <c r="AE33" s="88"/>
    </row>
    <row r="34" spans="1:31" ht="12.75">
      <c r="A34" s="104">
        <v>40415</v>
      </c>
      <c r="B34" s="107" t="s">
        <v>64</v>
      </c>
      <c r="C34" s="86" t="s">
        <v>65</v>
      </c>
      <c r="D34" s="110">
        <v>5835</v>
      </c>
      <c r="E34" s="90">
        <v>9326</v>
      </c>
      <c r="F34" s="90"/>
      <c r="G34" s="90">
        <v>7107</v>
      </c>
      <c r="H34" s="90"/>
      <c r="I34" s="90"/>
      <c r="J34" s="90">
        <v>63</v>
      </c>
      <c r="K34" s="90"/>
      <c r="L34" s="90"/>
      <c r="M34" s="87">
        <f t="shared" si="1"/>
        <v>22331</v>
      </c>
      <c r="N34" s="91"/>
      <c r="O34" s="90">
        <v>3623</v>
      </c>
      <c r="P34" s="90">
        <v>6541</v>
      </c>
      <c r="Q34" s="90"/>
      <c r="R34" s="90">
        <v>5354</v>
      </c>
      <c r="S34" s="90"/>
      <c r="T34" s="90"/>
      <c r="U34" s="90">
        <v>989</v>
      </c>
      <c r="V34" s="87">
        <f t="shared" si="2"/>
        <v>16507</v>
      </c>
      <c r="W34" s="123"/>
      <c r="X34" s="127">
        <f t="shared" si="0"/>
        <v>5824</v>
      </c>
      <c r="AE34" s="88"/>
    </row>
    <row r="35" spans="1:31" ht="12.75">
      <c r="A35" s="104">
        <v>40315</v>
      </c>
      <c r="B35" s="107" t="s">
        <v>66</v>
      </c>
      <c r="C35" s="86" t="s">
        <v>67</v>
      </c>
      <c r="D35" s="110">
        <v>1417</v>
      </c>
      <c r="E35" s="90">
        <v>4802</v>
      </c>
      <c r="F35" s="90"/>
      <c r="G35" s="90"/>
      <c r="H35" s="90"/>
      <c r="I35" s="90"/>
      <c r="J35" s="90">
        <v>614</v>
      </c>
      <c r="K35" s="90"/>
      <c r="L35" s="90"/>
      <c r="M35" s="87">
        <f t="shared" si="1"/>
        <v>6833</v>
      </c>
      <c r="N35" s="91"/>
      <c r="O35" s="90">
        <v>1917</v>
      </c>
      <c r="P35" s="90"/>
      <c r="Q35" s="90">
        <v>100</v>
      </c>
      <c r="R35" s="90">
        <v>2294</v>
      </c>
      <c r="S35" s="90"/>
      <c r="T35" s="90">
        <v>41</v>
      </c>
      <c r="U35" s="90"/>
      <c r="V35" s="87">
        <f t="shared" si="2"/>
        <v>4352</v>
      </c>
      <c r="W35" s="123"/>
      <c r="X35" s="127">
        <f t="shared" si="0"/>
        <v>2481</v>
      </c>
      <c r="AE35" s="92"/>
    </row>
    <row r="36" spans="1:31" ht="12.75">
      <c r="A36" s="104">
        <v>40415</v>
      </c>
      <c r="B36" s="107" t="s">
        <v>68</v>
      </c>
      <c r="C36" s="86" t="s">
        <v>69</v>
      </c>
      <c r="D36" s="110">
        <v>3241</v>
      </c>
      <c r="E36" s="90">
        <v>11383</v>
      </c>
      <c r="F36" s="90">
        <v>5081</v>
      </c>
      <c r="G36" s="90">
        <v>39</v>
      </c>
      <c r="H36" s="90"/>
      <c r="I36" s="90"/>
      <c r="J36" s="90">
        <v>250</v>
      </c>
      <c r="K36" s="90"/>
      <c r="L36" s="90"/>
      <c r="M36" s="87">
        <f t="shared" si="1"/>
        <v>19994</v>
      </c>
      <c r="N36" s="91"/>
      <c r="O36" s="90">
        <v>2895</v>
      </c>
      <c r="P36" s="90">
        <v>8130</v>
      </c>
      <c r="Q36" s="90">
        <v>21305</v>
      </c>
      <c r="R36" s="90">
        <v>4760</v>
      </c>
      <c r="S36" s="90"/>
      <c r="T36" s="90"/>
      <c r="U36" s="90">
        <v>164</v>
      </c>
      <c r="V36" s="87">
        <f t="shared" si="2"/>
        <v>37254</v>
      </c>
      <c r="W36" s="123"/>
      <c r="X36" s="127">
        <f t="shared" si="0"/>
        <v>-17260</v>
      </c>
      <c r="AE36" s="88"/>
    </row>
    <row r="37" spans="1:31" ht="12.75">
      <c r="A37" s="104">
        <v>40415</v>
      </c>
      <c r="B37" s="107" t="s">
        <v>70</v>
      </c>
      <c r="C37" s="86" t="s">
        <v>71</v>
      </c>
      <c r="D37" s="110">
        <v>9306</v>
      </c>
      <c r="E37" s="90">
        <v>681</v>
      </c>
      <c r="F37" s="90"/>
      <c r="G37" s="90"/>
      <c r="H37" s="90"/>
      <c r="I37" s="90"/>
      <c r="J37" s="90">
        <v>22</v>
      </c>
      <c r="K37" s="90">
        <v>3</v>
      </c>
      <c r="L37" s="90"/>
      <c r="M37" s="87">
        <f t="shared" si="1"/>
        <v>10012</v>
      </c>
      <c r="N37" s="91"/>
      <c r="O37" s="90">
        <v>1467</v>
      </c>
      <c r="P37" s="90">
        <v>2030</v>
      </c>
      <c r="Q37" s="90">
        <v>3225</v>
      </c>
      <c r="R37" s="90">
        <v>4640</v>
      </c>
      <c r="S37" s="90"/>
      <c r="T37" s="90"/>
      <c r="U37" s="90">
        <v>165</v>
      </c>
      <c r="V37" s="87">
        <f t="shared" si="2"/>
        <v>11527</v>
      </c>
      <c r="W37" s="123"/>
      <c r="X37" s="127">
        <f t="shared" si="0"/>
        <v>-1515</v>
      </c>
      <c r="AE37" s="88"/>
    </row>
    <row r="38" spans="1:31" ht="12.75">
      <c r="A38" s="104">
        <v>40382</v>
      </c>
      <c r="B38" s="107" t="s">
        <v>72</v>
      </c>
      <c r="C38" s="86" t="s">
        <v>73</v>
      </c>
      <c r="D38" s="110">
        <v>23590</v>
      </c>
      <c r="E38" s="90">
        <v>456534</v>
      </c>
      <c r="F38" s="90">
        <v>43341</v>
      </c>
      <c r="G38" s="90">
        <v>18600</v>
      </c>
      <c r="H38" s="90"/>
      <c r="I38" s="90">
        <v>2250</v>
      </c>
      <c r="J38" s="90">
        <v>200</v>
      </c>
      <c r="K38" s="90"/>
      <c r="L38" s="90">
        <v>817</v>
      </c>
      <c r="M38" s="87">
        <f t="shared" si="1"/>
        <v>545332</v>
      </c>
      <c r="N38" s="91"/>
      <c r="O38" s="90">
        <v>161019</v>
      </c>
      <c r="P38" s="90">
        <v>211529</v>
      </c>
      <c r="Q38" s="90">
        <v>47100</v>
      </c>
      <c r="R38" s="90">
        <v>85403</v>
      </c>
      <c r="S38" s="90"/>
      <c r="T38" s="90"/>
      <c r="U38" s="90">
        <v>2727</v>
      </c>
      <c r="V38" s="87">
        <f t="shared" si="2"/>
        <v>507778</v>
      </c>
      <c r="W38" s="123"/>
      <c r="X38" s="127">
        <f t="shared" si="0"/>
        <v>37554</v>
      </c>
      <c r="AE38" s="88"/>
    </row>
    <row r="39" spans="1:31" ht="12.75">
      <c r="A39" s="104">
        <v>40364</v>
      </c>
      <c r="B39" s="107" t="s">
        <v>74</v>
      </c>
      <c r="C39" s="86" t="s">
        <v>75</v>
      </c>
      <c r="D39" s="110">
        <v>11640</v>
      </c>
      <c r="E39" s="90">
        <v>238</v>
      </c>
      <c r="F39" s="90">
        <v>363</v>
      </c>
      <c r="G39" s="90"/>
      <c r="H39" s="90"/>
      <c r="I39" s="90"/>
      <c r="J39" s="90">
        <v>16</v>
      </c>
      <c r="K39" s="90"/>
      <c r="L39" s="90"/>
      <c r="M39" s="87">
        <f t="shared" si="1"/>
        <v>12257</v>
      </c>
      <c r="N39" s="91"/>
      <c r="O39" s="90">
        <v>4846</v>
      </c>
      <c r="P39" s="90">
        <v>3090</v>
      </c>
      <c r="Q39" s="90"/>
      <c r="R39" s="90">
        <v>3101</v>
      </c>
      <c r="S39" s="90"/>
      <c r="T39" s="90"/>
      <c r="U39" s="90"/>
      <c r="V39" s="87">
        <f t="shared" si="2"/>
        <v>11037</v>
      </c>
      <c r="W39" s="123"/>
      <c r="X39" s="127">
        <f t="shared" si="0"/>
        <v>1220</v>
      </c>
      <c r="AE39" s="88"/>
    </row>
    <row r="40" spans="1:31" ht="12.75">
      <c r="A40" s="104">
        <v>40392</v>
      </c>
      <c r="B40" s="107" t="s">
        <v>76</v>
      </c>
      <c r="C40" s="86" t="s">
        <v>77</v>
      </c>
      <c r="D40" s="110">
        <v>106120</v>
      </c>
      <c r="E40" s="90">
        <v>26286</v>
      </c>
      <c r="F40" s="90">
        <v>10435</v>
      </c>
      <c r="G40" s="90">
        <v>500</v>
      </c>
      <c r="H40" s="90"/>
      <c r="I40" s="90">
        <v>10564</v>
      </c>
      <c r="J40" s="90">
        <v>110</v>
      </c>
      <c r="K40" s="90">
        <v>4936</v>
      </c>
      <c r="L40" s="90"/>
      <c r="M40" s="87">
        <f t="shared" si="1"/>
        <v>158951</v>
      </c>
      <c r="N40" s="91"/>
      <c r="O40" s="90">
        <v>44636</v>
      </c>
      <c r="P40" s="90">
        <v>55912</v>
      </c>
      <c r="Q40" s="90">
        <v>41253</v>
      </c>
      <c r="R40" s="90">
        <v>14677</v>
      </c>
      <c r="S40" s="90">
        <v>1279</v>
      </c>
      <c r="T40" s="90"/>
      <c r="U40" s="90"/>
      <c r="V40" s="87">
        <f t="shared" si="2"/>
        <v>157757</v>
      </c>
      <c r="W40" s="123"/>
      <c r="X40" s="127">
        <f t="shared" si="0"/>
        <v>1194</v>
      </c>
      <c r="AE40" s="88"/>
    </row>
    <row r="41" spans="1:31" ht="12.75">
      <c r="A41" s="104">
        <v>40421</v>
      </c>
      <c r="B41" s="107" t="s">
        <v>78</v>
      </c>
      <c r="C41" s="86" t="s">
        <v>79</v>
      </c>
      <c r="D41" s="110">
        <v>16950</v>
      </c>
      <c r="E41" s="90">
        <v>10036</v>
      </c>
      <c r="F41" s="90">
        <v>1467</v>
      </c>
      <c r="G41" s="90"/>
      <c r="H41" s="90"/>
      <c r="I41" s="90">
        <v>7259</v>
      </c>
      <c r="J41" s="90">
        <v>29</v>
      </c>
      <c r="K41" s="90">
        <v>5</v>
      </c>
      <c r="L41" s="90"/>
      <c r="M41" s="87">
        <f t="shared" si="1"/>
        <v>35746</v>
      </c>
      <c r="N41" s="91"/>
      <c r="O41" s="90">
        <v>13888</v>
      </c>
      <c r="P41" s="90">
        <v>7832</v>
      </c>
      <c r="Q41" s="90">
        <v>5256</v>
      </c>
      <c r="R41" s="90">
        <v>9240</v>
      </c>
      <c r="S41" s="90"/>
      <c r="T41" s="90"/>
      <c r="U41" s="90"/>
      <c r="V41" s="87">
        <f t="shared" si="2"/>
        <v>36216</v>
      </c>
      <c r="W41" s="123"/>
      <c r="X41" s="127">
        <f t="shared" si="0"/>
        <v>-470</v>
      </c>
      <c r="AE41" s="88"/>
    </row>
    <row r="42" spans="1:31" ht="12.75">
      <c r="A42" s="104">
        <v>40392</v>
      </c>
      <c r="B42" s="107" t="s">
        <v>80</v>
      </c>
      <c r="C42" s="86" t="s">
        <v>81</v>
      </c>
      <c r="D42" s="110">
        <v>18360</v>
      </c>
      <c r="E42" s="90">
        <v>46986</v>
      </c>
      <c r="F42" s="90">
        <v>1366</v>
      </c>
      <c r="G42" s="90">
        <v>397</v>
      </c>
      <c r="H42" s="90"/>
      <c r="I42" s="90">
        <v>464</v>
      </c>
      <c r="J42" s="90">
        <v>94</v>
      </c>
      <c r="K42" s="90">
        <v>25</v>
      </c>
      <c r="L42" s="90"/>
      <c r="M42" s="87">
        <f t="shared" si="1"/>
        <v>67692</v>
      </c>
      <c r="N42" s="91">
        <v>22247</v>
      </c>
      <c r="O42" s="90">
        <v>13422</v>
      </c>
      <c r="P42" s="90">
        <v>13838</v>
      </c>
      <c r="Q42" s="90">
        <v>19396</v>
      </c>
      <c r="R42" s="90">
        <v>8370</v>
      </c>
      <c r="S42" s="90"/>
      <c r="T42" s="90"/>
      <c r="U42" s="90"/>
      <c r="V42" s="87">
        <f t="shared" si="2"/>
        <v>77273</v>
      </c>
      <c r="W42" s="123"/>
      <c r="X42" s="127">
        <f t="shared" si="0"/>
        <v>-9581</v>
      </c>
      <c r="AE42" s="88"/>
    </row>
    <row r="43" spans="1:31" ht="12.75">
      <c r="A43" s="104">
        <v>40415</v>
      </c>
      <c r="B43" s="107" t="s">
        <v>82</v>
      </c>
      <c r="C43" s="86" t="s">
        <v>83</v>
      </c>
      <c r="D43" s="110">
        <v>46208</v>
      </c>
      <c r="E43" s="90">
        <v>3161</v>
      </c>
      <c r="F43" s="90">
        <v>34269</v>
      </c>
      <c r="G43" s="90">
        <v>380</v>
      </c>
      <c r="H43" s="90">
        <v>61192</v>
      </c>
      <c r="I43" s="90"/>
      <c r="J43" s="90">
        <v>114</v>
      </c>
      <c r="K43" s="90"/>
      <c r="L43" s="90">
        <v>151</v>
      </c>
      <c r="M43" s="87">
        <f t="shared" si="1"/>
        <v>145475</v>
      </c>
      <c r="N43" s="91">
        <v>123980</v>
      </c>
      <c r="O43" s="90">
        <v>5517</v>
      </c>
      <c r="P43" s="90">
        <v>16447</v>
      </c>
      <c r="Q43" s="90">
        <v>29965</v>
      </c>
      <c r="R43" s="90">
        <v>6112</v>
      </c>
      <c r="S43" s="90"/>
      <c r="T43" s="90"/>
      <c r="U43" s="90">
        <v>518</v>
      </c>
      <c r="V43" s="87">
        <f t="shared" si="2"/>
        <v>182539</v>
      </c>
      <c r="W43" s="123"/>
      <c r="X43" s="127">
        <f t="shared" si="0"/>
        <v>-37064</v>
      </c>
      <c r="AE43" s="88"/>
    </row>
    <row r="44" spans="1:31" ht="12.75">
      <c r="A44" s="104">
        <v>40415</v>
      </c>
      <c r="B44" s="107" t="s">
        <v>84</v>
      </c>
      <c r="C44" s="86" t="s">
        <v>85</v>
      </c>
      <c r="D44" s="110">
        <v>13843</v>
      </c>
      <c r="E44" s="90">
        <v>8712</v>
      </c>
      <c r="F44" s="90"/>
      <c r="G44" s="90">
        <v>65</v>
      </c>
      <c r="H44" s="90"/>
      <c r="I44" s="90"/>
      <c r="J44" s="90">
        <v>88</v>
      </c>
      <c r="K44" s="90">
        <v>6608</v>
      </c>
      <c r="L44" s="90">
        <v>100</v>
      </c>
      <c r="M44" s="87">
        <f t="shared" si="1"/>
        <v>29416</v>
      </c>
      <c r="N44" s="91"/>
      <c r="O44" s="90">
        <v>5056</v>
      </c>
      <c r="P44" s="90">
        <v>7256</v>
      </c>
      <c r="Q44" s="90">
        <v>13490</v>
      </c>
      <c r="R44" s="90">
        <v>5866</v>
      </c>
      <c r="S44" s="90"/>
      <c r="T44" s="90"/>
      <c r="U44" s="90">
        <v>216</v>
      </c>
      <c r="V44" s="87">
        <f t="shared" si="2"/>
        <v>31884</v>
      </c>
      <c r="W44" s="123"/>
      <c r="X44" s="127">
        <f t="shared" si="0"/>
        <v>-2468</v>
      </c>
      <c r="AE44" s="88"/>
    </row>
    <row r="45" spans="1:31" ht="12.75">
      <c r="A45" s="104">
        <v>40415</v>
      </c>
      <c r="B45" s="107" t="s">
        <v>86</v>
      </c>
      <c r="C45" s="86" t="s">
        <v>87</v>
      </c>
      <c r="D45" s="110">
        <v>14307</v>
      </c>
      <c r="E45" s="90">
        <v>12838</v>
      </c>
      <c r="F45" s="90">
        <v>4046</v>
      </c>
      <c r="G45" s="90">
        <v>961</v>
      </c>
      <c r="H45" s="90"/>
      <c r="I45" s="90"/>
      <c r="J45" s="90">
        <v>151</v>
      </c>
      <c r="K45" s="90"/>
      <c r="L45" s="90"/>
      <c r="M45" s="87">
        <f t="shared" si="1"/>
        <v>32303</v>
      </c>
      <c r="N45" s="91"/>
      <c r="O45" s="90">
        <v>4491</v>
      </c>
      <c r="P45" s="90">
        <v>13546</v>
      </c>
      <c r="Q45" s="90">
        <v>9919</v>
      </c>
      <c r="R45" s="90">
        <v>6269</v>
      </c>
      <c r="S45" s="90"/>
      <c r="T45" s="90"/>
      <c r="U45" s="90">
        <v>277</v>
      </c>
      <c r="V45" s="87">
        <f t="shared" si="2"/>
        <v>34502</v>
      </c>
      <c r="W45" s="123"/>
      <c r="X45" s="127">
        <f t="shared" si="0"/>
        <v>-2199</v>
      </c>
      <c r="AE45" s="88"/>
    </row>
    <row r="46" spans="1:31" ht="12.75">
      <c r="A46" s="104">
        <v>40415</v>
      </c>
      <c r="B46" s="107" t="s">
        <v>88</v>
      </c>
      <c r="C46" s="86" t="s">
        <v>89</v>
      </c>
      <c r="D46" s="110">
        <v>23494</v>
      </c>
      <c r="E46" s="90">
        <v>6235</v>
      </c>
      <c r="F46" s="90">
        <v>2560</v>
      </c>
      <c r="G46" s="90">
        <v>65</v>
      </c>
      <c r="H46" s="90"/>
      <c r="I46" s="90"/>
      <c r="J46" s="90">
        <v>36</v>
      </c>
      <c r="K46" s="90">
        <v>250</v>
      </c>
      <c r="L46" s="90"/>
      <c r="M46" s="87">
        <f t="shared" si="1"/>
        <v>32640</v>
      </c>
      <c r="N46" s="91"/>
      <c r="O46" s="90">
        <v>5158</v>
      </c>
      <c r="P46" s="90">
        <v>9526</v>
      </c>
      <c r="Q46" s="90">
        <v>12784</v>
      </c>
      <c r="R46" s="90">
        <v>8658</v>
      </c>
      <c r="S46" s="90"/>
      <c r="T46" s="90"/>
      <c r="U46" s="90">
        <v>163</v>
      </c>
      <c r="V46" s="87">
        <f t="shared" si="2"/>
        <v>36289</v>
      </c>
      <c r="W46" s="123"/>
      <c r="X46" s="127">
        <f t="shared" si="0"/>
        <v>-3649</v>
      </c>
      <c r="AE46" s="88"/>
    </row>
    <row r="47" spans="1:31" ht="12.75">
      <c r="A47" s="104">
        <v>40415</v>
      </c>
      <c r="B47" s="107" t="s">
        <v>90</v>
      </c>
      <c r="C47" s="86" t="s">
        <v>91</v>
      </c>
      <c r="D47" s="110">
        <v>18028</v>
      </c>
      <c r="E47" s="90">
        <v>2999</v>
      </c>
      <c r="F47" s="90">
        <v>3716</v>
      </c>
      <c r="G47" s="90">
        <v>15</v>
      </c>
      <c r="H47" s="90"/>
      <c r="I47" s="90">
        <v>1475</v>
      </c>
      <c r="J47" s="90">
        <v>332</v>
      </c>
      <c r="K47" s="90"/>
      <c r="L47" s="90"/>
      <c r="M47" s="87">
        <f t="shared" si="1"/>
        <v>26565</v>
      </c>
      <c r="N47" s="91"/>
      <c r="O47" s="90">
        <v>5571</v>
      </c>
      <c r="P47" s="90">
        <v>13120</v>
      </c>
      <c r="Q47" s="90">
        <v>5557</v>
      </c>
      <c r="R47" s="90">
        <v>7491</v>
      </c>
      <c r="S47" s="90"/>
      <c r="T47" s="90"/>
      <c r="U47" s="90">
        <v>196</v>
      </c>
      <c r="V47" s="87">
        <f t="shared" si="2"/>
        <v>31935</v>
      </c>
      <c r="W47" s="123"/>
      <c r="X47" s="127">
        <f t="shared" si="0"/>
        <v>-5370</v>
      </c>
      <c r="AE47" s="88"/>
    </row>
    <row r="48" spans="1:31" ht="12.75">
      <c r="A48" s="104">
        <v>40364</v>
      </c>
      <c r="B48" s="107" t="s">
        <v>92</v>
      </c>
      <c r="C48" s="86" t="s">
        <v>93</v>
      </c>
      <c r="D48" s="110">
        <v>320355</v>
      </c>
      <c r="E48" s="90">
        <v>181306</v>
      </c>
      <c r="F48" s="90">
        <v>10297</v>
      </c>
      <c r="G48" s="90">
        <v>280</v>
      </c>
      <c r="H48" s="90"/>
      <c r="I48" s="90">
        <v>145708</v>
      </c>
      <c r="J48" s="90">
        <v>511</v>
      </c>
      <c r="K48" s="90">
        <v>509</v>
      </c>
      <c r="L48" s="90"/>
      <c r="M48" s="87">
        <f t="shared" si="1"/>
        <v>658966</v>
      </c>
      <c r="N48" s="91"/>
      <c r="O48" s="90">
        <v>98756</v>
      </c>
      <c r="P48" s="90">
        <v>157601</v>
      </c>
      <c r="Q48" s="90">
        <v>139440</v>
      </c>
      <c r="R48" s="90">
        <v>53595</v>
      </c>
      <c r="S48" s="90">
        <v>120094</v>
      </c>
      <c r="T48" s="90">
        <v>25963</v>
      </c>
      <c r="U48" s="90"/>
      <c r="V48" s="87">
        <f t="shared" si="2"/>
        <v>595449</v>
      </c>
      <c r="W48" s="123"/>
      <c r="X48" s="127">
        <f t="shared" si="0"/>
        <v>63517</v>
      </c>
      <c r="AE48" s="88"/>
    </row>
    <row r="49" spans="1:31" ht="12.75">
      <c r="A49" s="104">
        <v>40415</v>
      </c>
      <c r="B49" s="107" t="s">
        <v>94</v>
      </c>
      <c r="C49" s="86" t="s">
        <v>95</v>
      </c>
      <c r="D49" s="110">
        <v>884439</v>
      </c>
      <c r="E49" s="90">
        <v>1093292</v>
      </c>
      <c r="F49" s="90"/>
      <c r="G49" s="90"/>
      <c r="H49" s="90">
        <v>179305</v>
      </c>
      <c r="I49" s="90">
        <v>36686</v>
      </c>
      <c r="J49" s="90">
        <v>33552</v>
      </c>
      <c r="K49" s="90">
        <v>6743</v>
      </c>
      <c r="L49" s="90">
        <v>4804</v>
      </c>
      <c r="M49" s="87">
        <f t="shared" si="1"/>
        <v>2238821</v>
      </c>
      <c r="N49" s="91">
        <v>447089</v>
      </c>
      <c r="O49" s="90">
        <v>145835</v>
      </c>
      <c r="P49" s="90">
        <v>1071470</v>
      </c>
      <c r="Q49" s="90">
        <v>341257</v>
      </c>
      <c r="R49" s="90">
        <v>187044</v>
      </c>
      <c r="S49" s="90">
        <v>17692</v>
      </c>
      <c r="T49" s="90"/>
      <c r="U49" s="90">
        <v>6488</v>
      </c>
      <c r="V49" s="87">
        <f t="shared" si="2"/>
        <v>2216875</v>
      </c>
      <c r="W49" s="123">
        <v>-776</v>
      </c>
      <c r="X49" s="127">
        <f aca="true" t="shared" si="3" ref="X49:X108">M49-V49+W49</f>
        <v>21170</v>
      </c>
      <c r="AE49" s="88"/>
    </row>
    <row r="50" spans="1:31" ht="12.75">
      <c r="A50" s="104">
        <v>40364</v>
      </c>
      <c r="B50" s="107" t="s">
        <v>96</v>
      </c>
      <c r="C50" s="86" t="s">
        <v>97</v>
      </c>
      <c r="D50" s="110">
        <v>45695</v>
      </c>
      <c r="E50" s="90">
        <v>44468</v>
      </c>
      <c r="F50" s="90">
        <v>15721</v>
      </c>
      <c r="G50" s="90">
        <v>8548</v>
      </c>
      <c r="H50" s="90"/>
      <c r="I50" s="90">
        <v>13783</v>
      </c>
      <c r="J50" s="90">
        <v>1693</v>
      </c>
      <c r="K50" s="90"/>
      <c r="L50" s="90"/>
      <c r="M50" s="87">
        <f aca="true" t="shared" si="4" ref="M50:M109">SUM(D50:L50)</f>
        <v>129908</v>
      </c>
      <c r="N50" s="91">
        <v>19732</v>
      </c>
      <c r="O50" s="90">
        <v>9276</v>
      </c>
      <c r="P50" s="90">
        <v>38334</v>
      </c>
      <c r="Q50" s="90">
        <v>25489</v>
      </c>
      <c r="R50" s="90">
        <v>24786</v>
      </c>
      <c r="S50" s="90">
        <v>11383</v>
      </c>
      <c r="T50" s="90"/>
      <c r="U50" s="90"/>
      <c r="V50" s="87">
        <f t="shared" si="2"/>
        <v>129000</v>
      </c>
      <c r="W50" s="123"/>
      <c r="X50" s="127">
        <f t="shared" si="3"/>
        <v>908</v>
      </c>
      <c r="AE50" s="88"/>
    </row>
    <row r="51" spans="1:31" ht="12.75">
      <c r="A51" s="104">
        <v>40364</v>
      </c>
      <c r="B51" s="107" t="s">
        <v>98</v>
      </c>
      <c r="C51" s="86" t="s">
        <v>99</v>
      </c>
      <c r="D51" s="110">
        <v>6977</v>
      </c>
      <c r="E51" s="90">
        <v>1580</v>
      </c>
      <c r="F51" s="90">
        <v>1680</v>
      </c>
      <c r="G51" s="90">
        <v>1858</v>
      </c>
      <c r="H51" s="90"/>
      <c r="I51" s="90"/>
      <c r="J51" s="90">
        <v>28</v>
      </c>
      <c r="K51" s="90"/>
      <c r="L51" s="90"/>
      <c r="M51" s="87">
        <f t="shared" si="4"/>
        <v>12123</v>
      </c>
      <c r="N51" s="91"/>
      <c r="O51" s="90">
        <v>2159</v>
      </c>
      <c r="P51" s="90">
        <v>4765</v>
      </c>
      <c r="Q51" s="90"/>
      <c r="R51" s="90">
        <v>3526</v>
      </c>
      <c r="S51" s="90"/>
      <c r="T51" s="90"/>
      <c r="U51" s="90"/>
      <c r="V51" s="87">
        <f t="shared" si="2"/>
        <v>10450</v>
      </c>
      <c r="W51" s="123"/>
      <c r="X51" s="127">
        <f t="shared" si="3"/>
        <v>1673</v>
      </c>
      <c r="AE51" s="88"/>
    </row>
    <row r="52" spans="1:31" ht="12.75">
      <c r="A52" s="104">
        <v>40415</v>
      </c>
      <c r="B52" s="107" t="s">
        <v>100</v>
      </c>
      <c r="C52" s="86" t="s">
        <v>473</v>
      </c>
      <c r="D52" s="110">
        <v>211282</v>
      </c>
      <c r="E52" s="90">
        <v>34110</v>
      </c>
      <c r="F52" s="90">
        <v>5225</v>
      </c>
      <c r="G52" s="90">
        <v>15</v>
      </c>
      <c r="H52" s="90"/>
      <c r="I52" s="90">
        <v>1475</v>
      </c>
      <c r="J52" s="90">
        <v>332</v>
      </c>
      <c r="K52" s="90"/>
      <c r="L52" s="90"/>
      <c r="M52" s="87">
        <f t="shared" si="4"/>
        <v>252439</v>
      </c>
      <c r="N52" s="91"/>
      <c r="O52" s="90">
        <v>130000</v>
      </c>
      <c r="P52" s="90">
        <v>48939</v>
      </c>
      <c r="Q52" s="90">
        <v>53183</v>
      </c>
      <c r="R52" s="90">
        <v>15329</v>
      </c>
      <c r="S52" s="90"/>
      <c r="T52" s="90"/>
      <c r="U52" s="90">
        <v>1641</v>
      </c>
      <c r="V52" s="87">
        <f t="shared" si="2"/>
        <v>249092</v>
      </c>
      <c r="W52" s="123"/>
      <c r="X52" s="127">
        <f t="shared" si="3"/>
        <v>3347</v>
      </c>
      <c r="AE52" s="88"/>
    </row>
    <row r="53" spans="1:31" ht="12.75">
      <c r="A53" s="104">
        <v>40392</v>
      </c>
      <c r="B53" s="107" t="s">
        <v>101</v>
      </c>
      <c r="C53" s="86" t="s">
        <v>102</v>
      </c>
      <c r="D53" s="110">
        <v>135204</v>
      </c>
      <c r="E53" s="90">
        <v>27079</v>
      </c>
      <c r="F53" s="90">
        <v>5046</v>
      </c>
      <c r="G53" s="90">
        <v>5659</v>
      </c>
      <c r="H53" s="90"/>
      <c r="I53" s="90">
        <v>27694</v>
      </c>
      <c r="J53" s="90">
        <v>174</v>
      </c>
      <c r="K53" s="90">
        <v>843</v>
      </c>
      <c r="L53" s="90">
        <v>1363</v>
      </c>
      <c r="M53" s="87">
        <f t="shared" si="4"/>
        <v>203062</v>
      </c>
      <c r="N53" s="91"/>
      <c r="O53" s="90">
        <v>51297</v>
      </c>
      <c r="P53" s="90">
        <v>65831</v>
      </c>
      <c r="Q53" s="90">
        <v>64447</v>
      </c>
      <c r="R53" s="90">
        <v>15346</v>
      </c>
      <c r="S53" s="90">
        <v>1192</v>
      </c>
      <c r="T53" s="90"/>
      <c r="U53" s="90"/>
      <c r="V53" s="87">
        <f t="shared" si="2"/>
        <v>198113</v>
      </c>
      <c r="W53" s="123"/>
      <c r="X53" s="127">
        <f t="shared" si="3"/>
        <v>4949</v>
      </c>
      <c r="AE53" s="88"/>
    </row>
    <row r="54" spans="1:31" ht="12.75">
      <c r="A54" s="104">
        <v>40415</v>
      </c>
      <c r="B54" s="107" t="s">
        <v>103</v>
      </c>
      <c r="C54" s="86" t="s">
        <v>104</v>
      </c>
      <c r="D54" s="110">
        <v>9599</v>
      </c>
      <c r="E54" s="90">
        <v>2496</v>
      </c>
      <c r="F54" s="90">
        <v>6001</v>
      </c>
      <c r="G54" s="90"/>
      <c r="H54" s="90"/>
      <c r="I54" s="90"/>
      <c r="J54" s="90">
        <v>39</v>
      </c>
      <c r="K54" s="90"/>
      <c r="L54" s="90">
        <v>9940</v>
      </c>
      <c r="M54" s="87">
        <f t="shared" si="4"/>
        <v>28075</v>
      </c>
      <c r="N54" s="91"/>
      <c r="O54" s="90">
        <v>1543</v>
      </c>
      <c r="P54" s="90">
        <v>9731</v>
      </c>
      <c r="Q54" s="90">
        <v>4450</v>
      </c>
      <c r="R54" s="90">
        <v>5699</v>
      </c>
      <c r="S54" s="90"/>
      <c r="T54" s="90"/>
      <c r="U54" s="90">
        <v>10192</v>
      </c>
      <c r="V54" s="87">
        <f t="shared" si="2"/>
        <v>31615</v>
      </c>
      <c r="W54" s="123"/>
      <c r="X54" s="127">
        <f t="shared" si="3"/>
        <v>-3540</v>
      </c>
      <c r="AE54" s="88"/>
    </row>
    <row r="55" spans="1:31" ht="12.75">
      <c r="A55" s="104" t="s">
        <v>524</v>
      </c>
      <c r="B55" s="107" t="s">
        <v>105</v>
      </c>
      <c r="C55" s="86" t="s">
        <v>106</v>
      </c>
      <c r="D55" s="110"/>
      <c r="E55" s="90"/>
      <c r="F55" s="90"/>
      <c r="G55" s="90"/>
      <c r="H55" s="90"/>
      <c r="I55" s="90"/>
      <c r="J55" s="90"/>
      <c r="K55" s="90"/>
      <c r="L55" s="90"/>
      <c r="M55" s="87">
        <f t="shared" si="4"/>
        <v>0</v>
      </c>
      <c r="N55" s="91"/>
      <c r="O55" s="90"/>
      <c r="P55" s="90"/>
      <c r="Q55" s="90"/>
      <c r="R55" s="90"/>
      <c r="S55" s="90"/>
      <c r="T55" s="90"/>
      <c r="U55" s="90"/>
      <c r="V55" s="87">
        <f t="shared" si="2"/>
        <v>0</v>
      </c>
      <c r="W55" s="123"/>
      <c r="X55" s="127">
        <f t="shared" si="3"/>
        <v>0</v>
      </c>
      <c r="Y55" s="76" t="s">
        <v>463</v>
      </c>
      <c r="AE55" s="88"/>
    </row>
    <row r="56" spans="1:31" ht="12.75">
      <c r="A56" s="104">
        <v>40416</v>
      </c>
      <c r="B56" s="107" t="s">
        <v>107</v>
      </c>
      <c r="C56" s="86" t="s">
        <v>108</v>
      </c>
      <c r="D56" s="110">
        <v>203818</v>
      </c>
      <c r="E56" s="90">
        <v>664070</v>
      </c>
      <c r="F56" s="90">
        <v>122840</v>
      </c>
      <c r="G56" s="90"/>
      <c r="H56" s="90">
        <v>40653</v>
      </c>
      <c r="I56" s="90">
        <v>85150</v>
      </c>
      <c r="J56" s="90">
        <v>9588</v>
      </c>
      <c r="K56" s="90"/>
      <c r="L56" s="90">
        <v>7133</v>
      </c>
      <c r="M56" s="87">
        <f t="shared" si="4"/>
        <v>1133252</v>
      </c>
      <c r="N56" s="91">
        <v>137930</v>
      </c>
      <c r="O56" s="90">
        <v>166826</v>
      </c>
      <c r="P56" s="90">
        <v>371155</v>
      </c>
      <c r="Q56" s="90">
        <v>114742</v>
      </c>
      <c r="R56" s="90">
        <v>295372</v>
      </c>
      <c r="S56" s="90">
        <v>66348</v>
      </c>
      <c r="T56" s="90"/>
      <c r="U56" s="90">
        <v>17199</v>
      </c>
      <c r="V56" s="87">
        <f t="shared" si="2"/>
        <v>1169572</v>
      </c>
      <c r="W56" s="123"/>
      <c r="X56" s="127">
        <f t="shared" si="3"/>
        <v>-36320</v>
      </c>
      <c r="AE56" s="88"/>
    </row>
    <row r="57" spans="1:31" ht="12.75">
      <c r="A57" s="104">
        <v>40415</v>
      </c>
      <c r="B57" s="107" t="s">
        <v>109</v>
      </c>
      <c r="C57" s="86" t="s">
        <v>110</v>
      </c>
      <c r="D57" s="110">
        <v>114387</v>
      </c>
      <c r="E57" s="90">
        <v>35588</v>
      </c>
      <c r="F57" s="90"/>
      <c r="G57" s="90">
        <v>15790</v>
      </c>
      <c r="H57" s="90"/>
      <c r="I57" s="90">
        <v>10806</v>
      </c>
      <c r="J57" s="90">
        <v>144</v>
      </c>
      <c r="K57" s="90">
        <v>27</v>
      </c>
      <c r="L57" s="90">
        <v>51316</v>
      </c>
      <c r="M57" s="87">
        <f t="shared" si="4"/>
        <v>228058</v>
      </c>
      <c r="N57" s="91">
        <v>35510</v>
      </c>
      <c r="O57" s="90">
        <v>48039</v>
      </c>
      <c r="P57" s="90">
        <v>66434</v>
      </c>
      <c r="Q57" s="90">
        <v>54244</v>
      </c>
      <c r="R57" s="90">
        <v>19320</v>
      </c>
      <c r="S57" s="90"/>
      <c r="T57" s="90">
        <v>7259</v>
      </c>
      <c r="U57" s="90">
        <v>2420</v>
      </c>
      <c r="V57" s="87">
        <f t="shared" si="2"/>
        <v>233226</v>
      </c>
      <c r="W57" s="123">
        <v>1500</v>
      </c>
      <c r="X57" s="127">
        <f t="shared" si="3"/>
        <v>-3668</v>
      </c>
      <c r="AE57" s="88"/>
    </row>
    <row r="58" spans="1:31" ht="12.75">
      <c r="A58" s="104">
        <v>40415</v>
      </c>
      <c r="B58" s="107" t="s">
        <v>111</v>
      </c>
      <c r="C58" s="86" t="s">
        <v>112</v>
      </c>
      <c r="D58" s="110">
        <v>44901</v>
      </c>
      <c r="E58" s="90">
        <v>7761</v>
      </c>
      <c r="F58" s="90"/>
      <c r="G58" s="90"/>
      <c r="H58" s="90"/>
      <c r="I58" s="90"/>
      <c r="J58" s="90">
        <v>155</v>
      </c>
      <c r="K58" s="90">
        <v>407</v>
      </c>
      <c r="L58" s="90">
        <v>8126</v>
      </c>
      <c r="M58" s="87">
        <f t="shared" si="4"/>
        <v>61350</v>
      </c>
      <c r="N58" s="91"/>
      <c r="O58" s="90">
        <v>2633</v>
      </c>
      <c r="P58" s="90">
        <v>18971</v>
      </c>
      <c r="Q58" s="90">
        <v>23173</v>
      </c>
      <c r="R58" s="90">
        <v>9683</v>
      </c>
      <c r="S58" s="90"/>
      <c r="T58" s="90">
        <v>9493</v>
      </c>
      <c r="U58" s="90">
        <v>196</v>
      </c>
      <c r="V58" s="87">
        <f t="shared" si="2"/>
        <v>64149</v>
      </c>
      <c r="W58" s="123"/>
      <c r="X58" s="127">
        <f t="shared" si="3"/>
        <v>-2799</v>
      </c>
      <c r="AE58" s="88"/>
    </row>
    <row r="59" spans="1:31" ht="12.75">
      <c r="A59" s="104">
        <v>40415</v>
      </c>
      <c r="B59" s="107" t="s">
        <v>113</v>
      </c>
      <c r="C59" s="86" t="s">
        <v>114</v>
      </c>
      <c r="D59" s="110">
        <v>143429</v>
      </c>
      <c r="E59" s="90">
        <v>17020</v>
      </c>
      <c r="F59" s="90">
        <v>20916</v>
      </c>
      <c r="G59" s="90">
        <v>2524</v>
      </c>
      <c r="H59" s="90"/>
      <c r="I59" s="90">
        <v>445</v>
      </c>
      <c r="J59" s="90">
        <v>377</v>
      </c>
      <c r="K59" s="90">
        <v>4844</v>
      </c>
      <c r="L59" s="90">
        <v>2818</v>
      </c>
      <c r="M59" s="87">
        <f t="shared" si="4"/>
        <v>192373</v>
      </c>
      <c r="N59" s="91"/>
      <c r="O59" s="90">
        <v>18791</v>
      </c>
      <c r="P59" s="90">
        <v>87752</v>
      </c>
      <c r="Q59" s="90">
        <v>51025</v>
      </c>
      <c r="R59" s="90">
        <v>19564</v>
      </c>
      <c r="S59" s="90"/>
      <c r="T59" s="90"/>
      <c r="U59" s="90">
        <v>1727</v>
      </c>
      <c r="V59" s="87">
        <f t="shared" si="2"/>
        <v>178859</v>
      </c>
      <c r="W59" s="123"/>
      <c r="X59" s="127">
        <f t="shared" si="3"/>
        <v>13514</v>
      </c>
      <c r="AE59" s="88"/>
    </row>
    <row r="60" spans="1:31" ht="12.75">
      <c r="A60" s="104">
        <v>40392</v>
      </c>
      <c r="B60" s="107" t="s">
        <v>115</v>
      </c>
      <c r="C60" s="86" t="s">
        <v>116</v>
      </c>
      <c r="D60" s="110">
        <v>37311</v>
      </c>
      <c r="E60" s="90">
        <v>103777</v>
      </c>
      <c r="F60" s="90">
        <v>1399</v>
      </c>
      <c r="G60" s="90">
        <v>2362</v>
      </c>
      <c r="H60" s="90"/>
      <c r="I60" s="90">
        <v>34485</v>
      </c>
      <c r="J60" s="90">
        <v>96</v>
      </c>
      <c r="K60" s="90">
        <v>2600</v>
      </c>
      <c r="L60" s="90">
        <v>690</v>
      </c>
      <c r="M60" s="87">
        <f t="shared" si="4"/>
        <v>182720</v>
      </c>
      <c r="N60" s="91">
        <v>7008</v>
      </c>
      <c r="O60" s="90">
        <v>29803</v>
      </c>
      <c r="P60" s="90">
        <v>43362</v>
      </c>
      <c r="Q60" s="90">
        <v>34640</v>
      </c>
      <c r="R60" s="90">
        <v>11845</v>
      </c>
      <c r="S60" s="90"/>
      <c r="T60" s="90"/>
      <c r="U60" s="90"/>
      <c r="V60" s="87">
        <f t="shared" si="2"/>
        <v>126658</v>
      </c>
      <c r="W60" s="123"/>
      <c r="X60" s="127">
        <f t="shared" si="3"/>
        <v>56062</v>
      </c>
      <c r="AE60" s="88"/>
    </row>
    <row r="61" spans="1:31" ht="12.75">
      <c r="A61" s="104">
        <v>40421</v>
      </c>
      <c r="B61" s="107" t="s">
        <v>117</v>
      </c>
      <c r="C61" s="86" t="s">
        <v>118</v>
      </c>
      <c r="D61" s="110">
        <v>572217</v>
      </c>
      <c r="E61" s="90">
        <v>1412642</v>
      </c>
      <c r="F61" s="90">
        <v>33773</v>
      </c>
      <c r="G61" s="90">
        <v>59739</v>
      </c>
      <c r="H61" s="90"/>
      <c r="I61" s="90">
        <v>4446</v>
      </c>
      <c r="J61" s="90">
        <v>40385</v>
      </c>
      <c r="K61" s="90">
        <v>39630</v>
      </c>
      <c r="L61" s="90">
        <v>481816</v>
      </c>
      <c r="M61" s="87">
        <f t="shared" si="4"/>
        <v>2644648</v>
      </c>
      <c r="N61" s="91">
        <v>31203</v>
      </c>
      <c r="O61" s="90">
        <v>214895</v>
      </c>
      <c r="P61" s="90">
        <v>1255530</v>
      </c>
      <c r="Q61" s="90">
        <v>388586</v>
      </c>
      <c r="R61" s="90">
        <v>241106</v>
      </c>
      <c r="S61" s="90">
        <v>4446</v>
      </c>
      <c r="T61" s="90"/>
      <c r="U61" s="90">
        <v>235502</v>
      </c>
      <c r="V61" s="87">
        <f aca="true" t="shared" si="5" ref="V61:V123">SUM(N61:U61)</f>
        <v>2371268</v>
      </c>
      <c r="W61" s="123"/>
      <c r="X61" s="127">
        <f t="shared" si="3"/>
        <v>273380</v>
      </c>
      <c r="AE61" s="88"/>
    </row>
    <row r="62" spans="1:31" ht="12.75">
      <c r="A62" s="104">
        <v>40415</v>
      </c>
      <c r="B62" s="107" t="s">
        <v>119</v>
      </c>
      <c r="C62" s="86" t="s">
        <v>120</v>
      </c>
      <c r="D62" s="110">
        <v>18331</v>
      </c>
      <c r="E62" s="90">
        <v>1416</v>
      </c>
      <c r="F62" s="90"/>
      <c r="G62" s="90">
        <v>195</v>
      </c>
      <c r="H62" s="90"/>
      <c r="I62" s="90"/>
      <c r="J62" s="90">
        <v>18</v>
      </c>
      <c r="K62" s="90"/>
      <c r="L62" s="90">
        <v>2771</v>
      </c>
      <c r="M62" s="87">
        <f t="shared" si="4"/>
        <v>22731</v>
      </c>
      <c r="N62" s="91"/>
      <c r="O62" s="90">
        <v>2529</v>
      </c>
      <c r="P62" s="90">
        <v>8981</v>
      </c>
      <c r="Q62" s="90">
        <v>9669</v>
      </c>
      <c r="R62" s="90">
        <v>4325</v>
      </c>
      <c r="S62" s="90"/>
      <c r="T62" s="90">
        <v>3377</v>
      </c>
      <c r="U62" s="90">
        <v>194</v>
      </c>
      <c r="V62" s="87">
        <f t="shared" si="5"/>
        <v>29075</v>
      </c>
      <c r="W62" s="123"/>
      <c r="X62" s="127">
        <f t="shared" si="3"/>
        <v>-6344</v>
      </c>
      <c r="AE62" s="88"/>
    </row>
    <row r="63" spans="1:31" ht="12.75">
      <c r="A63" s="104">
        <v>40364</v>
      </c>
      <c r="B63" s="107" t="s">
        <v>121</v>
      </c>
      <c r="C63" s="86" t="s">
        <v>122</v>
      </c>
      <c r="D63" s="110">
        <v>146390</v>
      </c>
      <c r="E63" s="90">
        <v>48771</v>
      </c>
      <c r="F63" s="90">
        <v>2997</v>
      </c>
      <c r="G63" s="90"/>
      <c r="H63" s="90"/>
      <c r="I63" s="90">
        <v>2992</v>
      </c>
      <c r="J63" s="90">
        <v>1701</v>
      </c>
      <c r="K63" s="90"/>
      <c r="L63" s="90">
        <v>6486</v>
      </c>
      <c r="M63" s="87">
        <f t="shared" si="4"/>
        <v>209337</v>
      </c>
      <c r="N63" s="91"/>
      <c r="O63" s="90">
        <v>26249</v>
      </c>
      <c r="P63" s="90">
        <v>70995</v>
      </c>
      <c r="Q63" s="90">
        <v>83125</v>
      </c>
      <c r="R63" s="90">
        <v>27817</v>
      </c>
      <c r="S63" s="90"/>
      <c r="T63" s="90"/>
      <c r="U63" s="90">
        <v>297</v>
      </c>
      <c r="V63" s="87">
        <f t="shared" si="5"/>
        <v>208483</v>
      </c>
      <c r="W63" s="123"/>
      <c r="X63" s="127">
        <f t="shared" si="3"/>
        <v>854</v>
      </c>
      <c r="AE63" s="88"/>
    </row>
    <row r="64" spans="1:31" ht="12.75">
      <c r="A64" s="104">
        <v>40416</v>
      </c>
      <c r="B64" s="107" t="s">
        <v>123</v>
      </c>
      <c r="C64" s="86" t="s">
        <v>124</v>
      </c>
      <c r="D64" s="110">
        <v>420358</v>
      </c>
      <c r="E64" s="90">
        <v>201011</v>
      </c>
      <c r="F64" s="90">
        <v>22567</v>
      </c>
      <c r="G64" s="90"/>
      <c r="H64" s="90"/>
      <c r="I64" s="90">
        <v>4952</v>
      </c>
      <c r="J64" s="90">
        <v>500</v>
      </c>
      <c r="K64" s="90">
        <v>2800</v>
      </c>
      <c r="L64" s="90">
        <v>20068</v>
      </c>
      <c r="M64" s="87">
        <f t="shared" si="4"/>
        <v>672256</v>
      </c>
      <c r="N64" s="91">
        <v>32470</v>
      </c>
      <c r="O64" s="90">
        <v>83031</v>
      </c>
      <c r="P64" s="90">
        <v>338366</v>
      </c>
      <c r="Q64" s="90">
        <v>168048</v>
      </c>
      <c r="R64" s="90">
        <v>119945</v>
      </c>
      <c r="S64" s="90">
        <v>4700</v>
      </c>
      <c r="T64" s="90"/>
      <c r="U64" s="90">
        <v>1815</v>
      </c>
      <c r="V64" s="87">
        <f t="shared" si="5"/>
        <v>748375</v>
      </c>
      <c r="W64" s="123">
        <v>149918</v>
      </c>
      <c r="X64" s="127">
        <f t="shared" si="3"/>
        <v>73799</v>
      </c>
      <c r="AE64" s="88"/>
    </row>
    <row r="65" spans="1:31" ht="12.75">
      <c r="A65" s="104">
        <v>40416</v>
      </c>
      <c r="B65" s="107" t="s">
        <v>125</v>
      </c>
      <c r="C65" s="86" t="s">
        <v>126</v>
      </c>
      <c r="D65" s="110">
        <v>138116</v>
      </c>
      <c r="E65" s="90">
        <v>611656</v>
      </c>
      <c r="F65" s="90">
        <v>150841</v>
      </c>
      <c r="G65" s="90">
        <v>10455</v>
      </c>
      <c r="H65" s="90"/>
      <c r="I65" s="90">
        <v>4260</v>
      </c>
      <c r="J65" s="90"/>
      <c r="K65" s="90"/>
      <c r="L65" s="90">
        <v>17221</v>
      </c>
      <c r="M65" s="87">
        <f t="shared" si="4"/>
        <v>932549</v>
      </c>
      <c r="N65" s="91">
        <v>6545</v>
      </c>
      <c r="O65" s="90">
        <v>105154</v>
      </c>
      <c r="P65" s="90">
        <v>504474</v>
      </c>
      <c r="Q65" s="90">
        <v>158157</v>
      </c>
      <c r="R65" s="90">
        <v>114694</v>
      </c>
      <c r="S65" s="90">
        <v>4100</v>
      </c>
      <c r="T65" s="90">
        <v>12967</v>
      </c>
      <c r="U65" s="90">
        <v>9910</v>
      </c>
      <c r="V65" s="87">
        <f t="shared" si="5"/>
        <v>916001</v>
      </c>
      <c r="W65" s="123"/>
      <c r="X65" s="127">
        <f t="shared" si="3"/>
        <v>16548</v>
      </c>
      <c r="AE65" s="88"/>
    </row>
    <row r="66" spans="1:31" ht="12.75">
      <c r="A66" s="104">
        <v>40367</v>
      </c>
      <c r="B66" s="107" t="s">
        <v>127</v>
      </c>
      <c r="C66" s="86" t="s">
        <v>128</v>
      </c>
      <c r="D66" s="110">
        <v>984218</v>
      </c>
      <c r="E66" s="90">
        <v>1239983</v>
      </c>
      <c r="F66" s="90"/>
      <c r="G66" s="90">
        <v>1400</v>
      </c>
      <c r="H66" s="90"/>
      <c r="I66" s="90">
        <v>81645</v>
      </c>
      <c r="J66" s="90">
        <v>7726</v>
      </c>
      <c r="K66" s="90">
        <v>5898</v>
      </c>
      <c r="L66" s="90">
        <v>1001</v>
      </c>
      <c r="M66" s="87">
        <f t="shared" si="4"/>
        <v>2321871</v>
      </c>
      <c r="N66" s="91">
        <v>96342</v>
      </c>
      <c r="O66" s="90">
        <v>309758</v>
      </c>
      <c r="P66" s="90">
        <v>721152</v>
      </c>
      <c r="Q66" s="90">
        <v>484045</v>
      </c>
      <c r="R66" s="90">
        <v>417569</v>
      </c>
      <c r="S66" s="90">
        <v>81645</v>
      </c>
      <c r="T66" s="90">
        <v>85846</v>
      </c>
      <c r="U66" s="90">
        <v>118875</v>
      </c>
      <c r="V66" s="87">
        <f t="shared" si="5"/>
        <v>2315232</v>
      </c>
      <c r="W66" s="123"/>
      <c r="X66" s="127">
        <f t="shared" si="3"/>
        <v>6639</v>
      </c>
      <c r="AE66" s="88"/>
    </row>
    <row r="67" spans="1:31" ht="12.75">
      <c r="A67" s="104">
        <v>40364</v>
      </c>
      <c r="B67" s="107" t="s">
        <v>129</v>
      </c>
      <c r="C67" s="86" t="s">
        <v>130</v>
      </c>
      <c r="D67" s="110">
        <v>11796</v>
      </c>
      <c r="E67" s="90">
        <v>463</v>
      </c>
      <c r="F67" s="90"/>
      <c r="G67" s="90"/>
      <c r="H67" s="90"/>
      <c r="I67" s="90"/>
      <c r="J67" s="90">
        <v>151</v>
      </c>
      <c r="K67" s="90"/>
      <c r="L67" s="90">
        <v>12</v>
      </c>
      <c r="M67" s="87">
        <f t="shared" si="4"/>
        <v>12422</v>
      </c>
      <c r="N67" s="91"/>
      <c r="O67" s="90">
        <v>1597</v>
      </c>
      <c r="P67" s="90">
        <v>5156</v>
      </c>
      <c r="Q67" s="90">
        <v>4067</v>
      </c>
      <c r="R67" s="90">
        <v>3403</v>
      </c>
      <c r="S67" s="90"/>
      <c r="T67" s="90"/>
      <c r="U67" s="90"/>
      <c r="V67" s="87">
        <f t="shared" si="5"/>
        <v>14223</v>
      </c>
      <c r="W67" s="123"/>
      <c r="X67" s="127">
        <f t="shared" si="3"/>
        <v>-1801</v>
      </c>
      <c r="AE67" s="88"/>
    </row>
    <row r="68" spans="1:31" ht="12.75">
      <c r="A68" s="104"/>
      <c r="B68" s="107" t="s">
        <v>131</v>
      </c>
      <c r="C68" s="86" t="s">
        <v>132</v>
      </c>
      <c r="D68" s="110"/>
      <c r="E68" s="90"/>
      <c r="F68" s="90"/>
      <c r="G68" s="90"/>
      <c r="H68" s="90"/>
      <c r="I68" s="90"/>
      <c r="J68" s="90"/>
      <c r="K68" s="90"/>
      <c r="L68" s="90"/>
      <c r="M68" s="87">
        <f t="shared" si="4"/>
        <v>0</v>
      </c>
      <c r="N68" s="91"/>
      <c r="O68" s="90"/>
      <c r="P68" s="90"/>
      <c r="Q68" s="90"/>
      <c r="R68" s="90"/>
      <c r="S68" s="90"/>
      <c r="T68" s="90"/>
      <c r="U68" s="90"/>
      <c r="V68" s="87">
        <f t="shared" si="5"/>
        <v>0</v>
      </c>
      <c r="W68" s="123"/>
      <c r="X68" s="127">
        <f t="shared" si="3"/>
        <v>0</v>
      </c>
      <c r="AE68" s="88"/>
    </row>
    <row r="69" spans="1:31" ht="12.75">
      <c r="A69" s="104">
        <v>40434</v>
      </c>
      <c r="B69" s="107" t="s">
        <v>133</v>
      </c>
      <c r="C69" s="86" t="s">
        <v>134</v>
      </c>
      <c r="D69" s="110">
        <v>769282</v>
      </c>
      <c r="E69" s="90">
        <v>2458210</v>
      </c>
      <c r="F69" s="90">
        <v>72272</v>
      </c>
      <c r="G69" s="90"/>
      <c r="H69" s="90">
        <v>41807</v>
      </c>
      <c r="I69" s="90">
        <v>35393</v>
      </c>
      <c r="J69" s="90">
        <v>7265</v>
      </c>
      <c r="K69" s="90"/>
      <c r="L69" s="90">
        <v>31618</v>
      </c>
      <c r="M69" s="87">
        <f t="shared" si="4"/>
        <v>3415847</v>
      </c>
      <c r="N69" s="91">
        <v>1155155</v>
      </c>
      <c r="O69" s="90">
        <v>450451</v>
      </c>
      <c r="P69" s="90">
        <v>783282</v>
      </c>
      <c r="Q69" s="90">
        <v>758815</v>
      </c>
      <c r="R69" s="90">
        <v>459584</v>
      </c>
      <c r="S69" s="90"/>
      <c r="T69" s="90">
        <v>195934</v>
      </c>
      <c r="U69" s="90">
        <v>17570</v>
      </c>
      <c r="V69" s="87">
        <f t="shared" si="5"/>
        <v>3820791</v>
      </c>
      <c r="W69" s="123">
        <v>18948</v>
      </c>
      <c r="X69" s="127">
        <f t="shared" si="3"/>
        <v>-385996</v>
      </c>
      <c r="AE69" s="88"/>
    </row>
    <row r="70" spans="1:31" ht="12.75">
      <c r="A70" s="104">
        <v>40364</v>
      </c>
      <c r="B70" s="107" t="s">
        <v>135</v>
      </c>
      <c r="C70" s="89" t="s">
        <v>136</v>
      </c>
      <c r="D70" s="110">
        <v>43274</v>
      </c>
      <c r="E70" s="90">
        <v>1887</v>
      </c>
      <c r="F70" s="90">
        <v>3447</v>
      </c>
      <c r="G70" s="90"/>
      <c r="H70" s="90"/>
      <c r="I70" s="90"/>
      <c r="J70" s="90">
        <v>125</v>
      </c>
      <c r="K70" s="90">
        <v>3005</v>
      </c>
      <c r="L70" s="90">
        <v>706</v>
      </c>
      <c r="M70" s="87">
        <f t="shared" si="4"/>
        <v>52444</v>
      </c>
      <c r="N70" s="91"/>
      <c r="O70" s="90">
        <v>8080</v>
      </c>
      <c r="P70" s="90">
        <v>12059</v>
      </c>
      <c r="Q70" s="90">
        <v>28401</v>
      </c>
      <c r="R70" s="90">
        <v>6349</v>
      </c>
      <c r="S70" s="90"/>
      <c r="T70" s="90"/>
      <c r="U70" s="90"/>
      <c r="V70" s="87">
        <f t="shared" si="5"/>
        <v>54889</v>
      </c>
      <c r="W70" s="123"/>
      <c r="X70" s="127">
        <f t="shared" si="3"/>
        <v>-2445</v>
      </c>
      <c r="AE70" s="88"/>
    </row>
    <row r="71" spans="1:31" ht="12.75">
      <c r="A71" s="104">
        <v>40415</v>
      </c>
      <c r="B71" s="107" t="s">
        <v>404</v>
      </c>
      <c r="C71" s="89" t="s">
        <v>405</v>
      </c>
      <c r="D71" s="110">
        <v>306107</v>
      </c>
      <c r="E71" s="90">
        <v>1857928</v>
      </c>
      <c r="F71" s="90">
        <v>46451</v>
      </c>
      <c r="G71" s="90">
        <v>38769</v>
      </c>
      <c r="H71" s="90">
        <v>163506</v>
      </c>
      <c r="I71" s="90">
        <v>49330</v>
      </c>
      <c r="J71" s="90">
        <v>20821</v>
      </c>
      <c r="K71" s="90">
        <v>4110</v>
      </c>
      <c r="L71" s="90">
        <v>2617</v>
      </c>
      <c r="M71" s="87">
        <f t="shared" si="4"/>
        <v>2489639</v>
      </c>
      <c r="N71" s="91">
        <v>258203</v>
      </c>
      <c r="O71" s="90">
        <v>152490</v>
      </c>
      <c r="P71" s="90">
        <v>800369</v>
      </c>
      <c r="Q71" s="90">
        <v>371041</v>
      </c>
      <c r="R71" s="90">
        <v>329138</v>
      </c>
      <c r="S71" s="90">
        <v>48375</v>
      </c>
      <c r="T71" s="90">
        <v>11742</v>
      </c>
      <c r="U71" s="90">
        <v>-35615</v>
      </c>
      <c r="V71" s="87">
        <f t="shared" si="5"/>
        <v>1935743</v>
      </c>
      <c r="W71" s="123">
        <v>27629</v>
      </c>
      <c r="X71" s="127">
        <f t="shared" si="3"/>
        <v>581525</v>
      </c>
      <c r="AE71" s="88"/>
    </row>
    <row r="72" spans="1:31" ht="12.75">
      <c r="A72" s="104">
        <v>40415</v>
      </c>
      <c r="B72" s="107" t="s">
        <v>406</v>
      </c>
      <c r="C72" s="93" t="s">
        <v>419</v>
      </c>
      <c r="D72" s="110">
        <v>211479</v>
      </c>
      <c r="E72" s="90">
        <v>482905</v>
      </c>
      <c r="F72" s="90">
        <v>164629</v>
      </c>
      <c r="G72" s="90">
        <v>2775</v>
      </c>
      <c r="H72" s="90">
        <v>167356</v>
      </c>
      <c r="I72" s="90">
        <v>32863</v>
      </c>
      <c r="J72" s="90"/>
      <c r="K72" s="90">
        <v>1961</v>
      </c>
      <c r="L72" s="90">
        <v>340</v>
      </c>
      <c r="M72" s="87">
        <f t="shared" si="4"/>
        <v>1064308</v>
      </c>
      <c r="N72" s="91">
        <v>230020</v>
      </c>
      <c r="O72" s="90">
        <v>130013</v>
      </c>
      <c r="P72" s="90">
        <v>215023</v>
      </c>
      <c r="Q72" s="90">
        <v>311151</v>
      </c>
      <c r="R72" s="90">
        <v>64499</v>
      </c>
      <c r="S72" s="90">
        <v>31634</v>
      </c>
      <c r="T72" s="90">
        <v>6709</v>
      </c>
      <c r="U72" s="90">
        <v>-27902</v>
      </c>
      <c r="V72" s="87">
        <f t="shared" si="5"/>
        <v>961147</v>
      </c>
      <c r="W72" s="123">
        <v>-9563</v>
      </c>
      <c r="X72" s="127">
        <f t="shared" si="3"/>
        <v>93598</v>
      </c>
      <c r="AE72" s="88"/>
    </row>
    <row r="73" spans="1:31" ht="12.75">
      <c r="A73" s="104">
        <v>40415</v>
      </c>
      <c r="B73" s="107" t="s">
        <v>400</v>
      </c>
      <c r="C73" s="89" t="s">
        <v>401</v>
      </c>
      <c r="D73" s="110">
        <v>71180</v>
      </c>
      <c r="E73" s="90">
        <v>275419</v>
      </c>
      <c r="F73" s="90">
        <v>73796</v>
      </c>
      <c r="G73" s="90"/>
      <c r="H73" s="90">
        <v>48026</v>
      </c>
      <c r="I73" s="90">
        <v>1229</v>
      </c>
      <c r="J73" s="90"/>
      <c r="K73" s="90"/>
      <c r="L73" s="90">
        <v>1744</v>
      </c>
      <c r="M73" s="87">
        <f t="shared" si="4"/>
        <v>471394</v>
      </c>
      <c r="N73" s="91">
        <v>48026</v>
      </c>
      <c r="O73" s="90">
        <v>56045</v>
      </c>
      <c r="P73" s="90">
        <v>301295</v>
      </c>
      <c r="Q73" s="90"/>
      <c r="R73" s="90">
        <v>48936</v>
      </c>
      <c r="S73" s="90">
        <v>1107</v>
      </c>
      <c r="T73" s="90"/>
      <c r="U73" s="90">
        <v>-14874</v>
      </c>
      <c r="V73" s="87">
        <f t="shared" si="5"/>
        <v>440535</v>
      </c>
      <c r="W73" s="123"/>
      <c r="X73" s="127">
        <f t="shared" si="3"/>
        <v>30859</v>
      </c>
      <c r="AE73" s="88"/>
    </row>
    <row r="74" spans="1:31" ht="12.75">
      <c r="A74" s="104">
        <v>40344</v>
      </c>
      <c r="B74" s="107" t="s">
        <v>415</v>
      </c>
      <c r="C74" s="86" t="s">
        <v>508</v>
      </c>
      <c r="D74" s="110">
        <v>2516</v>
      </c>
      <c r="E74" s="90">
        <v>14219</v>
      </c>
      <c r="F74" s="90">
        <v>1192</v>
      </c>
      <c r="G74" s="90"/>
      <c r="H74" s="90"/>
      <c r="I74" s="90"/>
      <c r="J74" s="90">
        <v>443</v>
      </c>
      <c r="K74" s="90"/>
      <c r="L74" s="90"/>
      <c r="M74" s="87">
        <f t="shared" si="4"/>
        <v>18370</v>
      </c>
      <c r="N74" s="91"/>
      <c r="O74" s="90">
        <v>1341</v>
      </c>
      <c r="P74" s="90">
        <v>5475</v>
      </c>
      <c r="Q74" s="90">
        <v>4205</v>
      </c>
      <c r="R74" s="90">
        <v>10551</v>
      </c>
      <c r="S74" s="90"/>
      <c r="T74" s="90"/>
      <c r="U74" s="90"/>
      <c r="V74" s="87">
        <f t="shared" si="5"/>
        <v>21572</v>
      </c>
      <c r="W74" s="123"/>
      <c r="X74" s="127">
        <f t="shared" si="3"/>
        <v>-3202</v>
      </c>
      <c r="AE74" s="88"/>
    </row>
    <row r="75" spans="1:31" ht="12.75">
      <c r="A75" s="104">
        <v>40350</v>
      </c>
      <c r="B75" s="107" t="s">
        <v>417</v>
      </c>
      <c r="C75" s="86" t="s">
        <v>418</v>
      </c>
      <c r="D75" s="110">
        <v>573454</v>
      </c>
      <c r="E75" s="90">
        <v>672058</v>
      </c>
      <c r="F75" s="90">
        <v>0</v>
      </c>
      <c r="G75" s="90">
        <v>60706</v>
      </c>
      <c r="H75" s="90"/>
      <c r="I75" s="90">
        <v>50551</v>
      </c>
      <c r="J75" s="90">
        <v>25375</v>
      </c>
      <c r="K75" s="90">
        <v>26725</v>
      </c>
      <c r="L75" s="90">
        <v>7240</v>
      </c>
      <c r="M75" s="87">
        <f t="shared" si="4"/>
        <v>1416109</v>
      </c>
      <c r="N75" s="91">
        <v>405782</v>
      </c>
      <c r="O75" s="90">
        <v>115268</v>
      </c>
      <c r="P75" s="90">
        <v>540347</v>
      </c>
      <c r="Q75" s="90">
        <v>312420</v>
      </c>
      <c r="R75" s="90">
        <v>242335</v>
      </c>
      <c r="S75" s="90">
        <v>40233</v>
      </c>
      <c r="T75" s="90"/>
      <c r="U75" s="90">
        <v>-12367</v>
      </c>
      <c r="V75" s="87">
        <f t="shared" si="5"/>
        <v>1644018</v>
      </c>
      <c r="W75" s="123">
        <v>479</v>
      </c>
      <c r="X75" s="127">
        <f t="shared" si="3"/>
        <v>-227430</v>
      </c>
      <c r="AE75" s="88"/>
    </row>
    <row r="76" spans="1:31" ht="12.75">
      <c r="A76" s="104">
        <v>40364</v>
      </c>
      <c r="B76" s="107" t="s">
        <v>451</v>
      </c>
      <c r="C76" s="86" t="s">
        <v>510</v>
      </c>
      <c r="D76" s="110">
        <v>176835</v>
      </c>
      <c r="E76" s="90">
        <v>193483</v>
      </c>
      <c r="F76" s="90">
        <v>97592</v>
      </c>
      <c r="G76" s="90"/>
      <c r="H76" s="90">
        <v>111124</v>
      </c>
      <c r="I76" s="90"/>
      <c r="J76" s="90">
        <v>19968</v>
      </c>
      <c r="K76" s="90"/>
      <c r="L76" s="90"/>
      <c r="M76" s="87">
        <f t="shared" si="4"/>
        <v>599002</v>
      </c>
      <c r="N76" s="91">
        <v>183142</v>
      </c>
      <c r="O76" s="90">
        <v>64173</v>
      </c>
      <c r="P76" s="90">
        <v>88781</v>
      </c>
      <c r="Q76" s="90">
        <v>105214</v>
      </c>
      <c r="R76" s="90">
        <v>99747</v>
      </c>
      <c r="S76" s="90"/>
      <c r="T76" s="90">
        <v>15759</v>
      </c>
      <c r="U76" s="90">
        <v>8312</v>
      </c>
      <c r="V76" s="87">
        <f t="shared" si="5"/>
        <v>565128</v>
      </c>
      <c r="W76" s="123"/>
      <c r="X76" s="127">
        <f t="shared" si="3"/>
        <v>33874</v>
      </c>
      <c r="Y76" s="76" t="s">
        <v>464</v>
      </c>
      <c r="AE76" s="88"/>
    </row>
    <row r="77" spans="1:31" ht="12.75">
      <c r="A77" s="104">
        <v>40415</v>
      </c>
      <c r="B77" s="107" t="s">
        <v>453</v>
      </c>
      <c r="C77" s="86" t="s">
        <v>511</v>
      </c>
      <c r="D77" s="110">
        <v>67535</v>
      </c>
      <c r="E77" s="90">
        <v>6260</v>
      </c>
      <c r="F77" s="90">
        <v>5038</v>
      </c>
      <c r="G77" s="90">
        <v>45</v>
      </c>
      <c r="H77" s="90"/>
      <c r="I77" s="90"/>
      <c r="J77" s="90">
        <v>237</v>
      </c>
      <c r="K77" s="90">
        <v>16</v>
      </c>
      <c r="L77" s="90"/>
      <c r="M77" s="87">
        <f t="shared" si="4"/>
        <v>79131</v>
      </c>
      <c r="N77" s="91"/>
      <c r="O77" s="90">
        <v>8693</v>
      </c>
      <c r="P77" s="90">
        <v>21115</v>
      </c>
      <c r="Q77" s="90">
        <v>35038</v>
      </c>
      <c r="R77" s="90">
        <v>10807</v>
      </c>
      <c r="S77" s="90"/>
      <c r="T77" s="90"/>
      <c r="U77" s="90">
        <v>196</v>
      </c>
      <c r="V77" s="87">
        <f t="shared" si="5"/>
        <v>75849</v>
      </c>
      <c r="W77" s="123"/>
      <c r="X77" s="127">
        <f t="shared" si="3"/>
        <v>3282</v>
      </c>
      <c r="Y77" s="76" t="s">
        <v>476</v>
      </c>
      <c r="AE77" s="88"/>
    </row>
    <row r="78" spans="1:31" ht="12.75">
      <c r="A78" s="104">
        <v>40415</v>
      </c>
      <c r="B78" s="107" t="s">
        <v>498</v>
      </c>
      <c r="C78" s="86" t="s">
        <v>512</v>
      </c>
      <c r="D78" s="110">
        <v>94407</v>
      </c>
      <c r="E78" s="90">
        <v>108918</v>
      </c>
      <c r="F78" s="90">
        <v>57016</v>
      </c>
      <c r="G78" s="90"/>
      <c r="H78" s="90">
        <v>12811</v>
      </c>
      <c r="I78" s="90"/>
      <c r="J78" s="90">
        <v>517</v>
      </c>
      <c r="K78" s="90"/>
      <c r="L78" s="90"/>
      <c r="M78" s="87">
        <f>SUM(D78:L78)</f>
        <v>273669</v>
      </c>
      <c r="N78" s="91">
        <v>28470</v>
      </c>
      <c r="O78" s="90">
        <v>67971</v>
      </c>
      <c r="P78" s="90">
        <v>38506</v>
      </c>
      <c r="Q78" s="90">
        <v>57812</v>
      </c>
      <c r="R78" s="90">
        <v>69925</v>
      </c>
      <c r="S78" s="90"/>
      <c r="T78" s="90"/>
      <c r="U78" s="90"/>
      <c r="V78" s="87">
        <f t="shared" si="5"/>
        <v>262684</v>
      </c>
      <c r="W78" s="123"/>
      <c r="X78" s="127">
        <f>M78-V78+W78</f>
        <v>10985</v>
      </c>
      <c r="Y78" s="76" t="s">
        <v>500</v>
      </c>
      <c r="AE78" s="88"/>
    </row>
    <row r="79" spans="1:31" ht="12.75">
      <c r="A79" s="104">
        <v>40367</v>
      </c>
      <c r="B79" s="107" t="s">
        <v>137</v>
      </c>
      <c r="C79" s="86" t="s">
        <v>138</v>
      </c>
      <c r="D79" s="110">
        <v>5069</v>
      </c>
      <c r="E79" s="90">
        <v>12885</v>
      </c>
      <c r="F79" s="90">
        <v>77</v>
      </c>
      <c r="G79" s="90"/>
      <c r="H79" s="90"/>
      <c r="I79" s="90"/>
      <c r="J79" s="90">
        <v>9</v>
      </c>
      <c r="K79" s="90"/>
      <c r="L79" s="90">
        <v>766</v>
      </c>
      <c r="M79" s="87">
        <f t="shared" si="4"/>
        <v>18806</v>
      </c>
      <c r="N79" s="91"/>
      <c r="O79" s="90">
        <v>2260</v>
      </c>
      <c r="P79" s="90">
        <v>8200</v>
      </c>
      <c r="Q79" s="90">
        <v>350</v>
      </c>
      <c r="R79" s="90">
        <v>5429</v>
      </c>
      <c r="S79" s="90"/>
      <c r="T79" s="90"/>
      <c r="U79" s="90"/>
      <c r="V79" s="87">
        <f t="shared" si="5"/>
        <v>16239</v>
      </c>
      <c r="W79" s="123"/>
      <c r="X79" s="127">
        <f t="shared" si="3"/>
        <v>2567</v>
      </c>
      <c r="AE79" s="88"/>
    </row>
    <row r="80" spans="1:31" ht="12.75">
      <c r="A80" s="104">
        <v>40367</v>
      </c>
      <c r="B80" s="107" t="s">
        <v>139</v>
      </c>
      <c r="C80" s="86" t="s">
        <v>140</v>
      </c>
      <c r="D80" s="110">
        <v>1830</v>
      </c>
      <c r="E80" s="90">
        <v>18881</v>
      </c>
      <c r="F80" s="90">
        <v>1002</v>
      </c>
      <c r="G80" s="90"/>
      <c r="H80" s="90"/>
      <c r="I80" s="90"/>
      <c r="J80" s="90">
        <v>30</v>
      </c>
      <c r="K80" s="90"/>
      <c r="L80" s="90"/>
      <c r="M80" s="87">
        <f t="shared" si="4"/>
        <v>21743</v>
      </c>
      <c r="N80" s="91"/>
      <c r="O80" s="90">
        <v>3532</v>
      </c>
      <c r="P80" s="90">
        <v>6143</v>
      </c>
      <c r="Q80" s="90"/>
      <c r="R80" s="90">
        <v>6932</v>
      </c>
      <c r="S80" s="90"/>
      <c r="T80" s="90"/>
      <c r="U80" s="90"/>
      <c r="V80" s="87">
        <f t="shared" si="5"/>
        <v>16607</v>
      </c>
      <c r="W80" s="123"/>
      <c r="X80" s="127">
        <f t="shared" si="3"/>
        <v>5136</v>
      </c>
      <c r="AE80" s="88"/>
    </row>
    <row r="81" spans="1:31" ht="12.75">
      <c r="A81" s="104">
        <v>40367</v>
      </c>
      <c r="B81" s="107" t="s">
        <v>141</v>
      </c>
      <c r="C81" s="86" t="s">
        <v>142</v>
      </c>
      <c r="D81" s="110">
        <v>3874</v>
      </c>
      <c r="E81" s="90">
        <v>17680</v>
      </c>
      <c r="F81" s="90">
        <v>1155</v>
      </c>
      <c r="G81" s="90"/>
      <c r="H81" s="90"/>
      <c r="I81" s="90"/>
      <c r="J81" s="90">
        <v>27</v>
      </c>
      <c r="K81" s="90"/>
      <c r="L81" s="90"/>
      <c r="M81" s="87">
        <f t="shared" si="4"/>
        <v>22736</v>
      </c>
      <c r="N81" s="91"/>
      <c r="O81" s="90">
        <v>6693</v>
      </c>
      <c r="P81" s="90">
        <v>11384</v>
      </c>
      <c r="Q81" s="90"/>
      <c r="R81" s="90">
        <v>4382</v>
      </c>
      <c r="S81" s="90"/>
      <c r="T81" s="90"/>
      <c r="U81" s="90"/>
      <c r="V81" s="87">
        <f t="shared" si="5"/>
        <v>22459</v>
      </c>
      <c r="W81" s="123"/>
      <c r="X81" s="127">
        <f t="shared" si="3"/>
        <v>277</v>
      </c>
      <c r="AE81" s="88"/>
    </row>
    <row r="82" spans="1:31" ht="12.75">
      <c r="A82" s="104">
        <v>40399</v>
      </c>
      <c r="B82" s="107" t="s">
        <v>143</v>
      </c>
      <c r="C82" s="86" t="s">
        <v>144</v>
      </c>
      <c r="D82" s="110">
        <v>41255</v>
      </c>
      <c r="E82" s="90">
        <v>24833</v>
      </c>
      <c r="F82" s="90">
        <v>18850</v>
      </c>
      <c r="G82" s="90">
        <v>2330</v>
      </c>
      <c r="H82" s="90"/>
      <c r="I82" s="90"/>
      <c r="J82" s="90">
        <v>20</v>
      </c>
      <c r="K82" s="90"/>
      <c r="L82" s="90">
        <v>503</v>
      </c>
      <c r="M82" s="87">
        <f t="shared" si="4"/>
        <v>87791</v>
      </c>
      <c r="N82" s="91">
        <v>15000</v>
      </c>
      <c r="O82" s="90">
        <v>5732</v>
      </c>
      <c r="P82" s="90">
        <v>86211</v>
      </c>
      <c r="Q82" s="90"/>
      <c r="R82" s="90">
        <v>20453</v>
      </c>
      <c r="S82" s="90"/>
      <c r="T82" s="90"/>
      <c r="U82" s="90">
        <v>1626</v>
      </c>
      <c r="V82" s="87">
        <f t="shared" si="5"/>
        <v>129022</v>
      </c>
      <c r="W82" s="123"/>
      <c r="X82" s="127">
        <f t="shared" si="3"/>
        <v>-41231</v>
      </c>
      <c r="AE82" s="88"/>
    </row>
    <row r="83" spans="1:31" ht="12.75">
      <c r="A83" s="104">
        <v>40367</v>
      </c>
      <c r="B83" s="107" t="s">
        <v>145</v>
      </c>
      <c r="C83" s="86" t="s">
        <v>146</v>
      </c>
      <c r="D83" s="110">
        <v>180418</v>
      </c>
      <c r="E83" s="90">
        <v>265769</v>
      </c>
      <c r="F83" s="90">
        <v>35561</v>
      </c>
      <c r="G83" s="90"/>
      <c r="H83" s="90"/>
      <c r="I83" s="90"/>
      <c r="J83" s="90">
        <v>1633</v>
      </c>
      <c r="K83" s="90"/>
      <c r="L83" s="90">
        <v>481</v>
      </c>
      <c r="M83" s="87">
        <f t="shared" si="4"/>
        <v>483862</v>
      </c>
      <c r="N83" s="91"/>
      <c r="O83" s="90">
        <v>208397</v>
      </c>
      <c r="P83" s="90">
        <v>211616</v>
      </c>
      <c r="Q83" s="90">
        <v>4181</v>
      </c>
      <c r="R83" s="90">
        <v>64975</v>
      </c>
      <c r="S83" s="90"/>
      <c r="T83" s="90"/>
      <c r="U83" s="90">
        <v>1343</v>
      </c>
      <c r="V83" s="87">
        <f t="shared" si="5"/>
        <v>490512</v>
      </c>
      <c r="W83" s="123"/>
      <c r="X83" s="127">
        <f t="shared" si="3"/>
        <v>-6650</v>
      </c>
      <c r="AE83" s="88"/>
    </row>
    <row r="84" spans="1:31" ht="12.75">
      <c r="A84" s="104">
        <v>40399</v>
      </c>
      <c r="B84" s="107" t="s">
        <v>147</v>
      </c>
      <c r="C84" s="86" t="s">
        <v>148</v>
      </c>
      <c r="D84" s="110">
        <v>11972</v>
      </c>
      <c r="E84" s="90">
        <v>44612</v>
      </c>
      <c r="F84" s="90"/>
      <c r="G84" s="90">
        <v>15787</v>
      </c>
      <c r="H84" s="90"/>
      <c r="I84" s="90">
        <v>1231</v>
      </c>
      <c r="J84" s="90">
        <v>213</v>
      </c>
      <c r="K84" s="90">
        <v>484</v>
      </c>
      <c r="L84" s="90"/>
      <c r="M84" s="87">
        <f t="shared" si="4"/>
        <v>74299</v>
      </c>
      <c r="N84" s="91"/>
      <c r="O84" s="90">
        <v>6858</v>
      </c>
      <c r="P84" s="90">
        <v>18000</v>
      </c>
      <c r="Q84" s="90">
        <v>26697</v>
      </c>
      <c r="R84" s="90">
        <v>14066</v>
      </c>
      <c r="S84" s="90"/>
      <c r="T84" s="90">
        <v>27669</v>
      </c>
      <c r="U84" s="90">
        <v>515</v>
      </c>
      <c r="V84" s="87">
        <f t="shared" si="5"/>
        <v>93805</v>
      </c>
      <c r="W84" s="123"/>
      <c r="X84" s="127">
        <f t="shared" si="3"/>
        <v>-19506</v>
      </c>
      <c r="AE84" s="88"/>
    </row>
    <row r="85" spans="1:31" ht="12.75">
      <c r="A85" s="104">
        <v>40421</v>
      </c>
      <c r="B85" s="107" t="s">
        <v>149</v>
      </c>
      <c r="C85" s="86" t="s">
        <v>150</v>
      </c>
      <c r="D85" s="110">
        <v>35607</v>
      </c>
      <c r="E85" s="90">
        <v>58658</v>
      </c>
      <c r="F85" s="90">
        <v>43415</v>
      </c>
      <c r="G85" s="90"/>
      <c r="H85" s="90"/>
      <c r="I85" s="90">
        <v>1929</v>
      </c>
      <c r="J85" s="90">
        <v>96</v>
      </c>
      <c r="K85" s="90"/>
      <c r="L85" s="90"/>
      <c r="M85" s="87">
        <f t="shared" si="4"/>
        <v>139705</v>
      </c>
      <c r="N85" s="91"/>
      <c r="O85" s="90">
        <v>4203</v>
      </c>
      <c r="P85" s="90">
        <v>93694</v>
      </c>
      <c r="Q85" s="90"/>
      <c r="R85" s="90">
        <v>41772</v>
      </c>
      <c r="S85" s="90">
        <v>1793</v>
      </c>
      <c r="T85" s="90"/>
      <c r="U85" s="90"/>
      <c r="V85" s="87">
        <f t="shared" si="5"/>
        <v>141462</v>
      </c>
      <c r="W85" s="123"/>
      <c r="X85" s="127">
        <f t="shared" si="3"/>
        <v>-1757</v>
      </c>
      <c r="AE85" s="88"/>
    </row>
    <row r="86" spans="1:31" ht="12.75">
      <c r="A86" s="104">
        <v>40399</v>
      </c>
      <c r="B86" s="107" t="s">
        <v>151</v>
      </c>
      <c r="C86" s="86" t="s">
        <v>152</v>
      </c>
      <c r="D86" s="110">
        <v>10913</v>
      </c>
      <c r="E86" s="90">
        <v>5656</v>
      </c>
      <c r="F86" s="90">
        <v>7089</v>
      </c>
      <c r="G86" s="90"/>
      <c r="H86" s="90"/>
      <c r="I86" s="90"/>
      <c r="J86" s="90">
        <v>1</v>
      </c>
      <c r="K86" s="90"/>
      <c r="L86" s="90"/>
      <c r="M86" s="87">
        <f t="shared" si="4"/>
        <v>23659</v>
      </c>
      <c r="N86" s="91"/>
      <c r="O86" s="90">
        <v>1290</v>
      </c>
      <c r="P86" s="90">
        <v>12760</v>
      </c>
      <c r="Q86" s="90"/>
      <c r="R86" s="90">
        <v>6370</v>
      </c>
      <c r="S86" s="90"/>
      <c r="T86" s="90"/>
      <c r="U86" s="90">
        <v>610</v>
      </c>
      <c r="V86" s="87">
        <f t="shared" si="5"/>
        <v>21030</v>
      </c>
      <c r="W86" s="123"/>
      <c r="X86" s="127">
        <f t="shared" si="3"/>
        <v>2629</v>
      </c>
      <c r="AE86" s="88"/>
    </row>
    <row r="87" spans="1:31" ht="12.75">
      <c r="A87" s="104">
        <v>40350</v>
      </c>
      <c r="B87" s="107" t="s">
        <v>153</v>
      </c>
      <c r="C87" s="86" t="s">
        <v>154</v>
      </c>
      <c r="D87" s="110">
        <v>10269</v>
      </c>
      <c r="E87" s="90">
        <v>17427</v>
      </c>
      <c r="F87" s="90">
        <v>16361</v>
      </c>
      <c r="G87" s="90"/>
      <c r="H87" s="90"/>
      <c r="I87" s="90"/>
      <c r="J87" s="90">
        <v>207</v>
      </c>
      <c r="K87" s="90"/>
      <c r="L87" s="90"/>
      <c r="M87" s="87">
        <f t="shared" si="4"/>
        <v>44264</v>
      </c>
      <c r="N87" s="91">
        <v>27537</v>
      </c>
      <c r="O87" s="90">
        <v>2440</v>
      </c>
      <c r="P87" s="90">
        <v>13344</v>
      </c>
      <c r="Q87" s="90">
        <v>9962</v>
      </c>
      <c r="R87" s="90">
        <v>8935</v>
      </c>
      <c r="S87" s="90"/>
      <c r="T87" s="90">
        <v>7572</v>
      </c>
      <c r="U87" s="90"/>
      <c r="V87" s="87">
        <f t="shared" si="5"/>
        <v>69790</v>
      </c>
      <c r="W87" s="123"/>
      <c r="X87" s="127">
        <f t="shared" si="3"/>
        <v>-25526</v>
      </c>
      <c r="AE87" s="88"/>
    </row>
    <row r="88" spans="1:31" ht="12.75">
      <c r="A88" s="104">
        <v>40399</v>
      </c>
      <c r="B88" s="107" t="s">
        <v>155</v>
      </c>
      <c r="C88" s="86" t="s">
        <v>156</v>
      </c>
      <c r="D88" s="110">
        <v>3533</v>
      </c>
      <c r="E88" s="90">
        <v>16578</v>
      </c>
      <c r="F88" s="90">
        <v>3880</v>
      </c>
      <c r="G88" s="90"/>
      <c r="H88" s="90"/>
      <c r="I88" s="90">
        <v>2068</v>
      </c>
      <c r="J88" s="90">
        <v>5</v>
      </c>
      <c r="K88" s="90"/>
      <c r="L88" s="90">
        <v>100</v>
      </c>
      <c r="M88" s="87">
        <f t="shared" si="4"/>
        <v>26164</v>
      </c>
      <c r="N88" s="91"/>
      <c r="O88" s="90">
        <v>3923</v>
      </c>
      <c r="P88" s="90">
        <v>11498</v>
      </c>
      <c r="Q88" s="90"/>
      <c r="R88" s="90">
        <v>13137</v>
      </c>
      <c r="S88" s="90"/>
      <c r="T88" s="90"/>
      <c r="U88" s="90">
        <v>3100</v>
      </c>
      <c r="V88" s="87">
        <f t="shared" si="5"/>
        <v>31658</v>
      </c>
      <c r="W88" s="123"/>
      <c r="X88" s="127">
        <f t="shared" si="3"/>
        <v>-5494</v>
      </c>
      <c r="AE88" s="88"/>
    </row>
    <row r="89" spans="1:31" ht="12.75">
      <c r="A89" s="104">
        <v>40350</v>
      </c>
      <c r="B89" s="107" t="s">
        <v>157</v>
      </c>
      <c r="C89" s="86" t="s">
        <v>158</v>
      </c>
      <c r="D89" s="110">
        <v>11771</v>
      </c>
      <c r="E89" s="90">
        <v>20869</v>
      </c>
      <c r="F89" s="90">
        <v>9882</v>
      </c>
      <c r="G89" s="90"/>
      <c r="H89" s="90"/>
      <c r="I89" s="90"/>
      <c r="J89" s="90">
        <v>21</v>
      </c>
      <c r="K89" s="90"/>
      <c r="L89" s="90"/>
      <c r="M89" s="87">
        <f t="shared" si="4"/>
        <v>42543</v>
      </c>
      <c r="N89" s="91">
        <v>5866</v>
      </c>
      <c r="O89" s="90">
        <v>3268</v>
      </c>
      <c r="P89" s="90">
        <v>10983</v>
      </c>
      <c r="Q89" s="90">
        <v>3904</v>
      </c>
      <c r="R89" s="90">
        <v>3916</v>
      </c>
      <c r="S89" s="90"/>
      <c r="T89" s="90"/>
      <c r="U89" s="90"/>
      <c r="V89" s="87">
        <f t="shared" si="5"/>
        <v>27937</v>
      </c>
      <c r="W89" s="123"/>
      <c r="X89" s="127">
        <f t="shared" si="3"/>
        <v>14606</v>
      </c>
      <c r="AE89" s="88"/>
    </row>
    <row r="90" spans="1:31" ht="12.75">
      <c r="A90" s="104">
        <v>40399</v>
      </c>
      <c r="B90" s="107" t="s">
        <v>159</v>
      </c>
      <c r="C90" s="86" t="s">
        <v>160</v>
      </c>
      <c r="D90" s="110">
        <v>64862</v>
      </c>
      <c r="E90" s="90">
        <v>419500</v>
      </c>
      <c r="F90" s="90"/>
      <c r="G90" s="90">
        <v>331213</v>
      </c>
      <c r="H90" s="90">
        <v>22825</v>
      </c>
      <c r="I90" s="90">
        <v>118404</v>
      </c>
      <c r="J90" s="90"/>
      <c r="K90" s="90">
        <v>9947</v>
      </c>
      <c r="L90" s="90">
        <v>17343</v>
      </c>
      <c r="M90" s="87">
        <f t="shared" si="4"/>
        <v>984094</v>
      </c>
      <c r="N90" s="91">
        <v>145060</v>
      </c>
      <c r="O90" s="90">
        <v>148265</v>
      </c>
      <c r="P90" s="90">
        <v>285647</v>
      </c>
      <c r="Q90" s="90">
        <v>134249</v>
      </c>
      <c r="R90" s="90">
        <v>54531</v>
      </c>
      <c r="S90" s="90">
        <v>345676</v>
      </c>
      <c r="T90" s="90">
        <v>5769</v>
      </c>
      <c r="U90" s="90">
        <v>6637</v>
      </c>
      <c r="V90" s="87">
        <f t="shared" si="5"/>
        <v>1125834</v>
      </c>
      <c r="W90" s="123">
        <v>-5657</v>
      </c>
      <c r="X90" s="127">
        <f t="shared" si="3"/>
        <v>-147397</v>
      </c>
      <c r="AE90" s="88"/>
    </row>
    <row r="91" spans="1:31" ht="12.75">
      <c r="A91" s="104">
        <v>40204</v>
      </c>
      <c r="B91" s="107" t="s">
        <v>161</v>
      </c>
      <c r="C91" s="86" t="s">
        <v>162</v>
      </c>
      <c r="D91" s="110">
        <v>562</v>
      </c>
      <c r="E91" s="90">
        <v>3800</v>
      </c>
      <c r="F91" s="90"/>
      <c r="G91" s="90"/>
      <c r="H91" s="90"/>
      <c r="I91" s="90"/>
      <c r="J91" s="90"/>
      <c r="K91" s="90"/>
      <c r="L91" s="90"/>
      <c r="M91" s="87">
        <f t="shared" si="4"/>
        <v>4362</v>
      </c>
      <c r="N91" s="91"/>
      <c r="O91" s="90">
        <v>210</v>
      </c>
      <c r="P91" s="90"/>
      <c r="Q91" s="90"/>
      <c r="R91" s="90"/>
      <c r="S91" s="90"/>
      <c r="T91" s="90"/>
      <c r="U91" s="90"/>
      <c r="V91" s="87">
        <f t="shared" si="5"/>
        <v>210</v>
      </c>
      <c r="W91" s="123"/>
      <c r="X91" s="127">
        <f t="shared" si="3"/>
        <v>4152</v>
      </c>
      <c r="AE91" s="88"/>
    </row>
    <row r="92" spans="1:31" ht="12.75">
      <c r="A92" s="104">
        <v>40367</v>
      </c>
      <c r="B92" s="107" t="s">
        <v>163</v>
      </c>
      <c r="C92" s="86" t="s">
        <v>164</v>
      </c>
      <c r="D92" s="110">
        <v>22823</v>
      </c>
      <c r="E92" s="90">
        <v>202279</v>
      </c>
      <c r="F92" s="90">
        <v>14422</v>
      </c>
      <c r="G92" s="90"/>
      <c r="H92" s="90"/>
      <c r="I92" s="90">
        <v>17214</v>
      </c>
      <c r="J92" s="90">
        <v>1061</v>
      </c>
      <c r="K92" s="90"/>
      <c r="L92" s="90">
        <v>218205</v>
      </c>
      <c r="M92" s="87">
        <f t="shared" si="4"/>
        <v>476004</v>
      </c>
      <c r="N92" s="91"/>
      <c r="O92" s="90">
        <v>8759</v>
      </c>
      <c r="P92" s="90">
        <v>179582</v>
      </c>
      <c r="Q92" s="90"/>
      <c r="R92" s="90">
        <v>245960</v>
      </c>
      <c r="S92" s="90"/>
      <c r="T92" s="90"/>
      <c r="U92" s="90"/>
      <c r="V92" s="87">
        <f t="shared" si="5"/>
        <v>434301</v>
      </c>
      <c r="W92" s="123">
        <v>229</v>
      </c>
      <c r="X92" s="127">
        <f t="shared" si="3"/>
        <v>41932</v>
      </c>
      <c r="AE92" s="88"/>
    </row>
    <row r="93" spans="1:31" ht="12.75">
      <c r="A93" s="104">
        <v>40350</v>
      </c>
      <c r="B93" s="107" t="s">
        <v>165</v>
      </c>
      <c r="C93" s="86" t="s">
        <v>166</v>
      </c>
      <c r="D93" s="110">
        <v>3904</v>
      </c>
      <c r="E93" s="90">
        <v>176493</v>
      </c>
      <c r="F93" s="90">
        <v>16834</v>
      </c>
      <c r="G93" s="90"/>
      <c r="H93" s="90">
        <v>9416</v>
      </c>
      <c r="I93" s="90"/>
      <c r="J93" s="90">
        <v>2727</v>
      </c>
      <c r="K93" s="90"/>
      <c r="L93" s="90">
        <v>5738</v>
      </c>
      <c r="M93" s="87">
        <f t="shared" si="4"/>
        <v>215112</v>
      </c>
      <c r="N93" s="91">
        <v>17057</v>
      </c>
      <c r="O93" s="90">
        <v>68860</v>
      </c>
      <c r="P93" s="90">
        <v>21920</v>
      </c>
      <c r="Q93" s="90">
        <v>67104</v>
      </c>
      <c r="R93" s="90">
        <v>25293</v>
      </c>
      <c r="S93" s="90"/>
      <c r="T93" s="90">
        <v>7374</v>
      </c>
      <c r="U93" s="90"/>
      <c r="V93" s="87">
        <f t="shared" si="5"/>
        <v>207608</v>
      </c>
      <c r="W93" s="123"/>
      <c r="X93" s="127">
        <f t="shared" si="3"/>
        <v>7504</v>
      </c>
      <c r="AE93" s="88"/>
    </row>
    <row r="94" spans="1:31" ht="12.75">
      <c r="A94" s="104">
        <v>40399</v>
      </c>
      <c r="B94" s="107" t="s">
        <v>167</v>
      </c>
      <c r="C94" s="86" t="s">
        <v>168</v>
      </c>
      <c r="D94" s="110">
        <v>20183</v>
      </c>
      <c r="E94" s="90">
        <v>5184</v>
      </c>
      <c r="F94" s="90"/>
      <c r="G94" s="90"/>
      <c r="H94" s="90"/>
      <c r="I94" s="90"/>
      <c r="J94" s="90">
        <v>3</v>
      </c>
      <c r="K94" s="90"/>
      <c r="L94" s="90"/>
      <c r="M94" s="87">
        <f t="shared" si="4"/>
        <v>25370</v>
      </c>
      <c r="N94" s="91"/>
      <c r="O94" s="90">
        <v>2453</v>
      </c>
      <c r="P94" s="90">
        <v>5656</v>
      </c>
      <c r="Q94" s="90">
        <v>10089</v>
      </c>
      <c r="R94" s="90">
        <v>7440</v>
      </c>
      <c r="S94" s="90"/>
      <c r="T94" s="90"/>
      <c r="U94" s="90"/>
      <c r="V94" s="87">
        <f t="shared" si="5"/>
        <v>25638</v>
      </c>
      <c r="W94" s="123"/>
      <c r="X94" s="127">
        <f t="shared" si="3"/>
        <v>-268</v>
      </c>
      <c r="AE94" s="88"/>
    </row>
    <row r="95" spans="1:31" ht="12.75">
      <c r="A95" s="104">
        <v>40381</v>
      </c>
      <c r="B95" s="107" t="s">
        <v>169</v>
      </c>
      <c r="C95" s="86" t="s">
        <v>170</v>
      </c>
      <c r="D95" s="110">
        <v>25440</v>
      </c>
      <c r="E95" s="90">
        <v>1900</v>
      </c>
      <c r="F95" s="90">
        <v>1775</v>
      </c>
      <c r="G95" s="90"/>
      <c r="H95" s="90"/>
      <c r="I95" s="90">
        <v>1509</v>
      </c>
      <c r="J95" s="90">
        <v>13</v>
      </c>
      <c r="K95" s="90"/>
      <c r="L95" s="90">
        <v>3571</v>
      </c>
      <c r="M95" s="87">
        <f t="shared" si="4"/>
        <v>34208</v>
      </c>
      <c r="N95" s="91"/>
      <c r="O95" s="90">
        <v>11603</v>
      </c>
      <c r="P95" s="90">
        <v>13532</v>
      </c>
      <c r="Q95" s="90"/>
      <c r="R95" s="90">
        <v>12383</v>
      </c>
      <c r="S95" s="90"/>
      <c r="T95" s="90">
        <v>112</v>
      </c>
      <c r="U95" s="90"/>
      <c r="V95" s="87">
        <f t="shared" si="5"/>
        <v>37630</v>
      </c>
      <c r="W95" s="123"/>
      <c r="X95" s="127">
        <f t="shared" si="3"/>
        <v>-3422</v>
      </c>
      <c r="AE95" s="88"/>
    </row>
    <row r="96" spans="1:31" ht="12.75">
      <c r="A96" s="104">
        <v>40399</v>
      </c>
      <c r="B96" s="107" t="s">
        <v>171</v>
      </c>
      <c r="C96" s="86" t="s">
        <v>172</v>
      </c>
      <c r="D96" s="110">
        <v>13730</v>
      </c>
      <c r="E96" s="90">
        <v>242402</v>
      </c>
      <c r="F96" s="90">
        <v>2016</v>
      </c>
      <c r="G96" s="90"/>
      <c r="H96" s="90"/>
      <c r="I96" s="90">
        <v>28880</v>
      </c>
      <c r="J96" s="90">
        <v>22</v>
      </c>
      <c r="K96" s="90">
        <v>28</v>
      </c>
      <c r="L96" s="90"/>
      <c r="M96" s="87">
        <f t="shared" si="4"/>
        <v>287078</v>
      </c>
      <c r="N96" s="91">
        <v>27125</v>
      </c>
      <c r="O96" s="90">
        <v>140903</v>
      </c>
      <c r="P96" s="90">
        <v>38117</v>
      </c>
      <c r="Q96" s="90">
        <v>57054</v>
      </c>
      <c r="R96" s="90">
        <v>20833</v>
      </c>
      <c r="S96" s="90"/>
      <c r="T96" s="90">
        <v>23177</v>
      </c>
      <c r="U96" s="90"/>
      <c r="V96" s="87">
        <f t="shared" si="5"/>
        <v>307209</v>
      </c>
      <c r="W96" s="123"/>
      <c r="X96" s="127">
        <f t="shared" si="3"/>
        <v>-20131</v>
      </c>
      <c r="AE96" s="88"/>
    </row>
    <row r="97" spans="1:31" ht="12.75">
      <c r="A97" s="104">
        <v>40358</v>
      </c>
      <c r="B97" s="107" t="s">
        <v>173</v>
      </c>
      <c r="C97" s="86" t="s">
        <v>174</v>
      </c>
      <c r="D97" s="110">
        <v>36932</v>
      </c>
      <c r="E97" s="90">
        <v>96949</v>
      </c>
      <c r="F97" s="90">
        <v>32964</v>
      </c>
      <c r="G97" s="90"/>
      <c r="H97" s="90"/>
      <c r="I97" s="90">
        <v>845</v>
      </c>
      <c r="J97" s="90">
        <v>10</v>
      </c>
      <c r="K97" s="90"/>
      <c r="L97" s="90">
        <v>325</v>
      </c>
      <c r="M97" s="87">
        <f t="shared" si="4"/>
        <v>168025</v>
      </c>
      <c r="N97" s="91"/>
      <c r="O97" s="90">
        <v>10793</v>
      </c>
      <c r="P97" s="90">
        <v>131835</v>
      </c>
      <c r="Q97" s="90"/>
      <c r="R97" s="90">
        <v>27487</v>
      </c>
      <c r="S97" s="90"/>
      <c r="T97" s="90"/>
      <c r="U97" s="90"/>
      <c r="V97" s="87">
        <f t="shared" si="5"/>
        <v>170115</v>
      </c>
      <c r="W97" s="123">
        <v>10497</v>
      </c>
      <c r="X97" s="127">
        <f t="shared" si="3"/>
        <v>8407</v>
      </c>
      <c r="AE97" s="88"/>
    </row>
    <row r="98" spans="1:31" ht="12.75">
      <c r="A98" s="104">
        <v>40421</v>
      </c>
      <c r="B98" s="107" t="s">
        <v>175</v>
      </c>
      <c r="C98" s="86" t="s">
        <v>176</v>
      </c>
      <c r="D98" s="110">
        <v>155831</v>
      </c>
      <c r="E98" s="90">
        <v>266107</v>
      </c>
      <c r="F98" s="90">
        <v>1141</v>
      </c>
      <c r="G98" s="90"/>
      <c r="H98" s="90">
        <v>96621</v>
      </c>
      <c r="I98" s="90">
        <v>36965</v>
      </c>
      <c r="J98" s="90">
        <v>5551</v>
      </c>
      <c r="K98" s="90"/>
      <c r="L98" s="90">
        <v>48735</v>
      </c>
      <c r="M98" s="87">
        <f t="shared" si="4"/>
        <v>610951</v>
      </c>
      <c r="N98" s="91">
        <v>118092</v>
      </c>
      <c r="O98" s="90">
        <v>44895</v>
      </c>
      <c r="P98" s="90">
        <v>195561</v>
      </c>
      <c r="Q98" s="90">
        <v>52348</v>
      </c>
      <c r="R98" s="90">
        <v>120751</v>
      </c>
      <c r="S98" s="90">
        <v>21806</v>
      </c>
      <c r="T98" s="90">
        <v>8180</v>
      </c>
      <c r="U98" s="90">
        <v>45681</v>
      </c>
      <c r="V98" s="87">
        <f t="shared" si="5"/>
        <v>607314</v>
      </c>
      <c r="W98" s="123"/>
      <c r="X98" s="127">
        <f t="shared" si="3"/>
        <v>3637</v>
      </c>
      <c r="AE98" s="88"/>
    </row>
    <row r="99" spans="1:31" ht="12.75">
      <c r="A99" s="104">
        <v>40397</v>
      </c>
      <c r="B99" s="107" t="s">
        <v>177</v>
      </c>
      <c r="C99" s="86" t="s">
        <v>178</v>
      </c>
      <c r="D99" s="110">
        <v>24646</v>
      </c>
      <c r="E99" s="90">
        <v>12323</v>
      </c>
      <c r="F99" s="90">
        <v>14992</v>
      </c>
      <c r="G99" s="90"/>
      <c r="H99" s="90"/>
      <c r="I99" s="90"/>
      <c r="J99" s="90">
        <v>9</v>
      </c>
      <c r="K99" s="90"/>
      <c r="L99" s="90"/>
      <c r="M99" s="87">
        <f t="shared" si="4"/>
        <v>51970</v>
      </c>
      <c r="N99" s="91"/>
      <c r="O99" s="90">
        <v>6613</v>
      </c>
      <c r="P99" s="90">
        <v>39469</v>
      </c>
      <c r="Q99" s="90"/>
      <c r="R99" s="90">
        <v>13015</v>
      </c>
      <c r="S99" s="90"/>
      <c r="T99" s="90"/>
      <c r="U99" s="90">
        <v>1416</v>
      </c>
      <c r="V99" s="87">
        <f t="shared" si="5"/>
        <v>60513</v>
      </c>
      <c r="W99" s="123"/>
      <c r="X99" s="127">
        <f t="shared" si="3"/>
        <v>-8543</v>
      </c>
      <c r="AE99" s="88"/>
    </row>
    <row r="100" spans="1:31" ht="12.75">
      <c r="A100" s="104">
        <v>40344</v>
      </c>
      <c r="B100" s="107" t="s">
        <v>179</v>
      </c>
      <c r="C100" s="86" t="s">
        <v>180</v>
      </c>
      <c r="D100" s="110">
        <v>229569</v>
      </c>
      <c r="E100" s="90">
        <v>172192</v>
      </c>
      <c r="F100" s="90">
        <v>12023</v>
      </c>
      <c r="G100" s="90">
        <v>2588</v>
      </c>
      <c r="H100" s="90">
        <v>556</v>
      </c>
      <c r="I100" s="90"/>
      <c r="J100" s="90"/>
      <c r="K100" s="90"/>
      <c r="L100" s="90">
        <v>15872</v>
      </c>
      <c r="M100" s="87">
        <f t="shared" si="4"/>
        <v>432800</v>
      </c>
      <c r="N100" s="91">
        <v>17181</v>
      </c>
      <c r="O100" s="90">
        <v>60464</v>
      </c>
      <c r="P100" s="90">
        <v>172019</v>
      </c>
      <c r="Q100" s="90">
        <v>74730</v>
      </c>
      <c r="R100" s="90">
        <v>109370</v>
      </c>
      <c r="S100" s="90">
        <v>2832</v>
      </c>
      <c r="T100" s="90"/>
      <c r="U100" s="90"/>
      <c r="V100" s="87">
        <f t="shared" si="5"/>
        <v>436596</v>
      </c>
      <c r="W100" s="123">
        <v>8027</v>
      </c>
      <c r="X100" s="127">
        <f t="shared" si="3"/>
        <v>4231</v>
      </c>
      <c r="AE100" s="92"/>
    </row>
    <row r="101" spans="1:31" ht="12.75">
      <c r="A101" s="104">
        <v>40367</v>
      </c>
      <c r="B101" s="107" t="s">
        <v>181</v>
      </c>
      <c r="C101" s="86" t="s">
        <v>182</v>
      </c>
      <c r="D101" s="110">
        <v>28127</v>
      </c>
      <c r="E101" s="90">
        <v>191621</v>
      </c>
      <c r="F101" s="90">
        <v>11278</v>
      </c>
      <c r="G101" s="90"/>
      <c r="H101" s="90"/>
      <c r="I101" s="90">
        <v>53517</v>
      </c>
      <c r="J101" s="90">
        <v>1049</v>
      </c>
      <c r="K101" s="90">
        <v>8400</v>
      </c>
      <c r="L101" s="90">
        <v>100</v>
      </c>
      <c r="M101" s="87">
        <f t="shared" si="4"/>
        <v>294092</v>
      </c>
      <c r="N101" s="91"/>
      <c r="O101" s="90">
        <v>25585</v>
      </c>
      <c r="P101" s="90">
        <v>198042</v>
      </c>
      <c r="Q101" s="90">
        <v>5337</v>
      </c>
      <c r="R101" s="90">
        <v>57739</v>
      </c>
      <c r="S101" s="90"/>
      <c r="T101" s="90"/>
      <c r="U101" s="90">
        <v>1451</v>
      </c>
      <c r="V101" s="87">
        <f t="shared" si="5"/>
        <v>288154</v>
      </c>
      <c r="W101" s="123"/>
      <c r="X101" s="127">
        <f t="shared" si="3"/>
        <v>5938</v>
      </c>
      <c r="AE101" s="88"/>
    </row>
    <row r="102" spans="1:31" ht="12.75">
      <c r="A102" s="104">
        <v>40388</v>
      </c>
      <c r="B102" s="107" t="s">
        <v>183</v>
      </c>
      <c r="C102" s="86" t="s">
        <v>184</v>
      </c>
      <c r="D102" s="110">
        <v>58076</v>
      </c>
      <c r="E102" s="90">
        <v>23621</v>
      </c>
      <c r="F102" s="90">
        <v>3195</v>
      </c>
      <c r="G102" s="90"/>
      <c r="H102" s="90"/>
      <c r="I102" s="90"/>
      <c r="J102" s="90">
        <v>30</v>
      </c>
      <c r="K102" s="90"/>
      <c r="L102" s="90">
        <v>11934</v>
      </c>
      <c r="M102" s="87">
        <f t="shared" si="4"/>
        <v>96856</v>
      </c>
      <c r="N102" s="91"/>
      <c r="O102" s="90">
        <v>12899</v>
      </c>
      <c r="P102" s="90">
        <v>56977</v>
      </c>
      <c r="Q102" s="90"/>
      <c r="R102" s="90">
        <v>24844</v>
      </c>
      <c r="S102" s="90"/>
      <c r="T102" s="90">
        <v>2473</v>
      </c>
      <c r="U102" s="90">
        <v>48690</v>
      </c>
      <c r="V102" s="87">
        <f t="shared" si="5"/>
        <v>145883</v>
      </c>
      <c r="W102" s="123"/>
      <c r="X102" s="127">
        <f t="shared" si="3"/>
        <v>-49027</v>
      </c>
      <c r="AE102" s="88"/>
    </row>
    <row r="103" spans="1:31" ht="12.75">
      <c r="A103" s="104">
        <v>40367</v>
      </c>
      <c r="B103" s="107" t="s">
        <v>185</v>
      </c>
      <c r="C103" s="86" t="s">
        <v>186</v>
      </c>
      <c r="D103" s="110">
        <v>10249</v>
      </c>
      <c r="E103" s="90">
        <v>6452</v>
      </c>
      <c r="F103" s="90">
        <v>4891</v>
      </c>
      <c r="G103" s="90"/>
      <c r="H103" s="90"/>
      <c r="I103" s="90"/>
      <c r="J103" s="90">
        <v>44</v>
      </c>
      <c r="K103" s="90"/>
      <c r="L103" s="90"/>
      <c r="M103" s="87">
        <f t="shared" si="4"/>
        <v>21636</v>
      </c>
      <c r="N103" s="91"/>
      <c r="O103" s="90">
        <v>1722</v>
      </c>
      <c r="P103" s="90">
        <v>17540</v>
      </c>
      <c r="Q103" s="90"/>
      <c r="R103" s="90">
        <v>5995</v>
      </c>
      <c r="S103" s="90"/>
      <c r="T103" s="90"/>
      <c r="U103" s="90"/>
      <c r="V103" s="87">
        <f t="shared" si="5"/>
        <v>25257</v>
      </c>
      <c r="W103" s="123"/>
      <c r="X103" s="127">
        <f t="shared" si="3"/>
        <v>-3621</v>
      </c>
      <c r="AE103" s="88"/>
    </row>
    <row r="104" spans="1:31" ht="12.75">
      <c r="A104" s="104">
        <v>40381</v>
      </c>
      <c r="B104" s="107" t="s">
        <v>187</v>
      </c>
      <c r="C104" s="86" t="s">
        <v>188</v>
      </c>
      <c r="D104" s="110">
        <v>6819</v>
      </c>
      <c r="E104" s="90">
        <v>1205</v>
      </c>
      <c r="F104" s="90">
        <v>1571</v>
      </c>
      <c r="G104" s="90"/>
      <c r="H104" s="90"/>
      <c r="I104" s="90"/>
      <c r="J104" s="90">
        <v>11</v>
      </c>
      <c r="K104" s="90">
        <v>1100</v>
      </c>
      <c r="L104" s="90">
        <v>4308</v>
      </c>
      <c r="M104" s="87">
        <f t="shared" si="4"/>
        <v>15014</v>
      </c>
      <c r="N104" s="91"/>
      <c r="O104" s="90">
        <v>457</v>
      </c>
      <c r="P104" s="90">
        <v>5175</v>
      </c>
      <c r="Q104" s="90"/>
      <c r="R104" s="90">
        <v>3625</v>
      </c>
      <c r="S104" s="90"/>
      <c r="T104" s="90">
        <v>106</v>
      </c>
      <c r="U104" s="90"/>
      <c r="V104" s="87">
        <f t="shared" si="5"/>
        <v>9363</v>
      </c>
      <c r="W104" s="123"/>
      <c r="X104" s="127">
        <f t="shared" si="3"/>
        <v>5651</v>
      </c>
      <c r="AE104" s="88"/>
    </row>
    <row r="105" spans="1:31" ht="12.75">
      <c r="A105" s="104">
        <v>40367</v>
      </c>
      <c r="B105" s="107" t="s">
        <v>189</v>
      </c>
      <c r="C105" s="86" t="s">
        <v>190</v>
      </c>
      <c r="D105" s="110">
        <v>79702</v>
      </c>
      <c r="E105" s="90">
        <v>379714</v>
      </c>
      <c r="F105" s="90">
        <v>7000</v>
      </c>
      <c r="G105" s="90"/>
      <c r="H105" s="90"/>
      <c r="I105" s="90">
        <v>230001</v>
      </c>
      <c r="J105" s="90">
        <v>1375</v>
      </c>
      <c r="K105" s="90">
        <v>12677</v>
      </c>
      <c r="L105" s="90">
        <v>1657</v>
      </c>
      <c r="M105" s="87">
        <f t="shared" si="4"/>
        <v>712126</v>
      </c>
      <c r="N105" s="91"/>
      <c r="O105" s="90">
        <v>92368</v>
      </c>
      <c r="P105" s="90">
        <v>200995</v>
      </c>
      <c r="Q105" s="90">
        <v>27796</v>
      </c>
      <c r="R105" s="90">
        <v>98232</v>
      </c>
      <c r="S105" s="90">
        <v>220253</v>
      </c>
      <c r="T105" s="90"/>
      <c r="U105" s="90">
        <v>380</v>
      </c>
      <c r="V105" s="87">
        <f t="shared" si="5"/>
        <v>640024</v>
      </c>
      <c r="W105" s="123">
        <v>150</v>
      </c>
      <c r="X105" s="127">
        <f t="shared" si="3"/>
        <v>72252</v>
      </c>
      <c r="AE105" s="88"/>
    </row>
    <row r="106" spans="1:31" ht="12.75">
      <c r="A106" s="104">
        <v>40367</v>
      </c>
      <c r="B106" s="107" t="s">
        <v>191</v>
      </c>
      <c r="C106" s="86" t="s">
        <v>192</v>
      </c>
      <c r="D106" s="110">
        <v>1060</v>
      </c>
      <c r="E106" s="90">
        <v>15204</v>
      </c>
      <c r="F106" s="90">
        <v>4681</v>
      </c>
      <c r="G106" s="90"/>
      <c r="H106" s="90"/>
      <c r="I106" s="90"/>
      <c r="J106" s="90">
        <v>19</v>
      </c>
      <c r="K106" s="90">
        <v>3</v>
      </c>
      <c r="L106" s="90">
        <v>50</v>
      </c>
      <c r="M106" s="87">
        <f t="shared" si="4"/>
        <v>21017</v>
      </c>
      <c r="N106" s="91"/>
      <c r="O106" s="90">
        <v>1557</v>
      </c>
      <c r="P106" s="90">
        <v>4649</v>
      </c>
      <c r="Q106" s="90">
        <v>3016</v>
      </c>
      <c r="R106" s="90">
        <v>8249</v>
      </c>
      <c r="S106" s="90"/>
      <c r="T106" s="90"/>
      <c r="U106" s="90"/>
      <c r="V106" s="87">
        <f t="shared" si="5"/>
        <v>17471</v>
      </c>
      <c r="W106" s="123"/>
      <c r="X106" s="127">
        <f t="shared" si="3"/>
        <v>3546</v>
      </c>
      <c r="AE106" s="88"/>
    </row>
    <row r="107" spans="1:31" ht="12.75">
      <c r="A107" s="104">
        <v>40350</v>
      </c>
      <c r="B107" s="107" t="s">
        <v>193</v>
      </c>
      <c r="C107" s="86" t="s">
        <v>194</v>
      </c>
      <c r="D107" s="110">
        <v>6494</v>
      </c>
      <c r="E107" s="90">
        <v>27558</v>
      </c>
      <c r="F107" s="90">
        <v>25249</v>
      </c>
      <c r="G107" s="90">
        <v>1502</v>
      </c>
      <c r="H107" s="90"/>
      <c r="I107" s="90"/>
      <c r="J107" s="90">
        <v>6128</v>
      </c>
      <c r="K107" s="90"/>
      <c r="L107" s="90">
        <v>335</v>
      </c>
      <c r="M107" s="87">
        <f t="shared" si="4"/>
        <v>67266</v>
      </c>
      <c r="N107" s="91">
        <v>7670</v>
      </c>
      <c r="O107" s="90">
        <v>9163</v>
      </c>
      <c r="P107" s="90">
        <v>17892</v>
      </c>
      <c r="Q107" s="90">
        <v>16968</v>
      </c>
      <c r="R107" s="90">
        <v>9088</v>
      </c>
      <c r="S107" s="90"/>
      <c r="T107" s="90"/>
      <c r="U107" s="90"/>
      <c r="V107" s="87">
        <f t="shared" si="5"/>
        <v>60781</v>
      </c>
      <c r="W107" s="123"/>
      <c r="X107" s="127">
        <f t="shared" si="3"/>
        <v>6485</v>
      </c>
      <c r="AE107" s="88"/>
    </row>
    <row r="108" spans="1:31" ht="12.75">
      <c r="A108" s="104">
        <v>40397</v>
      </c>
      <c r="B108" s="107" t="s">
        <v>195</v>
      </c>
      <c r="C108" s="86" t="s">
        <v>196</v>
      </c>
      <c r="D108" s="110">
        <v>22403</v>
      </c>
      <c r="E108" s="90">
        <v>11818</v>
      </c>
      <c r="F108" s="90">
        <v>24995</v>
      </c>
      <c r="G108" s="90">
        <v>9836</v>
      </c>
      <c r="H108" s="90"/>
      <c r="I108" s="90"/>
      <c r="J108" s="90">
        <v>7</v>
      </c>
      <c r="K108" s="90">
        <v>54</v>
      </c>
      <c r="L108" s="90">
        <v>100</v>
      </c>
      <c r="M108" s="87">
        <f t="shared" si="4"/>
        <v>69213</v>
      </c>
      <c r="N108" s="91">
        <v>12273</v>
      </c>
      <c r="O108" s="90">
        <v>8287</v>
      </c>
      <c r="P108" s="90">
        <v>24165</v>
      </c>
      <c r="Q108" s="90">
        <v>988</v>
      </c>
      <c r="R108" s="90">
        <v>12475</v>
      </c>
      <c r="S108" s="90"/>
      <c r="T108" s="90">
        <v>1807</v>
      </c>
      <c r="U108" s="90">
        <v>24995</v>
      </c>
      <c r="V108" s="87">
        <f t="shared" si="5"/>
        <v>84990</v>
      </c>
      <c r="W108" s="123"/>
      <c r="X108" s="127">
        <f t="shared" si="3"/>
        <v>-15777</v>
      </c>
      <c r="AE108" s="88"/>
    </row>
    <row r="109" spans="1:31" ht="12.75">
      <c r="A109" s="104">
        <v>40397</v>
      </c>
      <c r="B109" s="107" t="s">
        <v>197</v>
      </c>
      <c r="C109" s="86" t="s">
        <v>198</v>
      </c>
      <c r="D109" s="110">
        <v>27210</v>
      </c>
      <c r="E109" s="90">
        <v>30383</v>
      </c>
      <c r="F109" s="90">
        <v>16196</v>
      </c>
      <c r="G109" s="90"/>
      <c r="H109" s="90"/>
      <c r="I109" s="90">
        <v>14224</v>
      </c>
      <c r="J109" s="90">
        <v>9</v>
      </c>
      <c r="K109" s="90"/>
      <c r="L109" s="90">
        <v>126</v>
      </c>
      <c r="M109" s="87">
        <f t="shared" si="4"/>
        <v>88148</v>
      </c>
      <c r="N109" s="91"/>
      <c r="O109" s="90">
        <v>2822</v>
      </c>
      <c r="P109" s="90">
        <v>62463</v>
      </c>
      <c r="Q109" s="90">
        <v>2862</v>
      </c>
      <c r="R109" s="90">
        <v>15282</v>
      </c>
      <c r="S109" s="90"/>
      <c r="T109" s="90"/>
      <c r="U109" s="90">
        <v>1534</v>
      </c>
      <c r="V109" s="87">
        <f t="shared" si="5"/>
        <v>84963</v>
      </c>
      <c r="W109" s="123"/>
      <c r="X109" s="127">
        <f aca="true" t="shared" si="6" ref="X109:X166">M109-V109+W109</f>
        <v>3185</v>
      </c>
      <c r="AE109" s="88"/>
    </row>
    <row r="110" spans="1:31" ht="12.75">
      <c r="A110" s="104">
        <v>40388</v>
      </c>
      <c r="B110" s="107" t="s">
        <v>199</v>
      </c>
      <c r="C110" s="86" t="s">
        <v>200</v>
      </c>
      <c r="D110" s="110">
        <v>113730</v>
      </c>
      <c r="E110" s="90">
        <v>57381</v>
      </c>
      <c r="F110" s="90">
        <v>12715</v>
      </c>
      <c r="G110" s="90"/>
      <c r="H110" s="90"/>
      <c r="I110" s="90"/>
      <c r="J110" s="90">
        <v>12</v>
      </c>
      <c r="K110" s="90"/>
      <c r="L110" s="90">
        <v>2418</v>
      </c>
      <c r="M110" s="87">
        <f aca="true" t="shared" si="7" ref="M110:M166">SUM(D110:L110)</f>
        <v>186256</v>
      </c>
      <c r="N110" s="91"/>
      <c r="O110" s="90">
        <v>30536</v>
      </c>
      <c r="P110" s="90">
        <v>122032</v>
      </c>
      <c r="Q110" s="90"/>
      <c r="R110" s="90">
        <v>35836</v>
      </c>
      <c r="S110" s="90"/>
      <c r="T110" s="90"/>
      <c r="U110" s="90">
        <v>7748</v>
      </c>
      <c r="V110" s="87">
        <f t="shared" si="5"/>
        <v>196152</v>
      </c>
      <c r="W110" s="123"/>
      <c r="X110" s="127">
        <f t="shared" si="6"/>
        <v>-9896</v>
      </c>
      <c r="AE110" s="88"/>
    </row>
    <row r="111" spans="1:31" ht="12.75">
      <c r="A111" s="104">
        <v>40392</v>
      </c>
      <c r="B111" s="107" t="s">
        <v>201</v>
      </c>
      <c r="C111" s="86" t="s">
        <v>202</v>
      </c>
      <c r="D111" s="110">
        <v>114442</v>
      </c>
      <c r="E111" s="90">
        <v>881045</v>
      </c>
      <c r="F111" s="90">
        <v>4129</v>
      </c>
      <c r="G111" s="90">
        <v>15728</v>
      </c>
      <c r="H111" s="90"/>
      <c r="I111" s="90">
        <v>180605</v>
      </c>
      <c r="J111" s="90">
        <v>6665</v>
      </c>
      <c r="K111" s="90">
        <v>5500</v>
      </c>
      <c r="L111" s="90">
        <v>320</v>
      </c>
      <c r="M111" s="87">
        <f t="shared" si="7"/>
        <v>1208434</v>
      </c>
      <c r="N111" s="91">
        <v>674836</v>
      </c>
      <c r="O111" s="90">
        <v>136931</v>
      </c>
      <c r="P111" s="90">
        <v>553665</v>
      </c>
      <c r="Q111" s="90">
        <v>189462</v>
      </c>
      <c r="R111" s="90">
        <v>116578</v>
      </c>
      <c r="S111" s="90">
        <v>24464</v>
      </c>
      <c r="T111" s="90"/>
      <c r="U111" s="90">
        <v>6919</v>
      </c>
      <c r="V111" s="87">
        <f t="shared" si="5"/>
        <v>1702855</v>
      </c>
      <c r="W111" s="123">
        <v>2499</v>
      </c>
      <c r="X111" s="127">
        <f t="shared" si="6"/>
        <v>-491922</v>
      </c>
      <c r="AE111" s="88"/>
    </row>
    <row r="112" spans="1:31" ht="12.75">
      <c r="A112" s="104">
        <v>40381</v>
      </c>
      <c r="B112" s="107" t="s">
        <v>203</v>
      </c>
      <c r="C112" s="86" t="s">
        <v>204</v>
      </c>
      <c r="D112" s="110">
        <v>14499</v>
      </c>
      <c r="E112" s="90">
        <v>2047</v>
      </c>
      <c r="F112" s="90">
        <v>1491</v>
      </c>
      <c r="G112" s="90"/>
      <c r="H112" s="90"/>
      <c r="I112" s="90">
        <v>130</v>
      </c>
      <c r="J112" s="90">
        <v>7</v>
      </c>
      <c r="K112" s="90"/>
      <c r="L112" s="90">
        <v>1772</v>
      </c>
      <c r="M112" s="87">
        <f t="shared" si="7"/>
        <v>19946</v>
      </c>
      <c r="N112" s="91"/>
      <c r="O112" s="90">
        <v>10088</v>
      </c>
      <c r="P112" s="90">
        <v>5894</v>
      </c>
      <c r="Q112" s="90"/>
      <c r="R112" s="90">
        <v>5497</v>
      </c>
      <c r="S112" s="90"/>
      <c r="T112" s="90">
        <v>86</v>
      </c>
      <c r="U112" s="90"/>
      <c r="V112" s="87">
        <f t="shared" si="5"/>
        <v>21565</v>
      </c>
      <c r="W112" s="123"/>
      <c r="X112" s="127">
        <f t="shared" si="6"/>
        <v>-1619</v>
      </c>
      <c r="AE112" s="88"/>
    </row>
    <row r="113" spans="1:31" ht="12.75">
      <c r="A113" s="104">
        <v>40350</v>
      </c>
      <c r="B113" s="107" t="s">
        <v>205</v>
      </c>
      <c r="C113" s="86" t="s">
        <v>206</v>
      </c>
      <c r="D113" s="110">
        <v>2994</v>
      </c>
      <c r="E113" s="90">
        <v>25356</v>
      </c>
      <c r="F113" s="90"/>
      <c r="G113" s="90"/>
      <c r="H113" s="90"/>
      <c r="I113" s="90"/>
      <c r="J113" s="90">
        <v>30</v>
      </c>
      <c r="K113" s="90"/>
      <c r="L113" s="90">
        <v>825</v>
      </c>
      <c r="M113" s="87">
        <f t="shared" si="7"/>
        <v>29205</v>
      </c>
      <c r="N113" s="91">
        <v>1094</v>
      </c>
      <c r="O113" s="90">
        <v>2836</v>
      </c>
      <c r="P113" s="90">
        <v>2660</v>
      </c>
      <c r="Q113" s="90">
        <v>6158</v>
      </c>
      <c r="R113" s="90">
        <v>6278</v>
      </c>
      <c r="S113" s="90"/>
      <c r="T113" s="90">
        <v>5306</v>
      </c>
      <c r="U113" s="90"/>
      <c r="V113" s="87">
        <f t="shared" si="5"/>
        <v>24332</v>
      </c>
      <c r="W113" s="123"/>
      <c r="X113" s="127">
        <f t="shared" si="6"/>
        <v>4873</v>
      </c>
      <c r="AE113" s="88"/>
    </row>
    <row r="114" spans="1:31" ht="12.75">
      <c r="A114" s="104">
        <v>40367</v>
      </c>
      <c r="B114" s="107" t="s">
        <v>207</v>
      </c>
      <c r="C114" s="86" t="s">
        <v>208</v>
      </c>
      <c r="D114" s="110">
        <v>8892</v>
      </c>
      <c r="E114" s="90">
        <v>20693</v>
      </c>
      <c r="F114" s="90">
        <v>7734</v>
      </c>
      <c r="G114" s="90"/>
      <c r="H114" s="90"/>
      <c r="I114" s="90"/>
      <c r="J114" s="90">
        <v>28</v>
      </c>
      <c r="K114" s="90"/>
      <c r="L114" s="90">
        <v>50</v>
      </c>
      <c r="M114" s="87">
        <f t="shared" si="7"/>
        <v>37397</v>
      </c>
      <c r="N114" s="91"/>
      <c r="O114" s="90">
        <v>7013</v>
      </c>
      <c r="P114" s="90">
        <v>20536</v>
      </c>
      <c r="Q114" s="90"/>
      <c r="R114" s="90">
        <v>7909</v>
      </c>
      <c r="S114" s="90"/>
      <c r="T114" s="90"/>
      <c r="U114" s="90"/>
      <c r="V114" s="87">
        <f t="shared" si="5"/>
        <v>35458</v>
      </c>
      <c r="W114" s="123"/>
      <c r="X114" s="127">
        <f t="shared" si="6"/>
        <v>1939</v>
      </c>
      <c r="AE114" s="88"/>
    </row>
    <row r="115" spans="1:31" ht="12.75">
      <c r="A115" s="104">
        <v>40381</v>
      </c>
      <c r="B115" s="107" t="s">
        <v>209</v>
      </c>
      <c r="C115" s="86" t="s">
        <v>210</v>
      </c>
      <c r="D115" s="110">
        <v>1329</v>
      </c>
      <c r="E115" s="90">
        <v>3801</v>
      </c>
      <c r="F115" s="90">
        <v>332</v>
      </c>
      <c r="G115" s="90"/>
      <c r="H115" s="90"/>
      <c r="I115" s="90"/>
      <c r="J115" s="90"/>
      <c r="K115" s="90"/>
      <c r="L115" s="90">
        <v>389</v>
      </c>
      <c r="M115" s="87">
        <f t="shared" si="7"/>
        <v>5851</v>
      </c>
      <c r="N115" s="91"/>
      <c r="O115" s="90">
        <v>1349</v>
      </c>
      <c r="P115" s="90">
        <v>2895</v>
      </c>
      <c r="Q115" s="90"/>
      <c r="R115" s="90">
        <v>3407</v>
      </c>
      <c r="S115" s="90"/>
      <c r="T115" s="90"/>
      <c r="U115" s="90"/>
      <c r="V115" s="87">
        <f t="shared" si="5"/>
        <v>7651</v>
      </c>
      <c r="W115" s="123"/>
      <c r="X115" s="127">
        <f t="shared" si="6"/>
        <v>-1800</v>
      </c>
      <c r="AE115" s="88"/>
    </row>
    <row r="116" spans="1:31" ht="12.75">
      <c r="A116" s="104">
        <v>40388</v>
      </c>
      <c r="B116" s="107" t="s">
        <v>211</v>
      </c>
      <c r="C116" s="86" t="s">
        <v>212</v>
      </c>
      <c r="D116" s="110">
        <v>69322</v>
      </c>
      <c r="E116" s="90">
        <v>12891</v>
      </c>
      <c r="F116" s="90">
        <v>6772</v>
      </c>
      <c r="G116" s="90"/>
      <c r="H116" s="90"/>
      <c r="I116" s="90"/>
      <c r="J116" s="90">
        <v>6239</v>
      </c>
      <c r="K116" s="90">
        <v>6</v>
      </c>
      <c r="L116" s="90">
        <v>3500</v>
      </c>
      <c r="M116" s="87">
        <f t="shared" si="7"/>
        <v>98730</v>
      </c>
      <c r="N116" s="91"/>
      <c r="O116" s="90">
        <v>10521</v>
      </c>
      <c r="P116" s="90">
        <v>59107</v>
      </c>
      <c r="Q116" s="90"/>
      <c r="R116" s="90">
        <v>23473</v>
      </c>
      <c r="S116" s="90"/>
      <c r="T116" s="90"/>
      <c r="U116" s="90"/>
      <c r="V116" s="87">
        <f t="shared" si="5"/>
        <v>93101</v>
      </c>
      <c r="W116" s="123"/>
      <c r="X116" s="127">
        <f t="shared" si="6"/>
        <v>5629</v>
      </c>
      <c r="AE116" s="88"/>
    </row>
    <row r="117" spans="1:31" ht="12.75">
      <c r="A117" s="104">
        <v>40323</v>
      </c>
      <c r="B117" s="107" t="s">
        <v>213</v>
      </c>
      <c r="C117" s="86" t="s">
        <v>214</v>
      </c>
      <c r="D117" s="110">
        <v>11389</v>
      </c>
      <c r="E117" s="90">
        <v>1759</v>
      </c>
      <c r="F117" s="90"/>
      <c r="G117" s="90"/>
      <c r="H117" s="90"/>
      <c r="I117" s="90"/>
      <c r="J117" s="90">
        <v>17</v>
      </c>
      <c r="K117" s="90">
        <v>50</v>
      </c>
      <c r="L117" s="90"/>
      <c r="M117" s="87">
        <f t="shared" si="7"/>
        <v>13215</v>
      </c>
      <c r="N117" s="91"/>
      <c r="O117" s="90">
        <v>1961</v>
      </c>
      <c r="P117" s="90">
        <v>5087</v>
      </c>
      <c r="Q117" s="90">
        <v>12394</v>
      </c>
      <c r="R117" s="90">
        <v>3083</v>
      </c>
      <c r="S117" s="90"/>
      <c r="T117" s="90"/>
      <c r="U117" s="90"/>
      <c r="V117" s="87">
        <f t="shared" si="5"/>
        <v>22525</v>
      </c>
      <c r="W117" s="123"/>
      <c r="X117" s="127">
        <f t="shared" si="6"/>
        <v>-9310</v>
      </c>
      <c r="AE117" s="88"/>
    </row>
    <row r="118" spans="1:31" ht="12.75">
      <c r="A118" s="104">
        <v>40399</v>
      </c>
      <c r="B118" s="107" t="s">
        <v>215</v>
      </c>
      <c r="C118" s="86" t="s">
        <v>216</v>
      </c>
      <c r="D118" s="110">
        <v>41459</v>
      </c>
      <c r="E118" s="90">
        <v>94853</v>
      </c>
      <c r="F118" s="90">
        <v>5262</v>
      </c>
      <c r="G118" s="90"/>
      <c r="H118" s="90"/>
      <c r="I118" s="90">
        <v>108194</v>
      </c>
      <c r="J118" s="90">
        <v>11</v>
      </c>
      <c r="K118" s="90">
        <v>526</v>
      </c>
      <c r="L118" s="90">
        <v>124441</v>
      </c>
      <c r="M118" s="87">
        <f t="shared" si="7"/>
        <v>374746</v>
      </c>
      <c r="N118" s="91"/>
      <c r="O118" s="90">
        <v>13390</v>
      </c>
      <c r="P118" s="90">
        <v>192259</v>
      </c>
      <c r="Q118" s="90">
        <v>16927</v>
      </c>
      <c r="R118" s="90">
        <v>32360</v>
      </c>
      <c r="S118" s="90">
        <v>108194</v>
      </c>
      <c r="T118" s="90">
        <v>11337</v>
      </c>
      <c r="U118" s="90"/>
      <c r="V118" s="87">
        <f t="shared" si="5"/>
        <v>374467</v>
      </c>
      <c r="W118" s="123"/>
      <c r="X118" s="127">
        <f t="shared" si="6"/>
        <v>279</v>
      </c>
      <c r="AE118" s="88"/>
    </row>
    <row r="119" spans="1:31" ht="12.75">
      <c r="A119" s="104">
        <v>40367</v>
      </c>
      <c r="B119" s="107" t="s">
        <v>217</v>
      </c>
      <c r="C119" s="86" t="s">
        <v>218</v>
      </c>
      <c r="D119" s="110">
        <v>16054</v>
      </c>
      <c r="E119" s="90">
        <v>14940</v>
      </c>
      <c r="F119" s="90">
        <v>6690</v>
      </c>
      <c r="G119" s="90"/>
      <c r="H119" s="90"/>
      <c r="I119" s="90">
        <v>56</v>
      </c>
      <c r="J119" s="90"/>
      <c r="K119" s="90"/>
      <c r="L119" s="90">
        <v>3</v>
      </c>
      <c r="M119" s="87">
        <f t="shared" si="7"/>
        <v>37743</v>
      </c>
      <c r="N119" s="91"/>
      <c r="O119" s="90">
        <v>5037</v>
      </c>
      <c r="P119" s="90">
        <v>28069</v>
      </c>
      <c r="Q119" s="90"/>
      <c r="R119" s="90">
        <v>10765</v>
      </c>
      <c r="S119" s="90"/>
      <c r="T119" s="90"/>
      <c r="U119" s="90"/>
      <c r="V119" s="87">
        <f t="shared" si="5"/>
        <v>43871</v>
      </c>
      <c r="W119" s="123"/>
      <c r="X119" s="127">
        <f t="shared" si="6"/>
        <v>-6128</v>
      </c>
      <c r="AE119" s="88"/>
    </row>
    <row r="120" spans="1:31" ht="12.75">
      <c r="A120" s="104">
        <v>40381</v>
      </c>
      <c r="B120" s="107" t="s">
        <v>219</v>
      </c>
      <c r="C120" s="86" t="s">
        <v>220</v>
      </c>
      <c r="D120" s="110">
        <v>11836</v>
      </c>
      <c r="E120" s="90">
        <v>2688</v>
      </c>
      <c r="F120" s="90">
        <v>1165</v>
      </c>
      <c r="G120" s="90"/>
      <c r="H120" s="90"/>
      <c r="I120" s="90"/>
      <c r="J120" s="90">
        <v>10</v>
      </c>
      <c r="K120" s="90"/>
      <c r="L120" s="90">
        <v>1321</v>
      </c>
      <c r="M120" s="87">
        <f t="shared" si="7"/>
        <v>17020</v>
      </c>
      <c r="N120" s="91"/>
      <c r="O120" s="90">
        <v>11916</v>
      </c>
      <c r="P120" s="90">
        <v>3018</v>
      </c>
      <c r="Q120" s="90"/>
      <c r="R120" s="90">
        <v>5040</v>
      </c>
      <c r="S120" s="90"/>
      <c r="T120" s="90">
        <v>50</v>
      </c>
      <c r="U120" s="90"/>
      <c r="V120" s="87">
        <f t="shared" si="5"/>
        <v>20024</v>
      </c>
      <c r="W120" s="123"/>
      <c r="X120" s="127">
        <f t="shared" si="6"/>
        <v>-3004</v>
      </c>
      <c r="AE120" s="88"/>
    </row>
    <row r="121" spans="1:31" ht="12.75">
      <c r="A121" s="104">
        <v>40392</v>
      </c>
      <c r="B121" s="107" t="s">
        <v>221</v>
      </c>
      <c r="C121" s="86" t="s">
        <v>222</v>
      </c>
      <c r="D121" s="110">
        <v>989</v>
      </c>
      <c r="E121" s="90">
        <v>49758</v>
      </c>
      <c r="F121" s="90"/>
      <c r="G121" s="90">
        <v>2965</v>
      </c>
      <c r="H121" s="90"/>
      <c r="I121" s="90"/>
      <c r="J121" s="90">
        <v>28</v>
      </c>
      <c r="K121" s="90"/>
      <c r="L121" s="90">
        <v>400</v>
      </c>
      <c r="M121" s="87">
        <f t="shared" si="7"/>
        <v>54140</v>
      </c>
      <c r="N121" s="91"/>
      <c r="O121" s="90">
        <v>41857</v>
      </c>
      <c r="P121" s="90">
        <v>797</v>
      </c>
      <c r="Q121" s="90"/>
      <c r="R121" s="90">
        <v>5775</v>
      </c>
      <c r="S121" s="90"/>
      <c r="T121" s="90"/>
      <c r="U121" s="90"/>
      <c r="V121" s="87">
        <f t="shared" si="5"/>
        <v>48429</v>
      </c>
      <c r="W121" s="123"/>
      <c r="X121" s="127">
        <f t="shared" si="6"/>
        <v>5711</v>
      </c>
      <c r="AE121" s="88"/>
    </row>
    <row r="122" spans="1:31" ht="12.75">
      <c r="A122" s="104">
        <v>40399</v>
      </c>
      <c r="B122" s="107" t="s">
        <v>223</v>
      </c>
      <c r="C122" s="86" t="s">
        <v>224</v>
      </c>
      <c r="D122" s="110">
        <v>6647</v>
      </c>
      <c r="E122" s="90">
        <v>116441</v>
      </c>
      <c r="F122" s="90"/>
      <c r="G122" s="90"/>
      <c r="H122" s="90"/>
      <c r="I122" s="90">
        <v>48289</v>
      </c>
      <c r="J122" s="90">
        <v>9</v>
      </c>
      <c r="K122" s="90"/>
      <c r="L122" s="90">
        <v>1237</v>
      </c>
      <c r="M122" s="87">
        <f t="shared" si="7"/>
        <v>172623</v>
      </c>
      <c r="N122" s="91"/>
      <c r="O122" s="90">
        <v>47582</v>
      </c>
      <c r="P122" s="90">
        <v>65440</v>
      </c>
      <c r="Q122" s="90">
        <v>18531</v>
      </c>
      <c r="R122" s="90">
        <v>22522</v>
      </c>
      <c r="S122" s="90">
        <v>9244</v>
      </c>
      <c r="T122" s="90">
        <v>11633</v>
      </c>
      <c r="U122" s="90"/>
      <c r="V122" s="87">
        <f t="shared" si="5"/>
        <v>174952</v>
      </c>
      <c r="W122" s="123"/>
      <c r="X122" s="127">
        <f t="shared" si="6"/>
        <v>-2329</v>
      </c>
      <c r="AE122" s="88"/>
    </row>
    <row r="123" spans="1:31" ht="12.75">
      <c r="A123" s="104">
        <v>40392</v>
      </c>
      <c r="B123" s="107" t="s">
        <v>225</v>
      </c>
      <c r="C123" s="86" t="s">
        <v>226</v>
      </c>
      <c r="D123" s="110">
        <v>50467</v>
      </c>
      <c r="E123" s="90">
        <v>7834</v>
      </c>
      <c r="F123" s="90">
        <v>17418</v>
      </c>
      <c r="G123" s="90">
        <v>3769</v>
      </c>
      <c r="H123" s="90"/>
      <c r="I123" s="90"/>
      <c r="J123" s="90">
        <v>141</v>
      </c>
      <c r="K123" s="90"/>
      <c r="L123" s="90">
        <v>105</v>
      </c>
      <c r="M123" s="87">
        <f t="shared" si="7"/>
        <v>79734</v>
      </c>
      <c r="N123" s="91"/>
      <c r="O123" s="90">
        <v>5057</v>
      </c>
      <c r="P123" s="90">
        <v>29453</v>
      </c>
      <c r="Q123" s="90">
        <v>42055</v>
      </c>
      <c r="R123" s="90">
        <v>11372</v>
      </c>
      <c r="S123" s="90"/>
      <c r="T123" s="90"/>
      <c r="U123" s="90"/>
      <c r="V123" s="87">
        <f t="shared" si="5"/>
        <v>87937</v>
      </c>
      <c r="W123" s="123"/>
      <c r="X123" s="127">
        <f t="shared" si="6"/>
        <v>-8203</v>
      </c>
      <c r="AE123" s="88"/>
    </row>
    <row r="124" spans="1:31" ht="12.75">
      <c r="A124" s="104">
        <v>40399</v>
      </c>
      <c r="B124" s="107" t="s">
        <v>227</v>
      </c>
      <c r="C124" s="86" t="s">
        <v>228</v>
      </c>
      <c r="D124" s="110">
        <v>6551</v>
      </c>
      <c r="E124" s="90">
        <v>10188</v>
      </c>
      <c r="F124" s="90">
        <v>8789</v>
      </c>
      <c r="G124" s="90"/>
      <c r="H124" s="90"/>
      <c r="I124" s="90"/>
      <c r="J124" s="90">
        <v>1</v>
      </c>
      <c r="K124" s="90"/>
      <c r="L124" s="90"/>
      <c r="M124" s="87">
        <f t="shared" si="7"/>
        <v>25529</v>
      </c>
      <c r="N124" s="91"/>
      <c r="O124" s="90">
        <v>4432</v>
      </c>
      <c r="P124" s="90">
        <v>6282</v>
      </c>
      <c r="Q124" s="90"/>
      <c r="R124" s="90">
        <v>5682</v>
      </c>
      <c r="S124" s="90"/>
      <c r="T124" s="90">
        <v>8732</v>
      </c>
      <c r="U124" s="90"/>
      <c r="V124" s="87">
        <f aca="true" t="shared" si="8" ref="V124:V166">SUM(N124:U124)</f>
        <v>25128</v>
      </c>
      <c r="W124" s="123"/>
      <c r="X124" s="127">
        <f t="shared" si="6"/>
        <v>401</v>
      </c>
      <c r="AE124" s="88"/>
    </row>
    <row r="125" spans="1:31" ht="12.75">
      <c r="A125" s="104">
        <v>40399</v>
      </c>
      <c r="B125" s="107" t="s">
        <v>229</v>
      </c>
      <c r="C125" s="86" t="s">
        <v>230</v>
      </c>
      <c r="D125" s="110">
        <v>25067</v>
      </c>
      <c r="E125" s="90">
        <v>75241</v>
      </c>
      <c r="F125" s="90"/>
      <c r="G125" s="90">
        <v>3329</v>
      </c>
      <c r="H125" s="90">
        <v>129511</v>
      </c>
      <c r="I125" s="90">
        <v>5575</v>
      </c>
      <c r="J125" s="90">
        <v>21</v>
      </c>
      <c r="K125" s="90">
        <v>174</v>
      </c>
      <c r="L125" s="90">
        <v>200</v>
      </c>
      <c r="M125" s="87">
        <f t="shared" si="7"/>
        <v>239118</v>
      </c>
      <c r="N125" s="91"/>
      <c r="O125" s="90">
        <v>14872</v>
      </c>
      <c r="P125" s="90">
        <v>18884</v>
      </c>
      <c r="Q125" s="90">
        <v>26518</v>
      </c>
      <c r="R125" s="90">
        <v>14775</v>
      </c>
      <c r="S125" s="90">
        <v>7204</v>
      </c>
      <c r="T125" s="90">
        <v>22994</v>
      </c>
      <c r="U125" s="90">
        <v>129511</v>
      </c>
      <c r="V125" s="87">
        <f t="shared" si="8"/>
        <v>234758</v>
      </c>
      <c r="W125" s="123"/>
      <c r="X125" s="127">
        <f t="shared" si="6"/>
        <v>4360</v>
      </c>
      <c r="AE125" s="88"/>
    </row>
    <row r="126" spans="1:31" ht="12.75">
      <c r="A126" s="104">
        <v>40392</v>
      </c>
      <c r="B126" s="107" t="s">
        <v>231</v>
      </c>
      <c r="C126" s="86" t="s">
        <v>232</v>
      </c>
      <c r="D126" s="110">
        <v>87386</v>
      </c>
      <c r="E126" s="90">
        <v>52432</v>
      </c>
      <c r="F126" s="90">
        <v>23229</v>
      </c>
      <c r="G126" s="90"/>
      <c r="H126" s="90"/>
      <c r="I126" s="90"/>
      <c r="J126" s="90">
        <v>70</v>
      </c>
      <c r="K126" s="90">
        <v>2100</v>
      </c>
      <c r="L126" s="90">
        <v>150</v>
      </c>
      <c r="M126" s="87">
        <f t="shared" si="7"/>
        <v>165367</v>
      </c>
      <c r="N126" s="91"/>
      <c r="O126" s="90">
        <v>19200</v>
      </c>
      <c r="P126" s="90">
        <v>68637</v>
      </c>
      <c r="Q126" s="90">
        <v>63556</v>
      </c>
      <c r="R126" s="90">
        <v>24906</v>
      </c>
      <c r="S126" s="90"/>
      <c r="T126" s="90">
        <v>9911</v>
      </c>
      <c r="U126" s="90"/>
      <c r="V126" s="87">
        <f t="shared" si="8"/>
        <v>186210</v>
      </c>
      <c r="W126" s="123"/>
      <c r="X126" s="127">
        <f t="shared" si="6"/>
        <v>-20843</v>
      </c>
      <c r="AE126" s="88"/>
    </row>
    <row r="127" spans="1:31" ht="12.75">
      <c r="A127" s="104">
        <v>40399</v>
      </c>
      <c r="B127" s="107" t="s">
        <v>233</v>
      </c>
      <c r="C127" s="86" t="s">
        <v>234</v>
      </c>
      <c r="D127" s="110">
        <v>8984</v>
      </c>
      <c r="E127" s="90">
        <v>6381</v>
      </c>
      <c r="F127" s="90"/>
      <c r="G127" s="90"/>
      <c r="H127" s="90"/>
      <c r="I127" s="90"/>
      <c r="J127" s="90">
        <v>1</v>
      </c>
      <c r="K127" s="90"/>
      <c r="L127" s="90"/>
      <c r="M127" s="87">
        <f t="shared" si="7"/>
        <v>15366</v>
      </c>
      <c r="N127" s="91"/>
      <c r="O127" s="90">
        <v>2503</v>
      </c>
      <c r="P127" s="90">
        <v>5295</v>
      </c>
      <c r="Q127" s="90"/>
      <c r="R127" s="90">
        <v>4456</v>
      </c>
      <c r="S127" s="90"/>
      <c r="T127" s="90"/>
      <c r="U127" s="90"/>
      <c r="V127" s="87">
        <f t="shared" si="8"/>
        <v>12254</v>
      </c>
      <c r="W127" s="123"/>
      <c r="X127" s="127">
        <f t="shared" si="6"/>
        <v>3112</v>
      </c>
      <c r="AE127" s="88"/>
    </row>
    <row r="128" spans="1:31" ht="12.75">
      <c r="A128" s="104">
        <v>40399</v>
      </c>
      <c r="B128" s="107" t="s">
        <v>235</v>
      </c>
      <c r="C128" s="86" t="s">
        <v>236</v>
      </c>
      <c r="D128" s="110">
        <v>99820</v>
      </c>
      <c r="E128" s="90">
        <v>23823</v>
      </c>
      <c r="F128" s="90">
        <v>16674</v>
      </c>
      <c r="G128" s="90"/>
      <c r="H128" s="90">
        <v>33477</v>
      </c>
      <c r="I128" s="90">
        <v>7425</v>
      </c>
      <c r="J128" s="90">
        <v>35</v>
      </c>
      <c r="K128" s="90"/>
      <c r="L128" s="90">
        <v>1100</v>
      </c>
      <c r="M128" s="87">
        <f t="shared" si="7"/>
        <v>182354</v>
      </c>
      <c r="N128" s="91"/>
      <c r="O128" s="90">
        <v>46738</v>
      </c>
      <c r="P128" s="90">
        <v>52808</v>
      </c>
      <c r="Q128" s="90">
        <v>42297</v>
      </c>
      <c r="R128" s="90">
        <v>28851</v>
      </c>
      <c r="S128" s="90">
        <v>33477</v>
      </c>
      <c r="T128" s="90">
        <v>5888</v>
      </c>
      <c r="U128" s="90"/>
      <c r="V128" s="87">
        <f t="shared" si="8"/>
        <v>210059</v>
      </c>
      <c r="W128" s="123"/>
      <c r="X128" s="127">
        <f t="shared" si="6"/>
        <v>-27705</v>
      </c>
      <c r="AE128" s="88"/>
    </row>
    <row r="129" spans="1:31" ht="12.75">
      <c r="A129" s="104">
        <v>40371</v>
      </c>
      <c r="B129" s="107" t="s">
        <v>237</v>
      </c>
      <c r="C129" s="86" t="s">
        <v>238</v>
      </c>
      <c r="D129" s="110">
        <v>1234</v>
      </c>
      <c r="E129" s="90">
        <v>117000</v>
      </c>
      <c r="F129" s="90"/>
      <c r="G129" s="90"/>
      <c r="H129" s="90"/>
      <c r="I129" s="90"/>
      <c r="J129" s="90">
        <v>45</v>
      </c>
      <c r="K129" s="90"/>
      <c r="L129" s="90"/>
      <c r="M129" s="87">
        <f t="shared" si="7"/>
        <v>118279</v>
      </c>
      <c r="N129" s="91"/>
      <c r="O129" s="90">
        <v>102158</v>
      </c>
      <c r="P129" s="90"/>
      <c r="Q129" s="90"/>
      <c r="R129" s="90">
        <v>5219</v>
      </c>
      <c r="S129" s="90"/>
      <c r="T129" s="90"/>
      <c r="U129" s="90"/>
      <c r="V129" s="87">
        <f t="shared" si="8"/>
        <v>107377</v>
      </c>
      <c r="W129" s="123"/>
      <c r="X129" s="127">
        <f t="shared" si="6"/>
        <v>10902</v>
      </c>
      <c r="AE129" s="88"/>
    </row>
    <row r="130" spans="1:31" ht="12.75">
      <c r="A130" s="104">
        <v>40399</v>
      </c>
      <c r="B130" s="107" t="s">
        <v>239</v>
      </c>
      <c r="C130" s="86" t="s">
        <v>240</v>
      </c>
      <c r="D130" s="110">
        <v>40188</v>
      </c>
      <c r="E130" s="90">
        <v>300216</v>
      </c>
      <c r="F130" s="90">
        <v>39248</v>
      </c>
      <c r="G130" s="90"/>
      <c r="H130" s="90"/>
      <c r="I130" s="90">
        <v>24841</v>
      </c>
      <c r="J130" s="90">
        <v>10</v>
      </c>
      <c r="K130" s="90">
        <v>1318</v>
      </c>
      <c r="L130" s="90">
        <v>15960</v>
      </c>
      <c r="M130" s="87">
        <f t="shared" si="7"/>
        <v>421781</v>
      </c>
      <c r="N130" s="91">
        <v>50000</v>
      </c>
      <c r="O130" s="90">
        <v>63374</v>
      </c>
      <c r="P130" s="90">
        <v>159308</v>
      </c>
      <c r="Q130" s="90">
        <v>93787</v>
      </c>
      <c r="R130" s="90">
        <v>34115</v>
      </c>
      <c r="S130" s="90"/>
      <c r="T130" s="90"/>
      <c r="U130" s="90"/>
      <c r="V130" s="87">
        <f t="shared" si="8"/>
        <v>400584</v>
      </c>
      <c r="W130" s="123"/>
      <c r="X130" s="127">
        <f t="shared" si="6"/>
        <v>21197</v>
      </c>
      <c r="AE130" s="88"/>
    </row>
    <row r="131" spans="1:31" ht="12.75">
      <c r="A131" s="104">
        <v>40368</v>
      </c>
      <c r="B131" s="107" t="s">
        <v>241</v>
      </c>
      <c r="C131" s="86" t="s">
        <v>242</v>
      </c>
      <c r="D131" s="110">
        <v>28014</v>
      </c>
      <c r="E131" s="90">
        <v>4409</v>
      </c>
      <c r="F131" s="90">
        <v>7003</v>
      </c>
      <c r="G131" s="90"/>
      <c r="H131" s="90"/>
      <c r="I131" s="90"/>
      <c r="J131" s="90">
        <v>1</v>
      </c>
      <c r="K131" s="90"/>
      <c r="L131" s="90">
        <v>150</v>
      </c>
      <c r="M131" s="87">
        <f t="shared" si="7"/>
        <v>39577</v>
      </c>
      <c r="N131" s="91"/>
      <c r="O131" s="90">
        <v>3529</v>
      </c>
      <c r="P131" s="90">
        <v>28860</v>
      </c>
      <c r="Q131" s="90"/>
      <c r="R131" s="90">
        <v>6168</v>
      </c>
      <c r="S131" s="90"/>
      <c r="T131" s="90"/>
      <c r="U131" s="90"/>
      <c r="V131" s="87">
        <f t="shared" si="8"/>
        <v>38557</v>
      </c>
      <c r="W131" s="123"/>
      <c r="X131" s="127">
        <f t="shared" si="6"/>
        <v>1020</v>
      </c>
      <c r="AE131" s="88"/>
    </row>
    <row r="132" spans="1:31" ht="12.75">
      <c r="A132" s="104">
        <v>40399</v>
      </c>
      <c r="B132" s="107" t="s">
        <v>243</v>
      </c>
      <c r="C132" s="86" t="s">
        <v>244</v>
      </c>
      <c r="D132" s="110">
        <v>44423</v>
      </c>
      <c r="E132" s="90">
        <v>17472</v>
      </c>
      <c r="F132" s="90"/>
      <c r="G132" s="90"/>
      <c r="H132" s="90"/>
      <c r="I132" s="90"/>
      <c r="J132" s="90">
        <v>23</v>
      </c>
      <c r="K132" s="90"/>
      <c r="L132" s="90"/>
      <c r="M132" s="87">
        <f t="shared" si="7"/>
        <v>61918</v>
      </c>
      <c r="N132" s="91"/>
      <c r="O132" s="90">
        <v>5762</v>
      </c>
      <c r="P132" s="90">
        <v>15275</v>
      </c>
      <c r="Q132" s="90">
        <v>16926</v>
      </c>
      <c r="R132" s="90">
        <v>9543</v>
      </c>
      <c r="S132" s="90"/>
      <c r="T132" s="90">
        <v>16297</v>
      </c>
      <c r="U132" s="90"/>
      <c r="V132" s="87">
        <f t="shared" si="8"/>
        <v>63803</v>
      </c>
      <c r="W132" s="123"/>
      <c r="X132" s="127">
        <f t="shared" si="6"/>
        <v>-1885</v>
      </c>
      <c r="AE132" s="88"/>
    </row>
    <row r="133" spans="1:31" ht="12.75">
      <c r="A133" s="104">
        <v>40395</v>
      </c>
      <c r="B133" s="107" t="s">
        <v>245</v>
      </c>
      <c r="C133" s="86" t="s">
        <v>246</v>
      </c>
      <c r="D133" s="110">
        <v>266612</v>
      </c>
      <c r="E133" s="90">
        <v>632608</v>
      </c>
      <c r="F133" s="90">
        <v>86021</v>
      </c>
      <c r="G133" s="90"/>
      <c r="H133" s="90">
        <v>40602</v>
      </c>
      <c r="I133" s="90">
        <v>91321</v>
      </c>
      <c r="J133" s="90">
        <v>378</v>
      </c>
      <c r="K133" s="90">
        <v>11068</v>
      </c>
      <c r="L133" s="90">
        <v>17171</v>
      </c>
      <c r="M133" s="87">
        <f t="shared" si="7"/>
        <v>1145781</v>
      </c>
      <c r="N133" s="91">
        <v>164167</v>
      </c>
      <c r="O133" s="90">
        <v>146208</v>
      </c>
      <c r="P133" s="90">
        <v>589862</v>
      </c>
      <c r="Q133" s="90">
        <v>91627</v>
      </c>
      <c r="R133" s="90">
        <v>246764</v>
      </c>
      <c r="S133" s="90">
        <v>66577</v>
      </c>
      <c r="T133" s="90">
        <v>601</v>
      </c>
      <c r="U133" s="90">
        <v>85040</v>
      </c>
      <c r="V133" s="87">
        <f t="shared" si="8"/>
        <v>1390846</v>
      </c>
      <c r="W133" s="123"/>
      <c r="X133" s="127">
        <f t="shared" si="6"/>
        <v>-245065</v>
      </c>
      <c r="AE133" s="88"/>
    </row>
    <row r="134" spans="1:31" ht="12.75">
      <c r="A134" s="104">
        <v>40397</v>
      </c>
      <c r="B134" s="107" t="s">
        <v>247</v>
      </c>
      <c r="C134" s="86" t="s">
        <v>248</v>
      </c>
      <c r="D134" s="110">
        <v>2366</v>
      </c>
      <c r="E134" s="90">
        <v>67631</v>
      </c>
      <c r="F134" s="90"/>
      <c r="G134" s="90"/>
      <c r="H134" s="90">
        <v>26920</v>
      </c>
      <c r="I134" s="90">
        <v>77256</v>
      </c>
      <c r="J134" s="90">
        <v>18</v>
      </c>
      <c r="K134" s="90">
        <v>68</v>
      </c>
      <c r="L134" s="90">
        <v>4424</v>
      </c>
      <c r="M134" s="87">
        <f t="shared" si="7"/>
        <v>178683</v>
      </c>
      <c r="N134" s="91">
        <v>18130</v>
      </c>
      <c r="O134" s="90">
        <v>32579</v>
      </c>
      <c r="P134" s="90">
        <v>26568</v>
      </c>
      <c r="Q134" s="90">
        <v>63727</v>
      </c>
      <c r="R134" s="90">
        <v>16830</v>
      </c>
      <c r="S134" s="90">
        <v>5644</v>
      </c>
      <c r="T134" s="90"/>
      <c r="U134" s="90">
        <v>27427</v>
      </c>
      <c r="V134" s="87">
        <f t="shared" si="8"/>
        <v>190905</v>
      </c>
      <c r="W134" s="123"/>
      <c r="X134" s="127">
        <f t="shared" si="6"/>
        <v>-12222</v>
      </c>
      <c r="AE134" s="88"/>
    </row>
    <row r="135" spans="1:31" ht="12.75">
      <c r="A135" s="104">
        <v>40381</v>
      </c>
      <c r="B135" s="107" t="s">
        <v>249</v>
      </c>
      <c r="C135" s="86" t="s">
        <v>250</v>
      </c>
      <c r="D135" s="110">
        <v>39675</v>
      </c>
      <c r="E135" s="90">
        <v>31858</v>
      </c>
      <c r="F135" s="90">
        <v>11713</v>
      </c>
      <c r="G135" s="90"/>
      <c r="H135" s="90"/>
      <c r="I135" s="90"/>
      <c r="J135" s="90">
        <v>65</v>
      </c>
      <c r="K135" s="90"/>
      <c r="L135" s="90">
        <v>263</v>
      </c>
      <c r="M135" s="87">
        <f t="shared" si="7"/>
        <v>83574</v>
      </c>
      <c r="N135" s="91"/>
      <c r="O135" s="90">
        <v>10326</v>
      </c>
      <c r="P135" s="90">
        <v>33472</v>
      </c>
      <c r="Q135" s="90">
        <v>12987</v>
      </c>
      <c r="R135" s="90">
        <v>23713</v>
      </c>
      <c r="S135" s="90"/>
      <c r="T135" s="90"/>
      <c r="U135" s="90">
        <v>17625</v>
      </c>
      <c r="V135" s="87">
        <f t="shared" si="8"/>
        <v>98123</v>
      </c>
      <c r="W135" s="123"/>
      <c r="X135" s="127">
        <f t="shared" si="6"/>
        <v>-14549</v>
      </c>
      <c r="AE135" s="92"/>
    </row>
    <row r="136" spans="1:31" ht="12.75">
      <c r="A136" s="104">
        <v>40381</v>
      </c>
      <c r="B136" s="107" t="s">
        <v>251</v>
      </c>
      <c r="C136" s="86" t="s">
        <v>252</v>
      </c>
      <c r="D136" s="110">
        <v>8724</v>
      </c>
      <c r="E136" s="90">
        <v>440</v>
      </c>
      <c r="F136" s="90">
        <v>1464</v>
      </c>
      <c r="G136" s="90"/>
      <c r="H136" s="90"/>
      <c r="I136" s="90"/>
      <c r="J136" s="90"/>
      <c r="K136" s="90"/>
      <c r="L136" s="90"/>
      <c r="M136" s="87">
        <f t="shared" si="7"/>
        <v>10628</v>
      </c>
      <c r="N136" s="91"/>
      <c r="O136" s="90">
        <v>1241</v>
      </c>
      <c r="P136" s="90">
        <v>6295</v>
      </c>
      <c r="Q136" s="90"/>
      <c r="R136" s="90">
        <v>3172</v>
      </c>
      <c r="S136" s="90"/>
      <c r="T136" s="90"/>
      <c r="U136" s="90"/>
      <c r="V136" s="87">
        <f t="shared" si="8"/>
        <v>10708</v>
      </c>
      <c r="W136" s="123"/>
      <c r="X136" s="127">
        <f t="shared" si="6"/>
        <v>-80</v>
      </c>
      <c r="AE136" s="92"/>
    </row>
    <row r="137" spans="1:31" ht="12.75">
      <c r="A137" s="104">
        <v>40392</v>
      </c>
      <c r="B137" s="107" t="s">
        <v>253</v>
      </c>
      <c r="C137" s="86" t="s">
        <v>254</v>
      </c>
      <c r="D137" s="110">
        <v>49045</v>
      </c>
      <c r="E137" s="90">
        <v>31333</v>
      </c>
      <c r="F137" s="90">
        <v>37860</v>
      </c>
      <c r="G137" s="90">
        <v>19523</v>
      </c>
      <c r="H137" s="90"/>
      <c r="I137" s="90"/>
      <c r="J137" s="90">
        <v>99</v>
      </c>
      <c r="K137" s="90"/>
      <c r="L137" s="90">
        <v>170</v>
      </c>
      <c r="M137" s="87">
        <f t="shared" si="7"/>
        <v>138030</v>
      </c>
      <c r="N137" s="91"/>
      <c r="O137" s="90">
        <v>13590</v>
      </c>
      <c r="P137" s="90">
        <v>45175</v>
      </c>
      <c r="Q137" s="90">
        <v>54059</v>
      </c>
      <c r="R137" s="90">
        <v>14871</v>
      </c>
      <c r="S137" s="90"/>
      <c r="T137" s="90"/>
      <c r="U137" s="90"/>
      <c r="V137" s="87">
        <f t="shared" si="8"/>
        <v>127695</v>
      </c>
      <c r="W137" s="123"/>
      <c r="X137" s="127">
        <f t="shared" si="6"/>
        <v>10335</v>
      </c>
      <c r="AE137" s="88"/>
    </row>
    <row r="138" spans="1:31" ht="12.75">
      <c r="A138" s="104">
        <v>40399</v>
      </c>
      <c r="B138" s="107" t="s">
        <v>255</v>
      </c>
      <c r="C138" s="86" t="s">
        <v>256</v>
      </c>
      <c r="D138" s="110">
        <v>36337</v>
      </c>
      <c r="E138" s="90">
        <v>207063</v>
      </c>
      <c r="F138" s="90">
        <v>59916</v>
      </c>
      <c r="G138" s="90"/>
      <c r="H138" s="90"/>
      <c r="I138" s="90"/>
      <c r="J138" s="90">
        <v>16</v>
      </c>
      <c r="K138" s="90">
        <v>262</v>
      </c>
      <c r="L138" s="90">
        <v>15509</v>
      </c>
      <c r="M138" s="87">
        <f t="shared" si="7"/>
        <v>319103</v>
      </c>
      <c r="N138" s="91">
        <v>129</v>
      </c>
      <c r="O138" s="90">
        <v>39651</v>
      </c>
      <c r="P138" s="90">
        <v>46680</v>
      </c>
      <c r="Q138" s="90">
        <v>49592</v>
      </c>
      <c r="R138" s="90">
        <v>19515</v>
      </c>
      <c r="S138" s="90"/>
      <c r="T138" s="90">
        <v>176887</v>
      </c>
      <c r="U138" s="90"/>
      <c r="V138" s="87">
        <f t="shared" si="8"/>
        <v>332454</v>
      </c>
      <c r="W138" s="123"/>
      <c r="X138" s="127">
        <f t="shared" si="6"/>
        <v>-13351</v>
      </c>
      <c r="AE138" s="88"/>
    </row>
    <row r="139" spans="1:31" ht="12.75">
      <c r="A139" s="104">
        <v>40399</v>
      </c>
      <c r="B139" s="107" t="s">
        <v>257</v>
      </c>
      <c r="C139" s="86" t="s">
        <v>258</v>
      </c>
      <c r="D139" s="110">
        <v>6676</v>
      </c>
      <c r="E139" s="90">
        <v>74604</v>
      </c>
      <c r="F139" s="90">
        <v>16703</v>
      </c>
      <c r="G139" s="90"/>
      <c r="H139" s="90">
        <v>112416</v>
      </c>
      <c r="I139" s="90"/>
      <c r="J139" s="90">
        <v>4</v>
      </c>
      <c r="K139" s="90"/>
      <c r="L139" s="90"/>
      <c r="M139" s="87">
        <f t="shared" si="7"/>
        <v>210403</v>
      </c>
      <c r="N139" s="91"/>
      <c r="O139" s="90">
        <v>23420</v>
      </c>
      <c r="P139" s="90">
        <v>62528</v>
      </c>
      <c r="Q139" s="90"/>
      <c r="R139" s="90">
        <v>20862</v>
      </c>
      <c r="S139" s="90">
        <v>112416</v>
      </c>
      <c r="T139" s="90"/>
      <c r="U139" s="90">
        <v>1755</v>
      </c>
      <c r="V139" s="87">
        <f t="shared" si="8"/>
        <v>220981</v>
      </c>
      <c r="W139" s="123"/>
      <c r="X139" s="127">
        <f t="shared" si="6"/>
        <v>-10578</v>
      </c>
      <c r="AE139" s="88"/>
    </row>
    <row r="140" spans="1:31" ht="12.75">
      <c r="A140" s="104">
        <v>40400</v>
      </c>
      <c r="B140" s="107" t="s">
        <v>259</v>
      </c>
      <c r="C140" s="86" t="s">
        <v>260</v>
      </c>
      <c r="D140" s="110">
        <v>20074</v>
      </c>
      <c r="E140" s="90"/>
      <c r="F140" s="90">
        <v>2634</v>
      </c>
      <c r="G140" s="90"/>
      <c r="H140" s="90"/>
      <c r="I140" s="90"/>
      <c r="J140" s="90">
        <v>15</v>
      </c>
      <c r="K140" s="90"/>
      <c r="L140" s="90"/>
      <c r="M140" s="87">
        <f t="shared" si="7"/>
        <v>22723</v>
      </c>
      <c r="N140" s="91"/>
      <c r="O140" s="90">
        <v>1747</v>
      </c>
      <c r="P140" s="90">
        <v>15617</v>
      </c>
      <c r="Q140" s="90"/>
      <c r="R140" s="90">
        <v>3286</v>
      </c>
      <c r="S140" s="90"/>
      <c r="T140" s="90">
        <v>134</v>
      </c>
      <c r="U140" s="90">
        <v>382</v>
      </c>
      <c r="V140" s="87">
        <f t="shared" si="8"/>
        <v>21166</v>
      </c>
      <c r="W140" s="123"/>
      <c r="X140" s="127">
        <f t="shared" si="6"/>
        <v>1557</v>
      </c>
      <c r="AE140" s="88"/>
    </row>
    <row r="141" spans="1:31" ht="12.75">
      <c r="A141" s="104">
        <v>40392</v>
      </c>
      <c r="B141" s="107" t="s">
        <v>261</v>
      </c>
      <c r="C141" s="86" t="s">
        <v>262</v>
      </c>
      <c r="D141" s="110">
        <v>2673</v>
      </c>
      <c r="E141" s="90">
        <v>19397</v>
      </c>
      <c r="F141" s="90"/>
      <c r="G141" s="90"/>
      <c r="H141" s="90"/>
      <c r="I141" s="90"/>
      <c r="J141" s="90">
        <v>4</v>
      </c>
      <c r="K141" s="90"/>
      <c r="L141" s="90"/>
      <c r="M141" s="87">
        <f t="shared" si="7"/>
        <v>22074</v>
      </c>
      <c r="N141" s="91"/>
      <c r="O141" s="90">
        <v>12503</v>
      </c>
      <c r="P141" s="90">
        <v>4253</v>
      </c>
      <c r="Q141" s="90"/>
      <c r="R141" s="90">
        <v>5618</v>
      </c>
      <c r="S141" s="90"/>
      <c r="T141" s="90"/>
      <c r="U141" s="90"/>
      <c r="V141" s="87">
        <f t="shared" si="8"/>
        <v>22374</v>
      </c>
      <c r="W141" s="123"/>
      <c r="X141" s="127">
        <f t="shared" si="6"/>
        <v>-300</v>
      </c>
      <c r="AE141" s="88"/>
    </row>
    <row r="142" spans="1:31" ht="12.75">
      <c r="A142" s="104">
        <v>40397</v>
      </c>
      <c r="B142" s="107" t="s">
        <v>263</v>
      </c>
      <c r="C142" s="86" t="s">
        <v>264</v>
      </c>
      <c r="D142" s="110">
        <v>6774</v>
      </c>
      <c r="E142" s="90">
        <v>97728</v>
      </c>
      <c r="F142" s="90">
        <v>21497</v>
      </c>
      <c r="G142" s="90">
        <v>2799</v>
      </c>
      <c r="H142" s="90"/>
      <c r="I142" s="90">
        <v>314</v>
      </c>
      <c r="J142" s="90">
        <v>9</v>
      </c>
      <c r="K142" s="90"/>
      <c r="L142" s="90">
        <v>335</v>
      </c>
      <c r="M142" s="87">
        <f t="shared" si="7"/>
        <v>129456</v>
      </c>
      <c r="N142" s="91"/>
      <c r="O142" s="90">
        <v>33982</v>
      </c>
      <c r="P142" s="90">
        <v>27739</v>
      </c>
      <c r="Q142" s="90">
        <v>13968</v>
      </c>
      <c r="R142" s="90">
        <v>16455</v>
      </c>
      <c r="S142" s="90"/>
      <c r="T142" s="90">
        <v>26777</v>
      </c>
      <c r="U142" s="90">
        <v>23997</v>
      </c>
      <c r="V142" s="87">
        <f t="shared" si="8"/>
        <v>142918</v>
      </c>
      <c r="W142" s="123"/>
      <c r="X142" s="127">
        <f t="shared" si="6"/>
        <v>-13462</v>
      </c>
      <c r="AE142" s="88"/>
    </row>
    <row r="143" spans="1:31" ht="12" customHeight="1">
      <c r="A143" s="104">
        <v>40409</v>
      </c>
      <c r="B143" s="107" t="s">
        <v>265</v>
      </c>
      <c r="C143" s="89" t="s">
        <v>332</v>
      </c>
      <c r="D143" s="110">
        <v>68569</v>
      </c>
      <c r="E143" s="90">
        <v>714901</v>
      </c>
      <c r="F143" s="90">
        <v>154666</v>
      </c>
      <c r="G143" s="90">
        <v>97398</v>
      </c>
      <c r="H143" s="90">
        <v>11603</v>
      </c>
      <c r="I143" s="90">
        <v>82766</v>
      </c>
      <c r="J143" s="90">
        <v>12018</v>
      </c>
      <c r="K143" s="90"/>
      <c r="L143" s="90">
        <v>15234</v>
      </c>
      <c r="M143" s="87">
        <f t="shared" si="7"/>
        <v>1157155</v>
      </c>
      <c r="N143" s="91"/>
      <c r="O143" s="90">
        <v>193963</v>
      </c>
      <c r="P143" s="90">
        <v>669974</v>
      </c>
      <c r="Q143" s="90">
        <v>48048</v>
      </c>
      <c r="R143" s="90">
        <v>228336</v>
      </c>
      <c r="S143" s="90">
        <v>58645</v>
      </c>
      <c r="T143" s="90"/>
      <c r="U143" s="90"/>
      <c r="V143" s="87">
        <f t="shared" si="8"/>
        <v>1198966</v>
      </c>
      <c r="W143" s="123">
        <v>-2944</v>
      </c>
      <c r="X143" s="127">
        <f t="shared" si="6"/>
        <v>-44755</v>
      </c>
      <c r="AE143" s="88"/>
    </row>
    <row r="144" spans="1:31" ht="12.75">
      <c r="A144" s="104">
        <v>40421</v>
      </c>
      <c r="B144" s="107" t="s">
        <v>384</v>
      </c>
      <c r="C144" s="89" t="s">
        <v>385</v>
      </c>
      <c r="D144" s="110">
        <v>269316</v>
      </c>
      <c r="E144" s="90">
        <v>533477</v>
      </c>
      <c r="F144" s="90"/>
      <c r="G144" s="90"/>
      <c r="H144" s="90">
        <v>17083</v>
      </c>
      <c r="I144" s="90">
        <v>1847</v>
      </c>
      <c r="J144" s="90">
        <v>9480</v>
      </c>
      <c r="K144" s="90">
        <v>3600</v>
      </c>
      <c r="L144" s="90">
        <v>3252</v>
      </c>
      <c r="M144" s="87">
        <f t="shared" si="7"/>
        <v>838055</v>
      </c>
      <c r="N144" s="91">
        <v>112876</v>
      </c>
      <c r="O144" s="90">
        <v>100599</v>
      </c>
      <c r="P144" s="90">
        <v>92462</v>
      </c>
      <c r="Q144" s="90">
        <v>225021</v>
      </c>
      <c r="R144" s="90">
        <v>159970</v>
      </c>
      <c r="S144" s="90"/>
      <c r="T144" s="90">
        <v>16826</v>
      </c>
      <c r="U144" s="90"/>
      <c r="V144" s="87">
        <f t="shared" si="8"/>
        <v>707754</v>
      </c>
      <c r="W144" s="123"/>
      <c r="X144" s="127">
        <f t="shared" si="6"/>
        <v>130301</v>
      </c>
      <c r="AE144" s="88"/>
    </row>
    <row r="145" spans="1:31" ht="12.75">
      <c r="A145" s="104">
        <v>40415</v>
      </c>
      <c r="B145" s="107" t="s">
        <v>266</v>
      </c>
      <c r="C145" s="86" t="s">
        <v>267</v>
      </c>
      <c r="D145" s="110">
        <v>51029</v>
      </c>
      <c r="E145" s="90">
        <v>182352</v>
      </c>
      <c r="F145" s="90"/>
      <c r="G145" s="90"/>
      <c r="H145" s="90"/>
      <c r="I145" s="90"/>
      <c r="J145" s="90">
        <v>2327</v>
      </c>
      <c r="K145" s="90"/>
      <c r="L145" s="90">
        <v>318</v>
      </c>
      <c r="M145" s="87">
        <f t="shared" si="7"/>
        <v>236026</v>
      </c>
      <c r="N145" s="91">
        <v>18994</v>
      </c>
      <c r="O145" s="90">
        <v>60459</v>
      </c>
      <c r="P145" s="90">
        <v>57032</v>
      </c>
      <c r="Q145" s="90"/>
      <c r="R145" s="90">
        <v>74069</v>
      </c>
      <c r="S145" s="90"/>
      <c r="T145" s="90"/>
      <c r="U145" s="90">
        <v>103</v>
      </c>
      <c r="V145" s="87">
        <f t="shared" si="8"/>
        <v>210657</v>
      </c>
      <c r="W145" s="123"/>
      <c r="X145" s="127">
        <f t="shared" si="6"/>
        <v>25369</v>
      </c>
      <c r="AE145" s="88"/>
    </row>
    <row r="146" spans="1:31" ht="12.75">
      <c r="A146" s="104">
        <v>40415</v>
      </c>
      <c r="B146" s="107" t="s">
        <v>268</v>
      </c>
      <c r="C146" s="86" t="s">
        <v>269</v>
      </c>
      <c r="D146" s="110">
        <v>43214</v>
      </c>
      <c r="E146" s="90">
        <v>336713</v>
      </c>
      <c r="F146" s="90">
        <v>3550</v>
      </c>
      <c r="G146" s="90">
        <v>4447</v>
      </c>
      <c r="H146" s="90">
        <v>193298</v>
      </c>
      <c r="I146" s="90"/>
      <c r="J146" s="90">
        <v>2281</v>
      </c>
      <c r="K146" s="90">
        <v>17153</v>
      </c>
      <c r="L146" s="90">
        <v>655</v>
      </c>
      <c r="M146" s="87">
        <f t="shared" si="7"/>
        <v>601311</v>
      </c>
      <c r="N146" s="91">
        <v>275114</v>
      </c>
      <c r="O146" s="90">
        <v>79540</v>
      </c>
      <c r="P146" s="90">
        <v>91063</v>
      </c>
      <c r="Q146" s="90"/>
      <c r="R146" s="90">
        <v>165457</v>
      </c>
      <c r="S146" s="90"/>
      <c r="T146" s="90">
        <v>1812</v>
      </c>
      <c r="U146" s="90">
        <v>160</v>
      </c>
      <c r="V146" s="87">
        <f t="shared" si="8"/>
        <v>613146</v>
      </c>
      <c r="W146" s="123"/>
      <c r="X146" s="127">
        <f t="shared" si="6"/>
        <v>-11835</v>
      </c>
      <c r="AE146" s="88"/>
    </row>
    <row r="147" spans="1:31" ht="12.75">
      <c r="A147" s="104">
        <v>40421</v>
      </c>
      <c r="B147" s="107" t="s">
        <v>270</v>
      </c>
      <c r="C147" s="86" t="s">
        <v>271</v>
      </c>
      <c r="D147" s="110">
        <v>38206</v>
      </c>
      <c r="E147" s="90">
        <v>30889</v>
      </c>
      <c r="F147" s="90"/>
      <c r="G147" s="90"/>
      <c r="H147" s="90"/>
      <c r="I147" s="90">
        <v>200</v>
      </c>
      <c r="J147" s="90"/>
      <c r="K147" s="90"/>
      <c r="L147" s="90">
        <v>401</v>
      </c>
      <c r="M147" s="87">
        <f t="shared" si="7"/>
        <v>69696</v>
      </c>
      <c r="N147" s="91"/>
      <c r="O147" s="90">
        <v>27090</v>
      </c>
      <c r="P147" s="90">
        <v>29789</v>
      </c>
      <c r="Q147" s="90"/>
      <c r="R147" s="90">
        <v>15768</v>
      </c>
      <c r="S147" s="90"/>
      <c r="T147" s="90"/>
      <c r="U147" s="90"/>
      <c r="V147" s="87">
        <f t="shared" si="8"/>
        <v>72647</v>
      </c>
      <c r="W147" s="123"/>
      <c r="X147" s="127">
        <f t="shared" si="6"/>
        <v>-2951</v>
      </c>
      <c r="AE147" s="88"/>
    </row>
    <row r="148" spans="1:31" ht="12.75">
      <c r="A148" s="104">
        <v>40417</v>
      </c>
      <c r="B148" s="107" t="s">
        <v>272</v>
      </c>
      <c r="C148" s="86" t="s">
        <v>273</v>
      </c>
      <c r="D148" s="110">
        <v>88096</v>
      </c>
      <c r="E148" s="90">
        <v>95524</v>
      </c>
      <c r="F148" s="90"/>
      <c r="G148" s="90">
        <v>55091</v>
      </c>
      <c r="H148" s="90"/>
      <c r="I148" s="90">
        <v>1704</v>
      </c>
      <c r="J148" s="90">
        <v>342</v>
      </c>
      <c r="K148" s="90"/>
      <c r="L148" s="90">
        <v>1100</v>
      </c>
      <c r="M148" s="87">
        <f t="shared" si="7"/>
        <v>241857</v>
      </c>
      <c r="N148" s="91">
        <v>51305</v>
      </c>
      <c r="O148" s="90">
        <v>75395</v>
      </c>
      <c r="P148" s="90">
        <v>105722</v>
      </c>
      <c r="Q148" s="90"/>
      <c r="R148" s="90">
        <v>32480</v>
      </c>
      <c r="S148" s="90"/>
      <c r="T148" s="90"/>
      <c r="U148" s="90">
        <v>242</v>
      </c>
      <c r="V148" s="87">
        <f t="shared" si="8"/>
        <v>265144</v>
      </c>
      <c r="W148" s="123"/>
      <c r="X148" s="127">
        <f t="shared" si="6"/>
        <v>-23287</v>
      </c>
      <c r="AE148" s="88"/>
    </row>
    <row r="149" spans="1:31" ht="12.75">
      <c r="A149" s="104">
        <v>40421</v>
      </c>
      <c r="B149" s="107" t="s">
        <v>274</v>
      </c>
      <c r="C149" s="86" t="s">
        <v>275</v>
      </c>
      <c r="D149" s="110">
        <v>42580</v>
      </c>
      <c r="E149" s="90">
        <v>181029</v>
      </c>
      <c r="F149" s="90"/>
      <c r="G149" s="90">
        <v>48670</v>
      </c>
      <c r="H149" s="90">
        <v>5851</v>
      </c>
      <c r="I149" s="90">
        <v>5801</v>
      </c>
      <c r="J149" s="90">
        <v>2398</v>
      </c>
      <c r="K149" s="90"/>
      <c r="L149" s="90">
        <v>878</v>
      </c>
      <c r="M149" s="87">
        <f t="shared" si="7"/>
        <v>287207</v>
      </c>
      <c r="N149" s="91">
        <v>6141</v>
      </c>
      <c r="O149" s="90">
        <v>48428</v>
      </c>
      <c r="P149" s="90">
        <v>103631</v>
      </c>
      <c r="Q149" s="90">
        <v>21526</v>
      </c>
      <c r="R149" s="90">
        <v>53933</v>
      </c>
      <c r="S149" s="90">
        <v>5054</v>
      </c>
      <c r="T149" s="90">
        <v>256</v>
      </c>
      <c r="U149" s="90">
        <v>2289</v>
      </c>
      <c r="V149" s="87">
        <f t="shared" si="8"/>
        <v>241258</v>
      </c>
      <c r="W149" s="123"/>
      <c r="X149" s="127">
        <f t="shared" si="6"/>
        <v>45949</v>
      </c>
      <c r="AE149" s="88"/>
    </row>
    <row r="150" spans="1:31" ht="12.75">
      <c r="A150" s="104">
        <v>40415</v>
      </c>
      <c r="B150" s="107" t="s">
        <v>408</v>
      </c>
      <c r="C150" s="86" t="s">
        <v>409</v>
      </c>
      <c r="D150" s="110">
        <v>143284</v>
      </c>
      <c r="E150" s="90">
        <v>616252</v>
      </c>
      <c r="F150" s="90">
        <v>8025</v>
      </c>
      <c r="G150" s="90">
        <v>6118</v>
      </c>
      <c r="H150" s="90">
        <v>434683</v>
      </c>
      <c r="I150" s="90">
        <v>3070</v>
      </c>
      <c r="J150" s="90">
        <v>4359</v>
      </c>
      <c r="K150" s="90"/>
      <c r="L150" s="90">
        <v>1155</v>
      </c>
      <c r="M150" s="87">
        <f t="shared" si="7"/>
        <v>1216946</v>
      </c>
      <c r="N150" s="91">
        <v>587794</v>
      </c>
      <c r="O150" s="90">
        <v>197066</v>
      </c>
      <c r="P150" s="90">
        <v>302825</v>
      </c>
      <c r="Q150" s="90">
        <v>5927</v>
      </c>
      <c r="R150" s="90">
        <v>214727</v>
      </c>
      <c r="S150" s="90"/>
      <c r="T150" s="90">
        <v>55</v>
      </c>
      <c r="U150" s="90">
        <v>1362</v>
      </c>
      <c r="V150" s="87">
        <f t="shared" si="8"/>
        <v>1309756</v>
      </c>
      <c r="W150" s="123">
        <v>409</v>
      </c>
      <c r="X150" s="127">
        <f t="shared" si="6"/>
        <v>-92401</v>
      </c>
      <c r="AE150" s="88"/>
    </row>
    <row r="151" spans="1:31" ht="12.75">
      <c r="A151" s="104">
        <v>40401</v>
      </c>
      <c r="B151" s="107" t="s">
        <v>416</v>
      </c>
      <c r="C151" s="86" t="s">
        <v>413</v>
      </c>
      <c r="D151" s="110">
        <v>21536</v>
      </c>
      <c r="E151" s="90">
        <v>156195</v>
      </c>
      <c r="F151" s="90">
        <v>15000</v>
      </c>
      <c r="G151" s="90"/>
      <c r="H151" s="90">
        <v>37000</v>
      </c>
      <c r="I151" s="90">
        <v>2135</v>
      </c>
      <c r="J151" s="90">
        <v>214</v>
      </c>
      <c r="K151" s="90"/>
      <c r="L151" s="90">
        <v>350</v>
      </c>
      <c r="M151" s="87">
        <f t="shared" si="7"/>
        <v>232430</v>
      </c>
      <c r="N151" s="91">
        <v>80026</v>
      </c>
      <c r="O151" s="90">
        <v>48604</v>
      </c>
      <c r="P151" s="90">
        <v>49649</v>
      </c>
      <c r="Q151" s="90"/>
      <c r="R151" s="90">
        <v>53928</v>
      </c>
      <c r="S151" s="90">
        <v>2052</v>
      </c>
      <c r="T151" s="90"/>
      <c r="U151" s="90">
        <v>255</v>
      </c>
      <c r="V151" s="87">
        <f t="shared" si="8"/>
        <v>234514</v>
      </c>
      <c r="W151" s="123"/>
      <c r="X151" s="127">
        <f t="shared" si="6"/>
        <v>-2084</v>
      </c>
      <c r="AE151" s="92"/>
    </row>
    <row r="152" spans="1:31" ht="12.75">
      <c r="A152" s="104">
        <v>40457</v>
      </c>
      <c r="B152" s="107" t="s">
        <v>276</v>
      </c>
      <c r="C152" s="86" t="s">
        <v>277</v>
      </c>
      <c r="D152" s="110">
        <v>5858</v>
      </c>
      <c r="E152" s="90">
        <v>4940</v>
      </c>
      <c r="F152" s="90">
        <v>3000</v>
      </c>
      <c r="G152" s="90"/>
      <c r="H152" s="90"/>
      <c r="I152" s="90"/>
      <c r="J152" s="90"/>
      <c r="K152" s="90"/>
      <c r="L152" s="90"/>
      <c r="M152" s="87">
        <f t="shared" si="7"/>
        <v>13798</v>
      </c>
      <c r="N152" s="91"/>
      <c r="O152" s="90">
        <v>1578</v>
      </c>
      <c r="P152" s="90">
        <v>4156</v>
      </c>
      <c r="Q152" s="90">
        <v>1386</v>
      </c>
      <c r="R152" s="90">
        <v>1823</v>
      </c>
      <c r="S152" s="90"/>
      <c r="T152" s="90"/>
      <c r="U152" s="90"/>
      <c r="V152" s="87">
        <f t="shared" si="8"/>
        <v>8943</v>
      </c>
      <c r="W152" s="123"/>
      <c r="X152" s="127">
        <f t="shared" si="6"/>
        <v>4855</v>
      </c>
      <c r="AE152" s="88"/>
    </row>
    <row r="153" spans="1:31" ht="25.5">
      <c r="A153" s="104">
        <v>40457</v>
      </c>
      <c r="B153" s="107" t="s">
        <v>278</v>
      </c>
      <c r="C153" s="89" t="s">
        <v>448</v>
      </c>
      <c r="D153" s="110">
        <v>7138</v>
      </c>
      <c r="E153" s="90">
        <v>68762</v>
      </c>
      <c r="F153" s="90">
        <v>6370</v>
      </c>
      <c r="G153" s="90"/>
      <c r="H153" s="90"/>
      <c r="I153" s="90"/>
      <c r="J153" s="90"/>
      <c r="K153" s="90"/>
      <c r="L153" s="90"/>
      <c r="M153" s="87">
        <f t="shared" si="7"/>
        <v>82270</v>
      </c>
      <c r="N153" s="91"/>
      <c r="O153" s="90">
        <v>46858</v>
      </c>
      <c r="P153" s="90">
        <v>29104</v>
      </c>
      <c r="Q153" s="90">
        <v>9701</v>
      </c>
      <c r="R153" s="90">
        <v>5276</v>
      </c>
      <c r="S153" s="90"/>
      <c r="T153" s="90"/>
      <c r="U153" s="90"/>
      <c r="V153" s="87">
        <f t="shared" si="8"/>
        <v>90939</v>
      </c>
      <c r="W153" s="123"/>
      <c r="X153" s="127">
        <f t="shared" si="6"/>
        <v>-8669</v>
      </c>
      <c r="AE153" s="88"/>
    </row>
    <row r="154" spans="1:31" ht="25.5">
      <c r="A154" s="104">
        <v>40457</v>
      </c>
      <c r="B154" s="107" t="s">
        <v>279</v>
      </c>
      <c r="C154" s="94" t="s">
        <v>447</v>
      </c>
      <c r="D154" s="110">
        <v>168</v>
      </c>
      <c r="E154" s="90">
        <v>137614</v>
      </c>
      <c r="F154" s="90"/>
      <c r="G154" s="90"/>
      <c r="H154" s="90"/>
      <c r="I154" s="90"/>
      <c r="J154" s="90"/>
      <c r="K154" s="90"/>
      <c r="L154" s="90"/>
      <c r="M154" s="87">
        <f t="shared" si="7"/>
        <v>137782</v>
      </c>
      <c r="N154" s="91"/>
      <c r="O154" s="90">
        <v>127970</v>
      </c>
      <c r="P154" s="90">
        <v>3858</v>
      </c>
      <c r="Q154" s="90">
        <v>1286</v>
      </c>
      <c r="R154" s="90">
        <v>660</v>
      </c>
      <c r="S154" s="90"/>
      <c r="T154" s="90"/>
      <c r="U154" s="90"/>
      <c r="V154" s="87">
        <f t="shared" si="8"/>
        <v>133774</v>
      </c>
      <c r="W154" s="123"/>
      <c r="X154" s="127">
        <f t="shared" si="6"/>
        <v>4008</v>
      </c>
      <c r="AE154" s="88"/>
    </row>
    <row r="155" spans="1:31" ht="12.75">
      <c r="A155" s="104">
        <v>40364</v>
      </c>
      <c r="B155" s="107" t="s">
        <v>280</v>
      </c>
      <c r="C155" s="86" t="s">
        <v>281</v>
      </c>
      <c r="D155" s="110">
        <v>26597</v>
      </c>
      <c r="E155" s="90">
        <v>845984</v>
      </c>
      <c r="F155" s="90">
        <v>58693</v>
      </c>
      <c r="G155" s="90"/>
      <c r="H155" s="90"/>
      <c r="I155" s="90">
        <v>884</v>
      </c>
      <c r="J155" s="90">
        <v>1451</v>
      </c>
      <c r="K155" s="90"/>
      <c r="L155" s="90">
        <v>725</v>
      </c>
      <c r="M155" s="87">
        <f t="shared" si="7"/>
        <v>934334</v>
      </c>
      <c r="N155" s="91"/>
      <c r="O155" s="90">
        <v>410518</v>
      </c>
      <c r="P155" s="90">
        <v>254716</v>
      </c>
      <c r="Q155" s="90">
        <v>46801</v>
      </c>
      <c r="R155" s="90">
        <v>143485</v>
      </c>
      <c r="S155" s="90">
        <v>811</v>
      </c>
      <c r="T155" s="90"/>
      <c r="U155" s="90">
        <v>17218</v>
      </c>
      <c r="V155" s="87">
        <f t="shared" si="8"/>
        <v>873549</v>
      </c>
      <c r="W155" s="123">
        <v>1041538</v>
      </c>
      <c r="X155" s="127">
        <f t="shared" si="6"/>
        <v>1102323</v>
      </c>
      <c r="AE155" s="88"/>
    </row>
    <row r="156" spans="1:31" ht="12.75">
      <c r="A156" s="104">
        <v>40457</v>
      </c>
      <c r="B156" s="107" t="s">
        <v>282</v>
      </c>
      <c r="C156" s="86" t="s">
        <v>283</v>
      </c>
      <c r="D156" s="110">
        <v>11800</v>
      </c>
      <c r="E156" s="90">
        <v>306407</v>
      </c>
      <c r="F156" s="90">
        <v>20000</v>
      </c>
      <c r="G156" s="90"/>
      <c r="H156" s="90"/>
      <c r="I156" s="90"/>
      <c r="J156" s="90"/>
      <c r="K156" s="90"/>
      <c r="L156" s="90"/>
      <c r="M156" s="87">
        <f t="shared" si="7"/>
        <v>338207</v>
      </c>
      <c r="N156" s="91"/>
      <c r="O156" s="90">
        <v>109370</v>
      </c>
      <c r="P156" s="90">
        <v>89009</v>
      </c>
      <c r="Q156" s="90">
        <v>29670</v>
      </c>
      <c r="R156" s="90">
        <v>19059</v>
      </c>
      <c r="S156" s="90"/>
      <c r="T156" s="90"/>
      <c r="U156" s="90"/>
      <c r="V156" s="87">
        <f t="shared" si="8"/>
        <v>247108</v>
      </c>
      <c r="W156" s="123"/>
      <c r="X156" s="127">
        <f t="shared" si="6"/>
        <v>91099</v>
      </c>
      <c r="AE156" s="88"/>
    </row>
    <row r="157" spans="1:31" ht="12.75">
      <c r="A157" s="104">
        <v>40421</v>
      </c>
      <c r="B157" s="107" t="s">
        <v>284</v>
      </c>
      <c r="C157" s="86" t="s">
        <v>285</v>
      </c>
      <c r="D157" s="110">
        <v>23586</v>
      </c>
      <c r="E157" s="90">
        <v>64110</v>
      </c>
      <c r="F157" s="90">
        <v>18000</v>
      </c>
      <c r="G157" s="90"/>
      <c r="H157" s="90"/>
      <c r="I157" s="90"/>
      <c r="J157" s="90"/>
      <c r="K157" s="90"/>
      <c r="L157" s="90"/>
      <c r="M157" s="87">
        <f t="shared" si="7"/>
        <v>105696</v>
      </c>
      <c r="N157" s="91"/>
      <c r="O157" s="90">
        <v>7326</v>
      </c>
      <c r="P157" s="90">
        <v>18475</v>
      </c>
      <c r="Q157" s="90">
        <v>55424</v>
      </c>
      <c r="R157" s="90">
        <v>9564</v>
      </c>
      <c r="S157" s="90"/>
      <c r="T157" s="90"/>
      <c r="U157" s="90"/>
      <c r="V157" s="87">
        <f t="shared" si="8"/>
        <v>90789</v>
      </c>
      <c r="W157" s="123"/>
      <c r="X157" s="127">
        <f t="shared" si="6"/>
        <v>14907</v>
      </c>
      <c r="AE157" s="88"/>
    </row>
    <row r="158" spans="1:31" ht="12.75">
      <c r="A158" s="104">
        <v>40421</v>
      </c>
      <c r="B158" s="107" t="s">
        <v>286</v>
      </c>
      <c r="C158" s="86" t="s">
        <v>287</v>
      </c>
      <c r="D158" s="110">
        <v>18651</v>
      </c>
      <c r="E158" s="90">
        <v>84393</v>
      </c>
      <c r="F158" s="90">
        <v>16000</v>
      </c>
      <c r="G158" s="90"/>
      <c r="H158" s="90"/>
      <c r="I158" s="90"/>
      <c r="J158" s="90"/>
      <c r="K158" s="90"/>
      <c r="L158" s="90"/>
      <c r="M158" s="87">
        <f t="shared" si="7"/>
        <v>119044</v>
      </c>
      <c r="N158" s="91"/>
      <c r="O158" s="90">
        <v>15434</v>
      </c>
      <c r="P158" s="90">
        <v>60758</v>
      </c>
      <c r="Q158" s="90">
        <v>20253</v>
      </c>
      <c r="R158" s="90">
        <v>10397</v>
      </c>
      <c r="S158" s="90"/>
      <c r="T158" s="90"/>
      <c r="U158" s="90"/>
      <c r="V158" s="87">
        <f t="shared" si="8"/>
        <v>106842</v>
      </c>
      <c r="W158" s="123"/>
      <c r="X158" s="127">
        <f t="shared" si="6"/>
        <v>12202</v>
      </c>
      <c r="AE158" s="88"/>
    </row>
    <row r="159" spans="1:31" ht="12.75">
      <c r="A159" s="104">
        <v>40457</v>
      </c>
      <c r="B159" s="107" t="s">
        <v>288</v>
      </c>
      <c r="C159" s="86" t="s">
        <v>289</v>
      </c>
      <c r="D159" s="110">
        <v>11836</v>
      </c>
      <c r="E159" s="90">
        <v>142661</v>
      </c>
      <c r="F159" s="90">
        <v>17880</v>
      </c>
      <c r="G159" s="90"/>
      <c r="H159" s="90"/>
      <c r="I159" s="90"/>
      <c r="J159" s="90"/>
      <c r="K159" s="90"/>
      <c r="L159" s="90"/>
      <c r="M159" s="87">
        <f t="shared" si="7"/>
        <v>172377</v>
      </c>
      <c r="N159" s="91"/>
      <c r="O159" s="90">
        <v>58352</v>
      </c>
      <c r="P159" s="90">
        <v>75481</v>
      </c>
      <c r="Q159" s="90">
        <v>25160</v>
      </c>
      <c r="R159" s="90">
        <v>15960</v>
      </c>
      <c r="S159" s="90"/>
      <c r="T159" s="90"/>
      <c r="U159" s="90"/>
      <c r="V159" s="87">
        <f t="shared" si="8"/>
        <v>174953</v>
      </c>
      <c r="W159" s="123"/>
      <c r="X159" s="127">
        <f t="shared" si="6"/>
        <v>-2576</v>
      </c>
      <c r="AE159" s="88"/>
    </row>
    <row r="160" spans="1:31" ht="12.75">
      <c r="A160" s="104">
        <v>40344</v>
      </c>
      <c r="B160" s="107" t="s">
        <v>290</v>
      </c>
      <c r="C160" s="86" t="s">
        <v>291</v>
      </c>
      <c r="D160" s="110">
        <v>62167</v>
      </c>
      <c r="E160" s="90">
        <v>480844</v>
      </c>
      <c r="F160" s="90">
        <v>43537</v>
      </c>
      <c r="G160" s="90"/>
      <c r="H160" s="90"/>
      <c r="I160" s="90">
        <v>4860</v>
      </c>
      <c r="J160" s="90">
        <v>390</v>
      </c>
      <c r="K160" s="90">
        <v>8100</v>
      </c>
      <c r="L160" s="90">
        <v>813</v>
      </c>
      <c r="M160" s="87">
        <f t="shared" si="7"/>
        <v>600711</v>
      </c>
      <c r="N160" s="91"/>
      <c r="O160" s="90">
        <v>129047</v>
      </c>
      <c r="P160" s="90">
        <v>243779</v>
      </c>
      <c r="Q160" s="90">
        <v>69725</v>
      </c>
      <c r="R160" s="90">
        <v>137662</v>
      </c>
      <c r="S160" s="90">
        <v>3615</v>
      </c>
      <c r="T160" s="90">
        <v>8376</v>
      </c>
      <c r="U160" s="90">
        <v>582</v>
      </c>
      <c r="V160" s="87">
        <f t="shared" si="8"/>
        <v>592786</v>
      </c>
      <c r="W160" s="123"/>
      <c r="X160" s="127">
        <f t="shared" si="6"/>
        <v>7925</v>
      </c>
      <c r="AE160" s="92"/>
    </row>
    <row r="161" spans="1:31" ht="12.75">
      <c r="A161" s="104">
        <v>40434</v>
      </c>
      <c r="B161" s="107" t="s">
        <v>292</v>
      </c>
      <c r="C161" s="86" t="s">
        <v>293</v>
      </c>
      <c r="D161" s="110">
        <v>10880</v>
      </c>
      <c r="E161" s="90">
        <v>127311</v>
      </c>
      <c r="F161" s="90"/>
      <c r="G161" s="90"/>
      <c r="H161" s="90"/>
      <c r="I161" s="90"/>
      <c r="J161" s="90"/>
      <c r="K161" s="90"/>
      <c r="L161" s="90"/>
      <c r="M161" s="87">
        <f t="shared" si="7"/>
        <v>138191</v>
      </c>
      <c r="N161" s="91"/>
      <c r="O161" s="90">
        <v>26564</v>
      </c>
      <c r="P161" s="90">
        <v>95223</v>
      </c>
      <c r="Q161" s="90">
        <v>5012</v>
      </c>
      <c r="R161" s="90">
        <v>13609</v>
      </c>
      <c r="S161" s="90"/>
      <c r="T161" s="90"/>
      <c r="U161" s="90"/>
      <c r="V161" s="87">
        <f t="shared" si="8"/>
        <v>140408</v>
      </c>
      <c r="W161" s="123"/>
      <c r="X161" s="127">
        <f t="shared" si="6"/>
        <v>-2217</v>
      </c>
      <c r="AE161" s="88"/>
    </row>
    <row r="162" spans="1:31" ht="12.75">
      <c r="A162" s="104">
        <v>40364</v>
      </c>
      <c r="B162" s="107" t="s">
        <v>294</v>
      </c>
      <c r="C162" s="86" t="s">
        <v>295</v>
      </c>
      <c r="D162" s="110">
        <v>39640</v>
      </c>
      <c r="E162" s="90">
        <v>444037</v>
      </c>
      <c r="F162" s="90">
        <v>86851</v>
      </c>
      <c r="G162" s="90"/>
      <c r="H162" s="90"/>
      <c r="I162" s="90">
        <v>544</v>
      </c>
      <c r="J162" s="90">
        <v>819</v>
      </c>
      <c r="K162" s="90"/>
      <c r="L162" s="90">
        <v>149875</v>
      </c>
      <c r="M162" s="87">
        <f t="shared" si="7"/>
        <v>721766</v>
      </c>
      <c r="N162" s="91"/>
      <c r="O162" s="90">
        <v>119424</v>
      </c>
      <c r="P162" s="90">
        <v>275979</v>
      </c>
      <c r="Q162" s="90"/>
      <c r="R162" s="90">
        <v>292093</v>
      </c>
      <c r="S162" s="90">
        <v>483</v>
      </c>
      <c r="T162" s="90"/>
      <c r="U162" s="90">
        <v>12704</v>
      </c>
      <c r="V162" s="87">
        <f t="shared" si="8"/>
        <v>700683</v>
      </c>
      <c r="W162" s="123">
        <v>826824</v>
      </c>
      <c r="X162" s="127">
        <f t="shared" si="6"/>
        <v>847907</v>
      </c>
      <c r="AE162" s="88"/>
    </row>
    <row r="163" spans="1:31" ht="12.75">
      <c r="A163" s="104">
        <v>40399</v>
      </c>
      <c r="B163" s="107" t="s">
        <v>296</v>
      </c>
      <c r="C163" s="89" t="s">
        <v>297</v>
      </c>
      <c r="D163" s="110">
        <v>165713</v>
      </c>
      <c r="E163" s="90">
        <v>526861</v>
      </c>
      <c r="F163" s="90">
        <v>26990</v>
      </c>
      <c r="G163" s="90">
        <v>15000</v>
      </c>
      <c r="H163" s="90"/>
      <c r="I163" s="90"/>
      <c r="J163" s="90">
        <v>1361</v>
      </c>
      <c r="K163" s="90">
        <v>3876</v>
      </c>
      <c r="L163" s="90">
        <v>29139</v>
      </c>
      <c r="M163" s="87">
        <f t="shared" si="7"/>
        <v>768940</v>
      </c>
      <c r="N163" s="91">
        <v>5563</v>
      </c>
      <c r="O163" s="90">
        <v>346010</v>
      </c>
      <c r="P163" s="90">
        <v>187835</v>
      </c>
      <c r="Q163" s="90">
        <v>21699</v>
      </c>
      <c r="R163" s="90">
        <v>172022</v>
      </c>
      <c r="S163" s="90"/>
      <c r="T163" s="90"/>
      <c r="U163" s="90">
        <v>27706</v>
      </c>
      <c r="V163" s="87">
        <f t="shared" si="8"/>
        <v>760835</v>
      </c>
      <c r="W163" s="123"/>
      <c r="X163" s="127">
        <f t="shared" si="6"/>
        <v>8105</v>
      </c>
      <c r="AE163" s="88"/>
    </row>
    <row r="164" spans="1:31" ht="12.75">
      <c r="A164" s="104">
        <v>40421</v>
      </c>
      <c r="B164" s="107" t="s">
        <v>298</v>
      </c>
      <c r="C164" s="86" t="s">
        <v>299</v>
      </c>
      <c r="D164" s="110">
        <v>5813</v>
      </c>
      <c r="E164" s="90">
        <v>3056</v>
      </c>
      <c r="F164" s="90"/>
      <c r="G164" s="90"/>
      <c r="H164" s="90"/>
      <c r="I164" s="90"/>
      <c r="J164" s="90">
        <v>14</v>
      </c>
      <c r="K164" s="90">
        <v>274</v>
      </c>
      <c r="L164" s="90">
        <v>598</v>
      </c>
      <c r="M164" s="87">
        <f t="shared" si="7"/>
        <v>9755</v>
      </c>
      <c r="N164" s="91">
        <v>1609</v>
      </c>
      <c r="O164" s="90"/>
      <c r="P164" s="90"/>
      <c r="Q164" s="90"/>
      <c r="R164" s="90">
        <v>162</v>
      </c>
      <c r="S164" s="90"/>
      <c r="T164" s="90"/>
      <c r="U164" s="90"/>
      <c r="V164" s="87">
        <f t="shared" si="8"/>
        <v>1771</v>
      </c>
      <c r="W164" s="123"/>
      <c r="X164" s="127">
        <f t="shared" si="6"/>
        <v>7984</v>
      </c>
      <c r="AE164" s="88"/>
    </row>
    <row r="165" spans="1:31" ht="12.75">
      <c r="A165" s="104">
        <v>40381</v>
      </c>
      <c r="B165" s="107" t="s">
        <v>300</v>
      </c>
      <c r="C165" s="86" t="s">
        <v>301</v>
      </c>
      <c r="D165" s="110">
        <v>3934</v>
      </c>
      <c r="E165" s="90">
        <v>26113</v>
      </c>
      <c r="F165" s="90"/>
      <c r="G165" s="90"/>
      <c r="H165" s="90"/>
      <c r="I165" s="90"/>
      <c r="J165" s="90">
        <v>18</v>
      </c>
      <c r="K165" s="90"/>
      <c r="L165" s="90"/>
      <c r="M165" s="87">
        <f t="shared" si="7"/>
        <v>30065</v>
      </c>
      <c r="N165" s="91"/>
      <c r="O165" s="90">
        <v>3604</v>
      </c>
      <c r="P165" s="90">
        <v>13543</v>
      </c>
      <c r="Q165" s="90"/>
      <c r="R165" s="90">
        <v>12506</v>
      </c>
      <c r="S165" s="90"/>
      <c r="T165" s="90"/>
      <c r="U165" s="90"/>
      <c r="V165" s="87">
        <f t="shared" si="8"/>
        <v>29653</v>
      </c>
      <c r="W165" s="123"/>
      <c r="X165" s="127">
        <f t="shared" si="6"/>
        <v>412</v>
      </c>
      <c r="AE165" s="88"/>
    </row>
    <row r="166" spans="1:31" ht="12.75">
      <c r="A166" s="121">
        <v>40381</v>
      </c>
      <c r="B166" s="108" t="s">
        <v>302</v>
      </c>
      <c r="C166" s="95" t="s">
        <v>303</v>
      </c>
      <c r="D166" s="110">
        <v>79973</v>
      </c>
      <c r="E166" s="90">
        <v>109796</v>
      </c>
      <c r="F166" s="90"/>
      <c r="G166" s="90">
        <v>2335</v>
      </c>
      <c r="H166" s="90"/>
      <c r="I166" s="90"/>
      <c r="J166" s="90">
        <v>131</v>
      </c>
      <c r="K166" s="90"/>
      <c r="L166" s="111">
        <v>161</v>
      </c>
      <c r="M166" s="87">
        <f t="shared" si="7"/>
        <v>192396</v>
      </c>
      <c r="N166" s="91"/>
      <c r="O166" s="90">
        <v>15914</v>
      </c>
      <c r="P166" s="90">
        <v>112920</v>
      </c>
      <c r="Q166" s="90"/>
      <c r="R166" s="90">
        <v>54877</v>
      </c>
      <c r="S166" s="90"/>
      <c r="T166" s="90"/>
      <c r="U166" s="90">
        <v>1516</v>
      </c>
      <c r="V166" s="87">
        <f t="shared" si="8"/>
        <v>185227</v>
      </c>
      <c r="W166" s="123"/>
      <c r="X166" s="127">
        <f t="shared" si="6"/>
        <v>7169</v>
      </c>
      <c r="AE166" s="88"/>
    </row>
    <row r="167" spans="1:31" ht="13.5" thickBot="1">
      <c r="A167" s="105"/>
      <c r="B167" s="109"/>
      <c r="C167" s="75" t="s">
        <v>304</v>
      </c>
      <c r="D167" s="96">
        <f>SUM(D3:D166)</f>
        <v>13656284</v>
      </c>
      <c r="E167" s="96">
        <f aca="true" t="shared" si="9" ref="E167:X167">SUM(E3:E166)</f>
        <v>27876517</v>
      </c>
      <c r="F167" s="96">
        <f t="shared" si="9"/>
        <v>2746298</v>
      </c>
      <c r="G167" s="96">
        <f t="shared" si="9"/>
        <v>1130761</v>
      </c>
      <c r="H167" s="96">
        <f t="shared" si="9"/>
        <v>2607241</v>
      </c>
      <c r="I167" s="96">
        <f>SUM(I3:I166)</f>
        <v>2137535</v>
      </c>
      <c r="J167" s="96">
        <f>SUM(J3:J166)</f>
        <v>310517</v>
      </c>
      <c r="K167" s="96">
        <f>SUM(K3:K166)</f>
        <v>232755</v>
      </c>
      <c r="L167" s="96">
        <f>SUM(L3:L166)</f>
        <v>2172815</v>
      </c>
      <c r="M167" s="97">
        <f>SUM(M3:M166)</f>
        <v>52870723</v>
      </c>
      <c r="N167" s="96">
        <f t="shared" si="9"/>
        <v>7685186</v>
      </c>
      <c r="O167" s="96">
        <f t="shared" si="9"/>
        <v>8015156</v>
      </c>
      <c r="P167" s="96">
        <f t="shared" si="9"/>
        <v>18489881</v>
      </c>
      <c r="Q167" s="96">
        <f t="shared" si="9"/>
        <v>7738578</v>
      </c>
      <c r="R167" s="96">
        <f t="shared" si="9"/>
        <v>7793682</v>
      </c>
      <c r="S167" s="96">
        <f t="shared" si="9"/>
        <v>1604313</v>
      </c>
      <c r="T167" s="96">
        <f t="shared" si="9"/>
        <v>987015</v>
      </c>
      <c r="U167" s="96">
        <f t="shared" si="9"/>
        <v>994129</v>
      </c>
      <c r="V167" s="96">
        <f t="shared" si="9"/>
        <v>53307940</v>
      </c>
      <c r="W167" s="96">
        <f t="shared" si="9"/>
        <v>2245525</v>
      </c>
      <c r="X167" s="96">
        <f t="shared" si="9"/>
        <v>1808308</v>
      </c>
      <c r="AE167" s="98"/>
    </row>
    <row r="168" spans="1:3" ht="12.75">
      <c r="A168" s="106">
        <f>COUNTA(A3:A166)</f>
        <v>163</v>
      </c>
      <c r="B168" s="102"/>
      <c r="C168" s="99">
        <f>COUNTA(C3:C166)</f>
        <v>164</v>
      </c>
    </row>
    <row r="169" spans="21:22" ht="12.75">
      <c r="U169" s="100"/>
      <c r="V169" s="76" t="s">
        <v>462</v>
      </c>
    </row>
    <row r="170" ht="12.75">
      <c r="L170" s="100"/>
    </row>
    <row r="171" ht="12.75"/>
    <row r="172" ht="12.75">
      <c r="C172" s="101" t="s">
        <v>450</v>
      </c>
    </row>
    <row r="173" ht="12.75">
      <c r="C173" s="103">
        <f>C168-A168</f>
        <v>1</v>
      </c>
    </row>
    <row r="174" ht="12.75"/>
    <row r="175" ht="12.75"/>
    <row r="176" ht="12.75"/>
    <row r="177" ht="12.75"/>
    <row r="178" ht="12.75"/>
    <row r="179" ht="12.75"/>
    <row r="180" ht="12.75"/>
    <row r="181" ht="12.75">
      <c r="N181" s="100"/>
    </row>
    <row r="183" ht="12.75">
      <c r="L183" s="114"/>
    </row>
  </sheetData>
  <sheetProtection/>
  <mergeCells count="3">
    <mergeCell ref="D1:M1"/>
    <mergeCell ref="N1:V1"/>
    <mergeCell ref="A1:C1"/>
  </mergeCells>
  <printOptions/>
  <pageMargins left="0.75" right="0.75" top="1" bottom="1" header="0.5" footer="0.5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5"/>
  <sheetViews>
    <sheetView zoomScalePageLayoutView="0" workbookViewId="0" topLeftCell="A1">
      <pane ySplit="2" topLeftCell="A631" activePane="bottomLeft" state="frozen"/>
      <selection pane="topLeft" activeCell="C178" sqref="C178"/>
      <selection pane="bottomLeft" activeCell="C243" sqref="C243"/>
    </sheetView>
  </sheetViews>
  <sheetFormatPr defaultColWidth="9.140625" defaultRowHeight="12.75"/>
  <cols>
    <col min="1" max="1" width="10.140625" style="2" bestFit="1" customWidth="1"/>
    <col min="2" max="2" width="9.57421875" style="2" customWidth="1"/>
    <col min="3" max="3" width="16.140625" style="0" customWidth="1"/>
    <col min="4" max="4" width="38.57421875" style="0" customWidth="1"/>
    <col min="5" max="5" width="18.421875" style="0" bestFit="1" customWidth="1"/>
    <col min="6" max="6" width="15.00390625" style="2" bestFit="1" customWidth="1"/>
    <col min="7" max="8" width="14.00390625" style="0" bestFit="1" customWidth="1"/>
    <col min="9" max="9" width="15.00390625" style="0" bestFit="1" customWidth="1"/>
  </cols>
  <sheetData>
    <row r="1" spans="1:6" ht="12.75">
      <c r="A1" s="72"/>
      <c r="B1" s="73"/>
      <c r="C1" s="73"/>
      <c r="D1" s="74"/>
      <c r="E1" s="31"/>
      <c r="F1" s="32"/>
    </row>
    <row r="2" spans="1:6" ht="22.5">
      <c r="A2" s="51" t="s">
        <v>420</v>
      </c>
      <c r="B2" s="21" t="s">
        <v>0</v>
      </c>
      <c r="C2" s="22" t="s">
        <v>1</v>
      </c>
      <c r="D2" s="52" t="s">
        <v>480</v>
      </c>
      <c r="E2" s="33" t="s">
        <v>522</v>
      </c>
      <c r="F2" s="34" t="s">
        <v>304</v>
      </c>
    </row>
    <row r="3" spans="1:6" ht="12.75">
      <c r="A3" s="53"/>
      <c r="B3" s="4" t="s">
        <v>2</v>
      </c>
      <c r="C3" s="5" t="s">
        <v>3</v>
      </c>
      <c r="D3" s="54"/>
      <c r="E3" s="28"/>
      <c r="F3" s="35"/>
    </row>
    <row r="4" spans="1:6" ht="12.75">
      <c r="A4" s="55">
        <v>40413</v>
      </c>
      <c r="B4" s="4"/>
      <c r="C4" s="5"/>
      <c r="D4" s="54" t="s">
        <v>360</v>
      </c>
      <c r="E4" s="36">
        <v>57633</v>
      </c>
      <c r="F4" s="35"/>
    </row>
    <row r="5" spans="1:6" ht="12.75">
      <c r="A5" s="56"/>
      <c r="B5" s="6"/>
      <c r="C5" s="7"/>
      <c r="D5" s="57"/>
      <c r="E5" s="29"/>
      <c r="F5" s="37">
        <f>SUM('Special levies forecast 10-11'!E4)</f>
        <v>57633</v>
      </c>
    </row>
    <row r="6" spans="1:6" ht="12.75">
      <c r="A6" s="58"/>
      <c r="B6" s="8" t="s">
        <v>4</v>
      </c>
      <c r="C6" s="9" t="s">
        <v>5</v>
      </c>
      <c r="D6" s="59"/>
      <c r="E6" s="38"/>
      <c r="F6" s="39"/>
    </row>
    <row r="7" spans="1:6" ht="12.75">
      <c r="A7" s="55">
        <v>40399</v>
      </c>
      <c r="B7" s="4"/>
      <c r="C7" s="5"/>
      <c r="D7" s="54" t="s">
        <v>329</v>
      </c>
      <c r="E7" s="36">
        <v>170080</v>
      </c>
      <c r="F7" s="35"/>
    </row>
    <row r="8" spans="1:6" ht="12.75">
      <c r="A8" s="53"/>
      <c r="B8" s="4"/>
      <c r="C8" s="5"/>
      <c r="D8" s="54" t="s">
        <v>352</v>
      </c>
      <c r="E8" s="36">
        <v>15087</v>
      </c>
      <c r="F8" s="35"/>
    </row>
    <row r="9" spans="1:6" ht="12.75">
      <c r="A9" s="56"/>
      <c r="B9" s="6"/>
      <c r="C9" s="7"/>
      <c r="D9" s="57"/>
      <c r="E9" s="29"/>
      <c r="F9" s="37">
        <f>SUM('Special levies forecast 10-11'!E7:E8)</f>
        <v>185167</v>
      </c>
    </row>
    <row r="10" spans="1:6" ht="12.75">
      <c r="A10" s="58"/>
      <c r="B10" s="8" t="s">
        <v>6</v>
      </c>
      <c r="C10" s="9" t="s">
        <v>7</v>
      </c>
      <c r="D10" s="59"/>
      <c r="E10" s="38"/>
      <c r="F10" s="39"/>
    </row>
    <row r="11" spans="1:6" ht="12.75">
      <c r="A11" s="53"/>
      <c r="B11" s="4"/>
      <c r="C11" s="5"/>
      <c r="D11" s="54" t="s">
        <v>358</v>
      </c>
      <c r="E11" s="36">
        <v>507293</v>
      </c>
      <c r="F11" s="35"/>
    </row>
    <row r="12" spans="1:6" ht="12.75">
      <c r="A12" s="55">
        <v>40415</v>
      </c>
      <c r="B12" s="4"/>
      <c r="C12" s="5"/>
      <c r="D12" s="54" t="s">
        <v>517</v>
      </c>
      <c r="E12" s="36">
        <v>304737</v>
      </c>
      <c r="F12" s="35"/>
    </row>
    <row r="13" spans="1:6" ht="12.75">
      <c r="A13" s="53"/>
      <c r="B13" s="4"/>
      <c r="C13" s="5"/>
      <c r="D13" s="54" t="s">
        <v>430</v>
      </c>
      <c r="E13" s="36">
        <v>2540</v>
      </c>
      <c r="F13" s="35"/>
    </row>
    <row r="14" spans="1:6" ht="12.75">
      <c r="A14" s="53"/>
      <c r="B14" s="4"/>
      <c r="C14" s="5"/>
      <c r="D14" s="54" t="s">
        <v>431</v>
      </c>
      <c r="E14" s="36">
        <v>178</v>
      </c>
      <c r="F14" s="35"/>
    </row>
    <row r="15" spans="1:6" ht="12.75">
      <c r="A15" s="53"/>
      <c r="B15" s="4"/>
      <c r="C15" s="5"/>
      <c r="E15" s="36"/>
      <c r="F15" s="35"/>
    </row>
    <row r="16" spans="1:6" ht="12.75">
      <c r="A16" s="56"/>
      <c r="B16" s="6"/>
      <c r="C16" s="7"/>
      <c r="D16" s="57"/>
      <c r="E16" s="29"/>
      <c r="F16" s="41">
        <f>SUM('Special levies forecast 10-11'!E11:E15)</f>
        <v>814748</v>
      </c>
    </row>
    <row r="17" spans="1:6" ht="12.75">
      <c r="A17" s="58"/>
      <c r="B17" s="8" t="s">
        <v>8</v>
      </c>
      <c r="C17" s="9" t="s">
        <v>9</v>
      </c>
      <c r="D17" s="59"/>
      <c r="E17" s="28"/>
      <c r="F17" s="39"/>
    </row>
    <row r="18" spans="1:6" ht="12.75">
      <c r="A18" s="55">
        <v>40415</v>
      </c>
      <c r="B18" s="4"/>
      <c r="C18" s="5"/>
      <c r="D18" s="54" t="s">
        <v>306</v>
      </c>
      <c r="E18" s="36">
        <v>18931</v>
      </c>
      <c r="F18" s="35"/>
    </row>
    <row r="19" spans="1:6" ht="12.75">
      <c r="A19" s="53"/>
      <c r="B19" s="4"/>
      <c r="C19" s="5"/>
      <c r="D19" s="54" t="s">
        <v>360</v>
      </c>
      <c r="E19" s="36">
        <v>1591</v>
      </c>
      <c r="F19" s="35"/>
    </row>
    <row r="20" spans="1:6" ht="12.75">
      <c r="A20" s="56"/>
      <c r="B20" s="6"/>
      <c r="C20" s="7"/>
      <c r="D20" s="57"/>
      <c r="E20" s="29"/>
      <c r="F20" s="37">
        <f>SUM('Special levies forecast 10-11'!E18:E19)</f>
        <v>20522</v>
      </c>
    </row>
    <row r="21" spans="1:6" ht="12.75">
      <c r="A21" s="58"/>
      <c r="B21" s="8" t="s">
        <v>10</v>
      </c>
      <c r="C21" s="9" t="s">
        <v>11</v>
      </c>
      <c r="D21" s="59"/>
      <c r="E21" s="38"/>
      <c r="F21" s="39"/>
    </row>
    <row r="22" spans="1:6" ht="12.75">
      <c r="A22" s="55"/>
      <c r="B22" s="4"/>
      <c r="C22" s="5"/>
      <c r="D22" s="54" t="s">
        <v>315</v>
      </c>
      <c r="E22" s="36">
        <v>721161</v>
      </c>
      <c r="F22" s="35"/>
    </row>
    <row r="23" spans="1:6" ht="12.75">
      <c r="A23" s="55">
        <v>40421</v>
      </c>
      <c r="B23" s="4"/>
      <c r="C23" s="5"/>
      <c r="D23" s="54" t="s">
        <v>337</v>
      </c>
      <c r="E23" s="36">
        <v>119669</v>
      </c>
      <c r="F23" s="35"/>
    </row>
    <row r="24" spans="1:6" ht="12.75">
      <c r="A24" s="53"/>
      <c r="B24" s="4"/>
      <c r="C24" s="5"/>
      <c r="D24" s="54" t="s">
        <v>338</v>
      </c>
      <c r="E24" s="36">
        <v>55907</v>
      </c>
      <c r="F24" s="35"/>
    </row>
    <row r="25" spans="1:6" ht="12.75">
      <c r="A25" s="53"/>
      <c r="B25" s="4"/>
      <c r="C25" s="5"/>
      <c r="D25" s="54" t="s">
        <v>339</v>
      </c>
      <c r="E25" s="36">
        <v>57533</v>
      </c>
      <c r="F25" s="35"/>
    </row>
    <row r="26" spans="1:6" ht="12.75">
      <c r="A26" s="56"/>
      <c r="B26" s="6"/>
      <c r="C26" s="7"/>
      <c r="D26" s="57"/>
      <c r="E26" s="29"/>
      <c r="F26" s="41">
        <f>SUM('Special levies forecast 10-11'!E22:E25)</f>
        <v>954270</v>
      </c>
    </row>
    <row r="27" spans="1:6" ht="12.75">
      <c r="A27" s="58"/>
      <c r="B27" s="8" t="s">
        <v>12</v>
      </c>
      <c r="C27" s="9" t="s">
        <v>13</v>
      </c>
      <c r="D27" s="59"/>
      <c r="E27" s="38"/>
      <c r="F27" s="39"/>
    </row>
    <row r="28" spans="1:6" ht="12.75">
      <c r="A28" s="55">
        <v>40415</v>
      </c>
      <c r="B28" s="4"/>
      <c r="C28" s="5"/>
      <c r="D28" s="54" t="s">
        <v>360</v>
      </c>
      <c r="E28" s="36">
        <v>9733</v>
      </c>
      <c r="F28" s="35"/>
    </row>
    <row r="29" spans="1:6" ht="12.75">
      <c r="A29" s="56"/>
      <c r="B29" s="6"/>
      <c r="C29" s="7"/>
      <c r="D29" s="57"/>
      <c r="E29" s="29"/>
      <c r="F29" s="37">
        <f>SUM('Special levies forecast 10-11'!E28)</f>
        <v>9733</v>
      </c>
    </row>
    <row r="30" spans="1:6" ht="12.75">
      <c r="A30" s="58"/>
      <c r="B30" s="8" t="s">
        <v>14</v>
      </c>
      <c r="C30" s="9" t="s">
        <v>15</v>
      </c>
      <c r="D30" s="59"/>
      <c r="E30" s="38"/>
      <c r="F30" s="39"/>
    </row>
    <row r="31" spans="1:6" ht="12.75">
      <c r="A31" s="53"/>
      <c r="B31" s="4"/>
      <c r="C31" s="5"/>
      <c r="D31" s="54" t="s">
        <v>359</v>
      </c>
      <c r="E31" s="36">
        <v>306801</v>
      </c>
      <c r="F31" s="35"/>
    </row>
    <row r="32" spans="1:6" ht="12.75">
      <c r="A32" s="55"/>
      <c r="B32" s="4"/>
      <c r="C32" s="5"/>
      <c r="D32" s="54" t="s">
        <v>517</v>
      </c>
      <c r="E32" s="36">
        <v>205682</v>
      </c>
      <c r="F32" s="35"/>
    </row>
    <row r="33" spans="1:6" ht="12.75">
      <c r="A33" s="55">
        <v>40415</v>
      </c>
      <c r="B33" s="4"/>
      <c r="C33" s="5"/>
      <c r="D33" s="54" t="s">
        <v>518</v>
      </c>
      <c r="E33" s="36">
        <v>22356</v>
      </c>
      <c r="F33" s="35"/>
    </row>
    <row r="34" spans="1:6" ht="12.75">
      <c r="A34" s="53"/>
      <c r="B34" s="4"/>
      <c r="C34" s="5"/>
      <c r="D34" s="54" t="s">
        <v>432</v>
      </c>
      <c r="E34" s="36">
        <v>11710</v>
      </c>
      <c r="F34" s="35"/>
    </row>
    <row r="35" spans="1:6" ht="12.75">
      <c r="A35" s="53"/>
      <c r="B35" s="4"/>
      <c r="C35" s="5"/>
      <c r="D35" s="54" t="s">
        <v>433</v>
      </c>
      <c r="E35" s="36">
        <v>81</v>
      </c>
      <c r="F35" s="35"/>
    </row>
    <row r="36" spans="1:6" ht="12.75">
      <c r="A36" s="53"/>
      <c r="B36" s="4"/>
      <c r="C36" s="5"/>
      <c r="E36" s="36"/>
      <c r="F36" s="35"/>
    </row>
    <row r="37" spans="1:6" ht="12.75">
      <c r="A37" s="56"/>
      <c r="B37" s="6"/>
      <c r="C37" s="7"/>
      <c r="D37" s="60"/>
      <c r="E37" s="29"/>
      <c r="F37" s="41">
        <f>SUM('Special levies forecast 10-11'!E31:E36)</f>
        <v>546630</v>
      </c>
    </row>
    <row r="38" spans="1:6" ht="12.75">
      <c r="A38" s="58"/>
      <c r="B38" s="8" t="s">
        <v>16</v>
      </c>
      <c r="C38" s="9" t="s">
        <v>17</v>
      </c>
      <c r="D38" s="59"/>
      <c r="E38" s="38"/>
      <c r="F38" s="39"/>
    </row>
    <row r="39" spans="1:6" ht="12.75">
      <c r="A39" s="55">
        <v>40392</v>
      </c>
      <c r="B39" s="4"/>
      <c r="C39" s="5"/>
      <c r="D39" s="54" t="s">
        <v>314</v>
      </c>
      <c r="E39" s="36">
        <v>19361</v>
      </c>
      <c r="F39" s="35"/>
    </row>
    <row r="40" spans="1:6" ht="12.75">
      <c r="A40" s="53"/>
      <c r="B40" s="4"/>
      <c r="C40" s="5"/>
      <c r="D40" s="54" t="s">
        <v>363</v>
      </c>
      <c r="E40" s="36">
        <v>12005</v>
      </c>
      <c r="F40" s="35"/>
    </row>
    <row r="41" spans="1:6" ht="12.75">
      <c r="A41" s="56"/>
      <c r="B41" s="6"/>
      <c r="C41" s="7"/>
      <c r="D41" s="57"/>
      <c r="E41" s="29"/>
      <c r="F41" s="37">
        <f>SUM('Special levies forecast 10-11'!E39:E40)</f>
        <v>31366</v>
      </c>
    </row>
    <row r="42" spans="1:6" ht="12.75">
      <c r="A42" s="58"/>
      <c r="B42" s="8" t="s">
        <v>18</v>
      </c>
      <c r="C42" s="9" t="s">
        <v>19</v>
      </c>
      <c r="D42" s="59"/>
      <c r="E42" s="38"/>
      <c r="F42" s="39"/>
    </row>
    <row r="43" spans="1:6" ht="12.75">
      <c r="A43" s="55">
        <v>40392</v>
      </c>
      <c r="B43" s="4"/>
      <c r="C43" s="5"/>
      <c r="D43" s="54" t="s">
        <v>314</v>
      </c>
      <c r="E43" s="36">
        <v>15572</v>
      </c>
      <c r="F43" s="35"/>
    </row>
    <row r="44" spans="1:6" ht="12.75">
      <c r="A44" s="56"/>
      <c r="B44" s="6"/>
      <c r="C44" s="7"/>
      <c r="D44" s="57"/>
      <c r="E44" s="29"/>
      <c r="F44" s="37">
        <f>SUM('Special levies forecast 10-11'!E43)</f>
        <v>15572</v>
      </c>
    </row>
    <row r="45" spans="1:6" ht="12.75">
      <c r="A45" s="58"/>
      <c r="B45" s="8" t="s">
        <v>20</v>
      </c>
      <c r="C45" s="9" t="s">
        <v>21</v>
      </c>
      <c r="D45" s="59"/>
      <c r="E45" s="38"/>
      <c r="F45" s="39"/>
    </row>
    <row r="46" spans="1:6" ht="12.75">
      <c r="A46" s="55">
        <v>40415</v>
      </c>
      <c r="B46" s="4"/>
      <c r="C46" s="5"/>
      <c r="D46" s="54" t="s">
        <v>410</v>
      </c>
      <c r="E46" s="36">
        <v>14159</v>
      </c>
      <c r="F46" s="35"/>
    </row>
    <row r="47" spans="1:6" ht="12.75">
      <c r="A47" s="56"/>
      <c r="B47" s="6"/>
      <c r="C47" s="7"/>
      <c r="D47" s="57"/>
      <c r="E47" s="29"/>
      <c r="F47" s="37">
        <f>SUM('Special levies forecast 10-11'!E46)</f>
        <v>14159</v>
      </c>
    </row>
    <row r="48" spans="1:6" ht="12.75">
      <c r="A48" s="58"/>
      <c r="B48" s="8" t="s">
        <v>22</v>
      </c>
      <c r="C48" s="9" t="s">
        <v>23</v>
      </c>
      <c r="D48" s="59"/>
      <c r="E48" s="38"/>
      <c r="F48" s="39"/>
    </row>
    <row r="49" spans="1:6" ht="12.75">
      <c r="A49" s="55">
        <v>40415</v>
      </c>
      <c r="B49" s="4"/>
      <c r="C49" s="5"/>
      <c r="D49" s="54" t="s">
        <v>360</v>
      </c>
      <c r="E49" s="36">
        <v>3847</v>
      </c>
      <c r="F49" s="35"/>
    </row>
    <row r="50" spans="1:6" ht="12.75">
      <c r="A50" s="56"/>
      <c r="B50" s="6"/>
      <c r="C50" s="7"/>
      <c r="D50" s="57"/>
      <c r="E50" s="29"/>
      <c r="F50" s="37">
        <f>SUM('Special levies forecast 10-11'!E49)</f>
        <v>3847</v>
      </c>
    </row>
    <row r="51" spans="1:6" ht="12.75">
      <c r="A51" s="58"/>
      <c r="B51" s="8" t="s">
        <v>24</v>
      </c>
      <c r="C51" s="9" t="s">
        <v>25</v>
      </c>
      <c r="D51" s="59"/>
      <c r="E51" s="38"/>
      <c r="F51" s="39"/>
    </row>
    <row r="52" spans="1:6" ht="12.75">
      <c r="A52" s="55">
        <v>40364</v>
      </c>
      <c r="B52" s="4"/>
      <c r="C52" s="5"/>
      <c r="D52" s="54" t="s">
        <v>327</v>
      </c>
      <c r="E52" s="36">
        <v>35948</v>
      </c>
      <c r="F52" s="35"/>
    </row>
    <row r="53" spans="1:6" ht="12.75">
      <c r="A53" s="56"/>
      <c r="B53" s="6"/>
      <c r="C53" s="7"/>
      <c r="D53" s="57"/>
      <c r="E53" s="29"/>
      <c r="F53" s="37">
        <f>SUM('Special levies forecast 10-11'!E52)</f>
        <v>35948</v>
      </c>
    </row>
    <row r="54" spans="1:6" ht="12.75">
      <c r="A54" s="58"/>
      <c r="B54" s="8" t="s">
        <v>26</v>
      </c>
      <c r="C54" s="9" t="s">
        <v>27</v>
      </c>
      <c r="D54" s="59"/>
      <c r="E54" s="38"/>
      <c r="F54" s="39"/>
    </row>
    <row r="55" spans="1:6" ht="12.75">
      <c r="A55" s="55">
        <v>40364</v>
      </c>
      <c r="B55" s="4"/>
      <c r="C55" s="5"/>
      <c r="D55" s="54" t="s">
        <v>306</v>
      </c>
      <c r="E55" s="36">
        <v>12535</v>
      </c>
      <c r="F55" s="35"/>
    </row>
    <row r="56" spans="1:6" ht="12.75">
      <c r="A56" s="56"/>
      <c r="B56" s="6"/>
      <c r="C56" s="7"/>
      <c r="D56" s="57"/>
      <c r="E56" s="29"/>
      <c r="F56" s="37">
        <f>SUM('Special levies forecast 10-11'!E55)</f>
        <v>12535</v>
      </c>
    </row>
    <row r="57" spans="1:6" ht="12.75">
      <c r="A57" s="58"/>
      <c r="B57" s="8" t="s">
        <v>28</v>
      </c>
      <c r="C57" s="9" t="s">
        <v>29</v>
      </c>
      <c r="D57" s="59"/>
      <c r="E57" s="38"/>
      <c r="F57" s="39"/>
    </row>
    <row r="58" spans="1:6" ht="12.75">
      <c r="A58" s="55">
        <v>40374</v>
      </c>
      <c r="B58" s="4"/>
      <c r="C58" s="5"/>
      <c r="D58" s="54" t="s">
        <v>340</v>
      </c>
      <c r="E58" s="36">
        <v>5777</v>
      </c>
      <c r="F58" s="35"/>
    </row>
    <row r="59" spans="1:6" ht="12.75">
      <c r="A59" s="56"/>
      <c r="B59" s="6"/>
      <c r="C59" s="7"/>
      <c r="D59" s="57"/>
      <c r="E59" s="29"/>
      <c r="F59" s="41">
        <f>SUM('Special levies forecast 10-11'!E58)</f>
        <v>5777</v>
      </c>
    </row>
    <row r="60" spans="1:6" ht="12.75">
      <c r="A60" s="58"/>
      <c r="B60" s="8" t="s">
        <v>30</v>
      </c>
      <c r="C60" s="9" t="s">
        <v>31</v>
      </c>
      <c r="D60" s="59"/>
      <c r="E60" s="38"/>
      <c r="F60" s="39"/>
    </row>
    <row r="61" spans="1:6" ht="12.75">
      <c r="A61" s="55">
        <v>40364</v>
      </c>
      <c r="B61" s="4"/>
      <c r="C61" s="5"/>
      <c r="D61" s="54" t="s">
        <v>328</v>
      </c>
      <c r="E61" s="36">
        <v>270755</v>
      </c>
      <c r="F61" s="35"/>
    </row>
    <row r="62" spans="1:6" ht="12.75">
      <c r="A62" s="56"/>
      <c r="B62" s="6"/>
      <c r="C62" s="7"/>
      <c r="D62" s="57"/>
      <c r="E62" s="29"/>
      <c r="F62" s="37">
        <f>SUM('Special levies forecast 10-11'!E61)</f>
        <v>270755</v>
      </c>
    </row>
    <row r="63" spans="1:6" ht="12.75">
      <c r="A63" s="58"/>
      <c r="B63" s="8" t="s">
        <v>32</v>
      </c>
      <c r="C63" s="9" t="s">
        <v>33</v>
      </c>
      <c r="D63" s="59"/>
      <c r="E63" s="38"/>
      <c r="F63" s="39"/>
    </row>
    <row r="64" spans="1:6" ht="12.75">
      <c r="A64" s="55">
        <v>40415</v>
      </c>
      <c r="B64" s="4"/>
      <c r="C64" s="5"/>
      <c r="D64" s="54" t="s">
        <v>306</v>
      </c>
      <c r="E64" s="36">
        <v>1857</v>
      </c>
      <c r="F64" s="35"/>
    </row>
    <row r="65" spans="1:6" ht="12.75">
      <c r="A65" s="56"/>
      <c r="B65" s="6"/>
      <c r="C65" s="7"/>
      <c r="D65" s="57"/>
      <c r="E65" s="29"/>
      <c r="F65" s="37">
        <f>SUM('Special levies forecast 10-11'!E64)</f>
        <v>1857</v>
      </c>
    </row>
    <row r="66" spans="1:6" ht="12.75">
      <c r="A66" s="58"/>
      <c r="B66" s="8" t="s">
        <v>34</v>
      </c>
      <c r="C66" s="9" t="s">
        <v>35</v>
      </c>
      <c r="D66" s="59"/>
      <c r="E66" s="38"/>
      <c r="F66" s="39"/>
    </row>
    <row r="67" spans="1:6" ht="12.75">
      <c r="A67" s="55">
        <v>40364</v>
      </c>
      <c r="B67" s="4"/>
      <c r="C67" s="5"/>
      <c r="D67" s="54" t="s">
        <v>306</v>
      </c>
      <c r="E67" s="36">
        <v>2579</v>
      </c>
      <c r="F67" s="35"/>
    </row>
    <row r="68" spans="1:6" ht="12.75">
      <c r="A68" s="56"/>
      <c r="B68" s="6"/>
      <c r="C68" s="7"/>
      <c r="D68" s="57"/>
      <c r="E68" s="29"/>
      <c r="F68" s="41">
        <f>SUM('Special levies forecast 10-11'!E67)</f>
        <v>2579</v>
      </c>
    </row>
    <row r="69" spans="1:6" ht="12.75">
      <c r="A69" s="58"/>
      <c r="B69" s="8" t="s">
        <v>36</v>
      </c>
      <c r="C69" s="9" t="s">
        <v>37</v>
      </c>
      <c r="D69" s="59"/>
      <c r="E69" s="38"/>
      <c r="F69" s="39"/>
    </row>
    <row r="70" spans="1:6" ht="12.75">
      <c r="A70" s="55">
        <v>40421</v>
      </c>
      <c r="B70" s="4"/>
      <c r="C70" s="5"/>
      <c r="D70" s="54" t="s">
        <v>478</v>
      </c>
      <c r="E70" s="36">
        <v>23908</v>
      </c>
      <c r="F70" s="35"/>
    </row>
    <row r="71" spans="1:6" ht="12.75">
      <c r="A71" s="56"/>
      <c r="B71" s="6"/>
      <c r="C71" s="7"/>
      <c r="D71" s="57"/>
      <c r="E71" s="42"/>
      <c r="F71" s="41">
        <f>SUM('Special levies forecast 10-11'!E70)</f>
        <v>23908</v>
      </c>
    </row>
    <row r="72" spans="1:6" ht="12.75">
      <c r="A72" s="58"/>
      <c r="B72" s="8" t="s">
        <v>38</v>
      </c>
      <c r="C72" s="9" t="s">
        <v>39</v>
      </c>
      <c r="D72" s="59"/>
      <c r="E72" s="38"/>
      <c r="F72" s="39"/>
    </row>
    <row r="73" spans="1:6" ht="12.75">
      <c r="A73" s="55">
        <v>40415</v>
      </c>
      <c r="B73" s="4"/>
      <c r="C73" s="5"/>
      <c r="D73" s="54" t="s">
        <v>326</v>
      </c>
      <c r="E73" s="36">
        <v>107</v>
      </c>
      <c r="F73" s="35"/>
    </row>
    <row r="74" spans="1:6" ht="12.75">
      <c r="A74" s="55"/>
      <c r="B74" s="4"/>
      <c r="C74" s="5"/>
      <c r="D74" s="54" t="s">
        <v>434</v>
      </c>
      <c r="E74" s="36">
        <v>7</v>
      </c>
      <c r="F74" s="35"/>
    </row>
    <row r="75" spans="1:6" ht="12.75">
      <c r="A75" s="56"/>
      <c r="B75" s="6"/>
      <c r="C75" s="7"/>
      <c r="D75" s="57"/>
      <c r="E75" s="29"/>
      <c r="F75" s="37">
        <f>SUM('Special levies forecast 10-11'!E73:E74)</f>
        <v>114</v>
      </c>
    </row>
    <row r="76" spans="1:6" ht="12.75">
      <c r="A76" s="58"/>
      <c r="B76" s="8" t="s">
        <v>40</v>
      </c>
      <c r="C76" s="9" t="s">
        <v>41</v>
      </c>
      <c r="D76" s="59"/>
      <c r="E76" s="38"/>
      <c r="F76" s="39"/>
    </row>
    <row r="77" spans="1:6" ht="12.75">
      <c r="A77" s="55">
        <v>40415</v>
      </c>
      <c r="B77" s="4"/>
      <c r="C77" s="5"/>
      <c r="D77" s="54" t="s">
        <v>326</v>
      </c>
      <c r="E77" s="36">
        <v>709</v>
      </c>
      <c r="F77" s="35"/>
    </row>
    <row r="78" spans="1:6" ht="12.75">
      <c r="A78" s="53"/>
      <c r="B78" s="4"/>
      <c r="C78" s="5"/>
      <c r="D78" s="54" t="s">
        <v>306</v>
      </c>
      <c r="E78" s="36">
        <v>109806</v>
      </c>
      <c r="F78" s="35"/>
    </row>
    <row r="79" spans="1:6" ht="12.75">
      <c r="A79" s="56"/>
      <c r="B79" s="6"/>
      <c r="C79" s="7"/>
      <c r="D79" s="60"/>
      <c r="E79" s="29"/>
      <c r="F79" s="37">
        <f>SUM('Special levies forecast 10-11'!E77:E78)</f>
        <v>110515</v>
      </c>
    </row>
    <row r="80" spans="1:6" ht="12.75">
      <c r="A80" s="58"/>
      <c r="B80" s="8" t="s">
        <v>42</v>
      </c>
      <c r="C80" s="9" t="s">
        <v>43</v>
      </c>
      <c r="D80" s="59"/>
      <c r="E80" s="38"/>
      <c r="F80" s="39"/>
    </row>
    <row r="81" spans="1:6" ht="12.75">
      <c r="A81" s="55">
        <v>40415</v>
      </c>
      <c r="B81" s="4"/>
      <c r="C81" s="5"/>
      <c r="D81" s="54" t="s">
        <v>326</v>
      </c>
      <c r="E81" s="36">
        <v>3360</v>
      </c>
      <c r="F81" s="35"/>
    </row>
    <row r="82" spans="1:6" ht="12.75">
      <c r="A82" s="53"/>
      <c r="B82" s="4"/>
      <c r="C82" s="5"/>
      <c r="D82" s="54" t="s">
        <v>306</v>
      </c>
      <c r="E82" s="36">
        <v>374</v>
      </c>
      <c r="F82" s="35"/>
    </row>
    <row r="83" spans="1:6" ht="12.75">
      <c r="A83" s="56"/>
      <c r="B83" s="6"/>
      <c r="C83" s="7"/>
      <c r="D83" s="57"/>
      <c r="E83" s="29"/>
      <c r="F83" s="37">
        <f>SUM('Special levies forecast 10-11'!E81:E82)</f>
        <v>3734</v>
      </c>
    </row>
    <row r="84" spans="1:6" ht="12.75">
      <c r="A84" s="58"/>
      <c r="B84" s="8" t="s">
        <v>44</v>
      </c>
      <c r="C84" s="9" t="s">
        <v>45</v>
      </c>
      <c r="D84" s="59"/>
      <c r="E84" s="38"/>
      <c r="F84" s="39"/>
    </row>
    <row r="85" spans="1:6" ht="12.75">
      <c r="A85" s="55">
        <v>40392</v>
      </c>
      <c r="B85" s="4"/>
      <c r="C85" s="5"/>
      <c r="D85" s="54" t="s">
        <v>363</v>
      </c>
      <c r="E85" s="36">
        <v>8915</v>
      </c>
      <c r="F85" s="35"/>
    </row>
    <row r="86" spans="1:6" ht="12.75">
      <c r="A86" s="56"/>
      <c r="B86" s="6"/>
      <c r="C86" s="7"/>
      <c r="D86" s="57"/>
      <c r="E86" s="29"/>
      <c r="F86" s="37">
        <f>SUM('Special levies forecast 10-11'!E85)</f>
        <v>8915</v>
      </c>
    </row>
    <row r="87" spans="1:6" ht="12.75">
      <c r="A87" s="58"/>
      <c r="B87" s="8" t="s">
        <v>46</v>
      </c>
      <c r="C87" s="9" t="s">
        <v>47</v>
      </c>
      <c r="D87" s="59"/>
      <c r="E87" s="38"/>
      <c r="F87" s="39"/>
    </row>
    <row r="88" spans="1:6" ht="12.75">
      <c r="A88" s="55">
        <v>40392</v>
      </c>
      <c r="B88" s="4"/>
      <c r="C88" s="5"/>
      <c r="D88" s="54" t="s">
        <v>314</v>
      </c>
      <c r="E88" s="36">
        <v>112766</v>
      </c>
      <c r="F88" s="35"/>
    </row>
    <row r="89" spans="1:6" ht="12.75">
      <c r="A89" s="53"/>
      <c r="B89" s="4"/>
      <c r="C89" s="5"/>
      <c r="D89" s="54" t="s">
        <v>362</v>
      </c>
      <c r="E89" s="36">
        <v>16249</v>
      </c>
      <c r="F89" s="35"/>
    </row>
    <row r="90" spans="1:6" ht="12.75">
      <c r="A90" s="56"/>
      <c r="B90" s="6"/>
      <c r="C90" s="7"/>
      <c r="D90" s="57"/>
      <c r="E90" s="29"/>
      <c r="F90" s="37">
        <f>SUM('Special levies forecast 10-11'!E88:E89)</f>
        <v>129015</v>
      </c>
    </row>
    <row r="91" spans="1:6" ht="12.75">
      <c r="A91" s="58"/>
      <c r="B91" s="8" t="s">
        <v>48</v>
      </c>
      <c r="C91" s="9" t="s">
        <v>49</v>
      </c>
      <c r="D91" s="59"/>
      <c r="E91" s="38"/>
      <c r="F91" s="39"/>
    </row>
    <row r="92" spans="1:6" ht="12.75">
      <c r="A92" s="55">
        <v>40415</v>
      </c>
      <c r="B92" s="4"/>
      <c r="C92" s="5"/>
      <c r="D92" s="54" t="s">
        <v>326</v>
      </c>
      <c r="E92" s="36">
        <v>16764</v>
      </c>
      <c r="F92" s="35"/>
    </row>
    <row r="93" spans="1:6" ht="12.75">
      <c r="A93" s="53"/>
      <c r="B93" s="4"/>
      <c r="C93" s="5"/>
      <c r="D93" s="54" t="s">
        <v>306</v>
      </c>
      <c r="E93" s="36">
        <v>28373</v>
      </c>
      <c r="F93" s="35"/>
    </row>
    <row r="94" spans="1:6" ht="12.75">
      <c r="A94" s="56"/>
      <c r="B94" s="6"/>
      <c r="C94" s="7"/>
      <c r="D94" s="60"/>
      <c r="E94" s="29"/>
      <c r="F94" s="37">
        <f>SUM('Special levies forecast 10-11'!E92:E93)</f>
        <v>45137</v>
      </c>
    </row>
    <row r="95" spans="1:6" ht="12.75">
      <c r="A95" s="58"/>
      <c r="B95" s="8" t="s">
        <v>50</v>
      </c>
      <c r="C95" s="9" t="s">
        <v>51</v>
      </c>
      <c r="D95" s="59"/>
      <c r="E95" s="38"/>
      <c r="F95" s="39"/>
    </row>
    <row r="96" spans="1:6" ht="12.75">
      <c r="A96" s="55">
        <v>40415</v>
      </c>
      <c r="B96" s="4"/>
      <c r="C96" s="5"/>
      <c r="D96" s="54" t="s">
        <v>306</v>
      </c>
      <c r="E96" s="36">
        <v>22242</v>
      </c>
      <c r="F96" s="35"/>
    </row>
    <row r="97" spans="1:6" ht="12.75">
      <c r="A97" s="56"/>
      <c r="B97" s="6"/>
      <c r="C97" s="7"/>
      <c r="D97" s="57"/>
      <c r="E97" s="29"/>
      <c r="F97" s="37">
        <f>SUM('Special levies forecast 10-11'!E96)</f>
        <v>22242</v>
      </c>
    </row>
    <row r="98" spans="1:6" ht="12.75">
      <c r="A98" s="58"/>
      <c r="B98" s="8" t="s">
        <v>52</v>
      </c>
      <c r="C98" s="9" t="s">
        <v>53</v>
      </c>
      <c r="D98" s="59"/>
      <c r="E98" s="38"/>
      <c r="F98" s="39"/>
    </row>
    <row r="99" spans="1:6" ht="12.75">
      <c r="A99" s="55">
        <v>40415</v>
      </c>
      <c r="B99" s="4"/>
      <c r="C99" s="5"/>
      <c r="D99" s="54" t="s">
        <v>306</v>
      </c>
      <c r="E99" s="36">
        <v>34843</v>
      </c>
      <c r="F99" s="35"/>
    </row>
    <row r="100" spans="1:6" ht="12.75">
      <c r="A100" s="56"/>
      <c r="B100" s="6"/>
      <c r="C100" s="7"/>
      <c r="D100" s="57"/>
      <c r="E100" s="29"/>
      <c r="F100" s="37">
        <f>SUM('Special levies forecast 10-11'!E99)</f>
        <v>34843</v>
      </c>
    </row>
    <row r="101" spans="1:6" ht="12.75">
      <c r="A101" s="58"/>
      <c r="B101" s="8" t="s">
        <v>54</v>
      </c>
      <c r="C101" s="9" t="s">
        <v>55</v>
      </c>
      <c r="D101" s="59"/>
      <c r="E101" s="38"/>
      <c r="F101" s="39"/>
    </row>
    <row r="102" spans="1:6" ht="12.75">
      <c r="A102" s="55">
        <v>40415</v>
      </c>
      <c r="B102" s="4"/>
      <c r="C102" s="5"/>
      <c r="D102" s="54" t="s">
        <v>306</v>
      </c>
      <c r="E102" s="36">
        <v>689</v>
      </c>
      <c r="F102" s="35"/>
    </row>
    <row r="103" spans="1:6" ht="12.75">
      <c r="A103" s="56"/>
      <c r="B103" s="6"/>
      <c r="C103" s="7"/>
      <c r="D103" s="57"/>
      <c r="E103" s="29"/>
      <c r="F103" s="37">
        <f>SUM('Special levies forecast 10-11'!E102)</f>
        <v>689</v>
      </c>
    </row>
    <row r="104" spans="1:6" ht="12.75">
      <c r="A104" s="58"/>
      <c r="B104" s="8" t="s">
        <v>56</v>
      </c>
      <c r="C104" s="9" t="s">
        <v>57</v>
      </c>
      <c r="D104" s="59"/>
      <c r="E104" s="38"/>
      <c r="F104" s="39"/>
    </row>
    <row r="105" spans="1:6" ht="12.75">
      <c r="A105" s="55">
        <v>40415</v>
      </c>
      <c r="B105" s="4"/>
      <c r="C105" s="5"/>
      <c r="D105" s="54" t="s">
        <v>306</v>
      </c>
      <c r="E105" s="148">
        <v>14408</v>
      </c>
      <c r="F105" s="35"/>
    </row>
    <row r="106" spans="1:6" ht="12.75">
      <c r="A106" s="56"/>
      <c r="B106" s="6"/>
      <c r="C106" s="7"/>
      <c r="D106" s="57"/>
      <c r="E106" s="29"/>
      <c r="F106" s="37">
        <f>SUM('Special levies forecast 10-11'!E105)</f>
        <v>14408</v>
      </c>
    </row>
    <row r="107" spans="1:6" ht="12.75">
      <c r="A107" s="58"/>
      <c r="B107" s="8" t="s">
        <v>58</v>
      </c>
      <c r="C107" s="9" t="s">
        <v>59</v>
      </c>
      <c r="D107" s="59"/>
      <c r="E107" s="38"/>
      <c r="F107" s="39"/>
    </row>
    <row r="108" spans="1:6" ht="12.75">
      <c r="A108" s="55">
        <v>40415</v>
      </c>
      <c r="B108" s="4"/>
      <c r="C108" s="5"/>
      <c r="D108" s="54" t="s">
        <v>306</v>
      </c>
      <c r="E108" s="36">
        <v>5439</v>
      </c>
      <c r="F108" s="35"/>
    </row>
    <row r="109" spans="1:6" ht="12.75">
      <c r="A109" s="56"/>
      <c r="B109" s="6"/>
      <c r="C109" s="7"/>
      <c r="D109" s="57"/>
      <c r="E109" s="29"/>
      <c r="F109" s="37">
        <f>SUM('Special levies forecast 10-11'!E108)</f>
        <v>5439</v>
      </c>
    </row>
    <row r="110" spans="1:6" ht="12.75">
      <c r="A110" s="58"/>
      <c r="B110" s="8" t="s">
        <v>60</v>
      </c>
      <c r="C110" s="9" t="s">
        <v>61</v>
      </c>
      <c r="D110" s="59"/>
      <c r="E110" s="38"/>
      <c r="F110" s="39"/>
    </row>
    <row r="111" spans="1:6" ht="12.75">
      <c r="A111" s="55">
        <v>40392</v>
      </c>
      <c r="B111" s="4"/>
      <c r="C111" s="5"/>
      <c r="D111" s="54" t="s">
        <v>314</v>
      </c>
      <c r="E111" s="36">
        <v>64501</v>
      </c>
      <c r="F111" s="35"/>
    </row>
    <row r="112" spans="1:6" ht="12.75">
      <c r="A112" s="56"/>
      <c r="B112" s="6"/>
      <c r="C112" s="7"/>
      <c r="D112" s="57"/>
      <c r="E112" s="29"/>
      <c r="F112" s="37">
        <f>SUM('Special levies forecast 10-11'!E111)</f>
        <v>64501</v>
      </c>
    </row>
    <row r="113" spans="1:6" ht="12.75">
      <c r="A113" s="58"/>
      <c r="B113" s="8" t="s">
        <v>62</v>
      </c>
      <c r="C113" s="9" t="s">
        <v>63</v>
      </c>
      <c r="D113" s="59"/>
      <c r="E113" s="38"/>
      <c r="F113" s="39"/>
    </row>
    <row r="114" spans="1:6" ht="12.75">
      <c r="A114" s="55">
        <v>40392</v>
      </c>
      <c r="B114" s="4"/>
      <c r="C114" s="5"/>
      <c r="D114" s="54" t="s">
        <v>363</v>
      </c>
      <c r="E114" s="36">
        <v>40817</v>
      </c>
      <c r="F114" s="35"/>
    </row>
    <row r="115" spans="1:6" ht="12.75">
      <c r="A115" s="56"/>
      <c r="B115" s="6"/>
      <c r="C115" s="7"/>
      <c r="D115" s="57"/>
      <c r="E115" s="29"/>
      <c r="F115" s="37">
        <f>SUM('Special levies forecast 10-11'!E114)</f>
        <v>40817</v>
      </c>
    </row>
    <row r="116" spans="1:6" ht="12.75">
      <c r="A116" s="58"/>
      <c r="B116" s="8" t="s">
        <v>64</v>
      </c>
      <c r="C116" s="9" t="s">
        <v>65</v>
      </c>
      <c r="D116" s="59"/>
      <c r="E116" s="38"/>
      <c r="F116" s="39"/>
    </row>
    <row r="117" spans="1:6" ht="12.75">
      <c r="A117" s="55">
        <v>40415</v>
      </c>
      <c r="B117" s="4"/>
      <c r="C117" s="5"/>
      <c r="D117" s="54" t="s">
        <v>326</v>
      </c>
      <c r="E117" s="36">
        <v>8254</v>
      </c>
      <c r="F117" s="35"/>
    </row>
    <row r="118" spans="1:6" ht="12.75">
      <c r="A118" s="53"/>
      <c r="B118" s="4"/>
      <c r="C118" s="5"/>
      <c r="D118" s="54" t="s">
        <v>306</v>
      </c>
      <c r="E118" s="36">
        <v>1154</v>
      </c>
      <c r="F118" s="35"/>
    </row>
    <row r="119" spans="1:6" ht="12.75">
      <c r="A119" s="56"/>
      <c r="B119" s="6"/>
      <c r="C119" s="7"/>
      <c r="D119" s="57"/>
      <c r="E119" s="29"/>
      <c r="F119" s="37">
        <f>SUM('Special levies forecast 10-11'!E117:E118)</f>
        <v>9408</v>
      </c>
    </row>
    <row r="120" spans="1:6" ht="12.75">
      <c r="A120" s="58"/>
      <c r="B120" s="8" t="s">
        <v>66</v>
      </c>
      <c r="C120" s="9" t="s">
        <v>67</v>
      </c>
      <c r="D120" s="59"/>
      <c r="E120" s="38"/>
      <c r="F120" s="39"/>
    </row>
    <row r="121" spans="1:6" ht="12.75">
      <c r="A121" s="67">
        <v>40315</v>
      </c>
      <c r="B121" s="4"/>
      <c r="C121" s="5"/>
      <c r="D121" s="61" t="s">
        <v>311</v>
      </c>
      <c r="E121" s="36">
        <v>7527</v>
      </c>
      <c r="F121" s="35"/>
    </row>
    <row r="122" spans="2:6" ht="12.75">
      <c r="B122" s="6"/>
      <c r="C122" s="7"/>
      <c r="D122" s="62"/>
      <c r="E122" s="42"/>
      <c r="F122" s="37">
        <f>SUM('Special levies forecast 10-11'!E121)</f>
        <v>7527</v>
      </c>
    </row>
    <row r="123" spans="1:6" ht="12.75">
      <c r="A123" s="58"/>
      <c r="B123" s="8" t="s">
        <v>68</v>
      </c>
      <c r="C123" s="9" t="s">
        <v>69</v>
      </c>
      <c r="D123" s="59"/>
      <c r="E123" s="38"/>
      <c r="F123" s="43"/>
    </row>
    <row r="124" spans="1:6" ht="12.75">
      <c r="A124" s="55">
        <v>40415</v>
      </c>
      <c r="B124" s="4"/>
      <c r="C124" s="5"/>
      <c r="D124" s="54" t="s">
        <v>306</v>
      </c>
      <c r="E124" s="36">
        <v>11810</v>
      </c>
      <c r="F124" s="44"/>
    </row>
    <row r="125" spans="1:6" ht="12.75">
      <c r="A125" s="56"/>
      <c r="B125" s="6"/>
      <c r="C125" s="7"/>
      <c r="D125" s="57"/>
      <c r="E125" s="29"/>
      <c r="F125" s="37">
        <f>SUM('Special levies forecast 10-11'!E124)</f>
        <v>11810</v>
      </c>
    </row>
    <row r="126" spans="1:6" ht="12.75">
      <c r="A126" s="58"/>
      <c r="B126" s="8" t="s">
        <v>70</v>
      </c>
      <c r="C126" s="9" t="s">
        <v>71</v>
      </c>
      <c r="D126" s="59"/>
      <c r="E126" s="38"/>
      <c r="F126" s="39"/>
    </row>
    <row r="127" spans="1:6" ht="12.75">
      <c r="A127" s="55">
        <v>40415</v>
      </c>
      <c r="B127" s="4"/>
      <c r="C127" s="5"/>
      <c r="D127" s="54" t="s">
        <v>326</v>
      </c>
      <c r="E127" s="36">
        <v>707</v>
      </c>
      <c r="F127" s="35"/>
    </row>
    <row r="128" spans="1:6" ht="12.75">
      <c r="A128" s="56"/>
      <c r="B128" s="6"/>
      <c r="C128" s="7"/>
      <c r="D128" s="57"/>
      <c r="E128" s="29"/>
      <c r="F128" s="37">
        <f>SUM('Special levies forecast 10-11'!E127)</f>
        <v>707</v>
      </c>
    </row>
    <row r="129" spans="1:6" ht="12.75">
      <c r="A129" s="58"/>
      <c r="B129" s="8" t="s">
        <v>72</v>
      </c>
      <c r="C129" s="9" t="s">
        <v>73</v>
      </c>
      <c r="D129" s="59"/>
      <c r="E129" s="38"/>
      <c r="F129" s="39"/>
    </row>
    <row r="130" spans="1:6" ht="12.75">
      <c r="A130" s="55">
        <v>40382</v>
      </c>
      <c r="B130" s="4"/>
      <c r="C130" s="5"/>
      <c r="D130" s="54" t="s">
        <v>330</v>
      </c>
      <c r="E130" s="36">
        <v>348899</v>
      </c>
      <c r="F130" s="35"/>
    </row>
    <row r="131" spans="1:6" ht="12.75">
      <c r="A131" s="55"/>
      <c r="B131" s="4"/>
      <c r="C131" s="5"/>
      <c r="D131" s="54" t="s">
        <v>329</v>
      </c>
      <c r="E131" s="36">
        <v>112943</v>
      </c>
      <c r="F131" s="35"/>
    </row>
    <row r="132" spans="1:6" ht="12.75">
      <c r="A132" s="53"/>
      <c r="B132" s="4"/>
      <c r="C132" s="5"/>
      <c r="D132" s="54" t="s">
        <v>352</v>
      </c>
      <c r="E132" s="36">
        <v>1015</v>
      </c>
      <c r="F132" s="35"/>
    </row>
    <row r="133" spans="1:6" ht="12.75">
      <c r="A133" s="56"/>
      <c r="B133" s="6"/>
      <c r="C133" s="7"/>
      <c r="D133" s="60"/>
      <c r="E133" s="29"/>
      <c r="F133" s="37">
        <f>SUM('Special levies forecast 10-11'!E130:E132)</f>
        <v>462857</v>
      </c>
    </row>
    <row r="134" spans="1:6" ht="12.75">
      <c r="A134" s="58"/>
      <c r="B134" s="8" t="s">
        <v>74</v>
      </c>
      <c r="C134" s="9" t="s">
        <v>75</v>
      </c>
      <c r="D134" s="59"/>
      <c r="E134" s="38"/>
      <c r="F134" s="39"/>
    </row>
    <row r="135" spans="1:6" ht="12.75">
      <c r="A135" s="55">
        <v>40364</v>
      </c>
      <c r="B135" s="4"/>
      <c r="C135" s="5"/>
      <c r="D135" s="54" t="s">
        <v>325</v>
      </c>
      <c r="E135" s="45">
        <v>238</v>
      </c>
      <c r="F135" s="35"/>
    </row>
    <row r="136" spans="1:6" ht="12.75">
      <c r="A136" s="56"/>
      <c r="B136" s="6"/>
      <c r="C136" s="7"/>
      <c r="D136" s="57"/>
      <c r="E136" s="46"/>
      <c r="F136" s="37">
        <f>SUM('Special levies forecast 10-11'!E135)</f>
        <v>238</v>
      </c>
    </row>
    <row r="137" spans="1:6" ht="12.75">
      <c r="A137" s="58"/>
      <c r="B137" s="8" t="s">
        <v>76</v>
      </c>
      <c r="C137" s="9" t="s">
        <v>77</v>
      </c>
      <c r="D137" s="59"/>
      <c r="E137" s="38"/>
      <c r="F137" s="39"/>
    </row>
    <row r="138" spans="1:6" ht="12.75">
      <c r="A138" s="55">
        <v>40392</v>
      </c>
      <c r="B138" s="4"/>
      <c r="C138" s="5"/>
      <c r="D138" s="54" t="s">
        <v>313</v>
      </c>
      <c r="E138" s="36">
        <v>26286</v>
      </c>
      <c r="F138" s="35"/>
    </row>
    <row r="139" spans="1:6" ht="12.75">
      <c r="A139" s="56"/>
      <c r="B139" s="6"/>
      <c r="C139" s="7"/>
      <c r="D139" s="57"/>
      <c r="E139" s="29"/>
      <c r="F139" s="37">
        <f>SUM('Special levies forecast 10-11'!E138)</f>
        <v>26286</v>
      </c>
    </row>
    <row r="140" spans="1:6" ht="12.75">
      <c r="A140" s="58"/>
      <c r="B140" s="8" t="s">
        <v>78</v>
      </c>
      <c r="C140" s="9" t="s">
        <v>79</v>
      </c>
      <c r="D140" s="59"/>
      <c r="E140" s="38"/>
      <c r="F140" s="39"/>
    </row>
    <row r="141" spans="1:6" ht="12.75">
      <c r="A141" s="55">
        <v>40421</v>
      </c>
      <c r="B141" s="4"/>
      <c r="C141" s="5"/>
      <c r="D141" s="54" t="s">
        <v>479</v>
      </c>
      <c r="E141" s="36">
        <v>10036</v>
      </c>
      <c r="F141" s="35"/>
    </row>
    <row r="142" spans="1:6" ht="12.75">
      <c r="A142" s="56"/>
      <c r="B142" s="6"/>
      <c r="C142" s="7"/>
      <c r="D142" s="57"/>
      <c r="E142" s="29"/>
      <c r="F142" s="41">
        <f>SUM('Special levies forecast 10-11'!E141)</f>
        <v>10036</v>
      </c>
    </row>
    <row r="143" spans="1:6" ht="12.75">
      <c r="A143" s="58"/>
      <c r="B143" s="8" t="s">
        <v>80</v>
      </c>
      <c r="C143" s="9" t="s">
        <v>81</v>
      </c>
      <c r="D143" s="59"/>
      <c r="E143" s="38"/>
      <c r="F143" s="39"/>
    </row>
    <row r="144" spans="1:6" ht="12.75">
      <c r="A144" s="55">
        <v>40392</v>
      </c>
      <c r="B144" s="4"/>
      <c r="C144" s="5"/>
      <c r="D144" s="54" t="s">
        <v>314</v>
      </c>
      <c r="E144" s="36">
        <v>50342</v>
      </c>
      <c r="F144" s="35"/>
    </row>
    <row r="145" spans="1:6" ht="12.75">
      <c r="A145" s="56"/>
      <c r="B145" s="6"/>
      <c r="C145" s="7"/>
      <c r="D145" s="57"/>
      <c r="E145" s="29"/>
      <c r="F145" s="37">
        <f>SUM('Special levies forecast 10-11'!E144)</f>
        <v>50342</v>
      </c>
    </row>
    <row r="146" spans="1:6" ht="12.75">
      <c r="A146" s="58"/>
      <c r="B146" s="8" t="s">
        <v>82</v>
      </c>
      <c r="C146" s="9" t="s">
        <v>83</v>
      </c>
      <c r="D146" s="59"/>
      <c r="E146" s="38"/>
      <c r="F146" s="39"/>
    </row>
    <row r="147" spans="1:6" ht="12.75">
      <c r="A147" s="55">
        <v>40415</v>
      </c>
      <c r="B147" s="4"/>
      <c r="C147" s="5"/>
      <c r="D147" s="54" t="s">
        <v>360</v>
      </c>
      <c r="E147" s="36">
        <v>3566</v>
      </c>
      <c r="F147" s="35"/>
    </row>
    <row r="148" spans="1:6" ht="12.75">
      <c r="A148" s="56"/>
      <c r="B148" s="6"/>
      <c r="C148" s="7"/>
      <c r="D148" s="57"/>
      <c r="E148" s="29"/>
      <c r="F148" s="37">
        <f>SUM('Special levies forecast 10-11'!E147)</f>
        <v>3566</v>
      </c>
    </row>
    <row r="149" spans="1:6" ht="12.75">
      <c r="A149" s="58"/>
      <c r="B149" s="8" t="s">
        <v>84</v>
      </c>
      <c r="C149" s="9" t="s">
        <v>85</v>
      </c>
      <c r="D149" s="59"/>
      <c r="E149" s="38"/>
      <c r="F149" s="39"/>
    </row>
    <row r="150" spans="1:6" ht="12.75">
      <c r="A150" s="55">
        <v>40415</v>
      </c>
      <c r="B150" s="4"/>
      <c r="C150" s="5"/>
      <c r="D150" s="54" t="s">
        <v>360</v>
      </c>
      <c r="E150" s="36">
        <v>8796</v>
      </c>
      <c r="F150" s="35"/>
    </row>
    <row r="151" spans="1:6" ht="12.75">
      <c r="A151" s="56"/>
      <c r="B151" s="6"/>
      <c r="C151" s="7"/>
      <c r="D151" s="57"/>
      <c r="E151" s="29"/>
      <c r="F151" s="37">
        <f>SUM('Special levies forecast 10-11'!E150)</f>
        <v>8796</v>
      </c>
    </row>
    <row r="152" spans="1:6" ht="12.75">
      <c r="A152" s="58"/>
      <c r="B152" s="8" t="s">
        <v>86</v>
      </c>
      <c r="C152" s="9" t="s">
        <v>87</v>
      </c>
      <c r="D152" s="59"/>
      <c r="E152" s="38"/>
      <c r="F152" s="39"/>
    </row>
    <row r="153" spans="1:6" ht="12.75">
      <c r="A153" s="55">
        <v>40415</v>
      </c>
      <c r="B153" s="4"/>
      <c r="C153" s="5"/>
      <c r="D153" s="54" t="s">
        <v>360</v>
      </c>
      <c r="E153" s="36">
        <v>15906</v>
      </c>
      <c r="F153" s="35"/>
    </row>
    <row r="154" spans="1:6" ht="12.75">
      <c r="A154" s="56"/>
      <c r="B154" s="6"/>
      <c r="C154" s="7"/>
      <c r="D154" s="57"/>
      <c r="E154" s="29"/>
      <c r="F154" s="41">
        <f>SUM('Special levies forecast 10-11'!E153)</f>
        <v>15906</v>
      </c>
    </row>
    <row r="155" spans="1:6" ht="12.75">
      <c r="A155" s="58"/>
      <c r="B155" s="8" t="s">
        <v>88</v>
      </c>
      <c r="C155" s="9" t="s">
        <v>89</v>
      </c>
      <c r="D155" s="59"/>
      <c r="E155" s="38"/>
      <c r="F155" s="39"/>
    </row>
    <row r="156" spans="1:6" ht="12.75">
      <c r="A156" s="55">
        <v>40415</v>
      </c>
      <c r="B156" s="4"/>
      <c r="C156" s="5"/>
      <c r="D156" s="54" t="s">
        <v>306</v>
      </c>
      <c r="E156" s="36">
        <v>6928</v>
      </c>
      <c r="F156" s="35"/>
    </row>
    <row r="157" spans="1:6" ht="12.75">
      <c r="A157" s="56"/>
      <c r="B157" s="6"/>
      <c r="C157" s="7"/>
      <c r="D157" s="57"/>
      <c r="E157" s="29"/>
      <c r="F157" s="37">
        <f>SUM('Special levies forecast 10-11'!E156)</f>
        <v>6928</v>
      </c>
    </row>
    <row r="158" spans="1:6" ht="12.75">
      <c r="A158" s="58"/>
      <c r="B158" s="8" t="s">
        <v>90</v>
      </c>
      <c r="C158" s="9" t="s">
        <v>91</v>
      </c>
      <c r="D158" s="59"/>
      <c r="E158" s="38"/>
      <c r="F158" s="39"/>
    </row>
    <row r="159" spans="1:6" ht="12.75">
      <c r="A159" s="55">
        <v>40415</v>
      </c>
      <c r="B159" s="4"/>
      <c r="C159" s="5"/>
      <c r="D159" s="54" t="s">
        <v>360</v>
      </c>
      <c r="E159" s="36">
        <v>3101</v>
      </c>
      <c r="F159" s="35"/>
    </row>
    <row r="160" spans="1:6" ht="12.75">
      <c r="A160" s="56"/>
      <c r="B160" s="6"/>
      <c r="C160" s="7"/>
      <c r="D160" s="57"/>
      <c r="E160" s="29"/>
      <c r="F160" s="37">
        <f>SUM('Special levies forecast 10-11'!E159)</f>
        <v>3101</v>
      </c>
    </row>
    <row r="161" spans="1:6" ht="12.75">
      <c r="A161" s="58"/>
      <c r="B161" s="8" t="s">
        <v>92</v>
      </c>
      <c r="C161" s="9" t="s">
        <v>93</v>
      </c>
      <c r="D161" s="59"/>
      <c r="E161" s="38"/>
      <c r="F161" s="39"/>
    </row>
    <row r="162" spans="1:6" ht="12.75">
      <c r="A162" s="55">
        <v>40364</v>
      </c>
      <c r="B162" s="4"/>
      <c r="C162" s="5"/>
      <c r="D162" s="54" t="s">
        <v>326</v>
      </c>
      <c r="E162" s="36">
        <v>181306</v>
      </c>
      <c r="F162" s="35"/>
    </row>
    <row r="163" spans="1:6" ht="12.75">
      <c r="A163" s="56"/>
      <c r="B163" s="6"/>
      <c r="C163" s="7"/>
      <c r="D163" s="57"/>
      <c r="E163" s="29"/>
      <c r="F163" s="37">
        <f>SUM('Special levies forecast 10-11'!E162)</f>
        <v>181306</v>
      </c>
    </row>
    <row r="164" spans="1:6" ht="12.75">
      <c r="A164" s="58"/>
      <c r="B164" s="8" t="s">
        <v>94</v>
      </c>
      <c r="C164" s="9" t="s">
        <v>95</v>
      </c>
      <c r="D164" s="59"/>
      <c r="E164" s="38"/>
      <c r="F164" s="39"/>
    </row>
    <row r="165" spans="1:6" ht="12.75">
      <c r="A165" s="55">
        <v>40415</v>
      </c>
      <c r="B165" s="4"/>
      <c r="C165" s="5"/>
      <c r="D165" s="54" t="s">
        <v>312</v>
      </c>
      <c r="E165" s="36">
        <v>1093197</v>
      </c>
      <c r="F165" s="35"/>
    </row>
    <row r="166" spans="1:6" ht="12.75">
      <c r="A166" s="53"/>
      <c r="B166" s="4"/>
      <c r="C166" s="5"/>
      <c r="D166" s="54" t="s">
        <v>315</v>
      </c>
      <c r="E166" s="36">
        <v>779</v>
      </c>
      <c r="F166" s="35"/>
    </row>
    <row r="167" spans="1:6" ht="12.75">
      <c r="A167" s="56"/>
      <c r="B167" s="6"/>
      <c r="C167" s="7"/>
      <c r="D167" s="57"/>
      <c r="E167" s="29"/>
      <c r="F167" s="41">
        <f>SUM('Special levies forecast 10-11'!E165:E166)</f>
        <v>1093976</v>
      </c>
    </row>
    <row r="168" spans="1:6" ht="12.75">
      <c r="A168" s="58"/>
      <c r="B168" s="8" t="s">
        <v>96</v>
      </c>
      <c r="C168" s="9" t="s">
        <v>97</v>
      </c>
      <c r="D168" s="59"/>
      <c r="E168" s="38"/>
      <c r="F168" s="39"/>
    </row>
    <row r="169" spans="1:6" ht="12.75">
      <c r="A169" s="55">
        <v>40364</v>
      </c>
      <c r="B169" s="4"/>
      <c r="C169" s="3"/>
      <c r="D169" s="54" t="s">
        <v>326</v>
      </c>
      <c r="E169" s="36">
        <v>44468</v>
      </c>
      <c r="F169" s="35"/>
    </row>
    <row r="170" spans="1:6" ht="12.75">
      <c r="A170" s="56"/>
      <c r="B170" s="6"/>
      <c r="C170" s="7"/>
      <c r="D170" s="57"/>
      <c r="E170" s="29"/>
      <c r="F170" s="37">
        <f>SUM('Special levies forecast 10-11'!E169)</f>
        <v>44468</v>
      </c>
    </row>
    <row r="171" spans="1:6" ht="12.75">
      <c r="A171" s="58"/>
      <c r="B171" s="8" t="s">
        <v>98</v>
      </c>
      <c r="C171" s="9" t="s">
        <v>99</v>
      </c>
      <c r="D171" s="59"/>
      <c r="E171" s="38"/>
      <c r="F171" s="39"/>
    </row>
    <row r="172" spans="1:6" ht="12.75">
      <c r="A172" s="55">
        <v>40364</v>
      </c>
      <c r="B172" s="4"/>
      <c r="C172" s="5"/>
      <c r="D172" s="54" t="s">
        <v>326</v>
      </c>
      <c r="E172" s="36">
        <v>1580</v>
      </c>
      <c r="F172" s="35"/>
    </row>
    <row r="173" spans="1:6" ht="12.75">
      <c r="A173" s="56"/>
      <c r="B173" s="6"/>
      <c r="C173" s="7"/>
      <c r="D173" s="57"/>
      <c r="E173" s="29"/>
      <c r="F173" s="37">
        <f>SUM('Special levies forecast 10-11'!E172)</f>
        <v>1580</v>
      </c>
    </row>
    <row r="174" spans="1:6" ht="12.75">
      <c r="A174" s="58"/>
      <c r="B174" s="8" t="s">
        <v>100</v>
      </c>
      <c r="C174" s="9" t="s">
        <v>473</v>
      </c>
      <c r="D174" s="59"/>
      <c r="E174" s="38"/>
      <c r="F174" s="39"/>
    </row>
    <row r="175" spans="1:6" ht="12.75">
      <c r="A175" s="55"/>
      <c r="B175" s="4"/>
      <c r="C175" s="5"/>
      <c r="D175" s="54" t="s">
        <v>411</v>
      </c>
      <c r="E175" s="36">
        <v>6903</v>
      </c>
      <c r="F175" s="35"/>
    </row>
    <row r="176" spans="1:6" ht="12.75">
      <c r="A176" s="55">
        <v>40415</v>
      </c>
      <c r="B176" s="4"/>
      <c r="C176" s="5"/>
      <c r="D176" s="54" t="s">
        <v>306</v>
      </c>
      <c r="E176" s="36">
        <v>9176</v>
      </c>
      <c r="F176" s="35"/>
    </row>
    <row r="177" spans="1:6" ht="12.75">
      <c r="A177" s="53"/>
      <c r="B177" s="4"/>
      <c r="C177" s="5"/>
      <c r="D177" s="54" t="s">
        <v>360</v>
      </c>
      <c r="E177" s="36">
        <v>18031</v>
      </c>
      <c r="F177" s="35"/>
    </row>
    <row r="178" spans="1:6" ht="12.75">
      <c r="A178" s="56"/>
      <c r="B178" s="6"/>
      <c r="C178" s="7"/>
      <c r="D178" s="60"/>
      <c r="E178" s="29"/>
      <c r="F178" s="37">
        <f>SUM('Special levies forecast 10-11'!E175:E177)</f>
        <v>34110</v>
      </c>
    </row>
    <row r="179" spans="1:6" ht="12.75">
      <c r="A179" s="58"/>
      <c r="B179" s="8" t="s">
        <v>101</v>
      </c>
      <c r="C179" s="9" t="s">
        <v>102</v>
      </c>
      <c r="D179" s="59"/>
      <c r="E179" s="38"/>
      <c r="F179" s="39"/>
    </row>
    <row r="180" spans="1:6" ht="12.75">
      <c r="A180" s="55">
        <v>40392</v>
      </c>
      <c r="B180" s="4"/>
      <c r="C180" s="5"/>
      <c r="D180" s="54" t="s">
        <v>314</v>
      </c>
      <c r="E180" s="36">
        <v>25945</v>
      </c>
      <c r="F180" s="35"/>
    </row>
    <row r="181" spans="1:6" ht="12.75">
      <c r="A181" s="53"/>
      <c r="B181" s="4"/>
      <c r="C181" s="5"/>
      <c r="D181" s="54" t="s">
        <v>313</v>
      </c>
      <c r="E181" s="36">
        <v>1134</v>
      </c>
      <c r="F181" s="35"/>
    </row>
    <row r="182" spans="1:6" ht="12.75">
      <c r="A182" s="56"/>
      <c r="B182" s="6"/>
      <c r="C182" s="7"/>
      <c r="D182" s="57"/>
      <c r="E182" s="29"/>
      <c r="F182" s="37">
        <f>SUM('Special levies forecast 10-11'!E180:E181)</f>
        <v>27079</v>
      </c>
    </row>
    <row r="183" spans="1:6" ht="12.75">
      <c r="A183" s="58"/>
      <c r="B183" s="8" t="s">
        <v>103</v>
      </c>
      <c r="C183" s="9" t="s">
        <v>104</v>
      </c>
      <c r="D183" s="59"/>
      <c r="E183" s="38"/>
      <c r="F183" s="39"/>
    </row>
    <row r="184" spans="1:6" ht="12.75">
      <c r="A184" s="55">
        <v>40415</v>
      </c>
      <c r="B184" s="4"/>
      <c r="C184" s="5"/>
      <c r="D184" s="54" t="s">
        <v>412</v>
      </c>
      <c r="E184" s="36">
        <v>3922</v>
      </c>
      <c r="F184" s="35"/>
    </row>
    <row r="185" spans="1:6" ht="12.75">
      <c r="A185" s="56"/>
      <c r="B185" s="6"/>
      <c r="C185" s="7"/>
      <c r="D185" s="57"/>
      <c r="E185" s="29"/>
      <c r="F185" s="37">
        <f>SUM('Special levies forecast 10-11'!E184)</f>
        <v>3922</v>
      </c>
    </row>
    <row r="186" spans="1:6" ht="12.75">
      <c r="A186" s="58"/>
      <c r="B186" s="8" t="s">
        <v>105</v>
      </c>
      <c r="C186" s="9" t="s">
        <v>106</v>
      </c>
      <c r="D186" s="59"/>
      <c r="E186" s="38"/>
      <c r="F186" s="39"/>
    </row>
    <row r="187" spans="1:6" ht="12.75">
      <c r="A187" s="55">
        <v>40269</v>
      </c>
      <c r="B187" s="4"/>
      <c r="C187" s="5"/>
      <c r="D187" s="54" t="s">
        <v>352</v>
      </c>
      <c r="E187" s="36"/>
      <c r="F187" s="35"/>
    </row>
    <row r="188" spans="1:7" ht="12.75">
      <c r="A188" s="56"/>
      <c r="B188" s="6"/>
      <c r="C188" s="7"/>
      <c r="D188" s="57"/>
      <c r="E188" s="29"/>
      <c r="F188" s="41" t="s">
        <v>324</v>
      </c>
      <c r="G188" s="76" t="s">
        <v>463</v>
      </c>
    </row>
    <row r="189" spans="1:6" ht="12.75">
      <c r="A189" s="58"/>
      <c r="B189" s="8" t="s">
        <v>107</v>
      </c>
      <c r="C189" s="9" t="s">
        <v>108</v>
      </c>
      <c r="D189" s="59"/>
      <c r="E189" s="38"/>
      <c r="F189" s="39"/>
    </row>
    <row r="190" spans="1:6" ht="12.75">
      <c r="A190" s="53"/>
      <c r="B190" s="4"/>
      <c r="C190" s="5"/>
      <c r="D190" s="54" t="s">
        <v>343</v>
      </c>
      <c r="E190" s="36">
        <v>372995</v>
      </c>
      <c r="F190" s="35"/>
    </row>
    <row r="191" spans="1:6" ht="12.75">
      <c r="A191" s="55">
        <v>40416</v>
      </c>
      <c r="B191" s="4"/>
      <c r="C191" s="5"/>
      <c r="D191" s="54" t="s">
        <v>344</v>
      </c>
      <c r="E191" s="36">
        <v>156596</v>
      </c>
      <c r="F191" s="35"/>
    </row>
    <row r="192" spans="1:6" ht="12.75">
      <c r="A192" s="55"/>
      <c r="B192" s="4"/>
      <c r="C192" s="5"/>
      <c r="D192" s="54" t="s">
        <v>345</v>
      </c>
      <c r="E192" s="36">
        <v>100855</v>
      </c>
      <c r="F192" s="35"/>
    </row>
    <row r="193" spans="1:6" ht="12.75">
      <c r="A193" s="53"/>
      <c r="B193" s="4"/>
      <c r="C193" s="5"/>
      <c r="D193" s="54" t="s">
        <v>346</v>
      </c>
      <c r="E193" s="36">
        <v>37958</v>
      </c>
      <c r="F193" s="35"/>
    </row>
    <row r="194" spans="1:6" ht="12.75">
      <c r="A194" s="53"/>
      <c r="B194" s="4"/>
      <c r="C194" s="5"/>
      <c r="D194" s="54" t="s">
        <v>347</v>
      </c>
      <c r="E194" s="36">
        <v>8933</v>
      </c>
      <c r="F194" s="35"/>
    </row>
    <row r="195" spans="1:6" ht="12.75">
      <c r="A195" s="56"/>
      <c r="B195" s="6"/>
      <c r="C195" s="7"/>
      <c r="D195" s="57"/>
      <c r="E195" s="29"/>
      <c r="F195" s="37">
        <f>SUM('Special levies forecast 10-11'!E190:E194)</f>
        <v>677337</v>
      </c>
    </row>
    <row r="196" spans="1:6" ht="12.75">
      <c r="A196" s="58"/>
      <c r="B196" s="8" t="s">
        <v>109</v>
      </c>
      <c r="C196" s="9" t="s">
        <v>110</v>
      </c>
      <c r="D196" s="59"/>
      <c r="E196" s="38"/>
      <c r="F196" s="39"/>
    </row>
    <row r="197" spans="1:6" ht="12.75">
      <c r="A197" s="55">
        <v>40415</v>
      </c>
      <c r="B197" s="4"/>
      <c r="C197" s="5"/>
      <c r="D197" s="54" t="s">
        <v>326</v>
      </c>
      <c r="E197" s="36">
        <v>23199</v>
      </c>
      <c r="F197" s="35"/>
    </row>
    <row r="198" spans="1:6" ht="12.75">
      <c r="A198" s="53"/>
      <c r="B198" s="4"/>
      <c r="C198" s="5"/>
      <c r="D198" s="54" t="s">
        <v>306</v>
      </c>
      <c r="E198" s="36">
        <v>15827</v>
      </c>
      <c r="F198" s="35"/>
    </row>
    <row r="199" spans="1:6" ht="12.75">
      <c r="A199" s="56"/>
      <c r="B199" s="6"/>
      <c r="C199" s="7"/>
      <c r="D199" s="57"/>
      <c r="E199" s="29"/>
      <c r="F199" s="37">
        <f>SUM('Special levies forecast 10-11'!E197:E198)</f>
        <v>39026</v>
      </c>
    </row>
    <row r="200" spans="1:6" ht="12.75">
      <c r="A200" s="58"/>
      <c r="B200" s="8" t="s">
        <v>111</v>
      </c>
      <c r="C200" s="9" t="s">
        <v>112</v>
      </c>
      <c r="D200" s="59"/>
      <c r="E200" s="38"/>
      <c r="F200" s="39"/>
    </row>
    <row r="201" spans="1:6" ht="12.75">
      <c r="A201" s="55">
        <v>40415</v>
      </c>
      <c r="B201" s="4"/>
      <c r="C201" s="5"/>
      <c r="D201" s="54" t="s">
        <v>306</v>
      </c>
      <c r="E201" s="36">
        <v>7761</v>
      </c>
      <c r="F201" s="35"/>
    </row>
    <row r="202" spans="1:6" ht="12.75">
      <c r="A202" s="56"/>
      <c r="B202" s="6"/>
      <c r="C202" s="7"/>
      <c r="D202" s="57"/>
      <c r="E202" s="29"/>
      <c r="F202" s="37">
        <f>SUM('Special levies forecast 10-11'!E201)</f>
        <v>7761</v>
      </c>
    </row>
    <row r="203" spans="1:6" ht="12.75">
      <c r="A203" s="58"/>
      <c r="B203" s="8" t="s">
        <v>113</v>
      </c>
      <c r="C203" s="9" t="s">
        <v>114</v>
      </c>
      <c r="D203" s="59"/>
      <c r="E203" s="38"/>
      <c r="F203" s="39"/>
    </row>
    <row r="204" spans="1:6" ht="12.75">
      <c r="A204" s="55">
        <v>40415</v>
      </c>
      <c r="B204" s="4"/>
      <c r="C204" s="5"/>
      <c r="D204" s="54" t="s">
        <v>306</v>
      </c>
      <c r="E204" s="36">
        <v>4530</v>
      </c>
      <c r="F204" s="35"/>
    </row>
    <row r="205" spans="1:6" ht="12.75">
      <c r="A205" s="53"/>
      <c r="B205" s="4"/>
      <c r="C205" s="5"/>
      <c r="D205" s="54" t="s">
        <v>360</v>
      </c>
      <c r="E205" s="36">
        <v>13844</v>
      </c>
      <c r="F205" s="35"/>
    </row>
    <row r="206" spans="1:6" ht="12.75">
      <c r="A206" s="56"/>
      <c r="B206" s="6"/>
      <c r="C206" s="7"/>
      <c r="D206" s="57"/>
      <c r="E206" s="29"/>
      <c r="F206" s="37">
        <f>SUM('Special levies forecast 10-11'!E204:E205)</f>
        <v>18374</v>
      </c>
    </row>
    <row r="207" spans="1:6" ht="12.75">
      <c r="A207" s="58"/>
      <c r="B207" s="8" t="s">
        <v>115</v>
      </c>
      <c r="C207" s="9" t="s">
        <v>116</v>
      </c>
      <c r="D207" s="59"/>
      <c r="E207" s="38"/>
      <c r="F207" s="39"/>
    </row>
    <row r="208" spans="1:6" ht="12.75">
      <c r="A208" s="55">
        <v>40392</v>
      </c>
      <c r="B208" s="4"/>
      <c r="C208" s="5"/>
      <c r="D208" s="54" t="s">
        <v>313</v>
      </c>
      <c r="E208" s="36">
        <v>99324</v>
      </c>
      <c r="F208" s="35"/>
    </row>
    <row r="209" spans="1:6" ht="12.75">
      <c r="A209" s="53"/>
      <c r="B209" s="4"/>
      <c r="C209" s="5"/>
      <c r="D209" s="54" t="s">
        <v>314</v>
      </c>
      <c r="E209" s="36">
        <v>4453</v>
      </c>
      <c r="F209" s="35"/>
    </row>
    <row r="210" spans="1:6" ht="12.75">
      <c r="A210" s="56"/>
      <c r="B210" s="6"/>
      <c r="C210" s="7"/>
      <c r="D210" s="60"/>
      <c r="E210" s="29"/>
      <c r="F210" s="37">
        <f>SUM('Special levies forecast 10-11'!E208:E209)</f>
        <v>103777</v>
      </c>
    </row>
    <row r="211" spans="1:6" ht="12.75">
      <c r="A211" s="58"/>
      <c r="B211" s="8" t="s">
        <v>117</v>
      </c>
      <c r="C211" s="9" t="s">
        <v>118</v>
      </c>
      <c r="D211" s="59"/>
      <c r="E211" s="38"/>
      <c r="F211" s="39"/>
    </row>
    <row r="212" spans="1:6" ht="12.75">
      <c r="A212" s="53"/>
      <c r="B212" s="4"/>
      <c r="C212" s="5"/>
      <c r="D212" s="54" t="s">
        <v>315</v>
      </c>
      <c r="E212" s="36">
        <v>48573</v>
      </c>
      <c r="F212" s="35"/>
    </row>
    <row r="213" spans="1:6" ht="12.75">
      <c r="A213" s="55">
        <v>40421</v>
      </c>
      <c r="B213" s="4"/>
      <c r="C213" s="5"/>
      <c r="D213" s="54" t="s">
        <v>311</v>
      </c>
      <c r="E213" s="36">
        <v>150125</v>
      </c>
      <c r="F213" s="35"/>
    </row>
    <row r="214" spans="1:6" ht="12.75">
      <c r="A214" s="53"/>
      <c r="B214" s="4"/>
      <c r="C214" s="5"/>
      <c r="D214" s="54" t="s">
        <v>312</v>
      </c>
      <c r="E214" s="36">
        <v>767744</v>
      </c>
      <c r="F214" s="35"/>
    </row>
    <row r="215" spans="1:6" ht="12.75">
      <c r="A215" s="53"/>
      <c r="B215" s="4"/>
      <c r="C215" s="5"/>
      <c r="D215" s="54" t="s">
        <v>316</v>
      </c>
      <c r="E215" s="36">
        <v>450428</v>
      </c>
      <c r="F215" s="35"/>
    </row>
    <row r="216" spans="1:6" ht="12.75">
      <c r="A216" s="56"/>
      <c r="B216" s="6"/>
      <c r="C216" s="7"/>
      <c r="D216" s="57"/>
      <c r="E216" s="29"/>
      <c r="F216" s="41">
        <f>SUM('Special levies forecast 10-11'!E212:E215)</f>
        <v>1416870</v>
      </c>
    </row>
    <row r="217" spans="1:6" ht="12.75">
      <c r="A217" s="58"/>
      <c r="B217" s="8" t="s">
        <v>119</v>
      </c>
      <c r="C217" s="9" t="s">
        <v>120</v>
      </c>
      <c r="D217" s="59"/>
      <c r="E217" s="38"/>
      <c r="F217" s="39"/>
    </row>
    <row r="218" spans="1:6" ht="12.75">
      <c r="A218" s="55">
        <v>40415</v>
      </c>
      <c r="B218" s="4"/>
      <c r="C218" s="5"/>
      <c r="D218" s="54" t="s">
        <v>306</v>
      </c>
      <c r="E218" s="36">
        <v>1579</v>
      </c>
      <c r="F218" s="35"/>
    </row>
    <row r="219" spans="1:6" ht="12.75">
      <c r="A219" s="56"/>
      <c r="B219" s="6"/>
      <c r="C219" s="7"/>
      <c r="D219" s="57"/>
      <c r="E219" s="29"/>
      <c r="F219" s="37">
        <f>SUM('Special levies forecast 10-11'!E218)</f>
        <v>1579</v>
      </c>
    </row>
    <row r="220" spans="1:6" ht="12.75">
      <c r="A220" s="58"/>
      <c r="B220" s="8" t="s">
        <v>121</v>
      </c>
      <c r="C220" s="9" t="s">
        <v>122</v>
      </c>
      <c r="D220" s="59"/>
      <c r="E220" s="38"/>
      <c r="F220" s="39"/>
    </row>
    <row r="221" spans="1:6" ht="12.75">
      <c r="A221" s="55">
        <v>40364</v>
      </c>
      <c r="B221" s="4"/>
      <c r="C221" s="5"/>
      <c r="D221" s="54" t="s">
        <v>306</v>
      </c>
      <c r="E221" s="36">
        <v>34675</v>
      </c>
      <c r="F221" s="35"/>
    </row>
    <row r="222" spans="1:6" ht="12.75">
      <c r="A222" s="55"/>
      <c r="B222" s="4"/>
      <c r="C222" s="5"/>
      <c r="D222" s="54" t="s">
        <v>360</v>
      </c>
      <c r="E222" s="36">
        <v>14096</v>
      </c>
      <c r="F222" s="35"/>
    </row>
    <row r="223" spans="1:6" ht="12.75">
      <c r="A223" s="56"/>
      <c r="B223" s="6"/>
      <c r="C223" s="7"/>
      <c r="D223" s="57"/>
      <c r="E223" s="29"/>
      <c r="F223" s="41">
        <f>SUM('Special levies forecast 10-11'!E221:E222)</f>
        <v>48771</v>
      </c>
    </row>
    <row r="224" spans="1:6" ht="12.75">
      <c r="A224" s="58"/>
      <c r="B224" s="8" t="s">
        <v>123</v>
      </c>
      <c r="C224" s="9" t="s">
        <v>124</v>
      </c>
      <c r="D224" s="59"/>
      <c r="E224" s="38"/>
      <c r="F224" s="39"/>
    </row>
    <row r="225" spans="1:6" ht="12.75">
      <c r="A225" s="55">
        <v>40416</v>
      </c>
      <c r="B225" s="4"/>
      <c r="C225" s="5"/>
      <c r="D225" s="54" t="s">
        <v>351</v>
      </c>
      <c r="E225" s="36">
        <v>112308</v>
      </c>
      <c r="F225" s="35"/>
    </row>
    <row r="226" spans="1:6" ht="12.75">
      <c r="A226" s="55"/>
      <c r="B226" s="4"/>
      <c r="C226" s="5"/>
      <c r="D226" s="54" t="s">
        <v>339</v>
      </c>
      <c r="E226" s="36">
        <v>91796</v>
      </c>
      <c r="F226" s="35"/>
    </row>
    <row r="227" spans="1:6" ht="12.75">
      <c r="A227" s="56"/>
      <c r="B227" s="6"/>
      <c r="C227" s="7"/>
      <c r="D227" s="57"/>
      <c r="E227" s="29"/>
      <c r="F227" s="41">
        <f>SUM('Special levies forecast 10-11'!E225:E226)</f>
        <v>204104</v>
      </c>
    </row>
    <row r="228" spans="1:6" ht="12.75">
      <c r="A228" s="58"/>
      <c r="B228" s="8" t="s">
        <v>125</v>
      </c>
      <c r="C228" s="9" t="s">
        <v>126</v>
      </c>
      <c r="D228" s="59"/>
      <c r="E228" s="38"/>
      <c r="F228" s="39"/>
    </row>
    <row r="229" spans="1:6" ht="12.75">
      <c r="A229" s="55">
        <v>40416</v>
      </c>
      <c r="B229" s="4"/>
      <c r="C229" s="5"/>
      <c r="D229" s="54" t="s">
        <v>351</v>
      </c>
      <c r="E229" s="36">
        <v>219308</v>
      </c>
      <c r="F229" s="35"/>
    </row>
    <row r="230" spans="1:6" ht="12.75">
      <c r="A230" s="55"/>
      <c r="B230" s="4"/>
      <c r="C230" s="5"/>
      <c r="D230" s="63" t="s">
        <v>421</v>
      </c>
      <c r="E230" s="36">
        <v>246977</v>
      </c>
      <c r="F230" s="35"/>
    </row>
    <row r="231" spans="1:6" ht="12.75">
      <c r="A231" s="53"/>
      <c r="B231" s="4"/>
      <c r="C231" s="5"/>
      <c r="D231" s="63" t="s">
        <v>352</v>
      </c>
      <c r="E231" s="36">
        <v>161364</v>
      </c>
      <c r="F231" s="35"/>
    </row>
    <row r="232" spans="1:6" ht="12.75">
      <c r="A232" s="56"/>
      <c r="B232" s="6"/>
      <c r="C232" s="7"/>
      <c r="D232" s="64"/>
      <c r="E232" s="29"/>
      <c r="F232" s="41">
        <f>SUM('Special levies forecast 10-11'!E229:E231)</f>
        <v>627649</v>
      </c>
    </row>
    <row r="233" spans="1:6" ht="12.75">
      <c r="A233" s="58"/>
      <c r="B233" s="8" t="s">
        <v>127</v>
      </c>
      <c r="C233" s="9" t="s">
        <v>128</v>
      </c>
      <c r="D233" s="59"/>
      <c r="E233" s="38"/>
      <c r="F233" s="39"/>
    </row>
    <row r="234" spans="1:6" ht="12.75">
      <c r="A234" s="55">
        <v>40367</v>
      </c>
      <c r="B234" s="4"/>
      <c r="C234" s="5"/>
      <c r="D234" s="54" t="s">
        <v>315</v>
      </c>
      <c r="E234" s="36">
        <v>943253</v>
      </c>
      <c r="F234" s="35"/>
    </row>
    <row r="235" spans="1:6" ht="12.75">
      <c r="A235" s="53"/>
      <c r="B235" s="4"/>
      <c r="C235" s="5"/>
      <c r="D235" s="54" t="s">
        <v>421</v>
      </c>
      <c r="E235" s="36">
        <v>328900</v>
      </c>
      <c r="F235" s="35"/>
    </row>
    <row r="236" spans="1:6" ht="12.75">
      <c r="A236" s="56"/>
      <c r="B236" s="6"/>
      <c r="C236" s="7"/>
      <c r="D236" s="57"/>
      <c r="E236" s="29"/>
      <c r="F236" s="41">
        <f>SUM('Special levies forecast 10-11'!E234:E235)</f>
        <v>1272153</v>
      </c>
    </row>
    <row r="237" spans="1:6" ht="12.75">
      <c r="A237" s="58"/>
      <c r="B237" s="8" t="s">
        <v>129</v>
      </c>
      <c r="C237" s="9" t="s">
        <v>130</v>
      </c>
      <c r="D237" s="59"/>
      <c r="E237" s="38"/>
      <c r="F237" s="39"/>
    </row>
    <row r="238" spans="1:6" ht="12.75">
      <c r="A238" s="55">
        <v>40364</v>
      </c>
      <c r="B238" s="4"/>
      <c r="C238" s="5"/>
      <c r="D238" s="54" t="s">
        <v>446</v>
      </c>
      <c r="E238" s="36">
        <v>463</v>
      </c>
      <c r="F238" s="35"/>
    </row>
    <row r="239" spans="1:6" ht="12.75">
      <c r="A239" s="56"/>
      <c r="B239" s="6"/>
      <c r="C239" s="7"/>
      <c r="D239" s="57"/>
      <c r="E239" s="29"/>
      <c r="F239" s="41">
        <f>SUM('Special levies forecast 10-11'!E238)</f>
        <v>463</v>
      </c>
    </row>
    <row r="240" spans="1:6" ht="12.75">
      <c r="A240" s="58"/>
      <c r="B240" s="8" t="s">
        <v>131</v>
      </c>
      <c r="C240" s="9" t="s">
        <v>132</v>
      </c>
      <c r="D240" s="59"/>
      <c r="E240" s="38"/>
      <c r="F240" s="39"/>
    </row>
    <row r="241" spans="1:6" ht="12.75">
      <c r="A241" s="55">
        <v>40462</v>
      </c>
      <c r="B241" s="4"/>
      <c r="C241" s="5"/>
      <c r="D241" s="54" t="s">
        <v>306</v>
      </c>
      <c r="E241" s="36">
        <v>450099</v>
      </c>
      <c r="F241" s="35"/>
    </row>
    <row r="242" spans="1:6" ht="12.75">
      <c r="A242" s="53"/>
      <c r="B242" s="4"/>
      <c r="C242" s="5"/>
      <c r="D242" s="54" t="s">
        <v>360</v>
      </c>
      <c r="E242" s="36">
        <v>194080</v>
      </c>
      <c r="F242" s="35"/>
    </row>
    <row r="243" spans="1:6" ht="12.75">
      <c r="A243" s="53"/>
      <c r="B243" s="4"/>
      <c r="C243" s="5"/>
      <c r="D243" s="54" t="s">
        <v>326</v>
      </c>
      <c r="E243" s="36">
        <v>187609</v>
      </c>
      <c r="F243" s="35"/>
    </row>
    <row r="244" spans="1:6" ht="12.75">
      <c r="A244" s="56"/>
      <c r="B244" s="6"/>
      <c r="C244" s="7"/>
      <c r="D244" s="57"/>
      <c r="E244" s="29"/>
      <c r="F244" s="37">
        <f>SUM('Special levies forecast 10-11'!E241:E243)</f>
        <v>831788</v>
      </c>
    </row>
    <row r="245" spans="1:6" ht="12.75">
      <c r="A245" s="58"/>
      <c r="B245" s="8" t="s">
        <v>133</v>
      </c>
      <c r="C245" s="9" t="s">
        <v>134</v>
      </c>
      <c r="D245" s="59"/>
      <c r="E245" s="38"/>
      <c r="F245" s="39"/>
    </row>
    <row r="246" spans="1:6" ht="12.75">
      <c r="A246" s="55">
        <v>40434</v>
      </c>
      <c r="B246" s="4"/>
      <c r="C246" s="5"/>
      <c r="D246" s="54" t="s">
        <v>421</v>
      </c>
      <c r="E246" s="36">
        <v>2451390</v>
      </c>
      <c r="F246" s="35"/>
    </row>
    <row r="247" spans="1:6" ht="12.75">
      <c r="A247" s="53"/>
      <c r="B247" s="4"/>
      <c r="C247" s="5"/>
      <c r="D247" s="54" t="s">
        <v>330</v>
      </c>
      <c r="E247" s="36">
        <v>7129</v>
      </c>
      <c r="F247" s="35"/>
    </row>
    <row r="248" spans="1:6" ht="12.75">
      <c r="A248" s="56"/>
      <c r="B248" s="6"/>
      <c r="C248" s="7"/>
      <c r="D248" s="57"/>
      <c r="E248" s="29"/>
      <c r="F248" s="37">
        <f>SUM('Special levies forecast 10-11'!E246:E247)</f>
        <v>2458519</v>
      </c>
    </row>
    <row r="249" spans="1:6" ht="22.5">
      <c r="A249" s="58"/>
      <c r="B249" s="8" t="s">
        <v>135</v>
      </c>
      <c r="C249" s="11" t="s">
        <v>136</v>
      </c>
      <c r="D249" s="59"/>
      <c r="E249" s="38"/>
      <c r="F249" s="39"/>
    </row>
    <row r="250" spans="1:6" ht="12.75">
      <c r="A250" s="55">
        <v>40364</v>
      </c>
      <c r="B250" s="4"/>
      <c r="C250" s="12"/>
      <c r="D250" s="54" t="s">
        <v>360</v>
      </c>
      <c r="E250" s="36">
        <v>1887</v>
      </c>
      <c r="F250" s="35"/>
    </row>
    <row r="251" spans="1:6" ht="12.75">
      <c r="A251" s="56"/>
      <c r="B251" s="6"/>
      <c r="C251" s="13"/>
      <c r="D251" s="57"/>
      <c r="E251" s="29"/>
      <c r="F251" s="41">
        <f>SUM('Special levies forecast 10-11'!E250)</f>
        <v>1887</v>
      </c>
    </row>
    <row r="252" spans="1:6" ht="12.75">
      <c r="A252" s="58"/>
      <c r="B252" s="8" t="s">
        <v>404</v>
      </c>
      <c r="C252" s="11" t="s">
        <v>405</v>
      </c>
      <c r="D252" s="59"/>
      <c r="E252" s="38"/>
      <c r="F252" s="47"/>
    </row>
    <row r="253" spans="1:6" ht="12.75">
      <c r="A253" s="55">
        <v>40415</v>
      </c>
      <c r="B253" s="4"/>
      <c r="C253" s="12"/>
      <c r="D253" s="54" t="s">
        <v>436</v>
      </c>
      <c r="E253" s="36">
        <v>91052</v>
      </c>
      <c r="F253" s="48"/>
    </row>
    <row r="254" spans="1:6" ht="12.75">
      <c r="A254" s="55"/>
      <c r="B254" s="4"/>
      <c r="C254" s="12"/>
      <c r="D254" s="54" t="s">
        <v>337</v>
      </c>
      <c r="E254" s="36">
        <v>22374</v>
      </c>
      <c r="F254" s="48"/>
    </row>
    <row r="255" spans="1:6" ht="12.75">
      <c r="A255" s="53"/>
      <c r="B255" s="4"/>
      <c r="C255" s="12"/>
      <c r="D255" s="54" t="s">
        <v>474</v>
      </c>
      <c r="E255" s="36">
        <v>1746253</v>
      </c>
      <c r="F255" s="48"/>
    </row>
    <row r="256" spans="1:6" ht="12.75">
      <c r="A256" s="53"/>
      <c r="B256" s="4"/>
      <c r="C256" s="3"/>
      <c r="D256" s="60"/>
      <c r="E256" s="28"/>
      <c r="F256" s="35"/>
    </row>
    <row r="257" spans="1:6" ht="12.75">
      <c r="A257" s="56"/>
      <c r="B257" s="6"/>
      <c r="C257" s="13"/>
      <c r="D257" s="57"/>
      <c r="E257" s="29"/>
      <c r="F257" s="41">
        <f>SUM('Special levies forecast 10-11'!E253:E255)</f>
        <v>1859679</v>
      </c>
    </row>
    <row r="258" spans="1:6" ht="12.75">
      <c r="A258" s="53"/>
      <c r="B258" s="4" t="s">
        <v>406</v>
      </c>
      <c r="C258" s="14" t="s">
        <v>419</v>
      </c>
      <c r="D258" s="54"/>
      <c r="E258" s="28"/>
      <c r="F258" s="48"/>
    </row>
    <row r="259" spans="1:6" ht="12.75">
      <c r="A259" s="53"/>
      <c r="B259" s="4"/>
      <c r="C259" s="12"/>
      <c r="D259" s="54" t="s">
        <v>407</v>
      </c>
      <c r="E259" s="36">
        <v>150758</v>
      </c>
      <c r="F259" s="48"/>
    </row>
    <row r="260" spans="1:6" ht="12.75">
      <c r="A260" s="55">
        <v>40415</v>
      </c>
      <c r="B260" s="4"/>
      <c r="C260" s="12"/>
      <c r="D260" s="54" t="s">
        <v>368</v>
      </c>
      <c r="E260" s="36">
        <v>133506</v>
      </c>
      <c r="F260" s="48"/>
    </row>
    <row r="261" spans="1:6" ht="12.75">
      <c r="A261" s="55"/>
      <c r="B261" s="4"/>
      <c r="C261" s="12"/>
      <c r="D261" s="54" t="s">
        <v>402</v>
      </c>
      <c r="E261" s="36">
        <v>235199</v>
      </c>
      <c r="F261" s="48"/>
    </row>
    <row r="262" spans="1:6" ht="12.75">
      <c r="A262" s="53"/>
      <c r="B262" s="4"/>
      <c r="C262" s="12"/>
      <c r="D262" s="63" t="s">
        <v>365</v>
      </c>
      <c r="E262" s="36">
        <v>2082</v>
      </c>
      <c r="F262" s="48"/>
    </row>
    <row r="263" spans="1:6" ht="12.75">
      <c r="A263" s="53"/>
      <c r="B263" s="4"/>
      <c r="C263" s="12"/>
      <c r="D263" s="60"/>
      <c r="E263" s="28"/>
      <c r="F263" s="48">
        <f>SUM('Special levies forecast 10-11'!E259:E262)</f>
        <v>521545</v>
      </c>
    </row>
    <row r="264" spans="1:6" ht="22.5">
      <c r="A264" s="58"/>
      <c r="B264" s="8" t="s">
        <v>400</v>
      </c>
      <c r="C264" s="11" t="s">
        <v>401</v>
      </c>
      <c r="D264" s="59"/>
      <c r="E264" s="38"/>
      <c r="F264" s="47"/>
    </row>
    <row r="265" spans="1:6" ht="12.75">
      <c r="A265" s="53"/>
      <c r="B265" s="4"/>
      <c r="C265" s="12"/>
      <c r="D265" s="54" t="s">
        <v>402</v>
      </c>
      <c r="E265" s="36">
        <v>89659</v>
      </c>
      <c r="F265" s="48"/>
    </row>
    <row r="266" spans="1:6" ht="12.75">
      <c r="A266" s="55">
        <v>40415</v>
      </c>
      <c r="B266" s="4"/>
      <c r="C266" s="12"/>
      <c r="D266" s="54" t="s">
        <v>368</v>
      </c>
      <c r="E266" s="36">
        <v>67187</v>
      </c>
      <c r="F266" s="48"/>
    </row>
    <row r="267" spans="1:6" ht="12.75">
      <c r="A267" s="53"/>
      <c r="B267" s="4"/>
      <c r="C267" s="12"/>
      <c r="D267" s="54" t="s">
        <v>366</v>
      </c>
      <c r="E267" s="36">
        <v>44919</v>
      </c>
      <c r="F267" s="48"/>
    </row>
    <row r="268" spans="1:6" ht="12.75">
      <c r="A268" s="53"/>
      <c r="B268" s="4"/>
      <c r="C268" s="12"/>
      <c r="D268" s="54" t="s">
        <v>403</v>
      </c>
      <c r="E268" s="36">
        <v>5017</v>
      </c>
      <c r="F268" s="48"/>
    </row>
    <row r="269" spans="1:6" ht="12.75">
      <c r="A269" s="53"/>
      <c r="B269" s="4"/>
      <c r="C269" s="12"/>
      <c r="D269" s="54" t="s">
        <v>365</v>
      </c>
      <c r="E269" s="36">
        <v>57070</v>
      </c>
      <c r="F269" s="48"/>
    </row>
    <row r="270" spans="1:6" ht="12.75">
      <c r="A270" s="53"/>
      <c r="B270" s="4"/>
      <c r="C270" s="12"/>
      <c r="D270" s="54" t="s">
        <v>435</v>
      </c>
      <c r="E270" s="36">
        <v>17089</v>
      </c>
      <c r="F270" s="48"/>
    </row>
    <row r="271" spans="1:6" ht="12.75">
      <c r="A271" s="56"/>
      <c r="B271" s="6"/>
      <c r="C271" s="13"/>
      <c r="D271" s="60"/>
      <c r="E271" s="29"/>
      <c r="F271" s="41">
        <f>SUM('Special levies forecast 10-11'!E265:E270)</f>
        <v>280941</v>
      </c>
    </row>
    <row r="272" spans="1:6" ht="12.75">
      <c r="A272" s="58"/>
      <c r="B272" s="8" t="s">
        <v>415</v>
      </c>
      <c r="C272" s="9" t="s">
        <v>508</v>
      </c>
      <c r="D272" s="59"/>
      <c r="E272" s="38"/>
      <c r="F272" s="39"/>
    </row>
    <row r="273" spans="1:6" ht="12.75">
      <c r="A273" s="55">
        <v>40344</v>
      </c>
      <c r="B273" s="4"/>
      <c r="C273" s="5"/>
      <c r="D273" s="54" t="s">
        <v>307</v>
      </c>
      <c r="E273" s="36">
        <v>21144</v>
      </c>
      <c r="F273" s="35"/>
    </row>
    <row r="274" spans="1:6" ht="12.75">
      <c r="A274" s="53"/>
      <c r="B274" s="4"/>
      <c r="C274" s="5"/>
      <c r="D274" s="54"/>
      <c r="E274" s="36"/>
      <c r="F274" s="35"/>
    </row>
    <row r="275" spans="1:6" ht="12.75">
      <c r="A275" s="56"/>
      <c r="B275" s="6"/>
      <c r="C275" s="7"/>
      <c r="D275" s="57"/>
      <c r="E275" s="42"/>
      <c r="F275" s="37">
        <f>SUM('Special levies forecast 10-11'!E273:E274)</f>
        <v>21144</v>
      </c>
    </row>
    <row r="276" spans="1:6" ht="12.75">
      <c r="A276" s="58"/>
      <c r="B276" s="8" t="s">
        <v>417</v>
      </c>
      <c r="C276" s="9" t="s">
        <v>418</v>
      </c>
      <c r="D276" s="59"/>
      <c r="E276" s="38"/>
      <c r="F276" s="39"/>
    </row>
    <row r="277" spans="1:6" ht="12.75">
      <c r="A277" s="55">
        <v>40350</v>
      </c>
      <c r="B277" s="4"/>
      <c r="C277" s="5"/>
      <c r="D277" s="54" t="s">
        <v>306</v>
      </c>
      <c r="E277" s="36">
        <v>321153</v>
      </c>
      <c r="F277" s="35"/>
    </row>
    <row r="278" spans="1:6" ht="12.75">
      <c r="A278" s="55"/>
      <c r="B278" s="4"/>
      <c r="C278" s="5"/>
      <c r="D278" s="54" t="s">
        <v>311</v>
      </c>
      <c r="E278" s="36">
        <v>248863</v>
      </c>
      <c r="F278" s="35"/>
    </row>
    <row r="279" spans="1:6" ht="12.75">
      <c r="A279" s="53"/>
      <c r="B279" s="4"/>
      <c r="C279" s="5"/>
      <c r="D279" s="54" t="s">
        <v>312</v>
      </c>
      <c r="E279" s="36">
        <v>125980</v>
      </c>
      <c r="F279" s="35"/>
    </row>
    <row r="280" spans="1:6" ht="12.75">
      <c r="A280" s="56"/>
      <c r="B280" s="6"/>
      <c r="C280" s="7"/>
      <c r="D280" s="57"/>
      <c r="E280" s="29"/>
      <c r="F280" s="41">
        <f>SUM('Special levies forecast 10-11'!E277:E279)</f>
        <v>695996</v>
      </c>
    </row>
    <row r="281" spans="1:6" ht="12.75">
      <c r="A281" s="58"/>
      <c r="B281" s="8" t="s">
        <v>451</v>
      </c>
      <c r="C281" s="9" t="s">
        <v>452</v>
      </c>
      <c r="D281" s="59"/>
      <c r="E281" s="38"/>
      <c r="F281" s="39"/>
    </row>
    <row r="282" spans="1:6" ht="12.75">
      <c r="A282" s="53"/>
      <c r="B282" s="4"/>
      <c r="C282" s="5"/>
      <c r="D282" s="54" t="s">
        <v>366</v>
      </c>
      <c r="E282" s="36">
        <v>549</v>
      </c>
      <c r="F282" s="35"/>
    </row>
    <row r="283" spans="1:6" ht="12.75">
      <c r="A283" s="55">
        <v>40364</v>
      </c>
      <c r="B283" s="4"/>
      <c r="C283" s="5"/>
      <c r="D283" s="54" t="s">
        <v>368</v>
      </c>
      <c r="E283" s="36">
        <v>745</v>
      </c>
      <c r="F283" s="35"/>
    </row>
    <row r="284" spans="1:7" ht="12.75">
      <c r="A284" s="55"/>
      <c r="B284" s="4"/>
      <c r="C284" s="5"/>
      <c r="D284" s="54" t="s">
        <v>407</v>
      </c>
      <c r="E284" s="36">
        <v>60214</v>
      </c>
      <c r="F284" s="35"/>
      <c r="G284" t="s">
        <v>465</v>
      </c>
    </row>
    <row r="285" spans="1:6" ht="12.75">
      <c r="A285" s="55"/>
      <c r="B285" s="4"/>
      <c r="C285" s="5"/>
      <c r="D285" s="54" t="s">
        <v>367</v>
      </c>
      <c r="E285" s="36">
        <v>10776</v>
      </c>
      <c r="F285" s="35"/>
    </row>
    <row r="286" spans="1:6" ht="12.75">
      <c r="A286" s="55"/>
      <c r="B286" s="4"/>
      <c r="C286" s="5"/>
      <c r="D286" s="54" t="s">
        <v>365</v>
      </c>
      <c r="E286" s="36">
        <v>78763</v>
      </c>
      <c r="F286" s="35"/>
    </row>
    <row r="287" spans="1:6" ht="12.75">
      <c r="A287" s="53"/>
      <c r="B287" s="4"/>
      <c r="C287" s="3"/>
      <c r="D287" s="54" t="s">
        <v>364</v>
      </c>
      <c r="E287" s="36">
        <v>17122</v>
      </c>
      <c r="F287" s="35"/>
    </row>
    <row r="288" spans="1:6" ht="12.75">
      <c r="A288" s="56"/>
      <c r="B288" s="6"/>
      <c r="C288" s="7"/>
      <c r="D288" s="65"/>
      <c r="E288" s="29"/>
      <c r="F288" s="41">
        <f>SUM('Special levies forecast 10-11'!E282:E287)</f>
        <v>168169</v>
      </c>
    </row>
    <row r="289" spans="1:6" ht="12.75">
      <c r="A289" s="58"/>
      <c r="B289" s="8" t="s">
        <v>453</v>
      </c>
      <c r="C289" s="9" t="s">
        <v>454</v>
      </c>
      <c r="D289" s="59"/>
      <c r="E289" s="38"/>
      <c r="F289" s="39"/>
    </row>
    <row r="290" spans="1:7" ht="12.75">
      <c r="A290" s="55">
        <v>40415</v>
      </c>
      <c r="B290" s="4"/>
      <c r="C290" s="5"/>
      <c r="D290" s="54" t="s">
        <v>306</v>
      </c>
      <c r="E290" s="36">
        <v>6357</v>
      </c>
      <c r="F290" s="35"/>
      <c r="G290" t="s">
        <v>477</v>
      </c>
    </row>
    <row r="291" spans="1:6" ht="12.75">
      <c r="A291" s="53"/>
      <c r="B291" s="4"/>
      <c r="C291" s="5"/>
      <c r="D291" s="54"/>
      <c r="E291" s="36"/>
      <c r="F291" s="35"/>
    </row>
    <row r="292" spans="1:6" ht="12.75">
      <c r="A292" s="56"/>
      <c r="B292" s="6"/>
      <c r="C292" s="7"/>
      <c r="D292" s="57"/>
      <c r="E292" s="42"/>
      <c r="F292" s="37">
        <f>SUM('Special levies forecast 10-11'!E290:E291)</f>
        <v>6357</v>
      </c>
    </row>
    <row r="293" spans="1:6" ht="12.75">
      <c r="A293" s="58"/>
      <c r="B293" s="8" t="s">
        <v>498</v>
      </c>
      <c r="C293" s="9" t="s">
        <v>499</v>
      </c>
      <c r="D293" s="59"/>
      <c r="E293" s="38"/>
      <c r="F293" s="39"/>
    </row>
    <row r="294" spans="1:6" ht="12.75">
      <c r="A294" s="53"/>
      <c r="B294" s="4"/>
      <c r="C294" s="5"/>
      <c r="D294" s="54" t="s">
        <v>357</v>
      </c>
      <c r="E294" s="36">
        <v>52909</v>
      </c>
      <c r="F294" s="35"/>
    </row>
    <row r="295" spans="1:7" ht="12.75">
      <c r="A295" s="55"/>
      <c r="B295" s="4"/>
      <c r="C295" s="5"/>
      <c r="D295" s="54" t="s">
        <v>364</v>
      </c>
      <c r="E295" s="36">
        <v>2266</v>
      </c>
      <c r="F295" s="35"/>
      <c r="G295" t="s">
        <v>501</v>
      </c>
    </row>
    <row r="296" spans="1:6" ht="12.75">
      <c r="A296" s="55">
        <v>40415</v>
      </c>
      <c r="B296" s="4"/>
      <c r="C296" s="5"/>
      <c r="D296" s="54" t="s">
        <v>437</v>
      </c>
      <c r="E296" s="36">
        <v>29545</v>
      </c>
      <c r="F296" s="35"/>
    </row>
    <row r="297" spans="1:6" ht="12.75">
      <c r="A297" s="55"/>
      <c r="B297" s="4"/>
      <c r="C297" s="5"/>
      <c r="D297" s="54" t="s">
        <v>502</v>
      </c>
      <c r="E297" s="36">
        <v>1316</v>
      </c>
      <c r="F297" s="35"/>
    </row>
    <row r="298" spans="1:6" ht="12.75">
      <c r="A298" s="53"/>
      <c r="B298" s="4"/>
      <c r="C298" s="5"/>
      <c r="D298" s="54" t="s">
        <v>503</v>
      </c>
      <c r="E298" s="36">
        <v>27867</v>
      </c>
      <c r="F298" s="35"/>
    </row>
    <row r="299" spans="1:6" ht="12.75">
      <c r="A299" s="56"/>
      <c r="B299" s="6"/>
      <c r="C299" s="7"/>
      <c r="D299" s="57"/>
      <c r="E299" s="42"/>
      <c r="F299" s="37">
        <f>SUM(E294:E298)</f>
        <v>113903</v>
      </c>
    </row>
    <row r="300" spans="1:6" ht="12.75">
      <c r="A300" s="58"/>
      <c r="B300" s="8" t="s">
        <v>137</v>
      </c>
      <c r="C300" s="9" t="s">
        <v>138</v>
      </c>
      <c r="D300" s="59"/>
      <c r="E300" s="38"/>
      <c r="F300" s="39"/>
    </row>
    <row r="301" spans="1:6" ht="12.75">
      <c r="A301" s="55">
        <v>40367</v>
      </c>
      <c r="B301" s="4"/>
      <c r="C301" s="5"/>
      <c r="D301" s="54" t="s">
        <v>373</v>
      </c>
      <c r="E301" s="36">
        <v>12040</v>
      </c>
      <c r="F301" s="35"/>
    </row>
    <row r="302" spans="1:6" ht="12.75">
      <c r="A302" s="55"/>
      <c r="B302" s="4"/>
      <c r="C302" s="5"/>
      <c r="D302" s="54" t="s">
        <v>369</v>
      </c>
      <c r="E302" s="36">
        <v>844</v>
      </c>
      <c r="F302" s="35"/>
    </row>
    <row r="303" spans="1:6" ht="12.75">
      <c r="A303" s="56"/>
      <c r="B303" s="6"/>
      <c r="C303" s="7"/>
      <c r="D303" s="57"/>
      <c r="E303" s="42"/>
      <c r="F303" s="37">
        <f>SUM('Special levies forecast 10-11'!E301:E302)</f>
        <v>12884</v>
      </c>
    </row>
    <row r="304" spans="1:6" ht="12.75">
      <c r="A304" s="58"/>
      <c r="B304" s="8" t="s">
        <v>139</v>
      </c>
      <c r="C304" s="9" t="s">
        <v>140</v>
      </c>
      <c r="D304" s="59"/>
      <c r="E304" s="38"/>
      <c r="F304" s="43"/>
    </row>
    <row r="305" spans="1:6" ht="12.75">
      <c r="A305" s="55">
        <v>40367</v>
      </c>
      <c r="B305" s="4"/>
      <c r="C305" s="5"/>
      <c r="D305" s="54" t="s">
        <v>515</v>
      </c>
      <c r="E305" s="36">
        <v>6918</v>
      </c>
      <c r="F305" s="44"/>
    </row>
    <row r="306" spans="1:6" ht="12.75">
      <c r="A306" s="55"/>
      <c r="B306" s="4"/>
      <c r="C306" s="5"/>
      <c r="D306" s="54" t="s">
        <v>374</v>
      </c>
      <c r="E306" s="36">
        <v>11963</v>
      </c>
      <c r="F306" s="44"/>
    </row>
    <row r="307" spans="1:6" ht="12.75">
      <c r="A307" s="56"/>
      <c r="B307" s="6"/>
      <c r="C307" s="7"/>
      <c r="D307" s="57"/>
      <c r="E307" s="29"/>
      <c r="F307" s="37">
        <f>SUM('Special levies forecast 10-11'!E305:E306)</f>
        <v>18881</v>
      </c>
    </row>
    <row r="308" spans="1:6" ht="12.75">
      <c r="A308" s="58"/>
      <c r="B308" s="8" t="s">
        <v>141</v>
      </c>
      <c r="C308" s="9" t="s">
        <v>142</v>
      </c>
      <c r="D308" s="59"/>
      <c r="E308" s="38"/>
      <c r="F308" s="39"/>
    </row>
    <row r="309" spans="1:6" ht="12.75">
      <c r="A309" s="55">
        <v>40367</v>
      </c>
      <c r="B309" s="4"/>
      <c r="C309" s="5"/>
      <c r="D309" s="54" t="s">
        <v>348</v>
      </c>
      <c r="E309" s="36">
        <v>15365</v>
      </c>
      <c r="F309" s="35"/>
    </row>
    <row r="310" spans="1:6" ht="12.75">
      <c r="A310" s="53"/>
      <c r="B310" s="4"/>
      <c r="C310" s="5"/>
      <c r="D310" s="54" t="s">
        <v>369</v>
      </c>
      <c r="E310" s="36">
        <v>2736</v>
      </c>
      <c r="F310" s="35"/>
    </row>
    <row r="311" spans="1:6" ht="12.75">
      <c r="A311" s="56"/>
      <c r="B311" s="6"/>
      <c r="C311" s="7"/>
      <c r="D311" s="60"/>
      <c r="E311" s="29"/>
      <c r="F311" s="37">
        <f>SUM('Special levies forecast 10-11'!E309:E310)</f>
        <v>18101</v>
      </c>
    </row>
    <row r="312" spans="1:6" ht="12.75">
      <c r="A312" s="58"/>
      <c r="B312" s="8" t="s">
        <v>143</v>
      </c>
      <c r="C312" s="9" t="s">
        <v>144</v>
      </c>
      <c r="D312" s="59"/>
      <c r="E312" s="38"/>
      <c r="F312" s="39"/>
    </row>
    <row r="313" spans="1:6" ht="12.75">
      <c r="A313" s="55">
        <v>40399</v>
      </c>
      <c r="B313" s="4"/>
      <c r="C313" s="5"/>
      <c r="D313" s="54" t="s">
        <v>382</v>
      </c>
      <c r="E313" s="36">
        <v>16016</v>
      </c>
      <c r="F313" s="35"/>
    </row>
    <row r="314" spans="1:6" ht="12.75">
      <c r="A314" s="53"/>
      <c r="B314" s="4"/>
      <c r="C314" s="5"/>
      <c r="D314" s="54" t="s">
        <v>377</v>
      </c>
      <c r="E314" s="36">
        <v>8818</v>
      </c>
      <c r="F314" s="35"/>
    </row>
    <row r="315" spans="1:6" ht="12.75">
      <c r="A315" s="56"/>
      <c r="B315" s="6"/>
      <c r="C315" s="7"/>
      <c r="D315" s="57"/>
      <c r="E315" s="29"/>
      <c r="F315" s="37">
        <f>SUM('Special levies forecast 10-11'!E313:E314)</f>
        <v>24834</v>
      </c>
    </row>
    <row r="316" spans="1:6" ht="12.75">
      <c r="A316" s="58"/>
      <c r="B316" s="8" t="s">
        <v>145</v>
      </c>
      <c r="C316" s="9" t="s">
        <v>146</v>
      </c>
      <c r="D316" s="59"/>
      <c r="E316" s="38"/>
      <c r="F316" s="39"/>
    </row>
    <row r="317" spans="1:6" ht="12.75">
      <c r="A317" s="55">
        <v>40367</v>
      </c>
      <c r="B317" s="4"/>
      <c r="C317" s="5"/>
      <c r="D317" s="54" t="s">
        <v>342</v>
      </c>
      <c r="E317" s="36">
        <v>271288</v>
      </c>
      <c r="F317" s="35" t="s">
        <v>523</v>
      </c>
    </row>
    <row r="318" spans="1:6" ht="12.75">
      <c r="A318" s="56"/>
      <c r="B318" s="6"/>
      <c r="C318" s="7"/>
      <c r="D318" s="57"/>
      <c r="E318" s="29"/>
      <c r="F318" s="37">
        <f>SUM('Special levies forecast 10-11'!E317)</f>
        <v>271288</v>
      </c>
    </row>
    <row r="319" spans="1:6" ht="12.75">
      <c r="A319" s="58"/>
      <c r="B319" s="8" t="s">
        <v>147</v>
      </c>
      <c r="C319" s="9" t="s">
        <v>148</v>
      </c>
      <c r="D319" s="59"/>
      <c r="E319" s="38"/>
      <c r="F319" s="39"/>
    </row>
    <row r="320" spans="1:6" ht="12.75">
      <c r="A320" s="55">
        <v>40399</v>
      </c>
      <c r="B320" s="4"/>
      <c r="C320" s="5"/>
      <c r="D320" s="54" t="s">
        <v>371</v>
      </c>
      <c r="E320" s="36">
        <v>44542</v>
      </c>
      <c r="F320" s="35"/>
    </row>
    <row r="321" spans="1:6" ht="12.75">
      <c r="A321" s="53"/>
      <c r="B321" s="4"/>
      <c r="C321" s="5"/>
      <c r="D321" s="54" t="s">
        <v>438</v>
      </c>
      <c r="E321" s="36">
        <v>313</v>
      </c>
      <c r="F321" s="35"/>
    </row>
    <row r="322" spans="1:6" ht="12.75">
      <c r="A322" s="56"/>
      <c r="B322" s="6"/>
      <c r="C322" s="7"/>
      <c r="D322" s="57"/>
      <c r="E322" s="29"/>
      <c r="F322" s="37">
        <f>SUM('Special levies forecast 10-11'!E320:E321)</f>
        <v>44855</v>
      </c>
    </row>
    <row r="323" spans="1:6" ht="12.75">
      <c r="A323" s="58"/>
      <c r="B323" s="8" t="s">
        <v>149</v>
      </c>
      <c r="C323" s="9" t="s">
        <v>150</v>
      </c>
      <c r="D323" s="59"/>
      <c r="E323" s="38"/>
      <c r="F323" s="39"/>
    </row>
    <row r="324" spans="1:6" ht="12.75">
      <c r="A324" s="55">
        <v>40421</v>
      </c>
      <c r="B324" s="4"/>
      <c r="C324" s="5"/>
      <c r="D324" s="54" t="s">
        <v>331</v>
      </c>
      <c r="E324" s="36">
        <v>58658</v>
      </c>
      <c r="F324" s="35"/>
    </row>
    <row r="325" spans="1:6" ht="12.75">
      <c r="A325" s="56"/>
      <c r="B325" s="6"/>
      <c r="C325" s="7"/>
      <c r="D325" s="57"/>
      <c r="E325" s="29"/>
      <c r="F325" s="41">
        <f>SUM('Special levies forecast 10-11'!E324)</f>
        <v>58658</v>
      </c>
    </row>
    <row r="326" spans="1:6" ht="12.75">
      <c r="A326" s="58"/>
      <c r="B326" s="8" t="s">
        <v>151</v>
      </c>
      <c r="C326" s="9" t="s">
        <v>152</v>
      </c>
      <c r="D326" s="59"/>
      <c r="E326" s="38"/>
      <c r="F326" s="39"/>
    </row>
    <row r="327" spans="1:6" ht="12.75">
      <c r="A327" s="55">
        <v>40399</v>
      </c>
      <c r="B327" s="4"/>
      <c r="C327" s="5"/>
      <c r="D327" s="54" t="s">
        <v>377</v>
      </c>
      <c r="E327" s="36">
        <v>5655</v>
      </c>
      <c r="F327" s="35"/>
    </row>
    <row r="328" spans="1:6" ht="12.75">
      <c r="A328" s="56"/>
      <c r="B328" s="6"/>
      <c r="C328" s="7"/>
      <c r="D328" s="57"/>
      <c r="E328" s="29"/>
      <c r="F328" s="37">
        <f>SUM('Special levies forecast 10-11'!E327)</f>
        <v>5655</v>
      </c>
    </row>
    <row r="329" spans="1:6" ht="12.75">
      <c r="A329" s="58"/>
      <c r="B329" s="8" t="s">
        <v>153</v>
      </c>
      <c r="C329" s="9" t="s">
        <v>154</v>
      </c>
      <c r="D329" s="59"/>
      <c r="E329" s="38"/>
      <c r="F329" s="39"/>
    </row>
    <row r="330" spans="1:6" ht="12.75">
      <c r="A330" s="55">
        <v>40350</v>
      </c>
      <c r="B330" s="4"/>
      <c r="C330" s="5"/>
      <c r="D330" s="54" t="s">
        <v>361</v>
      </c>
      <c r="E330" s="36">
        <v>17464</v>
      </c>
      <c r="F330" s="35"/>
    </row>
    <row r="331" spans="1:6" ht="12.75">
      <c r="A331" s="56"/>
      <c r="B331" s="6"/>
      <c r="C331" s="7"/>
      <c r="D331" s="57"/>
      <c r="E331" s="29"/>
      <c r="F331" s="37">
        <f>SUM('Special levies forecast 10-11'!E330)</f>
        <v>17464</v>
      </c>
    </row>
    <row r="332" spans="1:6" ht="12.75">
      <c r="A332" s="58"/>
      <c r="B332" s="8" t="s">
        <v>155</v>
      </c>
      <c r="C332" s="9" t="s">
        <v>156</v>
      </c>
      <c r="D332" s="59"/>
      <c r="E332" s="38"/>
      <c r="F332" s="39"/>
    </row>
    <row r="333" spans="1:6" ht="12.75">
      <c r="A333" s="55">
        <v>40399</v>
      </c>
      <c r="B333" s="4"/>
      <c r="C333" s="5"/>
      <c r="D333" s="54" t="s">
        <v>381</v>
      </c>
      <c r="E333" s="36">
        <v>15533</v>
      </c>
      <c r="F333" s="35"/>
    </row>
    <row r="334" spans="1:6" ht="12.75">
      <c r="A334" s="53"/>
      <c r="B334" s="4"/>
      <c r="C334" s="5"/>
      <c r="D334" s="54" t="s">
        <v>380</v>
      </c>
      <c r="E334" s="36">
        <v>1045</v>
      </c>
      <c r="F334" s="35"/>
    </row>
    <row r="335" spans="1:6" ht="12.75">
      <c r="A335" s="56"/>
      <c r="B335" s="6"/>
      <c r="C335" s="7"/>
      <c r="D335" s="60"/>
      <c r="E335" s="29"/>
      <c r="F335" s="37">
        <f>SUM('Special levies forecast 10-11'!E333:E334)</f>
        <v>16578</v>
      </c>
    </row>
    <row r="336" spans="1:6" ht="12.75">
      <c r="A336" s="58"/>
      <c r="B336" s="8" t="s">
        <v>157</v>
      </c>
      <c r="C336" s="9" t="s">
        <v>158</v>
      </c>
      <c r="D336" s="59"/>
      <c r="E336" s="38"/>
      <c r="F336" s="39"/>
    </row>
    <row r="337" spans="1:6" ht="12.75">
      <c r="A337" s="55">
        <v>40350</v>
      </c>
      <c r="B337" s="4"/>
      <c r="C337" s="5"/>
      <c r="D337" s="54" t="s">
        <v>342</v>
      </c>
      <c r="E337" s="36">
        <v>28026</v>
      </c>
      <c r="F337" s="35"/>
    </row>
    <row r="338" spans="1:6" ht="12.75">
      <c r="A338" s="56"/>
      <c r="B338" s="6"/>
      <c r="C338" s="7"/>
      <c r="D338" s="57"/>
      <c r="E338" s="29"/>
      <c r="F338" s="41">
        <f>SUM('Special levies forecast 10-11'!E337)</f>
        <v>28026</v>
      </c>
    </row>
    <row r="339" spans="1:6" ht="12.75">
      <c r="A339" s="58"/>
      <c r="B339" s="8" t="s">
        <v>159</v>
      </c>
      <c r="C339" s="9" t="s">
        <v>160</v>
      </c>
      <c r="D339" s="59"/>
      <c r="E339" s="38"/>
      <c r="F339" s="39"/>
    </row>
    <row r="340" spans="1:6" ht="12.75">
      <c r="A340" s="55">
        <v>40399</v>
      </c>
      <c r="B340" s="4"/>
      <c r="C340" s="5"/>
      <c r="D340" s="54" t="s">
        <v>371</v>
      </c>
      <c r="E340" s="36">
        <v>411275</v>
      </c>
      <c r="F340" s="35"/>
    </row>
    <row r="341" spans="1:6" ht="12.75">
      <c r="A341" s="53"/>
      <c r="B341" s="4"/>
      <c r="C341" s="5"/>
      <c r="D341" s="54" t="s">
        <v>383</v>
      </c>
      <c r="E341" s="36">
        <v>8225</v>
      </c>
      <c r="F341" s="35"/>
    </row>
    <row r="342" spans="1:6" ht="12.75">
      <c r="A342" s="56"/>
      <c r="B342" s="6"/>
      <c r="C342" s="7"/>
      <c r="D342" s="57"/>
      <c r="E342" s="29"/>
      <c r="F342" s="37">
        <f>SUM('Special levies forecast 10-11'!E340:E341)</f>
        <v>419500</v>
      </c>
    </row>
    <row r="343" spans="1:6" ht="12.75">
      <c r="A343" s="58"/>
      <c r="B343" s="8" t="s">
        <v>161</v>
      </c>
      <c r="C343" s="9" t="s">
        <v>162</v>
      </c>
      <c r="D343" s="59"/>
      <c r="E343" s="38"/>
      <c r="F343" s="39"/>
    </row>
    <row r="344" spans="1:7" ht="12.75">
      <c r="A344" s="55">
        <v>40449</v>
      </c>
      <c r="B344" s="4"/>
      <c r="C344" s="5"/>
      <c r="D344" s="54" t="s">
        <v>341</v>
      </c>
      <c r="E344" s="36">
        <v>3500</v>
      </c>
      <c r="F344" s="35"/>
      <c r="G344" t="s">
        <v>534</v>
      </c>
    </row>
    <row r="345" spans="1:6" ht="12.75">
      <c r="A345" s="56"/>
      <c r="B345" s="6"/>
      <c r="C345" s="7"/>
      <c r="D345" s="57"/>
      <c r="E345" s="29"/>
      <c r="F345" s="41">
        <f>SUM('Special levies forecast 10-11'!E344)</f>
        <v>3500</v>
      </c>
    </row>
    <row r="346" spans="1:6" ht="12.75">
      <c r="A346" s="58"/>
      <c r="B346" s="8" t="s">
        <v>163</v>
      </c>
      <c r="C346" s="9" t="s">
        <v>164</v>
      </c>
      <c r="D346" s="59"/>
      <c r="E346" s="38"/>
      <c r="F346" s="39"/>
    </row>
    <row r="347" spans="1:6" ht="12.75">
      <c r="A347" s="55">
        <v>40367</v>
      </c>
      <c r="B347" s="4"/>
      <c r="C347" s="5"/>
      <c r="D347" s="54" t="s">
        <v>373</v>
      </c>
      <c r="E347" s="36">
        <v>204219</v>
      </c>
      <c r="F347" s="35"/>
    </row>
    <row r="348" spans="1:6" ht="12.75">
      <c r="A348" s="55"/>
      <c r="B348" s="4"/>
      <c r="C348" s="5"/>
      <c r="D348" s="54" t="s">
        <v>355</v>
      </c>
      <c r="E348" s="36">
        <v>1504</v>
      </c>
      <c r="F348" s="35"/>
    </row>
    <row r="349" spans="1:6" ht="12.75">
      <c r="A349" s="53"/>
      <c r="B349" s="4"/>
      <c r="C349" s="5"/>
      <c r="D349" s="54" t="s">
        <v>377</v>
      </c>
      <c r="E349" s="36">
        <v>666</v>
      </c>
      <c r="F349" s="35"/>
    </row>
    <row r="350" spans="1:6" ht="12.75">
      <c r="A350" s="56"/>
      <c r="B350" s="6"/>
      <c r="C350" s="7"/>
      <c r="D350" s="60"/>
      <c r="E350" s="29"/>
      <c r="F350" s="37">
        <f>SUM('Special levies forecast 10-11'!E347:E349)</f>
        <v>206389</v>
      </c>
    </row>
    <row r="351" spans="1:6" ht="12.75">
      <c r="A351" s="58"/>
      <c r="B351" s="8" t="s">
        <v>165</v>
      </c>
      <c r="C351" s="9" t="s">
        <v>166</v>
      </c>
      <c r="D351" s="59"/>
      <c r="E351" s="38"/>
      <c r="F351" s="39"/>
    </row>
    <row r="352" spans="1:6" ht="12.75">
      <c r="A352" s="55">
        <v>40350</v>
      </c>
      <c r="B352" s="4"/>
      <c r="C352" s="5"/>
      <c r="D352" s="54" t="s">
        <v>361</v>
      </c>
      <c r="E352" s="36">
        <v>179130</v>
      </c>
      <c r="F352" s="35"/>
    </row>
    <row r="353" spans="1:6" ht="12.75">
      <c r="A353" s="56"/>
      <c r="B353" s="6"/>
      <c r="C353" s="7"/>
      <c r="D353" s="57"/>
      <c r="E353" s="29"/>
      <c r="F353" s="37">
        <f>SUM('Special levies forecast 10-11'!E352)</f>
        <v>179130</v>
      </c>
    </row>
    <row r="354" spans="1:6" ht="12.75">
      <c r="A354" s="58"/>
      <c r="B354" s="8" t="s">
        <v>167</v>
      </c>
      <c r="C354" s="9" t="s">
        <v>168</v>
      </c>
      <c r="D354" s="59"/>
      <c r="E354" s="38"/>
      <c r="F354" s="39"/>
    </row>
    <row r="355" spans="1:6" ht="12.75">
      <c r="A355" s="55">
        <v>40399</v>
      </c>
      <c r="B355" s="4"/>
      <c r="C355" s="5"/>
      <c r="D355" s="54" t="s">
        <v>361</v>
      </c>
      <c r="E355" s="36">
        <v>5184</v>
      </c>
      <c r="F355" s="35"/>
    </row>
    <row r="356" spans="1:6" ht="12.75">
      <c r="A356" s="56"/>
      <c r="B356" s="6"/>
      <c r="C356" s="7"/>
      <c r="D356" s="57"/>
      <c r="E356" s="29"/>
      <c r="F356" s="41">
        <f>SUM('Special levies forecast 10-11'!E355)</f>
        <v>5184</v>
      </c>
    </row>
    <row r="357" spans="1:6" ht="12.75">
      <c r="A357" s="58"/>
      <c r="B357" s="8" t="s">
        <v>169</v>
      </c>
      <c r="C357" s="9" t="s">
        <v>170</v>
      </c>
      <c r="D357" s="59"/>
      <c r="E357" s="38"/>
      <c r="F357" s="39"/>
    </row>
    <row r="358" spans="1:6" ht="12.75">
      <c r="A358" s="55">
        <v>40381</v>
      </c>
      <c r="B358" s="4"/>
      <c r="C358" s="5"/>
      <c r="D358" s="54" t="s">
        <v>361</v>
      </c>
      <c r="E358" s="36">
        <v>2073</v>
      </c>
      <c r="F358" s="35"/>
    </row>
    <row r="359" spans="1:6" ht="12.75">
      <c r="A359" s="56"/>
      <c r="B359" s="6"/>
      <c r="C359" s="7"/>
      <c r="D359" s="57"/>
      <c r="E359" s="29"/>
      <c r="F359" s="37">
        <f>SUM('Special levies forecast 10-11'!E358)</f>
        <v>2073</v>
      </c>
    </row>
    <row r="360" spans="1:6" ht="12.75">
      <c r="A360" s="58"/>
      <c r="B360" s="8" t="s">
        <v>171</v>
      </c>
      <c r="C360" s="9" t="s">
        <v>172</v>
      </c>
      <c r="D360" s="59"/>
      <c r="E360" s="38"/>
      <c r="F360" s="39"/>
    </row>
    <row r="361" spans="1:6" ht="12.75">
      <c r="A361" s="55">
        <v>40399</v>
      </c>
      <c r="B361" s="4"/>
      <c r="C361" s="5"/>
      <c r="D361" s="54" t="s">
        <v>350</v>
      </c>
      <c r="E361" s="36">
        <v>182717</v>
      </c>
      <c r="F361" s="35"/>
    </row>
    <row r="362" spans="1:6" ht="12.75">
      <c r="A362" s="55"/>
      <c r="B362" s="4"/>
      <c r="C362" s="5"/>
      <c r="D362" s="54" t="s">
        <v>439</v>
      </c>
      <c r="E362" s="36">
        <v>53380</v>
      </c>
      <c r="F362" s="35"/>
    </row>
    <row r="363" spans="1:6" ht="12.75">
      <c r="A363" s="53"/>
      <c r="B363" s="4"/>
      <c r="C363" s="5"/>
      <c r="D363" s="54" t="s">
        <v>361</v>
      </c>
      <c r="E363" s="36">
        <v>6305</v>
      </c>
      <c r="F363" s="35"/>
    </row>
    <row r="364" spans="1:6" ht="12.75">
      <c r="A364" s="56"/>
      <c r="B364" s="6"/>
      <c r="C364" s="7"/>
      <c r="D364" s="60"/>
      <c r="E364" s="29"/>
      <c r="F364" s="37">
        <f>SUM('Special levies forecast 10-11'!E361:E363)</f>
        <v>242402</v>
      </c>
    </row>
    <row r="365" spans="1:6" ht="12.75">
      <c r="A365" s="58"/>
      <c r="B365" s="8" t="s">
        <v>173</v>
      </c>
      <c r="C365" s="9" t="s">
        <v>174</v>
      </c>
      <c r="D365" s="59"/>
      <c r="E365" s="38"/>
      <c r="F365" s="39"/>
    </row>
    <row r="366" spans="1:6" ht="12.75">
      <c r="A366" s="55">
        <v>40358</v>
      </c>
      <c r="B366" s="4"/>
      <c r="C366" s="5"/>
      <c r="D366" s="54" t="s">
        <v>348</v>
      </c>
      <c r="E366" s="36">
        <v>90549</v>
      </c>
      <c r="F366" s="35"/>
    </row>
    <row r="367" spans="1:6" ht="12.75">
      <c r="A367" s="53"/>
      <c r="B367" s="4"/>
      <c r="C367" s="5"/>
      <c r="D367" s="54" t="s">
        <v>349</v>
      </c>
      <c r="E367" s="36">
        <v>9438</v>
      </c>
      <c r="F367" s="35"/>
    </row>
    <row r="368" spans="1:6" ht="12.75">
      <c r="A368" s="56"/>
      <c r="B368" s="6"/>
      <c r="C368" s="7"/>
      <c r="D368" s="57"/>
      <c r="E368" s="29"/>
      <c r="F368" s="41">
        <f>SUM('Special levies forecast 10-11'!E366:E367)</f>
        <v>99987</v>
      </c>
    </row>
    <row r="369" spans="1:6" ht="12.75">
      <c r="A369" s="58"/>
      <c r="B369" s="8" t="s">
        <v>175</v>
      </c>
      <c r="C369" s="9" t="s">
        <v>176</v>
      </c>
      <c r="D369" s="59"/>
      <c r="E369" s="38"/>
      <c r="F369" s="39"/>
    </row>
    <row r="370" spans="1:6" ht="12.75">
      <c r="A370" s="55">
        <v>40421</v>
      </c>
      <c r="B370" s="4"/>
      <c r="C370" s="5"/>
      <c r="D370" s="54" t="s">
        <v>361</v>
      </c>
      <c r="E370" s="36">
        <v>282015</v>
      </c>
      <c r="F370" s="35"/>
    </row>
    <row r="371" spans="1:6" ht="12.75">
      <c r="A371" s="56"/>
      <c r="B371" s="6"/>
      <c r="C371" s="7"/>
      <c r="D371" s="57"/>
      <c r="E371" s="29"/>
      <c r="F371" s="37">
        <f>SUM('Special levies forecast 10-11'!E370)</f>
        <v>282015</v>
      </c>
    </row>
    <row r="372" spans="1:6" ht="12.75">
      <c r="A372" s="58"/>
      <c r="B372" s="8" t="s">
        <v>177</v>
      </c>
      <c r="C372" s="9" t="s">
        <v>178</v>
      </c>
      <c r="D372" s="59"/>
      <c r="E372" s="38"/>
      <c r="F372" s="39"/>
    </row>
    <row r="373" spans="1:6" ht="12.75">
      <c r="A373" s="55">
        <v>40397</v>
      </c>
      <c r="B373" s="4"/>
      <c r="C373" s="5"/>
      <c r="D373" s="54" t="s">
        <v>377</v>
      </c>
      <c r="E373" s="36">
        <v>11288</v>
      </c>
      <c r="F373" s="35"/>
    </row>
    <row r="374" spans="1:6" ht="12.75">
      <c r="A374" s="53"/>
      <c r="B374" s="4"/>
      <c r="C374" s="5"/>
      <c r="D374" s="54" t="s">
        <v>375</v>
      </c>
      <c r="E374" s="36">
        <v>3083</v>
      </c>
      <c r="F374" s="35"/>
    </row>
    <row r="375" spans="1:6" ht="12.75">
      <c r="A375" s="56"/>
      <c r="B375" s="6"/>
      <c r="C375" s="7"/>
      <c r="D375" s="57"/>
      <c r="E375" s="29"/>
      <c r="F375" s="37">
        <f>SUM('Special levies forecast 10-11'!E373:E374)</f>
        <v>14371</v>
      </c>
    </row>
    <row r="376" spans="1:6" ht="12.75">
      <c r="A376" s="58"/>
      <c r="B376" s="8" t="s">
        <v>179</v>
      </c>
      <c r="C376" s="9" t="s">
        <v>180</v>
      </c>
      <c r="D376" s="59"/>
      <c r="E376" s="38"/>
      <c r="F376" s="39"/>
    </row>
    <row r="377" spans="1:6" ht="12.75">
      <c r="A377" s="55">
        <v>40344</v>
      </c>
      <c r="B377" s="4"/>
      <c r="C377" s="5"/>
      <c r="D377" s="54" t="s">
        <v>361</v>
      </c>
      <c r="E377" s="36">
        <v>177398</v>
      </c>
      <c r="F377" s="35"/>
    </row>
    <row r="378" spans="2:6" ht="12.75">
      <c r="B378" s="4"/>
      <c r="C378" s="5"/>
      <c r="D378" s="54"/>
      <c r="E378" s="28"/>
      <c r="F378" s="48">
        <f>SUM('Special levies forecast 10-11'!E377)</f>
        <v>177398</v>
      </c>
    </row>
    <row r="379" spans="1:6" ht="12.75">
      <c r="A379" s="58"/>
      <c r="B379" s="8" t="s">
        <v>181</v>
      </c>
      <c r="C379" s="9" t="s">
        <v>182</v>
      </c>
      <c r="D379" s="59"/>
      <c r="E379" s="38"/>
      <c r="F379" s="39"/>
    </row>
    <row r="380" spans="1:6" ht="12.75">
      <c r="A380" s="55"/>
      <c r="B380" s="4"/>
      <c r="C380" s="5"/>
      <c r="D380" s="54" t="s">
        <v>373</v>
      </c>
      <c r="E380" s="36">
        <v>159393</v>
      </c>
      <c r="F380" s="35"/>
    </row>
    <row r="381" spans="1:6" ht="12.75">
      <c r="A381" s="55">
        <v>40367</v>
      </c>
      <c r="B381" s="4"/>
      <c r="C381" s="66"/>
      <c r="D381" s="54" t="s">
        <v>375</v>
      </c>
      <c r="E381" s="36">
        <v>30394</v>
      </c>
      <c r="F381" s="35"/>
    </row>
    <row r="382" spans="1:6" ht="12.75">
      <c r="A382" s="53"/>
      <c r="B382" s="4"/>
      <c r="C382" s="5"/>
      <c r="D382" s="54" t="s">
        <v>376</v>
      </c>
      <c r="E382" s="36">
        <v>6006</v>
      </c>
      <c r="F382" s="35"/>
    </row>
    <row r="383" spans="1:6" ht="12.75">
      <c r="A383" s="56"/>
      <c r="B383" s="6"/>
      <c r="C383" s="7"/>
      <c r="D383" s="65"/>
      <c r="E383" s="29"/>
      <c r="F383" s="37">
        <f>SUM('Special levies forecast 10-11'!E380:E382)</f>
        <v>195793</v>
      </c>
    </row>
    <row r="384" spans="1:6" ht="12.75">
      <c r="A384" s="53"/>
      <c r="B384" s="4" t="s">
        <v>183</v>
      </c>
      <c r="C384" s="5" t="s">
        <v>184</v>
      </c>
      <c r="D384" s="54"/>
      <c r="E384" s="28"/>
      <c r="F384" s="35"/>
    </row>
    <row r="385" spans="1:6" ht="12.75">
      <c r="A385" s="55">
        <v>40388</v>
      </c>
      <c r="B385" s="4"/>
      <c r="C385" s="5"/>
      <c r="D385" s="54" t="s">
        <v>356</v>
      </c>
      <c r="E385" s="36">
        <v>21908</v>
      </c>
      <c r="F385" s="35"/>
    </row>
    <row r="386" spans="1:6" ht="12.75">
      <c r="A386" s="53"/>
      <c r="B386" s="4"/>
      <c r="C386" s="5"/>
      <c r="D386" s="54" t="s">
        <v>355</v>
      </c>
      <c r="E386" s="36">
        <v>1713</v>
      </c>
      <c r="F386" s="35"/>
    </row>
    <row r="387" spans="1:6" ht="12.75">
      <c r="A387" s="56"/>
      <c r="B387" s="6"/>
      <c r="C387" s="7"/>
      <c r="D387" s="57"/>
      <c r="E387" s="29"/>
      <c r="F387" s="41">
        <f>SUM('Special levies forecast 10-11'!E385:E386)</f>
        <v>23621</v>
      </c>
    </row>
    <row r="388" spans="1:6" ht="12.75">
      <c r="A388" s="58"/>
      <c r="B388" s="8" t="s">
        <v>185</v>
      </c>
      <c r="C388" s="9" t="s">
        <v>186</v>
      </c>
      <c r="D388" s="59"/>
      <c r="E388" s="38"/>
      <c r="F388" s="39"/>
    </row>
    <row r="389" spans="1:6" ht="12.75">
      <c r="A389" s="53"/>
      <c r="B389" s="4"/>
      <c r="C389" s="5"/>
      <c r="D389" s="54" t="s">
        <v>369</v>
      </c>
      <c r="E389" s="36">
        <v>5877</v>
      </c>
      <c r="F389" s="35"/>
    </row>
    <row r="390" spans="1:6" ht="12.75">
      <c r="A390" s="55">
        <v>40367</v>
      </c>
      <c r="B390" s="4"/>
      <c r="C390" s="5"/>
      <c r="D390" s="54" t="s">
        <v>375</v>
      </c>
      <c r="E390" s="36">
        <v>226</v>
      </c>
      <c r="F390" s="35"/>
    </row>
    <row r="391" spans="1:6" ht="12.75">
      <c r="A391" s="53"/>
      <c r="B391" s="4"/>
      <c r="C391" s="5"/>
      <c r="D391" s="54" t="s">
        <v>376</v>
      </c>
      <c r="E391" s="36">
        <v>349</v>
      </c>
      <c r="F391" s="35"/>
    </row>
    <row r="392" spans="1:6" ht="12.75">
      <c r="A392" s="56"/>
      <c r="B392" s="6"/>
      <c r="C392" s="7"/>
      <c r="D392" s="60"/>
      <c r="E392" s="29"/>
      <c r="F392" s="37">
        <f>SUM('Special levies forecast 10-11'!E389:E391)</f>
        <v>6452</v>
      </c>
    </row>
    <row r="393" spans="1:6" ht="12.75">
      <c r="A393" s="58"/>
      <c r="B393" s="8" t="s">
        <v>187</v>
      </c>
      <c r="C393" s="9" t="s">
        <v>188</v>
      </c>
      <c r="D393" s="59"/>
      <c r="E393" s="38"/>
      <c r="F393" s="39"/>
    </row>
    <row r="394" spans="1:6" ht="12.75">
      <c r="A394" s="55">
        <v>40381</v>
      </c>
      <c r="B394" s="4"/>
      <c r="C394" s="5"/>
      <c r="D394" s="54" t="s">
        <v>361</v>
      </c>
      <c r="E394" s="36">
        <v>964</v>
      </c>
      <c r="F394" s="35"/>
    </row>
    <row r="395" spans="1:6" ht="12.75">
      <c r="A395" s="56"/>
      <c r="B395" s="6"/>
      <c r="C395" s="7"/>
      <c r="D395" s="57"/>
      <c r="E395" s="29"/>
      <c r="F395" s="37">
        <f>SUM('Special levies forecast 10-11'!E394)</f>
        <v>964</v>
      </c>
    </row>
    <row r="396" spans="1:6" ht="12.75">
      <c r="A396" s="58"/>
      <c r="B396" s="8" t="s">
        <v>189</v>
      </c>
      <c r="C396" s="9" t="s">
        <v>190</v>
      </c>
      <c r="D396" s="59"/>
      <c r="E396" s="38"/>
      <c r="F396" s="39"/>
    </row>
    <row r="397" spans="1:6" ht="12.75">
      <c r="A397" s="55">
        <v>40367</v>
      </c>
      <c r="B397" s="4"/>
      <c r="C397" s="5"/>
      <c r="D397" s="54" t="s">
        <v>369</v>
      </c>
      <c r="E397" s="36">
        <v>254112</v>
      </c>
      <c r="F397" s="35"/>
    </row>
    <row r="398" spans="1:6" ht="12.75">
      <c r="A398" s="53"/>
      <c r="B398" s="4"/>
      <c r="C398" s="5"/>
      <c r="D398" s="54" t="s">
        <v>348</v>
      </c>
      <c r="E398" s="36">
        <v>134982</v>
      </c>
      <c r="F398" s="35"/>
    </row>
    <row r="399" spans="1:6" ht="12.75">
      <c r="A399" s="56"/>
      <c r="B399" s="6"/>
      <c r="C399" s="7"/>
      <c r="D399" s="57"/>
      <c r="E399" s="29"/>
      <c r="F399" s="37">
        <f>SUM('Special levies forecast 10-11'!E397:E398)</f>
        <v>389094</v>
      </c>
    </row>
    <row r="400" spans="1:6" ht="12.75">
      <c r="A400" s="58"/>
      <c r="B400" s="8" t="s">
        <v>191</v>
      </c>
      <c r="C400" s="9" t="s">
        <v>192</v>
      </c>
      <c r="D400" s="59"/>
      <c r="E400" s="38"/>
      <c r="F400" s="39"/>
    </row>
    <row r="401" spans="1:6" ht="12.75">
      <c r="A401" s="55">
        <v>40367</v>
      </c>
      <c r="B401" s="4"/>
      <c r="C401" s="5"/>
      <c r="D401" s="54" t="s">
        <v>361</v>
      </c>
      <c r="E401" s="36">
        <v>15441</v>
      </c>
      <c r="F401" s="35"/>
    </row>
    <row r="402" spans="1:6" ht="12.75">
      <c r="A402" s="56"/>
      <c r="B402" s="6"/>
      <c r="C402" s="7"/>
      <c r="D402" s="57"/>
      <c r="E402" s="29"/>
      <c r="F402" s="37">
        <f>SUM('Special levies forecast 10-11'!E401)</f>
        <v>15441</v>
      </c>
    </row>
    <row r="403" spans="1:6" ht="12.75">
      <c r="A403" s="58"/>
      <c r="B403" s="8" t="s">
        <v>193</v>
      </c>
      <c r="C403" s="9" t="s">
        <v>194</v>
      </c>
      <c r="D403" s="59"/>
      <c r="E403" s="38"/>
      <c r="F403" s="39"/>
    </row>
    <row r="404" spans="1:6" ht="12.75">
      <c r="A404" s="55">
        <v>40350</v>
      </c>
      <c r="B404" s="4"/>
      <c r="C404" s="5"/>
      <c r="D404" s="54" t="s">
        <v>361</v>
      </c>
      <c r="E404" s="36">
        <v>27334</v>
      </c>
      <c r="F404" s="35"/>
    </row>
    <row r="405" spans="1:6" ht="12.75">
      <c r="A405" s="56"/>
      <c r="B405" s="6"/>
      <c r="C405" s="7"/>
      <c r="D405" s="57"/>
      <c r="E405" s="29"/>
      <c r="F405" s="41">
        <f>SUM('Special levies forecast 10-11'!E404)</f>
        <v>27334</v>
      </c>
    </row>
    <row r="406" spans="1:6" ht="12.75">
      <c r="A406" s="58"/>
      <c r="B406" s="8" t="s">
        <v>195</v>
      </c>
      <c r="C406" s="9" t="s">
        <v>196</v>
      </c>
      <c r="D406" s="59"/>
      <c r="E406" s="38"/>
      <c r="F406" s="39"/>
    </row>
    <row r="407" spans="1:6" ht="12.75">
      <c r="A407" s="55">
        <v>40397</v>
      </c>
      <c r="B407" s="4"/>
      <c r="C407" s="5"/>
      <c r="D407" s="54" t="s">
        <v>361</v>
      </c>
      <c r="E407" s="36">
        <v>11818</v>
      </c>
      <c r="F407" s="35"/>
    </row>
    <row r="408" spans="1:6" ht="12.75">
      <c r="A408" s="56"/>
      <c r="B408" s="6"/>
      <c r="C408" s="7"/>
      <c r="D408" s="57"/>
      <c r="E408" s="29"/>
      <c r="F408" s="37">
        <f>SUM('Special levies forecast 10-11'!E407)</f>
        <v>11818</v>
      </c>
    </row>
    <row r="409" spans="1:6" ht="12.75">
      <c r="A409" s="58"/>
      <c r="B409" s="8" t="s">
        <v>197</v>
      </c>
      <c r="C409" s="9" t="s">
        <v>198</v>
      </c>
      <c r="D409" s="59"/>
      <c r="E409" s="38"/>
      <c r="F409" s="39"/>
    </row>
    <row r="410" spans="1:6" ht="12.75">
      <c r="A410" s="55">
        <v>40397</v>
      </c>
      <c r="B410" s="4"/>
      <c r="C410" s="5"/>
      <c r="D410" s="54" t="s">
        <v>377</v>
      </c>
      <c r="E410" s="36">
        <v>30382</v>
      </c>
      <c r="F410" s="35"/>
    </row>
    <row r="411" spans="1:6" ht="12.75">
      <c r="A411" s="56"/>
      <c r="B411" s="6"/>
      <c r="C411" s="7"/>
      <c r="D411" s="57"/>
      <c r="E411" s="29"/>
      <c r="F411" s="37">
        <f>SUM('Special levies forecast 10-11'!E410)</f>
        <v>30382</v>
      </c>
    </row>
    <row r="412" spans="1:6" ht="12.75">
      <c r="A412" s="58"/>
      <c r="B412" s="8" t="s">
        <v>199</v>
      </c>
      <c r="C412" s="9" t="s">
        <v>200</v>
      </c>
      <c r="D412" s="59"/>
      <c r="E412" s="38"/>
      <c r="F412" s="39"/>
    </row>
    <row r="413" spans="1:6" ht="12.75">
      <c r="A413" s="55">
        <v>40388</v>
      </c>
      <c r="B413" s="4"/>
      <c r="C413" s="5"/>
      <c r="D413" s="54" t="s">
        <v>355</v>
      </c>
      <c r="E413" s="36">
        <v>59120</v>
      </c>
      <c r="F413" s="35"/>
    </row>
    <row r="414" spans="1:6" ht="12.75">
      <c r="A414" s="56"/>
      <c r="B414" s="6"/>
      <c r="C414" s="7"/>
      <c r="D414" s="57"/>
      <c r="E414" s="29"/>
      <c r="F414" s="37">
        <f>SUM('Special levies forecast 10-11'!E413)</f>
        <v>59120</v>
      </c>
    </row>
    <row r="415" spans="1:6" ht="12.75">
      <c r="A415" s="58"/>
      <c r="B415" s="8" t="s">
        <v>201</v>
      </c>
      <c r="C415" s="9" t="s">
        <v>202</v>
      </c>
      <c r="D415" s="59"/>
      <c r="E415" s="38"/>
      <c r="F415" s="39"/>
    </row>
    <row r="416" spans="1:6" ht="12.75">
      <c r="A416" s="55">
        <v>40392</v>
      </c>
      <c r="B416" s="4"/>
      <c r="C416" s="5"/>
      <c r="D416" s="54" t="s">
        <v>350</v>
      </c>
      <c r="E416" s="36">
        <v>907076</v>
      </c>
      <c r="F416" s="35"/>
    </row>
    <row r="417" spans="1:6" ht="12.75">
      <c r="A417" s="56"/>
      <c r="B417" s="6"/>
      <c r="C417" s="7"/>
      <c r="D417" s="57"/>
      <c r="E417" s="29"/>
      <c r="F417" s="41">
        <f>SUM('Special levies forecast 10-11'!E416)</f>
        <v>907076</v>
      </c>
    </row>
    <row r="418" spans="1:6" ht="12.75">
      <c r="A418" s="58"/>
      <c r="B418" s="8" t="s">
        <v>203</v>
      </c>
      <c r="C418" s="9" t="s">
        <v>204</v>
      </c>
      <c r="D418" s="59"/>
      <c r="E418" s="38"/>
      <c r="F418" s="39"/>
    </row>
    <row r="419" spans="1:6" ht="12.75">
      <c r="A419" s="55">
        <v>40381</v>
      </c>
      <c r="B419" s="4"/>
      <c r="C419" s="5"/>
      <c r="D419" s="54" t="s">
        <v>361</v>
      </c>
      <c r="E419" s="36">
        <v>2051</v>
      </c>
      <c r="F419" s="35"/>
    </row>
    <row r="420" spans="1:6" ht="12.75">
      <c r="A420" s="56"/>
      <c r="B420" s="6"/>
      <c r="C420" s="7"/>
      <c r="D420" s="57"/>
      <c r="E420" s="29"/>
      <c r="F420" s="41">
        <f>SUM('Special levies forecast 10-11'!E419)</f>
        <v>2051</v>
      </c>
    </row>
    <row r="421" spans="1:6" ht="12.75">
      <c r="A421" s="58"/>
      <c r="B421" s="8" t="s">
        <v>205</v>
      </c>
      <c r="C421" s="9" t="s">
        <v>206</v>
      </c>
      <c r="D421" s="59"/>
      <c r="E421" s="38"/>
      <c r="F421" s="39"/>
    </row>
    <row r="422" spans="1:6" ht="12.75">
      <c r="A422" s="55">
        <v>40350</v>
      </c>
      <c r="B422" s="4"/>
      <c r="C422" s="5"/>
      <c r="D422" s="54" t="s">
        <v>361</v>
      </c>
      <c r="E422" s="36">
        <v>25105</v>
      </c>
      <c r="F422" s="35"/>
    </row>
    <row r="423" spans="1:6" ht="12.75">
      <c r="A423" s="56"/>
      <c r="B423" s="6"/>
      <c r="C423" s="7"/>
      <c r="D423" s="57"/>
      <c r="E423" s="29"/>
      <c r="F423" s="37">
        <f>SUM('Special levies forecast 10-11'!E422)</f>
        <v>25105</v>
      </c>
    </row>
    <row r="424" spans="1:6" ht="12.75">
      <c r="A424" s="58"/>
      <c r="B424" s="8" t="s">
        <v>207</v>
      </c>
      <c r="C424" s="9" t="s">
        <v>208</v>
      </c>
      <c r="D424" s="59"/>
      <c r="E424" s="38"/>
      <c r="F424" s="39"/>
    </row>
    <row r="425" spans="1:6" ht="12.75">
      <c r="A425" s="55">
        <v>40367</v>
      </c>
      <c r="B425" s="4"/>
      <c r="C425" s="5"/>
      <c r="D425" s="54" t="s">
        <v>369</v>
      </c>
      <c r="E425" s="36">
        <v>20693</v>
      </c>
      <c r="F425" s="35"/>
    </row>
    <row r="426" spans="1:6" ht="12.75">
      <c r="A426" s="56"/>
      <c r="B426" s="6"/>
      <c r="C426" s="7"/>
      <c r="D426" s="57"/>
      <c r="E426" s="29"/>
      <c r="F426" s="37">
        <f>SUM('Special levies forecast 10-11'!E425)</f>
        <v>20693</v>
      </c>
    </row>
    <row r="427" spans="1:6" ht="12.75">
      <c r="A427" s="58"/>
      <c r="B427" s="8" t="s">
        <v>209</v>
      </c>
      <c r="C427" s="9" t="s">
        <v>210</v>
      </c>
      <c r="D427" s="59"/>
      <c r="E427" s="38"/>
      <c r="F427" s="39"/>
    </row>
    <row r="428" spans="1:6" ht="12.75">
      <c r="A428" s="55">
        <v>40381</v>
      </c>
      <c r="B428" s="4"/>
      <c r="C428" s="5"/>
      <c r="D428" s="54" t="s">
        <v>361</v>
      </c>
      <c r="E428" s="36">
        <v>3801</v>
      </c>
      <c r="F428" s="35"/>
    </row>
    <row r="429" spans="1:6" ht="12.75">
      <c r="A429" s="56"/>
      <c r="B429" s="6"/>
      <c r="C429" s="7"/>
      <c r="D429" s="57"/>
      <c r="E429" s="29"/>
      <c r="F429" s="37">
        <f>SUM('Special levies forecast 10-11'!E428)</f>
        <v>3801</v>
      </c>
    </row>
    <row r="430" spans="1:6" ht="12.75">
      <c r="A430" s="58"/>
      <c r="B430" s="8" t="s">
        <v>211</v>
      </c>
      <c r="C430" s="9" t="s">
        <v>212</v>
      </c>
      <c r="D430" s="59"/>
      <c r="E430" s="38"/>
      <c r="F430" s="39"/>
    </row>
    <row r="431" spans="1:6" ht="12.75">
      <c r="A431" s="55">
        <v>40388</v>
      </c>
      <c r="B431" s="4"/>
      <c r="C431" s="5"/>
      <c r="D431" s="54" t="s">
        <v>355</v>
      </c>
      <c r="E431" s="36">
        <v>13006</v>
      </c>
      <c r="F431" s="35"/>
    </row>
    <row r="432" spans="1:6" ht="12.75">
      <c r="A432" s="56"/>
      <c r="B432" s="6"/>
      <c r="C432" s="7"/>
      <c r="D432" s="57"/>
      <c r="E432" s="29"/>
      <c r="F432" s="41">
        <f>SUM('Special levies forecast 10-11'!E431)</f>
        <v>13006</v>
      </c>
    </row>
    <row r="433" spans="1:6" ht="12.75">
      <c r="A433" s="58"/>
      <c r="B433" s="8" t="s">
        <v>213</v>
      </c>
      <c r="C433" s="9" t="s">
        <v>214</v>
      </c>
      <c r="D433" s="59"/>
      <c r="E433" s="38"/>
      <c r="F433" s="39"/>
    </row>
    <row r="434" spans="1:6" ht="12.75">
      <c r="A434" s="55">
        <v>40323</v>
      </c>
      <c r="B434" s="4"/>
      <c r="C434" s="5"/>
      <c r="D434" s="54" t="s">
        <v>361</v>
      </c>
      <c r="E434" s="36">
        <v>1759</v>
      </c>
      <c r="F434" s="35"/>
    </row>
    <row r="435" spans="1:6" ht="12.75">
      <c r="A435" s="56"/>
      <c r="B435" s="6"/>
      <c r="C435" s="7"/>
      <c r="D435" s="57"/>
      <c r="E435" s="29"/>
      <c r="F435" s="37">
        <f>SUM('Special levies forecast 10-11'!E434)</f>
        <v>1759</v>
      </c>
    </row>
    <row r="436" spans="1:6" ht="12.75">
      <c r="A436" s="58"/>
      <c r="B436" s="8" t="s">
        <v>215</v>
      </c>
      <c r="C436" s="9" t="s">
        <v>216</v>
      </c>
      <c r="D436" s="59"/>
      <c r="E436" s="38"/>
      <c r="F436" s="39"/>
    </row>
    <row r="437" spans="1:6" ht="12.75">
      <c r="A437" s="53"/>
      <c r="B437" s="4"/>
      <c r="C437" s="5"/>
      <c r="D437" s="54" t="s">
        <v>350</v>
      </c>
      <c r="E437" s="36">
        <v>57619</v>
      </c>
      <c r="F437" s="35"/>
    </row>
    <row r="438" spans="1:6" ht="12.75">
      <c r="A438" s="55">
        <v>40399</v>
      </c>
      <c r="B438" s="4"/>
      <c r="C438" s="5"/>
      <c r="D438" s="54" t="s">
        <v>371</v>
      </c>
      <c r="E438" s="36">
        <v>34921</v>
      </c>
      <c r="F438" s="35"/>
    </row>
    <row r="439" spans="1:6" ht="12.75">
      <c r="A439" s="53"/>
      <c r="B439" s="4"/>
      <c r="C439" s="5"/>
      <c r="D439" s="54" t="s">
        <v>361</v>
      </c>
      <c r="E439" s="36">
        <v>1491</v>
      </c>
      <c r="F439" s="35"/>
    </row>
    <row r="440" spans="1:6" ht="12.75">
      <c r="A440" s="53"/>
      <c r="B440" s="4"/>
      <c r="C440" s="5"/>
      <c r="D440" s="54" t="s">
        <v>383</v>
      </c>
      <c r="E440" s="36">
        <v>822</v>
      </c>
      <c r="F440" s="35"/>
    </row>
    <row r="441" spans="1:6" ht="12.75">
      <c r="A441" s="56"/>
      <c r="B441" s="6"/>
      <c r="C441" s="7"/>
      <c r="D441" s="60"/>
      <c r="E441" s="29"/>
      <c r="F441" s="37">
        <f>SUM('Special levies forecast 10-11'!E437:E440)</f>
        <v>94853</v>
      </c>
    </row>
    <row r="442" spans="1:6" ht="12.75">
      <c r="A442" s="58"/>
      <c r="B442" s="8" t="s">
        <v>217</v>
      </c>
      <c r="C442" s="9" t="s">
        <v>218</v>
      </c>
      <c r="D442" s="59"/>
      <c r="E442" s="38"/>
      <c r="F442" s="39"/>
    </row>
    <row r="443" spans="1:6" ht="12.75">
      <c r="A443" s="55">
        <v>40367</v>
      </c>
      <c r="B443" s="4"/>
      <c r="C443" s="5"/>
      <c r="D443" s="54" t="s">
        <v>516</v>
      </c>
      <c r="E443" s="36">
        <v>15001</v>
      </c>
      <c r="F443" s="35"/>
    </row>
    <row r="444" spans="1:6" ht="12.75">
      <c r="A444" s="56"/>
      <c r="B444" s="6"/>
      <c r="C444" s="7"/>
      <c r="D444" s="57"/>
      <c r="E444" s="29"/>
      <c r="F444" s="37">
        <f>SUM('Special levies forecast 10-11'!E443)</f>
        <v>15001</v>
      </c>
    </row>
    <row r="445" spans="1:6" ht="12.75">
      <c r="A445" s="58"/>
      <c r="B445" s="8" t="s">
        <v>219</v>
      </c>
      <c r="C445" s="9" t="s">
        <v>220</v>
      </c>
      <c r="D445" s="59"/>
      <c r="E445" s="38"/>
      <c r="F445" s="39"/>
    </row>
    <row r="446" spans="1:6" ht="12.75">
      <c r="A446" s="55">
        <v>40381</v>
      </c>
      <c r="B446" s="4"/>
      <c r="C446" s="5"/>
      <c r="D446" s="54" t="s">
        <v>361</v>
      </c>
      <c r="E446" s="36">
        <v>2688</v>
      </c>
      <c r="F446" s="35"/>
    </row>
    <row r="447" spans="1:6" ht="12.75">
      <c r="A447" s="56"/>
      <c r="B447" s="6"/>
      <c r="C447" s="7"/>
      <c r="D447" s="57"/>
      <c r="E447" s="29"/>
      <c r="F447" s="37">
        <f>SUM('Special levies forecast 10-11'!E446)</f>
        <v>2688</v>
      </c>
    </row>
    <row r="448" spans="1:6" ht="12.75">
      <c r="A448" s="58"/>
      <c r="B448" s="8" t="s">
        <v>221</v>
      </c>
      <c r="C448" s="9" t="s">
        <v>222</v>
      </c>
      <c r="D448" s="59"/>
      <c r="E448" s="38"/>
      <c r="F448" s="39"/>
    </row>
    <row r="449" spans="1:6" ht="12.75">
      <c r="A449" s="55">
        <v>40392</v>
      </c>
      <c r="B449" s="4"/>
      <c r="C449" s="5"/>
      <c r="D449" s="54" t="s">
        <v>371</v>
      </c>
      <c r="E449" s="36">
        <v>49758</v>
      </c>
      <c r="F449" s="35"/>
    </row>
    <row r="450" spans="1:6" ht="12.75">
      <c r="A450" s="56"/>
      <c r="B450" s="6"/>
      <c r="C450" s="7"/>
      <c r="D450" s="57"/>
      <c r="E450" s="29"/>
      <c r="F450" s="37">
        <f>SUM('Special levies forecast 10-11'!E449)</f>
        <v>49758</v>
      </c>
    </row>
    <row r="451" spans="1:6" ht="12.75">
      <c r="A451" s="58"/>
      <c r="B451" s="8" t="s">
        <v>223</v>
      </c>
      <c r="C451" s="9" t="s">
        <v>224</v>
      </c>
      <c r="D451" s="59"/>
      <c r="E451" s="38"/>
      <c r="F451" s="39"/>
    </row>
    <row r="452" spans="1:6" ht="12.75">
      <c r="A452" s="55">
        <v>40399</v>
      </c>
      <c r="B452" s="4"/>
      <c r="C452" s="5"/>
      <c r="D452" s="54" t="s">
        <v>371</v>
      </c>
      <c r="E452" s="36">
        <v>116441</v>
      </c>
      <c r="F452" s="35"/>
    </row>
    <row r="453" spans="1:6" ht="12.75">
      <c r="A453" s="56"/>
      <c r="B453" s="6"/>
      <c r="C453" s="7"/>
      <c r="D453" s="57"/>
      <c r="E453" s="29"/>
      <c r="F453" s="37">
        <f>SUM('Special levies forecast 10-11'!E452)</f>
        <v>116441</v>
      </c>
    </row>
    <row r="454" spans="1:6" ht="12.75">
      <c r="A454" s="58"/>
      <c r="B454" s="8" t="s">
        <v>225</v>
      </c>
      <c r="C454" s="9" t="s">
        <v>226</v>
      </c>
      <c r="D454" s="59"/>
      <c r="E454" s="38"/>
      <c r="F454" s="39"/>
    </row>
    <row r="455" spans="1:6" ht="12.75">
      <c r="A455" s="55">
        <v>40392</v>
      </c>
      <c r="B455" s="4"/>
      <c r="C455" s="5"/>
      <c r="D455" s="54" t="s">
        <v>321</v>
      </c>
      <c r="E455" s="36">
        <v>7834</v>
      </c>
      <c r="F455" s="35"/>
    </row>
    <row r="456" spans="1:6" ht="12.75">
      <c r="A456" s="56"/>
      <c r="B456" s="6"/>
      <c r="C456" s="7"/>
      <c r="D456" s="57"/>
      <c r="E456" s="29"/>
      <c r="F456" s="37">
        <f>SUM('Special levies forecast 10-11'!E455)</f>
        <v>7834</v>
      </c>
    </row>
    <row r="457" spans="1:6" ht="12.75">
      <c r="A457" s="58"/>
      <c r="B457" s="8" t="s">
        <v>227</v>
      </c>
      <c r="C457" s="9" t="s">
        <v>228</v>
      </c>
      <c r="D457" s="59"/>
      <c r="E457" s="38"/>
      <c r="F457" s="39"/>
    </row>
    <row r="458" spans="1:6" ht="12.75">
      <c r="A458" s="55">
        <v>40399</v>
      </c>
      <c r="B458" s="4"/>
      <c r="C458" s="5"/>
      <c r="D458" s="54" t="s">
        <v>318</v>
      </c>
      <c r="E458" s="36">
        <v>10188</v>
      </c>
      <c r="F458" s="35"/>
    </row>
    <row r="459" spans="1:6" ht="12.75">
      <c r="A459" s="56"/>
      <c r="B459" s="6"/>
      <c r="C459" s="7"/>
      <c r="D459" s="57"/>
      <c r="E459" s="29"/>
      <c r="F459" s="37">
        <f>SUM('Special levies forecast 10-11'!E458)</f>
        <v>10188</v>
      </c>
    </row>
    <row r="460" spans="1:6" ht="12.75">
      <c r="A460" s="58"/>
      <c r="B460" s="8" t="s">
        <v>229</v>
      </c>
      <c r="C460" s="9" t="s">
        <v>230</v>
      </c>
      <c r="D460" s="59"/>
      <c r="E460" s="38"/>
      <c r="F460" s="39"/>
    </row>
    <row r="461" spans="1:6" ht="12.75">
      <c r="A461" s="55">
        <v>40399</v>
      </c>
      <c r="B461" s="4"/>
      <c r="C461" s="5"/>
      <c r="D461" s="54" t="s">
        <v>371</v>
      </c>
      <c r="E461" s="36">
        <v>57334</v>
      </c>
      <c r="F461" s="35"/>
    </row>
    <row r="462" spans="1:6" ht="12.75">
      <c r="A462" s="55"/>
      <c r="B462" s="4"/>
      <c r="C462" s="5"/>
      <c r="D462" s="54" t="s">
        <v>321</v>
      </c>
      <c r="E462" s="36">
        <v>10326</v>
      </c>
      <c r="F462" s="35"/>
    </row>
    <row r="463" spans="1:6" ht="12.75">
      <c r="A463" s="53"/>
      <c r="B463" s="4"/>
      <c r="C463" s="5"/>
      <c r="D463" s="54" t="s">
        <v>329</v>
      </c>
      <c r="E463" s="36">
        <v>58</v>
      </c>
      <c r="F463" s="35"/>
    </row>
    <row r="464" spans="1:6" ht="12.75">
      <c r="A464" s="56"/>
      <c r="B464" s="6"/>
      <c r="C464" s="7"/>
      <c r="D464" s="60"/>
      <c r="E464" s="29"/>
      <c r="F464" s="37">
        <f>SUM('Special levies forecast 10-11'!E461:E463)</f>
        <v>67718</v>
      </c>
    </row>
    <row r="465" spans="1:6" ht="12.75">
      <c r="A465" s="58"/>
      <c r="B465" s="8" t="s">
        <v>231</v>
      </c>
      <c r="C465" s="9" t="s">
        <v>232</v>
      </c>
      <c r="D465" s="59"/>
      <c r="E465" s="38"/>
      <c r="F465" s="39"/>
    </row>
    <row r="466" spans="1:6" ht="12.75">
      <c r="A466" s="55">
        <v>40392</v>
      </c>
      <c r="B466" s="4"/>
      <c r="C466" s="5"/>
      <c r="D466" s="54" t="s">
        <v>320</v>
      </c>
      <c r="E466" s="36">
        <v>50005</v>
      </c>
      <c r="F466" s="35"/>
    </row>
    <row r="467" spans="1:6" ht="12.75">
      <c r="A467" s="53"/>
      <c r="B467" s="4"/>
      <c r="C467" s="5"/>
      <c r="D467" s="54" t="s">
        <v>372</v>
      </c>
      <c r="E467" s="36">
        <v>2424</v>
      </c>
      <c r="F467" s="35"/>
    </row>
    <row r="468" spans="1:6" ht="12.75">
      <c r="A468" s="56"/>
      <c r="B468" s="6"/>
      <c r="C468" s="7"/>
      <c r="D468" s="57"/>
      <c r="E468" s="29"/>
      <c r="F468" s="37">
        <f>SUM('Special levies forecast 10-11'!E466:E467)</f>
        <v>52429</v>
      </c>
    </row>
    <row r="469" spans="1:6" ht="12.75">
      <c r="A469" s="58"/>
      <c r="B469" s="8" t="s">
        <v>233</v>
      </c>
      <c r="C469" s="9" t="s">
        <v>234</v>
      </c>
      <c r="D469" s="59"/>
      <c r="E469" s="38"/>
      <c r="F469" s="39"/>
    </row>
    <row r="470" spans="1:6" ht="12.75">
      <c r="A470" s="55">
        <v>40399</v>
      </c>
      <c r="B470" s="4"/>
      <c r="C470" s="5"/>
      <c r="D470" s="54" t="s">
        <v>329</v>
      </c>
      <c r="E470" s="36">
        <v>6381</v>
      </c>
      <c r="F470" s="35"/>
    </row>
    <row r="471" spans="1:6" ht="12.75">
      <c r="A471" s="56"/>
      <c r="B471" s="6"/>
      <c r="C471" s="7"/>
      <c r="D471" s="57"/>
      <c r="E471" s="29"/>
      <c r="F471" s="37">
        <f>SUM('Special levies forecast 10-11'!E470)</f>
        <v>6381</v>
      </c>
    </row>
    <row r="472" spans="1:6" ht="12.75">
      <c r="A472" s="58"/>
      <c r="B472" s="8" t="s">
        <v>235</v>
      </c>
      <c r="C472" s="9" t="s">
        <v>236</v>
      </c>
      <c r="D472" s="59"/>
      <c r="E472" s="38"/>
      <c r="F472" s="39"/>
    </row>
    <row r="473" spans="1:6" ht="12.75">
      <c r="A473" s="55"/>
      <c r="B473" s="4"/>
      <c r="C473" s="5"/>
      <c r="D473" s="54" t="s">
        <v>329</v>
      </c>
      <c r="E473" s="36">
        <v>8911</v>
      </c>
      <c r="F473" s="35"/>
    </row>
    <row r="474" spans="1:6" ht="12.75">
      <c r="A474" s="55">
        <v>40399</v>
      </c>
      <c r="B474" s="4"/>
      <c r="C474" s="5"/>
      <c r="D474" s="54" t="s">
        <v>371</v>
      </c>
      <c r="E474" s="36">
        <v>2448</v>
      </c>
      <c r="F474" s="35"/>
    </row>
    <row r="475" spans="1:6" ht="12.75">
      <c r="A475" s="53"/>
      <c r="B475" s="4"/>
      <c r="C475" s="5"/>
      <c r="D475" s="54" t="s">
        <v>321</v>
      </c>
      <c r="E475" s="36">
        <v>553</v>
      </c>
      <c r="F475" s="35"/>
    </row>
    <row r="476" spans="1:6" ht="12.75">
      <c r="A476" s="56"/>
      <c r="B476" s="6"/>
      <c r="C476" s="7"/>
      <c r="D476" s="60"/>
      <c r="E476" s="29"/>
      <c r="F476" s="37">
        <f>SUM('Special levies forecast 10-11'!E473:E475)</f>
        <v>11912</v>
      </c>
    </row>
    <row r="477" spans="1:6" ht="12.75">
      <c r="A477" s="58"/>
      <c r="B477" s="8" t="s">
        <v>237</v>
      </c>
      <c r="C477" s="9" t="s">
        <v>238</v>
      </c>
      <c r="D477" s="59"/>
      <c r="E477" s="38"/>
      <c r="F477" s="39"/>
    </row>
    <row r="478" spans="1:6" ht="12.75">
      <c r="A478" s="55">
        <v>40371</v>
      </c>
      <c r="B478" s="4"/>
      <c r="C478" s="5"/>
      <c r="D478" s="54" t="s">
        <v>317</v>
      </c>
      <c r="E478" s="36">
        <v>120000</v>
      </c>
      <c r="F478" s="35"/>
    </row>
    <row r="479" spans="1:6" ht="12.75">
      <c r="A479" s="56"/>
      <c r="B479" s="6"/>
      <c r="C479" s="7"/>
      <c r="D479" s="57"/>
      <c r="E479" s="29"/>
      <c r="F479" s="41">
        <f>SUM('Special levies forecast 10-11'!E478)</f>
        <v>120000</v>
      </c>
    </row>
    <row r="480" spans="1:6" ht="12.75">
      <c r="A480" s="58"/>
      <c r="B480" s="8" t="s">
        <v>239</v>
      </c>
      <c r="C480" s="9" t="s">
        <v>240</v>
      </c>
      <c r="D480" s="59"/>
      <c r="E480" s="38"/>
      <c r="F480" s="39"/>
    </row>
    <row r="481" spans="1:6" ht="12.75">
      <c r="A481" s="55">
        <v>40399</v>
      </c>
      <c r="B481" s="4"/>
      <c r="C481" s="5"/>
      <c r="D481" s="54" t="s">
        <v>321</v>
      </c>
      <c r="E481" s="36">
        <v>343104</v>
      </c>
      <c r="F481" s="35"/>
    </row>
    <row r="482" spans="1:6" ht="12.75">
      <c r="A482" s="56"/>
      <c r="B482" s="6"/>
      <c r="C482" s="7"/>
      <c r="D482" s="57"/>
      <c r="E482" s="29"/>
      <c r="F482" s="37">
        <f>SUM('Special levies forecast 10-11'!E481)</f>
        <v>343104</v>
      </c>
    </row>
    <row r="483" spans="1:6" ht="12.75">
      <c r="A483" s="58"/>
      <c r="B483" s="8" t="s">
        <v>241</v>
      </c>
      <c r="C483" s="9" t="s">
        <v>242</v>
      </c>
      <c r="D483" s="59"/>
      <c r="E483" s="38"/>
      <c r="F483" s="39"/>
    </row>
    <row r="484" spans="1:6" ht="12.75">
      <c r="A484" s="55">
        <v>40368</v>
      </c>
      <c r="B484" s="4"/>
      <c r="C484" s="5"/>
      <c r="D484" s="54" t="s">
        <v>509</v>
      </c>
      <c r="E484" s="36">
        <v>4409</v>
      </c>
      <c r="F484" s="35"/>
    </row>
    <row r="485" spans="1:6" ht="12.75">
      <c r="A485" s="53"/>
      <c r="B485" s="4"/>
      <c r="C485" s="5"/>
      <c r="D485" s="54"/>
      <c r="E485" s="36"/>
      <c r="F485" s="35"/>
    </row>
    <row r="486" spans="1:6" ht="12.75">
      <c r="A486" s="56"/>
      <c r="B486" s="6"/>
      <c r="C486" s="7"/>
      <c r="D486" s="60"/>
      <c r="E486" s="29"/>
      <c r="F486" s="41">
        <f>SUM('Special levies forecast 10-11'!E484:E485)</f>
        <v>4409</v>
      </c>
    </row>
    <row r="487" spans="1:6" ht="12.75">
      <c r="A487" s="58"/>
      <c r="B487" s="8" t="s">
        <v>243</v>
      </c>
      <c r="C487" s="9" t="s">
        <v>244</v>
      </c>
      <c r="D487" s="59"/>
      <c r="E487" s="38"/>
      <c r="F487" s="39"/>
    </row>
    <row r="488" spans="1:6" ht="12.75">
      <c r="A488" s="55">
        <v>40399</v>
      </c>
      <c r="B488" s="4"/>
      <c r="C488" s="5"/>
      <c r="D488" s="54" t="s">
        <v>329</v>
      </c>
      <c r="E488" s="36">
        <v>14976</v>
      </c>
      <c r="F488" s="35"/>
    </row>
    <row r="489" spans="1:6" ht="12.75">
      <c r="A489" s="56"/>
      <c r="B489" s="6"/>
      <c r="C489" s="7"/>
      <c r="D489" s="57"/>
      <c r="E489" s="29"/>
      <c r="F489" s="37">
        <f>SUM('Special levies forecast 10-11'!E488)</f>
        <v>14976</v>
      </c>
    </row>
    <row r="490" spans="1:6" ht="12.75">
      <c r="A490" s="58"/>
      <c r="B490" s="8" t="s">
        <v>245</v>
      </c>
      <c r="C490" s="9" t="s">
        <v>246</v>
      </c>
      <c r="D490" s="59"/>
      <c r="E490" s="38"/>
      <c r="F490" s="39"/>
    </row>
    <row r="491" spans="1:6" ht="12.75">
      <c r="A491" s="53"/>
      <c r="B491" s="4"/>
      <c r="C491" s="5"/>
      <c r="D491" s="54" t="s">
        <v>414</v>
      </c>
      <c r="E491" s="36">
        <v>473696</v>
      </c>
      <c r="F491" s="35"/>
    </row>
    <row r="492" spans="1:6" ht="12.75">
      <c r="A492" s="55">
        <v>40395</v>
      </c>
      <c r="B492" s="4"/>
      <c r="C492" s="5"/>
      <c r="D492" s="54" t="s">
        <v>318</v>
      </c>
      <c r="E492" s="36">
        <v>104396</v>
      </c>
      <c r="F492" s="35"/>
    </row>
    <row r="493" spans="1:6" ht="12.75">
      <c r="A493" s="55"/>
      <c r="B493" s="4"/>
      <c r="C493" s="5"/>
      <c r="D493" s="54" t="s">
        <v>319</v>
      </c>
      <c r="E493" s="36">
        <v>15917</v>
      </c>
      <c r="F493" s="35"/>
    </row>
    <row r="494" spans="1:6" ht="12.75">
      <c r="A494" s="53"/>
      <c r="B494" s="4"/>
      <c r="C494" s="5"/>
      <c r="D494" s="54" t="s">
        <v>320</v>
      </c>
      <c r="E494" s="36">
        <v>31700</v>
      </c>
      <c r="F494" s="35"/>
    </row>
    <row r="495" spans="1:6" ht="12.75">
      <c r="A495" s="53"/>
      <c r="B495" s="4"/>
      <c r="C495" s="5"/>
      <c r="D495" s="54" t="s">
        <v>321</v>
      </c>
      <c r="E495" s="36">
        <v>1471</v>
      </c>
      <c r="F495" s="35"/>
    </row>
    <row r="496" spans="1:6" ht="12.75">
      <c r="A496" s="53"/>
      <c r="B496" s="4"/>
      <c r="C496" s="5"/>
      <c r="D496" s="54" t="s">
        <v>339</v>
      </c>
      <c r="E496" s="36">
        <v>25079</v>
      </c>
      <c r="F496" s="35"/>
    </row>
    <row r="497" spans="1:6" ht="12.75">
      <c r="A497" s="53"/>
      <c r="B497" s="4"/>
      <c r="C497" s="5"/>
      <c r="D497" s="54" t="s">
        <v>322</v>
      </c>
      <c r="E497" s="36">
        <v>16519</v>
      </c>
      <c r="F497" s="35"/>
    </row>
    <row r="498" spans="1:6" ht="12.75">
      <c r="A498" s="56"/>
      <c r="B498" s="6"/>
      <c r="C498" s="7"/>
      <c r="D498" s="57"/>
      <c r="E498" s="49"/>
      <c r="F498" s="41">
        <f>SUM('Special levies forecast 10-11'!E491:E497)</f>
        <v>668778</v>
      </c>
    </row>
    <row r="499" spans="1:6" ht="12.75">
      <c r="A499" s="58"/>
      <c r="B499" s="8" t="s">
        <v>247</v>
      </c>
      <c r="C499" s="9" t="s">
        <v>248</v>
      </c>
      <c r="D499" s="59"/>
      <c r="E499" s="38"/>
      <c r="F499" s="39"/>
    </row>
    <row r="500" spans="1:6" ht="12.75">
      <c r="A500" s="55">
        <v>40397</v>
      </c>
      <c r="B500" s="4"/>
      <c r="C500" s="5"/>
      <c r="D500" s="54" t="s">
        <v>371</v>
      </c>
      <c r="E500" s="36">
        <v>67631</v>
      </c>
      <c r="F500" s="35"/>
    </row>
    <row r="501" spans="1:6" ht="12.75">
      <c r="A501" s="56"/>
      <c r="B501" s="6"/>
      <c r="C501" s="7"/>
      <c r="D501" s="57"/>
      <c r="E501" s="29"/>
      <c r="F501" s="37">
        <f>SUM('Special levies forecast 10-11'!E500)</f>
        <v>67631</v>
      </c>
    </row>
    <row r="502" spans="1:6" ht="12.75">
      <c r="A502" s="58"/>
      <c r="B502" s="8" t="s">
        <v>249</v>
      </c>
      <c r="C502" s="9" t="s">
        <v>250</v>
      </c>
      <c r="D502" s="59"/>
      <c r="E502" s="38"/>
      <c r="F502" s="39"/>
    </row>
    <row r="503" spans="1:6" ht="12.75">
      <c r="A503" s="55">
        <v>40381</v>
      </c>
      <c r="B503" s="4"/>
      <c r="C503" s="5"/>
      <c r="D503" s="54" t="s">
        <v>305</v>
      </c>
      <c r="E503" s="36">
        <v>37168</v>
      </c>
      <c r="F503" s="35"/>
    </row>
    <row r="504" spans="1:6" ht="12.75">
      <c r="A504" s="67"/>
      <c r="B504" s="6"/>
      <c r="C504" s="7"/>
      <c r="D504" s="57"/>
      <c r="E504" s="29"/>
      <c r="F504" s="41">
        <f>SUM('Special levies forecast 10-11'!E503)</f>
        <v>37168</v>
      </c>
    </row>
    <row r="505" spans="1:6" ht="12.75">
      <c r="A505" s="58"/>
      <c r="B505" s="8" t="s">
        <v>251</v>
      </c>
      <c r="C505" s="9" t="s">
        <v>252</v>
      </c>
      <c r="D505" s="60"/>
      <c r="E505" s="38"/>
      <c r="F505" s="39"/>
    </row>
    <row r="506" spans="1:6" ht="12.75">
      <c r="A506" s="55">
        <v>40381</v>
      </c>
      <c r="B506" s="4"/>
      <c r="C506" s="5"/>
      <c r="D506" s="54" t="s">
        <v>509</v>
      </c>
      <c r="E506" s="36">
        <v>462</v>
      </c>
      <c r="F506" s="35"/>
    </row>
    <row r="507" spans="2:6" ht="12.75">
      <c r="B507" s="4"/>
      <c r="C507" s="5"/>
      <c r="D507" s="54"/>
      <c r="E507" s="36"/>
      <c r="F507" s="35"/>
    </row>
    <row r="508" spans="1:6" ht="12.75">
      <c r="A508" s="55"/>
      <c r="B508" s="6"/>
      <c r="C508" s="7"/>
      <c r="D508" s="57"/>
      <c r="E508" s="29"/>
      <c r="F508" s="41">
        <f>SUM('Special levies forecast 10-11'!E506:E507)</f>
        <v>462</v>
      </c>
    </row>
    <row r="509" spans="1:6" ht="12.75">
      <c r="A509" s="58"/>
      <c r="B509" s="8" t="s">
        <v>253</v>
      </c>
      <c r="C509" s="9" t="s">
        <v>254</v>
      </c>
      <c r="D509" s="59"/>
      <c r="E509" s="38"/>
      <c r="F509" s="39"/>
    </row>
    <row r="510" spans="1:6" ht="12.75">
      <c r="A510" s="55">
        <v>40392</v>
      </c>
      <c r="B510" s="4"/>
      <c r="C510" s="5"/>
      <c r="D510" s="54" t="s">
        <v>321</v>
      </c>
      <c r="E510" s="36">
        <v>30821</v>
      </c>
      <c r="F510" s="35"/>
    </row>
    <row r="511" spans="1:6" ht="12.75">
      <c r="A511" s="53"/>
      <c r="B511" s="4"/>
      <c r="C511" s="5"/>
      <c r="D511" s="54" t="s">
        <v>371</v>
      </c>
      <c r="E511" s="36">
        <v>512</v>
      </c>
      <c r="F511" s="35"/>
    </row>
    <row r="512" spans="1:6" ht="12.75">
      <c r="A512" s="56"/>
      <c r="B512" s="6"/>
      <c r="C512" s="7"/>
      <c r="D512" s="57"/>
      <c r="E512" s="29"/>
      <c r="F512" s="37">
        <f>SUM('Special levies forecast 10-11'!E510:E511)</f>
        <v>31333</v>
      </c>
    </row>
    <row r="513" spans="1:6" ht="12.75">
      <c r="A513" s="58"/>
      <c r="B513" s="8" t="s">
        <v>255</v>
      </c>
      <c r="C513" s="9" t="s">
        <v>256</v>
      </c>
      <c r="D513" s="59"/>
      <c r="E513" s="38"/>
      <c r="F513" s="39"/>
    </row>
    <row r="514" spans="1:6" ht="12.75">
      <c r="A514" s="55">
        <v>40397</v>
      </c>
      <c r="B514" s="4"/>
      <c r="C514" s="5"/>
      <c r="D514" s="54" t="s">
        <v>329</v>
      </c>
      <c r="E514" s="36">
        <v>207063</v>
      </c>
      <c r="F514" s="35"/>
    </row>
    <row r="515" spans="1:6" ht="12.75">
      <c r="A515" s="56"/>
      <c r="B515" s="6"/>
      <c r="C515" s="7"/>
      <c r="D515" s="57"/>
      <c r="E515" s="29"/>
      <c r="F515" s="41">
        <f>SUM('Special levies forecast 10-11'!E514)</f>
        <v>207063</v>
      </c>
    </row>
    <row r="516" spans="1:6" ht="12.75">
      <c r="A516" s="58"/>
      <c r="B516" s="8" t="s">
        <v>257</v>
      </c>
      <c r="C516" s="9" t="s">
        <v>258</v>
      </c>
      <c r="D516" s="59"/>
      <c r="E516" s="38"/>
      <c r="F516" s="39"/>
    </row>
    <row r="517" spans="1:6" ht="12.75">
      <c r="A517" s="55">
        <v>40397</v>
      </c>
      <c r="B517" s="4"/>
      <c r="C517" s="5"/>
      <c r="D517" s="54" t="s">
        <v>378</v>
      </c>
      <c r="E517" s="36">
        <v>72021</v>
      </c>
      <c r="F517" s="35"/>
    </row>
    <row r="518" spans="1:6" ht="12.75">
      <c r="A518" s="53"/>
      <c r="B518" s="4"/>
      <c r="C518" s="5"/>
      <c r="D518" s="54" t="s">
        <v>379</v>
      </c>
      <c r="E518" s="36">
        <v>2583</v>
      </c>
      <c r="F518" s="35"/>
    </row>
    <row r="519" spans="1:6" ht="12.75">
      <c r="A519" s="56"/>
      <c r="B519" s="6"/>
      <c r="C519" s="7"/>
      <c r="D519" s="57"/>
      <c r="E519" s="29"/>
      <c r="F519" s="37">
        <f>SUM('Special levies forecast 10-11'!E517:E518)</f>
        <v>74604</v>
      </c>
    </row>
    <row r="520" spans="1:6" ht="12.75">
      <c r="A520" s="122">
        <v>40400</v>
      </c>
      <c r="B520" s="8" t="s">
        <v>259</v>
      </c>
      <c r="C520" s="9" t="s">
        <v>260</v>
      </c>
      <c r="D520" s="59"/>
      <c r="E520" s="38"/>
      <c r="F520" s="39"/>
    </row>
    <row r="521" spans="1:6" ht="12.75">
      <c r="A521" s="67"/>
      <c r="B521" s="6"/>
      <c r="C521" s="7"/>
      <c r="D521" s="57" t="s">
        <v>323</v>
      </c>
      <c r="E521" s="29" t="s">
        <v>324</v>
      </c>
      <c r="F521" s="40" t="s">
        <v>324</v>
      </c>
    </row>
    <row r="522" spans="1:6" ht="12.75">
      <c r="A522" s="58"/>
      <c r="B522" s="8" t="s">
        <v>261</v>
      </c>
      <c r="C522" s="9" t="s">
        <v>262</v>
      </c>
      <c r="D522" s="59"/>
      <c r="E522" s="38"/>
      <c r="F522" s="39"/>
    </row>
    <row r="523" spans="1:6" ht="12.75">
      <c r="A523" s="55">
        <v>40392</v>
      </c>
      <c r="B523" s="4"/>
      <c r="C523" s="5"/>
      <c r="D523" s="54" t="s">
        <v>321</v>
      </c>
      <c r="E523" s="36">
        <v>1963</v>
      </c>
      <c r="F523" s="35"/>
    </row>
    <row r="524" spans="1:6" ht="12.75">
      <c r="A524" s="53"/>
      <c r="B524" s="4"/>
      <c r="C524" s="5"/>
      <c r="D524" s="54" t="s">
        <v>371</v>
      </c>
      <c r="E524" s="36">
        <v>17434</v>
      </c>
      <c r="F524" s="35"/>
    </row>
    <row r="525" spans="1:6" ht="12.75">
      <c r="A525" s="56"/>
      <c r="B525" s="6"/>
      <c r="C525" s="7"/>
      <c r="D525" s="60"/>
      <c r="E525" s="29"/>
      <c r="F525" s="37">
        <f>SUM('Special levies forecast 10-11'!E523:E524)</f>
        <v>19397</v>
      </c>
    </row>
    <row r="526" spans="1:6" ht="12.75">
      <c r="A526" s="58"/>
      <c r="B526" s="8" t="s">
        <v>263</v>
      </c>
      <c r="C526" s="9" t="s">
        <v>264</v>
      </c>
      <c r="D526" s="59"/>
      <c r="E526" s="38"/>
      <c r="F526" s="39"/>
    </row>
    <row r="527" spans="1:6" ht="12.75">
      <c r="A527" s="55">
        <v>40397</v>
      </c>
      <c r="B527" s="4"/>
      <c r="C527" s="5"/>
      <c r="D527" s="54" t="s">
        <v>371</v>
      </c>
      <c r="E527" s="36">
        <v>92344</v>
      </c>
      <c r="F527" s="35"/>
    </row>
    <row r="528" spans="1:6" ht="12.75">
      <c r="A528" s="55"/>
      <c r="B528" s="4"/>
      <c r="C528" s="5"/>
      <c r="D528" s="54" t="s">
        <v>329</v>
      </c>
      <c r="E528" s="36">
        <v>5384</v>
      </c>
      <c r="F528" s="35"/>
    </row>
    <row r="529" spans="1:6" ht="12.75">
      <c r="A529" s="53"/>
      <c r="B529" s="4"/>
      <c r="C529" s="5"/>
      <c r="D529" s="54"/>
      <c r="E529" s="36"/>
      <c r="F529" s="35"/>
    </row>
    <row r="530" spans="1:6" ht="12.75">
      <c r="A530" s="56"/>
      <c r="B530" s="6"/>
      <c r="C530" s="7"/>
      <c r="D530" s="57"/>
      <c r="E530" s="42"/>
      <c r="F530" s="37">
        <f>SUM('Special levies forecast 10-11'!E527:E528)</f>
        <v>97728</v>
      </c>
    </row>
    <row r="531" spans="1:6" ht="22.5">
      <c r="A531" s="58"/>
      <c r="B531" s="8" t="s">
        <v>265</v>
      </c>
      <c r="C531" s="11" t="s">
        <v>332</v>
      </c>
      <c r="D531" s="59"/>
      <c r="E531" s="38"/>
      <c r="F531" s="39"/>
    </row>
    <row r="532" spans="1:6" ht="12.75">
      <c r="A532" s="53"/>
      <c r="B532" s="4"/>
      <c r="C532" s="12"/>
      <c r="D532" s="54" t="s">
        <v>422</v>
      </c>
      <c r="E532" s="36">
        <v>439585</v>
      </c>
      <c r="F532" s="35"/>
    </row>
    <row r="533" spans="1:6" ht="12.75">
      <c r="A533" s="55">
        <v>40409</v>
      </c>
      <c r="B533" s="4"/>
      <c r="C533" s="12"/>
      <c r="D533" s="54" t="s">
        <v>423</v>
      </c>
      <c r="E533" s="36">
        <v>186032</v>
      </c>
      <c r="F533" s="35"/>
    </row>
    <row r="534" spans="1:6" ht="12.75">
      <c r="A534" s="55"/>
      <c r="B534" s="4"/>
      <c r="C534" s="12"/>
      <c r="D534" s="54" t="s">
        <v>424</v>
      </c>
      <c r="E534" s="36">
        <v>87985</v>
      </c>
      <c r="F534" s="35"/>
    </row>
    <row r="535" spans="1:6" ht="12.75">
      <c r="A535" s="55"/>
      <c r="B535" s="4"/>
      <c r="C535" s="12"/>
      <c r="D535" s="54" t="s">
        <v>425</v>
      </c>
      <c r="E535" s="36">
        <v>41721</v>
      </c>
      <c r="F535" s="35"/>
    </row>
    <row r="536" spans="1:6" ht="12.75">
      <c r="A536" s="53"/>
      <c r="B536" s="4"/>
      <c r="C536" s="12"/>
      <c r="D536" s="54" t="s">
        <v>426</v>
      </c>
      <c r="E536" s="36">
        <v>25292</v>
      </c>
      <c r="F536" s="35"/>
    </row>
    <row r="537" spans="1:6" ht="12.75">
      <c r="A537" s="53"/>
      <c r="B537" s="4"/>
      <c r="C537" s="12"/>
      <c r="D537" s="54" t="s">
        <v>427</v>
      </c>
      <c r="E537" s="36">
        <v>7136</v>
      </c>
      <c r="F537" s="35"/>
    </row>
    <row r="538" spans="1:6" ht="12.75">
      <c r="A538" s="53"/>
      <c r="B538" s="4"/>
      <c r="C538" s="12"/>
      <c r="D538" s="54" t="s">
        <v>428</v>
      </c>
      <c r="E538" s="36">
        <v>4258</v>
      </c>
      <c r="F538" s="35"/>
    </row>
    <row r="539" spans="1:6" ht="12.75">
      <c r="A539" s="53"/>
      <c r="B539" s="4"/>
      <c r="C539" s="12"/>
      <c r="D539" s="54" t="s">
        <v>429</v>
      </c>
      <c r="E539" s="36">
        <v>864</v>
      </c>
      <c r="F539" s="35"/>
    </row>
    <row r="540" spans="1:6" ht="12.75">
      <c r="A540" s="56"/>
      <c r="B540" s="6"/>
      <c r="C540" s="13"/>
      <c r="D540" s="57"/>
      <c r="E540" s="29"/>
      <c r="F540" s="41">
        <f>SUM('Special levies forecast 10-11'!E532:E539)</f>
        <v>792873</v>
      </c>
    </row>
    <row r="541" spans="1:6" ht="22.5">
      <c r="A541" s="58"/>
      <c r="B541" s="8" t="s">
        <v>384</v>
      </c>
      <c r="C541" s="11" t="s">
        <v>385</v>
      </c>
      <c r="D541" s="59"/>
      <c r="E541" s="38"/>
      <c r="F541" s="47"/>
    </row>
    <row r="542" spans="1:6" ht="12.75">
      <c r="A542" s="55">
        <v>40421</v>
      </c>
      <c r="B542" s="4"/>
      <c r="C542" s="12"/>
      <c r="D542" s="54" t="s">
        <v>329</v>
      </c>
      <c r="E542" s="36">
        <v>520462</v>
      </c>
      <c r="F542" s="48"/>
    </row>
    <row r="543" spans="1:6" ht="12.75">
      <c r="A543" s="55"/>
      <c r="B543" s="4"/>
      <c r="C543" s="12"/>
      <c r="D543" s="54" t="s">
        <v>519</v>
      </c>
      <c r="E543" s="36">
        <v>6668</v>
      </c>
      <c r="F543" s="48"/>
    </row>
    <row r="544" spans="1:6" ht="12.75">
      <c r="A544" s="53"/>
      <c r="B544" s="4"/>
      <c r="C544" s="12"/>
      <c r="D544" s="54" t="s">
        <v>440</v>
      </c>
      <c r="E544" s="36">
        <v>6348</v>
      </c>
      <c r="F544" s="48"/>
    </row>
    <row r="545" spans="1:6" ht="12.75">
      <c r="A545" s="56"/>
      <c r="B545" s="6"/>
      <c r="C545" s="13"/>
      <c r="D545" s="60"/>
      <c r="E545" s="29"/>
      <c r="F545" s="41">
        <f>SUM('Special levies forecast 10-11'!E542:E544)</f>
        <v>533478</v>
      </c>
    </row>
    <row r="546" spans="1:6" ht="12.75">
      <c r="A546" s="58"/>
      <c r="B546" s="8" t="s">
        <v>266</v>
      </c>
      <c r="C546" s="9" t="s">
        <v>267</v>
      </c>
      <c r="D546" s="59"/>
      <c r="E546" s="38"/>
      <c r="F546" s="39"/>
    </row>
    <row r="547" spans="1:6" ht="12.75">
      <c r="A547" s="55">
        <v>40415</v>
      </c>
      <c r="B547" s="4"/>
      <c r="C547" s="5"/>
      <c r="D547" s="54" t="s">
        <v>354</v>
      </c>
      <c r="E547" s="36">
        <v>175204</v>
      </c>
      <c r="F547" s="35"/>
    </row>
    <row r="548" spans="1:6" ht="12.75">
      <c r="A548" s="53"/>
      <c r="B548" s="4"/>
      <c r="C548" s="5"/>
      <c r="D548" s="54" t="s">
        <v>370</v>
      </c>
      <c r="E548" s="36">
        <v>12781</v>
      </c>
      <c r="F548" s="35"/>
    </row>
    <row r="549" spans="1:6" ht="12.75">
      <c r="A549" s="56"/>
      <c r="B549" s="6"/>
      <c r="C549" s="7"/>
      <c r="D549" s="57"/>
      <c r="E549" s="29"/>
      <c r="F549" s="37">
        <f>SUM('Special levies forecast 10-11'!E547:E548)</f>
        <v>187985</v>
      </c>
    </row>
    <row r="550" spans="1:6" ht="12.75">
      <c r="A550" s="58"/>
      <c r="B550" s="8" t="s">
        <v>268</v>
      </c>
      <c r="C550" s="9" t="s">
        <v>269</v>
      </c>
      <c r="D550" s="59"/>
      <c r="E550" s="38"/>
      <c r="F550" s="39"/>
    </row>
    <row r="551" spans="1:6" ht="12.75">
      <c r="A551" s="55">
        <v>40415</v>
      </c>
      <c r="B551" s="4"/>
      <c r="C551" s="5"/>
      <c r="D551" s="54" t="s">
        <v>354</v>
      </c>
      <c r="E551" s="36">
        <v>346820</v>
      </c>
      <c r="F551" s="35"/>
    </row>
    <row r="552" spans="1:6" ht="12.75">
      <c r="A552" s="56"/>
      <c r="B552" s="6"/>
      <c r="C552" s="7"/>
      <c r="D552" s="57"/>
      <c r="E552" s="29"/>
      <c r="F552" s="37">
        <f>SUM('Special levies forecast 10-11'!E551)</f>
        <v>346820</v>
      </c>
    </row>
    <row r="553" spans="1:6" ht="12.75">
      <c r="A553" s="58"/>
      <c r="B553" s="8" t="s">
        <v>270</v>
      </c>
      <c r="C553" s="9" t="s">
        <v>271</v>
      </c>
      <c r="D553" s="59"/>
      <c r="E553" s="38"/>
      <c r="F553" s="39"/>
    </row>
    <row r="554" spans="1:6" ht="12.75">
      <c r="A554" s="55">
        <v>40421</v>
      </c>
      <c r="B554" s="4"/>
      <c r="C554" s="5"/>
      <c r="D554" s="54" t="s">
        <v>353</v>
      </c>
      <c r="E554" s="36">
        <v>24327</v>
      </c>
      <c r="F554" s="35"/>
    </row>
    <row r="555" spans="1:6" ht="12.75">
      <c r="A555" s="53"/>
      <c r="B555" s="4"/>
      <c r="C555" s="5"/>
      <c r="D555" s="54" t="s">
        <v>354</v>
      </c>
      <c r="E555" s="36">
        <v>8152</v>
      </c>
      <c r="F555" s="35"/>
    </row>
    <row r="556" spans="1:6" ht="12.75">
      <c r="A556" s="56"/>
      <c r="B556" s="6"/>
      <c r="C556" s="7"/>
      <c r="D556" s="57"/>
      <c r="E556" s="29"/>
      <c r="F556" s="41">
        <f>SUM('Special levies forecast 10-11'!E554:E555)</f>
        <v>32479</v>
      </c>
    </row>
    <row r="557" spans="1:6" ht="12.75">
      <c r="A557" s="58"/>
      <c r="B557" s="8" t="s">
        <v>272</v>
      </c>
      <c r="C557" s="9" t="s">
        <v>273</v>
      </c>
      <c r="D557" s="59"/>
      <c r="E557" s="38"/>
      <c r="F557" s="39"/>
    </row>
    <row r="558" spans="1:6" ht="12.75">
      <c r="A558" s="55">
        <v>40417</v>
      </c>
      <c r="B558" s="4"/>
      <c r="C558" s="5"/>
      <c r="D558" s="54" t="s">
        <v>353</v>
      </c>
      <c r="E558" s="36">
        <v>71223</v>
      </c>
      <c r="F558" s="35"/>
    </row>
    <row r="559" spans="1:6" ht="12.75">
      <c r="A559" s="53"/>
      <c r="B559" s="4"/>
      <c r="C559" s="5"/>
      <c r="D559" s="54" t="s">
        <v>354</v>
      </c>
      <c r="E559" s="36">
        <v>2591</v>
      </c>
      <c r="F559" s="35"/>
    </row>
    <row r="560" spans="1:6" ht="12.75">
      <c r="A560" s="56"/>
      <c r="B560" s="6"/>
      <c r="C560" s="7"/>
      <c r="D560" s="57"/>
      <c r="E560" s="29"/>
      <c r="F560" s="37">
        <f>SUM('Special levies forecast 10-11'!E558:E559)</f>
        <v>73814</v>
      </c>
    </row>
    <row r="561" spans="1:6" ht="12.75">
      <c r="A561" s="58"/>
      <c r="B561" s="8" t="s">
        <v>274</v>
      </c>
      <c r="C561" s="9" t="s">
        <v>275</v>
      </c>
      <c r="D561" s="59"/>
      <c r="E561" s="38"/>
      <c r="F561" s="39"/>
    </row>
    <row r="562" spans="1:6" ht="12.75">
      <c r="A562" s="55">
        <v>40421</v>
      </c>
      <c r="B562" s="4"/>
      <c r="C562" s="5"/>
      <c r="D562" s="54" t="s">
        <v>333</v>
      </c>
      <c r="E562" s="36">
        <v>205211</v>
      </c>
      <c r="F562" s="35"/>
    </row>
    <row r="563" spans="1:6" ht="12.75">
      <c r="A563" s="56"/>
      <c r="B563" s="6"/>
      <c r="C563" s="7"/>
      <c r="D563" s="57"/>
      <c r="E563" s="29"/>
      <c r="F563" s="37">
        <f>SUM('Special levies forecast 10-11'!E562)</f>
        <v>205211</v>
      </c>
    </row>
    <row r="564" spans="1:6" ht="12.75">
      <c r="A564" s="53"/>
      <c r="B564" s="4" t="s">
        <v>408</v>
      </c>
      <c r="C564" s="5" t="s">
        <v>409</v>
      </c>
      <c r="D564" s="54"/>
      <c r="E564" s="28"/>
      <c r="F564" s="35"/>
    </row>
    <row r="565" spans="1:6" ht="12.75">
      <c r="A565" s="55"/>
      <c r="B565" s="4"/>
      <c r="C565" s="5"/>
      <c r="D565" s="54" t="s">
        <v>441</v>
      </c>
      <c r="E565" s="36">
        <v>559966</v>
      </c>
      <c r="F565" s="35"/>
    </row>
    <row r="566" spans="1:6" ht="12.75">
      <c r="A566" s="55">
        <v>40415</v>
      </c>
      <c r="B566" s="4"/>
      <c r="C566" s="5"/>
      <c r="D566" s="54" t="s">
        <v>442</v>
      </c>
      <c r="E566" s="36">
        <v>52662</v>
      </c>
      <c r="F566" s="35"/>
    </row>
    <row r="567" spans="1:6" ht="12.75">
      <c r="A567" s="53"/>
      <c r="B567" s="4"/>
      <c r="C567" s="5"/>
      <c r="D567" s="54" t="s">
        <v>443</v>
      </c>
      <c r="E567" s="36">
        <v>19240</v>
      </c>
      <c r="F567" s="35"/>
    </row>
    <row r="568" spans="1:6" ht="12.75">
      <c r="A568" s="53"/>
      <c r="B568" s="4"/>
      <c r="C568" s="5"/>
      <c r="D568" s="54" t="s">
        <v>444</v>
      </c>
      <c r="E568" s="36">
        <v>2615</v>
      </c>
      <c r="F568" s="35"/>
    </row>
    <row r="569" spans="1:6" ht="12.75">
      <c r="A569" s="53"/>
      <c r="B569" s="4"/>
      <c r="C569" s="5"/>
      <c r="D569" s="54" t="s">
        <v>445</v>
      </c>
      <c r="E569" s="36">
        <v>76</v>
      </c>
      <c r="F569" s="35"/>
    </row>
    <row r="570" spans="1:6" ht="12.75">
      <c r="A570" s="53"/>
      <c r="B570" s="4"/>
      <c r="C570" s="5"/>
      <c r="D570" s="54"/>
      <c r="E570" s="28"/>
      <c r="F570" s="44">
        <f>SUM('Special levies forecast 10-11'!E565:E569)</f>
        <v>634559</v>
      </c>
    </row>
    <row r="571" spans="1:6" ht="12.75">
      <c r="A571" s="58"/>
      <c r="B571" s="8" t="s">
        <v>416</v>
      </c>
      <c r="C571" s="9" t="s">
        <v>413</v>
      </c>
      <c r="D571" s="59"/>
      <c r="E571" s="38"/>
      <c r="F571" s="39"/>
    </row>
    <row r="572" spans="1:6" ht="12.75">
      <c r="A572" s="55">
        <v>40401</v>
      </c>
      <c r="B572" s="4"/>
      <c r="C572" s="5"/>
      <c r="D572" s="54" t="s">
        <v>333</v>
      </c>
      <c r="E572" s="36">
        <v>158827</v>
      </c>
      <c r="F572" s="35"/>
    </row>
    <row r="573" spans="1:6" ht="12.75">
      <c r="A573" s="67"/>
      <c r="B573" s="6"/>
      <c r="C573" s="7"/>
      <c r="D573" s="57"/>
      <c r="E573" s="29"/>
      <c r="F573" s="37">
        <f>SUM('Special levies forecast 10-11'!E572)</f>
        <v>158827</v>
      </c>
    </row>
    <row r="574" spans="1:6" ht="12.75">
      <c r="A574" s="58"/>
      <c r="B574" s="8" t="s">
        <v>276</v>
      </c>
      <c r="C574" s="9" t="s">
        <v>277</v>
      </c>
      <c r="D574" s="59"/>
      <c r="E574" s="38"/>
      <c r="F574" s="39"/>
    </row>
    <row r="575" spans="1:6" ht="12.75">
      <c r="A575" s="55">
        <v>40450</v>
      </c>
      <c r="B575" s="4"/>
      <c r="C575" s="5"/>
      <c r="D575" s="54" t="s">
        <v>392</v>
      </c>
      <c r="E575" s="36">
        <v>4027</v>
      </c>
      <c r="F575" s="35"/>
    </row>
    <row r="576" spans="1:6" ht="12.75">
      <c r="A576" s="56"/>
      <c r="B576" s="6"/>
      <c r="C576" s="7"/>
      <c r="D576" s="57"/>
      <c r="E576" s="29"/>
      <c r="F576" s="37">
        <f>SUM('Special levies forecast 10-11'!E575)</f>
        <v>4027</v>
      </c>
    </row>
    <row r="577" spans="1:6" ht="12.75">
      <c r="A577" s="58"/>
      <c r="B577" s="8" t="s">
        <v>278</v>
      </c>
      <c r="C577" s="16" t="s">
        <v>448</v>
      </c>
      <c r="D577" s="59"/>
      <c r="E577" s="38"/>
      <c r="F577" s="39"/>
    </row>
    <row r="578" spans="1:6" ht="12.75">
      <c r="A578" s="55">
        <v>40450</v>
      </c>
      <c r="B578" s="4"/>
      <c r="C578" s="12"/>
      <c r="D578" s="54" t="s">
        <v>398</v>
      </c>
      <c r="E578" s="36">
        <v>33968</v>
      </c>
      <c r="F578" s="35"/>
    </row>
    <row r="579" spans="1:6" ht="12.75">
      <c r="A579" s="53"/>
      <c r="B579" s="4"/>
      <c r="C579" s="12"/>
      <c r="D579" s="54" t="s">
        <v>399</v>
      </c>
      <c r="E579" s="36">
        <v>37949</v>
      </c>
      <c r="F579" s="35"/>
    </row>
    <row r="580" spans="1:6" ht="12.75">
      <c r="A580" s="56"/>
      <c r="B580" s="6"/>
      <c r="C580" s="13"/>
      <c r="D580" s="57"/>
      <c r="E580" s="29"/>
      <c r="F580" s="37">
        <f>SUM('Special levies forecast 10-11'!E578:E579)</f>
        <v>71917</v>
      </c>
    </row>
    <row r="581" spans="1:6" ht="12.75">
      <c r="A581" s="58"/>
      <c r="B581" s="8" t="s">
        <v>279</v>
      </c>
      <c r="C581" s="17" t="s">
        <v>447</v>
      </c>
      <c r="D581" s="59"/>
      <c r="E581" s="38"/>
      <c r="F581" s="39"/>
    </row>
    <row r="582" spans="1:6" ht="12.75">
      <c r="A582" s="55">
        <v>40450</v>
      </c>
      <c r="B582" s="4"/>
      <c r="C582" s="12"/>
      <c r="D582" s="54" t="s">
        <v>449</v>
      </c>
      <c r="E582" s="36">
        <v>6014</v>
      </c>
      <c r="F582" s="35"/>
    </row>
    <row r="583" spans="1:6" ht="12.75">
      <c r="A583" s="53"/>
      <c r="B583" s="4"/>
      <c r="C583" s="12"/>
      <c r="D583" s="54" t="s">
        <v>397</v>
      </c>
      <c r="E583" s="36">
        <v>130274</v>
      </c>
      <c r="F583" s="35"/>
    </row>
    <row r="584" spans="1:6" ht="12.75">
      <c r="A584" s="56"/>
      <c r="B584" s="6"/>
      <c r="C584" s="13"/>
      <c r="D584" s="60"/>
      <c r="E584" s="29"/>
      <c r="F584" s="37">
        <f>SUM('Special levies forecast 10-11'!E582:E583)</f>
        <v>136288</v>
      </c>
    </row>
    <row r="585" spans="1:6" ht="12.75">
      <c r="A585" s="58"/>
      <c r="B585" s="8" t="s">
        <v>280</v>
      </c>
      <c r="C585" s="9" t="s">
        <v>281</v>
      </c>
      <c r="D585" s="59"/>
      <c r="E585" s="38"/>
      <c r="F585" s="39"/>
    </row>
    <row r="586" spans="1:6" ht="12.75">
      <c r="A586" s="53"/>
      <c r="B586" s="4"/>
      <c r="C586" s="5"/>
      <c r="D586" s="54" t="s">
        <v>334</v>
      </c>
      <c r="E586" s="36">
        <v>9166</v>
      </c>
      <c r="F586" s="35"/>
    </row>
    <row r="587" spans="1:6" ht="12.75">
      <c r="A587" s="55">
        <v>40364</v>
      </c>
      <c r="B587" s="4"/>
      <c r="C587" s="5"/>
      <c r="D587" s="54" t="s">
        <v>399</v>
      </c>
      <c r="E587" s="36">
        <v>334227</v>
      </c>
      <c r="F587" s="35"/>
    </row>
    <row r="588" spans="1:6" ht="12.75">
      <c r="A588" s="53"/>
      <c r="B588" s="4"/>
      <c r="C588" s="5"/>
      <c r="D588" s="54" t="s">
        <v>472</v>
      </c>
      <c r="E588" s="36">
        <v>324008</v>
      </c>
      <c r="F588" s="35"/>
    </row>
    <row r="589" spans="1:6" ht="12.75">
      <c r="A589" s="53"/>
      <c r="B589" s="4"/>
      <c r="C589" s="5"/>
      <c r="D589" s="54" t="s">
        <v>470</v>
      </c>
      <c r="E589" s="36">
        <v>178583</v>
      </c>
      <c r="F589" s="35"/>
    </row>
    <row r="590" spans="1:6" ht="12.75">
      <c r="A590" s="56"/>
      <c r="B590" s="6"/>
      <c r="C590" s="7"/>
      <c r="D590" s="57"/>
      <c r="E590" s="29"/>
      <c r="F590" s="41">
        <f>SUM('Special levies forecast 10-11'!E586:E589)</f>
        <v>845984</v>
      </c>
    </row>
    <row r="591" spans="1:6" ht="12.75">
      <c r="A591" s="58"/>
      <c r="B591" s="8" t="s">
        <v>282</v>
      </c>
      <c r="C591" s="9" t="s">
        <v>283</v>
      </c>
      <c r="D591" s="59"/>
      <c r="E591" s="38"/>
      <c r="F591" s="39"/>
    </row>
    <row r="592" spans="1:6" ht="12.75">
      <c r="A592" s="53"/>
      <c r="B592" s="4"/>
      <c r="C592" s="5"/>
      <c r="D592" s="54" t="s">
        <v>392</v>
      </c>
      <c r="E592" s="36">
        <v>40258</v>
      </c>
      <c r="F592" s="35"/>
    </row>
    <row r="593" spans="1:6" ht="12.75">
      <c r="A593" s="55">
        <v>40450</v>
      </c>
      <c r="B593" s="4"/>
      <c r="C593" s="5"/>
      <c r="D593" s="54" t="s">
        <v>394</v>
      </c>
      <c r="E593" s="36">
        <v>10242</v>
      </c>
      <c r="F593" s="35"/>
    </row>
    <row r="594" spans="1:6" ht="12.75">
      <c r="A594" s="53"/>
      <c r="B594" s="4"/>
      <c r="C594" s="5"/>
      <c r="D594" s="54" t="s">
        <v>395</v>
      </c>
      <c r="E594" s="36">
        <v>3754</v>
      </c>
      <c r="F594" s="35"/>
    </row>
    <row r="595" spans="1:6" ht="12.75">
      <c r="A595" s="53"/>
      <c r="B595" s="4"/>
      <c r="C595" s="5"/>
      <c r="D595" s="54" t="s">
        <v>396</v>
      </c>
      <c r="E595" s="36">
        <v>202349</v>
      </c>
      <c r="F595" s="35"/>
    </row>
    <row r="596" spans="1:6" ht="12.75">
      <c r="A596" s="56"/>
      <c r="B596" s="6"/>
      <c r="C596" s="7"/>
      <c r="D596" s="57"/>
      <c r="E596" s="29"/>
      <c r="F596" s="37">
        <f>SUM('Special levies forecast 10-11'!E592:E595)</f>
        <v>256603</v>
      </c>
    </row>
    <row r="597" spans="1:6" ht="12.75">
      <c r="A597" s="58"/>
      <c r="B597" s="8" t="s">
        <v>284</v>
      </c>
      <c r="C597" s="9" t="s">
        <v>285</v>
      </c>
      <c r="D597" s="59"/>
      <c r="E597" s="38"/>
      <c r="F597" s="39"/>
    </row>
    <row r="598" spans="1:6" ht="12.75">
      <c r="A598" s="55">
        <v>40421</v>
      </c>
      <c r="B598" s="4"/>
      <c r="C598" s="5"/>
      <c r="D598" s="54" t="s">
        <v>389</v>
      </c>
      <c r="E598" s="36">
        <v>34516</v>
      </c>
      <c r="F598" s="35"/>
    </row>
    <row r="599" spans="1:6" ht="12.75">
      <c r="A599" s="53"/>
      <c r="B599" s="4"/>
      <c r="C599" s="5"/>
      <c r="D599" s="54" t="s">
        <v>390</v>
      </c>
      <c r="E599" s="36">
        <v>16031</v>
      </c>
      <c r="F599" s="35"/>
    </row>
    <row r="600" spans="1:6" ht="12.75">
      <c r="A600" s="56"/>
      <c r="B600" s="6"/>
      <c r="C600" s="7"/>
      <c r="D600" s="57"/>
      <c r="E600" s="29"/>
      <c r="F600" s="37">
        <f>SUM('Special levies forecast 10-11'!E598:E599)</f>
        <v>50547</v>
      </c>
    </row>
    <row r="601" spans="1:6" ht="12.75">
      <c r="A601" s="58"/>
      <c r="B601" s="8" t="s">
        <v>286</v>
      </c>
      <c r="C601" s="9" t="s">
        <v>287</v>
      </c>
      <c r="D601" s="59"/>
      <c r="E601" s="38"/>
      <c r="F601" s="39"/>
    </row>
    <row r="602" spans="1:6" ht="12.75">
      <c r="A602" s="55"/>
      <c r="B602" s="4"/>
      <c r="C602" s="5"/>
      <c r="D602" s="54" t="s">
        <v>389</v>
      </c>
      <c r="E602" s="36">
        <v>911</v>
      </c>
      <c r="F602" s="35"/>
    </row>
    <row r="603" spans="1:6" ht="12.75">
      <c r="A603" s="55">
        <v>40421</v>
      </c>
      <c r="B603" s="4"/>
      <c r="C603" s="5"/>
      <c r="D603" s="54" t="s">
        <v>387</v>
      </c>
      <c r="E603" s="36">
        <v>379</v>
      </c>
      <c r="F603" s="35"/>
    </row>
    <row r="604" spans="1:6" ht="12.75">
      <c r="A604" s="53"/>
      <c r="B604" s="4"/>
      <c r="C604" s="5"/>
      <c r="D604" s="54" t="s">
        <v>388</v>
      </c>
      <c r="E604" s="36">
        <v>83061</v>
      </c>
      <c r="F604" s="35"/>
    </row>
    <row r="605" spans="1:6" ht="12.75">
      <c r="A605" s="56"/>
      <c r="B605" s="6"/>
      <c r="C605" s="7"/>
      <c r="D605" s="60"/>
      <c r="E605" s="29"/>
      <c r="F605" s="37">
        <f>SUM('Special levies forecast 10-11'!E602:E604)</f>
        <v>84351</v>
      </c>
    </row>
    <row r="606" spans="1:6" ht="12.75">
      <c r="A606" s="58"/>
      <c r="B606" s="8" t="s">
        <v>288</v>
      </c>
      <c r="C606" s="9" t="s">
        <v>289</v>
      </c>
      <c r="D606" s="59"/>
      <c r="E606" s="38"/>
      <c r="F606" s="39"/>
    </row>
    <row r="607" spans="1:6" ht="12.75">
      <c r="A607" s="55">
        <v>40450</v>
      </c>
      <c r="B607" s="4"/>
      <c r="C607" s="5"/>
      <c r="D607" s="54" t="s">
        <v>392</v>
      </c>
      <c r="E607" s="36">
        <v>8669</v>
      </c>
      <c r="F607" s="35"/>
    </row>
    <row r="608" spans="1:6" ht="12.75">
      <c r="A608" s="55"/>
      <c r="B608" s="4"/>
      <c r="C608" s="5"/>
      <c r="D608" s="54" t="s">
        <v>391</v>
      </c>
      <c r="E608" s="36">
        <v>11423</v>
      </c>
      <c r="F608" s="35"/>
    </row>
    <row r="609" spans="1:6" ht="12.75">
      <c r="A609" s="53"/>
      <c r="B609" s="4"/>
      <c r="C609" s="5"/>
      <c r="D609" s="54" t="s">
        <v>393</v>
      </c>
      <c r="E609" s="36">
        <v>121224</v>
      </c>
      <c r="F609" s="35"/>
    </row>
    <row r="610" spans="1:6" ht="12.75">
      <c r="A610" s="56"/>
      <c r="B610" s="6"/>
      <c r="C610" s="7"/>
      <c r="D610" s="60"/>
      <c r="E610" s="29"/>
      <c r="F610" s="37">
        <f>SUM('Special levies forecast 10-11'!E607:E609)</f>
        <v>141316</v>
      </c>
    </row>
    <row r="611" spans="1:6" ht="12.75">
      <c r="A611" s="58"/>
      <c r="B611" s="8" t="s">
        <v>290</v>
      </c>
      <c r="C611" s="9" t="s">
        <v>291</v>
      </c>
      <c r="D611" s="59"/>
      <c r="E611" s="38"/>
      <c r="F611" s="39"/>
    </row>
    <row r="612" spans="1:6" ht="12.75">
      <c r="A612" s="53"/>
      <c r="B612" s="4"/>
      <c r="C612" s="5"/>
      <c r="D612" s="54" t="s">
        <v>308</v>
      </c>
      <c r="E612" s="36">
        <v>228051</v>
      </c>
      <c r="F612" s="35"/>
    </row>
    <row r="613" spans="1:6" ht="12.75">
      <c r="A613" s="55">
        <v>40344</v>
      </c>
      <c r="B613" s="4"/>
      <c r="C613" s="5"/>
      <c r="D613" s="54" t="s">
        <v>334</v>
      </c>
      <c r="E613" s="36">
        <v>115470</v>
      </c>
      <c r="F613" s="35"/>
    </row>
    <row r="614" spans="1:6" ht="12.75">
      <c r="A614" s="55"/>
      <c r="B614" s="4"/>
      <c r="C614" s="5"/>
      <c r="D614" s="54" t="s">
        <v>335</v>
      </c>
      <c r="E614" s="36">
        <v>58947</v>
      </c>
      <c r="F614" s="35"/>
    </row>
    <row r="615" spans="1:6" ht="12.75">
      <c r="A615" s="53"/>
      <c r="B615" s="4"/>
      <c r="C615" s="5"/>
      <c r="D615" s="54" t="s">
        <v>310</v>
      </c>
      <c r="E615" s="36">
        <v>466</v>
      </c>
      <c r="F615" s="35"/>
    </row>
    <row r="616" spans="1:6" ht="12.75">
      <c r="A616" s="53"/>
      <c r="B616" s="4"/>
      <c r="C616" s="5"/>
      <c r="D616" s="54" t="s">
        <v>336</v>
      </c>
      <c r="E616" s="36">
        <v>63047</v>
      </c>
      <c r="F616" s="35"/>
    </row>
    <row r="617" spans="1:6" ht="12.75">
      <c r="A617" s="67"/>
      <c r="B617" s="6"/>
      <c r="C617" s="7"/>
      <c r="D617" s="57"/>
      <c r="E617" s="29"/>
      <c r="F617" s="41">
        <f>SUM('Special levies forecast 10-11'!E612:E616)</f>
        <v>465981</v>
      </c>
    </row>
    <row r="618" spans="1:6" ht="12.75">
      <c r="A618" s="58"/>
      <c r="B618" s="8" t="s">
        <v>292</v>
      </c>
      <c r="C618" s="9" t="s">
        <v>293</v>
      </c>
      <c r="D618" s="59"/>
      <c r="E618" s="38"/>
      <c r="F618" s="39"/>
    </row>
    <row r="619" spans="1:6" ht="12.75">
      <c r="A619" s="55">
        <v>40421</v>
      </c>
      <c r="B619" s="4"/>
      <c r="C619" s="5"/>
      <c r="D619" s="54" t="s">
        <v>387</v>
      </c>
      <c r="E619" s="36">
        <v>47511</v>
      </c>
      <c r="F619" s="35"/>
    </row>
    <row r="620" spans="1:6" ht="12.75">
      <c r="A620" s="53"/>
      <c r="B620" s="4"/>
      <c r="C620" s="5"/>
      <c r="D620" s="54" t="s">
        <v>388</v>
      </c>
      <c r="E620" s="36">
        <v>81743</v>
      </c>
      <c r="F620" s="35"/>
    </row>
    <row r="621" spans="1:6" ht="12.75">
      <c r="A621" s="56"/>
      <c r="B621" s="6"/>
      <c r="C621" s="7"/>
      <c r="D621" s="57"/>
      <c r="E621" s="29"/>
      <c r="F621" s="37">
        <f>SUM('Special levies forecast 10-11'!E619:E620)</f>
        <v>129254</v>
      </c>
    </row>
    <row r="622" spans="1:6" ht="12.75">
      <c r="A622" s="58"/>
      <c r="B622" s="8" t="s">
        <v>294</v>
      </c>
      <c r="C622" s="9" t="s">
        <v>295</v>
      </c>
      <c r="D622" s="59"/>
      <c r="E622" s="38"/>
      <c r="F622" s="39"/>
    </row>
    <row r="623" spans="1:6" ht="12.75">
      <c r="A623" s="53"/>
      <c r="B623" s="4"/>
      <c r="C623" s="5"/>
      <c r="D623" s="54" t="s">
        <v>466</v>
      </c>
      <c r="E623" s="36">
        <v>986</v>
      </c>
      <c r="F623" s="35"/>
    </row>
    <row r="624" spans="1:6" ht="12.75">
      <c r="A624" s="55">
        <v>40364</v>
      </c>
      <c r="B624" s="4"/>
      <c r="C624" s="5"/>
      <c r="D624" s="54" t="s">
        <v>467</v>
      </c>
      <c r="E624" s="36">
        <v>110607</v>
      </c>
      <c r="F624" s="35"/>
    </row>
    <row r="625" spans="1:6" ht="12.75">
      <c r="A625" s="53"/>
      <c r="B625" s="4"/>
      <c r="C625" s="5"/>
      <c r="D625" s="54" t="s">
        <v>391</v>
      </c>
      <c r="E625" s="36">
        <v>892</v>
      </c>
      <c r="F625" s="35"/>
    </row>
    <row r="626" spans="1:6" ht="12.75">
      <c r="A626" s="55"/>
      <c r="B626" s="4"/>
      <c r="C626" s="5"/>
      <c r="D626" s="54" t="s">
        <v>468</v>
      </c>
      <c r="E626" s="36">
        <v>15761</v>
      </c>
      <c r="F626" s="35"/>
    </row>
    <row r="627" spans="1:6" ht="12.75">
      <c r="A627" s="53"/>
      <c r="B627" s="4"/>
      <c r="C627" s="5"/>
      <c r="D627" s="54" t="s">
        <v>469</v>
      </c>
      <c r="E627" s="36">
        <v>7108</v>
      </c>
      <c r="F627" s="35"/>
    </row>
    <row r="628" spans="1:6" ht="12.75">
      <c r="A628" s="53"/>
      <c r="B628" s="4"/>
      <c r="C628" s="5"/>
      <c r="D628" s="54" t="s">
        <v>470</v>
      </c>
      <c r="E628" s="36">
        <v>211591</v>
      </c>
      <c r="F628" s="35"/>
    </row>
    <row r="629" spans="1:6" ht="12.75">
      <c r="A629" s="53"/>
      <c r="B629" s="4"/>
      <c r="C629" s="5"/>
      <c r="D629" s="54" t="s">
        <v>471</v>
      </c>
      <c r="E629" s="36">
        <v>85008</v>
      </c>
      <c r="F629" s="35"/>
    </row>
    <row r="630" spans="1:6" ht="12.75">
      <c r="A630" s="53"/>
      <c r="B630" s="4"/>
      <c r="C630" s="5"/>
      <c r="D630" s="54" t="s">
        <v>392</v>
      </c>
      <c r="E630" s="36">
        <v>16512</v>
      </c>
      <c r="F630" s="35"/>
    </row>
    <row r="631" spans="1:6" ht="12.75">
      <c r="A631" s="56"/>
      <c r="B631" s="6"/>
      <c r="C631" s="7"/>
      <c r="D631" s="57"/>
      <c r="E631" s="29"/>
      <c r="F631" s="41">
        <f>SUM('Special levies forecast 10-11'!E623:E630)</f>
        <v>448465</v>
      </c>
    </row>
    <row r="632" spans="1:6" ht="22.5">
      <c r="A632" s="58"/>
      <c r="B632" s="8" t="s">
        <v>296</v>
      </c>
      <c r="C632" s="11" t="s">
        <v>297</v>
      </c>
      <c r="D632" s="59"/>
      <c r="E632" s="38"/>
      <c r="F632" s="39"/>
    </row>
    <row r="633" spans="1:6" ht="12.75">
      <c r="A633" s="55">
        <v>40399</v>
      </c>
      <c r="B633" s="4"/>
      <c r="C633" s="12"/>
      <c r="D633" s="54" t="s">
        <v>310</v>
      </c>
      <c r="E633" s="36">
        <v>406291</v>
      </c>
      <c r="F633" s="35"/>
    </row>
    <row r="634" spans="1:6" ht="12.75">
      <c r="A634" s="55"/>
      <c r="B634" s="4"/>
      <c r="C634" s="12"/>
      <c r="D634" s="54" t="s">
        <v>309</v>
      </c>
      <c r="E634" s="36">
        <v>111107</v>
      </c>
      <c r="F634" s="35"/>
    </row>
    <row r="635" spans="1:6" ht="12.75">
      <c r="A635" s="53"/>
      <c r="B635" s="4"/>
      <c r="C635" s="12"/>
      <c r="D635" s="54" t="s">
        <v>308</v>
      </c>
      <c r="E635" s="36">
        <v>9664</v>
      </c>
      <c r="F635" s="35"/>
    </row>
    <row r="636" spans="1:6" ht="12.75">
      <c r="A636" s="56"/>
      <c r="B636" s="6"/>
      <c r="C636" s="13"/>
      <c r="D636" s="60"/>
      <c r="E636" s="29"/>
      <c r="F636" s="41">
        <f>SUM('Special levies forecast 10-11'!E633:E635)</f>
        <v>527062</v>
      </c>
    </row>
    <row r="637" spans="1:6" ht="12.75">
      <c r="A637" s="58"/>
      <c r="B637" s="8" t="s">
        <v>298</v>
      </c>
      <c r="C637" s="9" t="s">
        <v>299</v>
      </c>
      <c r="D637" s="59"/>
      <c r="E637" s="38"/>
      <c r="F637" s="39"/>
    </row>
    <row r="638" spans="1:6" ht="12.75">
      <c r="A638" s="55">
        <v>40421</v>
      </c>
      <c r="B638" s="4"/>
      <c r="C638" s="5"/>
      <c r="D638" s="54" t="s">
        <v>386</v>
      </c>
      <c r="E638" s="36">
        <v>3056</v>
      </c>
      <c r="F638" s="35"/>
    </row>
    <row r="639" spans="1:6" ht="12.75">
      <c r="A639" s="56"/>
      <c r="B639" s="6"/>
      <c r="C639" s="7"/>
      <c r="D639" s="57"/>
      <c r="E639" s="29"/>
      <c r="F639" s="37">
        <f>SUM('Special levies forecast 10-11'!E638)</f>
        <v>3056</v>
      </c>
    </row>
    <row r="640" spans="1:6" ht="12.75">
      <c r="A640" s="58"/>
      <c r="B640" s="8" t="s">
        <v>300</v>
      </c>
      <c r="C640" s="9" t="s">
        <v>301</v>
      </c>
      <c r="D640" s="59"/>
      <c r="E640" s="38"/>
      <c r="F640" s="39"/>
    </row>
    <row r="641" spans="1:6" ht="12.75">
      <c r="A641" s="55">
        <v>40381</v>
      </c>
      <c r="B641" s="4"/>
      <c r="C641" s="5"/>
      <c r="D641" s="54" t="s">
        <v>475</v>
      </c>
      <c r="E641" s="36">
        <v>22241</v>
      </c>
      <c r="F641" s="35"/>
    </row>
    <row r="642" spans="1:6" ht="12.75">
      <c r="A642" s="55"/>
      <c r="B642" s="4"/>
      <c r="C642" s="5"/>
      <c r="D642" s="54" t="s">
        <v>513</v>
      </c>
      <c r="E642" s="36">
        <v>3872</v>
      </c>
      <c r="F642" s="35"/>
    </row>
    <row r="643" spans="1:6" ht="12.75">
      <c r="A643" s="56"/>
      <c r="B643" s="6"/>
      <c r="C643" s="7"/>
      <c r="D643" s="57"/>
      <c r="E643" s="29"/>
      <c r="F643" s="37">
        <f>SUM('Special levies forecast 10-11'!E641:E642)</f>
        <v>26113</v>
      </c>
    </row>
    <row r="644" spans="1:6" ht="12.75">
      <c r="A644" s="58"/>
      <c r="B644" s="8" t="s">
        <v>302</v>
      </c>
      <c r="C644" s="9" t="s">
        <v>303</v>
      </c>
      <c r="D644" s="59"/>
      <c r="E644" s="38"/>
      <c r="F644" s="39"/>
    </row>
    <row r="645" spans="1:6" ht="12.75">
      <c r="A645" s="55">
        <v>40381</v>
      </c>
      <c r="B645" s="4"/>
      <c r="C645" s="5"/>
      <c r="D645" s="54" t="s">
        <v>514</v>
      </c>
      <c r="E645" s="36">
        <v>109796</v>
      </c>
      <c r="F645" s="35"/>
    </row>
    <row r="646" spans="1:6" ht="12.75">
      <c r="A646" s="53"/>
      <c r="B646" s="4"/>
      <c r="C646" s="5"/>
      <c r="D646" s="54"/>
      <c r="E646" s="28"/>
      <c r="F646" s="44">
        <f>SUM('Special levies forecast 10-11'!E645)</f>
        <v>109796</v>
      </c>
    </row>
    <row r="647" spans="1:6" ht="13.5" thickBot="1">
      <c r="A647" s="68"/>
      <c r="B647" s="69"/>
      <c r="C647" s="70"/>
      <c r="D647" s="71"/>
      <c r="E647" s="30"/>
      <c r="F647" s="50"/>
    </row>
    <row r="648" spans="1:6" ht="12.75">
      <c r="A648" s="18">
        <f>COUNT(A3:A647)</f>
        <v>164</v>
      </c>
      <c r="B648" s="19">
        <f>COUNTA(B3:B647)</f>
        <v>164</v>
      </c>
      <c r="C648" s="20">
        <f>COUNTA(C3:C647)</f>
        <v>164</v>
      </c>
      <c r="D648" s="15"/>
      <c r="E648" s="23">
        <f>SUM(E3:E647)</f>
        <v>29140461</v>
      </c>
      <c r="F648" s="23">
        <f>SUM(F3:F647)</f>
        <v>29140461</v>
      </c>
    </row>
    <row r="649" spans="1:6" ht="12.75">
      <c r="A649" s="20"/>
      <c r="B649" s="20"/>
      <c r="C649" s="10"/>
      <c r="D649" s="10"/>
      <c r="E649" s="10"/>
      <c r="F649" s="20"/>
    </row>
    <row r="650" spans="1:6" ht="12.75">
      <c r="A650" s="20"/>
      <c r="B650" s="20"/>
      <c r="C650" s="10"/>
      <c r="D650" s="10"/>
      <c r="E650" s="10"/>
      <c r="F650" s="20"/>
    </row>
    <row r="651" spans="1:6" ht="12.75">
      <c r="A651" s="20"/>
      <c r="B651" s="20"/>
      <c r="C651" s="10"/>
      <c r="D651" s="10"/>
      <c r="E651" s="10"/>
      <c r="F651" s="20"/>
    </row>
    <row r="652" spans="1:6" ht="12.75">
      <c r="A652" s="20"/>
      <c r="B652" s="20"/>
      <c r="C652" s="10"/>
      <c r="D652" s="10"/>
      <c r="E652" s="10"/>
      <c r="F652" s="20"/>
    </row>
    <row r="653" spans="1:6" ht="12.75">
      <c r="A653" s="20"/>
      <c r="B653" s="24" t="s">
        <v>450</v>
      </c>
      <c r="C653" s="25"/>
      <c r="D653" s="10"/>
      <c r="E653" s="10"/>
      <c r="F653" s="20"/>
    </row>
    <row r="654" spans="1:6" ht="12.75">
      <c r="A654" s="20"/>
      <c r="B654" s="26"/>
      <c r="C654" s="27">
        <f>C648-A648</f>
        <v>0</v>
      </c>
      <c r="D654" s="10"/>
      <c r="E654" s="10"/>
      <c r="F654" s="20"/>
    </row>
    <row r="655" spans="1:6" ht="12.75">
      <c r="A655" s="20"/>
      <c r="B655" s="20"/>
      <c r="C655" s="10"/>
      <c r="D655" s="10"/>
      <c r="E655" s="10"/>
      <c r="F655" s="2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&amp;CIDB Total Summary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8.421875" style="0" customWidth="1"/>
    <col min="2" max="2" width="12.28125" style="0" bestFit="1" customWidth="1"/>
    <col min="3" max="3" width="12.421875" style="0" customWidth="1"/>
    <col min="4" max="4" width="15.57421875" style="0" bestFit="1" customWidth="1"/>
    <col min="5" max="5" width="17.421875" style="0" customWidth="1"/>
    <col min="6" max="6" width="13.57421875" style="0" customWidth="1"/>
    <col min="7" max="7" width="18.57421875" style="0" customWidth="1"/>
    <col min="8" max="8" width="14.00390625" style="0" bestFit="1" customWidth="1"/>
    <col min="9" max="9" width="14.28125" style="0" customWidth="1"/>
    <col min="10" max="11" width="12.28125" style="0" bestFit="1" customWidth="1"/>
    <col min="12" max="12" width="14.00390625" style="0" bestFit="1" customWidth="1"/>
    <col min="13" max="13" width="15.7109375" style="0" customWidth="1"/>
    <col min="14" max="14" width="13.57421875" style="0" customWidth="1"/>
    <col min="15" max="15" width="14.00390625" style="0" bestFit="1" customWidth="1"/>
    <col min="16" max="16" width="15.00390625" style="0" bestFit="1" customWidth="1"/>
    <col min="17" max="17" width="16.28125" style="0" customWidth="1"/>
    <col min="18" max="19" width="14.00390625" style="0" bestFit="1" customWidth="1"/>
    <col min="20" max="21" width="12.28125" style="0" bestFit="1" customWidth="1"/>
    <col min="22" max="22" width="15.00390625" style="0" bestFit="1" customWidth="1"/>
    <col min="23" max="23" width="21.140625" style="0" bestFit="1" customWidth="1"/>
    <col min="24" max="24" width="18.7109375" style="0" customWidth="1"/>
    <col min="26" max="26" width="15.00390625" style="0" bestFit="1" customWidth="1"/>
  </cols>
  <sheetData>
    <row r="1" spans="1:26" s="76" customFormat="1" ht="13.5" thickBot="1">
      <c r="A1" s="169" t="s">
        <v>520</v>
      </c>
      <c r="B1" s="170"/>
      <c r="C1" s="171"/>
      <c r="D1" s="169" t="s">
        <v>457</v>
      </c>
      <c r="E1" s="170"/>
      <c r="F1" s="170"/>
      <c r="G1" s="170"/>
      <c r="H1" s="170"/>
      <c r="I1" s="170"/>
      <c r="J1" s="170"/>
      <c r="K1" s="170"/>
      <c r="L1" s="170"/>
      <c r="M1" s="171"/>
      <c r="N1" s="169" t="s">
        <v>460</v>
      </c>
      <c r="O1" s="170"/>
      <c r="P1" s="170"/>
      <c r="Q1" s="170"/>
      <c r="R1" s="170"/>
      <c r="S1" s="170"/>
      <c r="T1" s="170"/>
      <c r="U1" s="170"/>
      <c r="V1" s="170"/>
      <c r="W1" s="141" t="s">
        <v>495</v>
      </c>
      <c r="X1" s="129"/>
      <c r="Y1" s="146"/>
      <c r="Z1" s="147"/>
    </row>
    <row r="2" spans="1:30" s="76" customFormat="1" ht="63.75">
      <c r="A2" s="134" t="s">
        <v>507</v>
      </c>
      <c r="B2" s="135"/>
      <c r="C2" s="136"/>
      <c r="D2" s="131" t="s">
        <v>482</v>
      </c>
      <c r="E2" s="132" t="s">
        <v>506</v>
      </c>
      <c r="F2" s="132" t="s">
        <v>455</v>
      </c>
      <c r="G2" s="132" t="s">
        <v>483</v>
      </c>
      <c r="H2" s="132" t="s">
        <v>484</v>
      </c>
      <c r="I2" s="132" t="s">
        <v>485</v>
      </c>
      <c r="J2" s="132" t="s">
        <v>486</v>
      </c>
      <c r="K2" s="132" t="s">
        <v>487</v>
      </c>
      <c r="L2" s="132" t="s">
        <v>488</v>
      </c>
      <c r="M2" s="133" t="s">
        <v>456</v>
      </c>
      <c r="N2" s="138" t="s">
        <v>489</v>
      </c>
      <c r="O2" s="139" t="s">
        <v>490</v>
      </c>
      <c r="P2" s="139" t="s">
        <v>491</v>
      </c>
      <c r="Q2" s="139" t="s">
        <v>492</v>
      </c>
      <c r="R2" s="139" t="s">
        <v>458</v>
      </c>
      <c r="S2" s="139" t="s">
        <v>485</v>
      </c>
      <c r="T2" s="139" t="s">
        <v>493</v>
      </c>
      <c r="U2" s="139" t="s">
        <v>494</v>
      </c>
      <c r="V2" s="140" t="s">
        <v>459</v>
      </c>
      <c r="W2" s="142" t="s">
        <v>496</v>
      </c>
      <c r="X2" s="143" t="s">
        <v>497</v>
      </c>
      <c r="Y2" s="144" t="s">
        <v>505</v>
      </c>
      <c r="Z2" s="145" t="s">
        <v>304</v>
      </c>
      <c r="AD2" s="1"/>
    </row>
    <row r="3" spans="1:26" ht="13.5" thickBot="1">
      <c r="A3" s="137" t="s">
        <v>504</v>
      </c>
      <c r="B3" s="159"/>
      <c r="C3" s="160"/>
      <c r="D3" s="163">
        <f>'IDB Annual Report 09-10'!$D$167</f>
        <v>13656284</v>
      </c>
      <c r="E3" s="163">
        <f>'IDB Annual Report 09-10'!E167</f>
        <v>27876517</v>
      </c>
      <c r="F3" s="164">
        <f>'IDB Annual Report 09-10'!F167</f>
        <v>2746298</v>
      </c>
      <c r="G3" s="164">
        <f>'IDB Annual Report 09-10'!G167</f>
        <v>1130761</v>
      </c>
      <c r="H3" s="164">
        <f>'IDB Annual Report 09-10'!H167</f>
        <v>2607241</v>
      </c>
      <c r="I3" s="164">
        <f>'IDB Annual Report 09-10'!I167</f>
        <v>2137535</v>
      </c>
      <c r="J3" s="164">
        <f>'IDB Annual Report 09-10'!J167</f>
        <v>310517</v>
      </c>
      <c r="K3" s="164">
        <f>'IDB Annual Report 09-10'!K167</f>
        <v>232755</v>
      </c>
      <c r="L3" s="164">
        <f>'IDB Annual Report 09-10'!L167</f>
        <v>2172815</v>
      </c>
      <c r="M3" s="164">
        <f>'IDB Annual Report 09-10'!M167</f>
        <v>52870723</v>
      </c>
      <c r="N3" s="164">
        <f>'IDB Annual Report 09-10'!N167</f>
        <v>7685186</v>
      </c>
      <c r="O3" s="164">
        <f>'IDB Annual Report 09-10'!O167</f>
        <v>8015156</v>
      </c>
      <c r="P3" s="164">
        <f>'IDB Annual Report 09-10'!P167</f>
        <v>18489881</v>
      </c>
      <c r="Q3" s="164">
        <f>'IDB Annual Report 09-10'!Q167</f>
        <v>7738578</v>
      </c>
      <c r="R3" s="164">
        <f>'IDB Annual Report 09-10'!R167</f>
        <v>7793682</v>
      </c>
      <c r="S3" s="164">
        <f>'IDB Annual Report 09-10'!S167</f>
        <v>1604313</v>
      </c>
      <c r="T3" s="164">
        <f>'IDB Annual Report 09-10'!T167</f>
        <v>987015</v>
      </c>
      <c r="U3" s="164">
        <f>'IDB Annual Report 09-10'!U167</f>
        <v>994129</v>
      </c>
      <c r="V3" s="164">
        <f>'IDB Annual Report 09-10'!V167</f>
        <v>53307940</v>
      </c>
      <c r="W3" s="164">
        <f>'IDB Annual Report 09-10'!W167</f>
        <v>2245525</v>
      </c>
      <c r="X3" s="164">
        <f>'IDB Annual Report 09-10'!X167</f>
        <v>1808308</v>
      </c>
      <c r="Y3" s="164"/>
      <c r="Z3" s="165">
        <f>'Special levies forecast 10-11'!$E$648</f>
        <v>29140461</v>
      </c>
    </row>
    <row r="4" ht="12.75">
      <c r="Z4" s="113"/>
    </row>
    <row r="6" ht="12.75">
      <c r="A6" s="113"/>
    </row>
    <row r="9" ht="13.5" thickBot="1"/>
    <row r="10" spans="6:8" ht="12.75">
      <c r="F10" s="115" t="s">
        <v>481</v>
      </c>
      <c r="G10" s="119"/>
      <c r="H10" s="117"/>
    </row>
    <row r="11" spans="6:8" ht="13.5" thickBot="1">
      <c r="F11" s="118"/>
      <c r="G11" s="120"/>
      <c r="H11" s="116">
        <f>COUNTIF('IDB Annual Report 09-10'!M3:M166,"&gt;=1000000")</f>
        <v>15</v>
      </c>
    </row>
    <row r="14" spans="5:8" ht="12.75">
      <c r="E14" s="161" t="s">
        <v>526</v>
      </c>
      <c r="F14" s="149" t="s">
        <v>531</v>
      </c>
      <c r="G14" s="150"/>
      <c r="H14" s="151">
        <f>COUNTIF('IDB Annual Report 09-10'!M3:M166,"&lt;=50000")</f>
        <v>58</v>
      </c>
    </row>
    <row r="15" spans="6:8" ht="12.75">
      <c r="F15" s="152" t="s">
        <v>525</v>
      </c>
      <c r="G15" s="153"/>
      <c r="H15" s="154">
        <f>COUNTIF('IDB Annual Report 09-10'!M3:M166,"&lt;=100000")</f>
        <v>83</v>
      </c>
    </row>
    <row r="16" spans="6:8" ht="12.75">
      <c r="F16" s="162" t="s">
        <v>533</v>
      </c>
      <c r="G16" s="153"/>
      <c r="H16" s="154">
        <f>COUNTIF('IDB Annual Report 09-10'!M3:M166,"&lt;=250000")</f>
        <v>117</v>
      </c>
    </row>
    <row r="17" spans="6:8" ht="12.75">
      <c r="F17" s="152" t="s">
        <v>527</v>
      </c>
      <c r="G17" s="153"/>
      <c r="H17" s="154">
        <f>COUNTIF('IDB Annual Report 09-10'!M3:M166,"&lt;=500000")</f>
        <v>133</v>
      </c>
    </row>
    <row r="18" spans="6:8" ht="12.75">
      <c r="F18" s="155" t="s">
        <v>532</v>
      </c>
      <c r="G18" s="153"/>
      <c r="H18" s="154">
        <f>COUNTIF('IDB Annual Report 09-10'!M3:M166,"&lt;=1000000")</f>
        <v>149</v>
      </c>
    </row>
    <row r="19" spans="6:8" ht="12.75">
      <c r="F19" s="155" t="s">
        <v>528</v>
      </c>
      <c r="G19" s="153"/>
      <c r="H19" s="154">
        <f>COUNTIF('IDB Annual Report 09-10'!M3:M166,"&lt;=1500000")</f>
        <v>157</v>
      </c>
    </row>
    <row r="20" spans="6:8" ht="12.75">
      <c r="F20" s="155" t="s">
        <v>529</v>
      </c>
      <c r="G20" s="153"/>
      <c r="H20" s="154">
        <f>COUNTIF('IDB Annual Report 09-10'!M3:M166,"&lt;=2000000")</f>
        <v>158</v>
      </c>
    </row>
    <row r="21" spans="6:8" ht="12.75">
      <c r="F21" s="155" t="s">
        <v>530</v>
      </c>
      <c r="G21" s="153"/>
      <c r="H21" s="154">
        <f>COUNTIF('IDB Annual Report 09-10'!M3:M166,"&lt;=3,500,000")</f>
        <v>164</v>
      </c>
    </row>
    <row r="22" spans="6:8" ht="12.75">
      <c r="F22" s="158"/>
      <c r="G22" s="156"/>
      <c r="H22" s="157"/>
    </row>
  </sheetData>
  <sheetProtection/>
  <mergeCells count="3">
    <mergeCell ref="A1:C1"/>
    <mergeCell ref="D1:M1"/>
    <mergeCell ref="N1:V1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Panteney, Michael (FM)</dc:creator>
  <cp:keywords/>
  <dc:description/>
  <cp:lastModifiedBy>m182708</cp:lastModifiedBy>
  <cp:lastPrinted>2008-04-17T09:19:45Z</cp:lastPrinted>
  <dcterms:created xsi:type="dcterms:W3CDTF">2005-06-23T13:08:25Z</dcterms:created>
  <dcterms:modified xsi:type="dcterms:W3CDTF">2011-05-10T11:11:58Z</dcterms:modified>
  <cp:category/>
  <cp:version/>
  <cp:contentType/>
  <cp:contentStatus/>
</cp:coreProperties>
</file>