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defra.sharepoint.com/teams/Team398/Floods Environmental Integration Team FEIT/IDBs/Programme/IDB1 Reports/IDB1 2022-2023/IDB 2023 returns/"/>
    </mc:Choice>
  </mc:AlternateContent>
  <xr:revisionPtr revIDLastSave="0" documentId="8_{51ED1312-A8F3-4F02-B5FD-174194680669}" xr6:coauthVersionLast="47" xr6:coauthVersionMax="47" xr10:uidLastSave="{00000000-0000-0000-0000-000000000000}"/>
  <bookViews>
    <workbookView xWindow="-120" yWindow="-120" windowWidth="28320" windowHeight="15720" activeTab="3" xr2:uid="{00000000-000D-0000-FFFF-FFFF00000000}"/>
  </bookViews>
  <sheets>
    <sheet name="Specialleviesforecast2022to23" sheetId="2" r:id="rId1"/>
    <sheet name="IDB2022to23" sheetId="1" r:id="rId2"/>
    <sheet name="Section B" sheetId="4" r:id="rId3"/>
    <sheet name="Total summary" sheetId="3" r:id="rId4"/>
  </sheets>
  <externalReferences>
    <externalReference r:id="rId5"/>
  </externalReferences>
  <definedNames>
    <definedName name="_xlnm._FilterDatabase" localSheetId="2" hidden="1">'Section B'!$A$2:$BX$114</definedName>
    <definedName name="_xlnm.Print_Area" localSheetId="1">IDB2022to23!$B$3:$C$116</definedName>
    <definedName name="_xlnm.Print_Area" localSheetId="0">'Total summary'!#REF!</definedName>
    <definedName name="Text1" localSheetId="2">'Section B'!$L$47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F27" i="3"/>
  <c r="F26" i="3"/>
  <c r="F25" i="3"/>
  <c r="F24" i="3"/>
  <c r="F23" i="3"/>
  <c r="F22" i="3"/>
  <c r="F21" i="3"/>
  <c r="F20" i="3"/>
  <c r="F19" i="3"/>
  <c r="F18" i="3"/>
  <c r="AA129" i="4" l="1"/>
  <c r="AA117" i="1"/>
  <c r="P11" i="3" s="1"/>
  <c r="Z115" i="4"/>
  <c r="E117" i="1"/>
  <c r="F8" i="3" s="1"/>
  <c r="F117" i="1" l="1"/>
  <c r="G8" i="3" s="1"/>
  <c r="G117" i="1"/>
  <c r="H8" i="3" s="1"/>
  <c r="H117" i="1"/>
  <c r="I8" i="3" s="1"/>
  <c r="I117" i="1"/>
  <c r="J8" i="3" s="1"/>
  <c r="J117" i="1"/>
  <c r="K8" i="3" s="1"/>
  <c r="K117" i="1"/>
  <c r="L8" i="3" s="1"/>
  <c r="L117" i="1"/>
  <c r="M8" i="3" s="1"/>
  <c r="M117" i="1"/>
  <c r="N8" i="3" s="1"/>
  <c r="N117" i="1"/>
  <c r="O8" i="3" s="1"/>
  <c r="O117" i="1"/>
  <c r="P8" i="3" s="1"/>
  <c r="BL120" i="4" l="1"/>
  <c r="BM120" i="4"/>
  <c r="BN120" i="4"/>
  <c r="BK120" i="4"/>
  <c r="E420" i="2"/>
  <c r="BU122" i="4"/>
  <c r="BT122" i="4"/>
  <c r="BS122" i="4"/>
  <c r="BR122" i="4"/>
  <c r="BQ122" i="4"/>
  <c r="BP122" i="4"/>
  <c r="BO122" i="4"/>
  <c r="BJ122" i="4"/>
  <c r="BI122" i="4"/>
  <c r="BH122" i="4"/>
  <c r="BA122" i="4"/>
  <c r="AZ122" i="4"/>
  <c r="AY122" i="4"/>
  <c r="AX122" i="4"/>
  <c r="AW122" i="4"/>
  <c r="AV122" i="4"/>
  <c r="AU122" i="4"/>
  <c r="AT122" i="4"/>
  <c r="AS122" i="4"/>
  <c r="AR122" i="4"/>
  <c r="AQ122" i="4"/>
  <c r="AP122" i="4"/>
  <c r="AO122" i="4"/>
  <c r="AN122" i="4"/>
  <c r="AL122" i="4"/>
  <c r="AK122" i="4"/>
  <c r="AJ122" i="4"/>
  <c r="AI122" i="4"/>
  <c r="AH122" i="4"/>
  <c r="AG122" i="4"/>
  <c r="AF122" i="4"/>
  <c r="AE122" i="4"/>
  <c r="AD122" i="4"/>
  <c r="AC122" i="4"/>
  <c r="Y122" i="4"/>
  <c r="X122" i="4"/>
  <c r="W122" i="4"/>
  <c r="V122" i="4"/>
  <c r="U122" i="4"/>
  <c r="T122" i="4"/>
  <c r="S122" i="4"/>
  <c r="R122" i="4"/>
  <c r="Q122" i="4"/>
  <c r="P122" i="4"/>
  <c r="K122" i="4"/>
  <c r="J122" i="4"/>
  <c r="H122" i="4"/>
  <c r="G122" i="4"/>
  <c r="F122" i="4"/>
  <c r="E122" i="4"/>
  <c r="D122" i="4"/>
  <c r="BV129" i="4"/>
  <c r="BN129" i="4"/>
  <c r="BM129" i="4"/>
  <c r="BL129" i="4"/>
  <c r="BK129" i="4"/>
  <c r="BD129" i="4"/>
  <c r="BC129" i="4"/>
  <c r="BB129" i="4"/>
  <c r="D120" i="4"/>
  <c r="C116" i="4"/>
  <c r="A116" i="4"/>
  <c r="D466" i="2"/>
  <c r="E336" i="2"/>
  <c r="E331" i="2"/>
  <c r="E324" i="2"/>
  <c r="E321" i="2"/>
  <c r="E316" i="2"/>
  <c r="E313" i="2"/>
  <c r="E310" i="2"/>
  <c r="E307" i="2"/>
  <c r="E304" i="2"/>
  <c r="E301" i="2"/>
  <c r="E298" i="2"/>
  <c r="E295" i="2"/>
  <c r="E292" i="2"/>
  <c r="E8" i="2"/>
  <c r="C118" i="1"/>
  <c r="A118" i="1"/>
  <c r="D117" i="1"/>
  <c r="E8" i="3" s="1"/>
  <c r="AD117" i="1"/>
  <c r="G14" i="3" s="1"/>
  <c r="AE117" i="1"/>
  <c r="H14" i="3" s="1"/>
  <c r="AB117" i="1"/>
  <c r="E14" i="3" s="1"/>
  <c r="P117" i="1"/>
  <c r="AL120" i="4"/>
  <c r="AE120" i="4"/>
  <c r="AE121" i="4"/>
  <c r="E11" i="3" l="1"/>
  <c r="D124" i="4"/>
  <c r="T126" i="4"/>
  <c r="E126" i="4"/>
  <c r="AC126" i="4"/>
  <c r="AK126" i="4"/>
  <c r="AT126" i="4"/>
  <c r="G126" i="4"/>
  <c r="AE126" i="4"/>
  <c r="R126" i="4"/>
  <c r="F126" i="4"/>
  <c r="H126" i="4"/>
  <c r="U126" i="4"/>
  <c r="AF126" i="4"/>
  <c r="AO126" i="4"/>
  <c r="AW126" i="4"/>
  <c r="BO126" i="4"/>
  <c r="K126" i="4"/>
  <c r="BH126" i="4"/>
  <c r="J126" i="4"/>
  <c r="V126" i="4"/>
  <c r="AG126" i="4"/>
  <c r="AP126" i="4"/>
  <c r="AX126" i="4"/>
  <c r="BP126" i="4"/>
  <c r="AH126" i="4"/>
  <c r="AQ126" i="4"/>
  <c r="AY126" i="4"/>
  <c r="BQ126" i="4"/>
  <c r="P126" i="4"/>
  <c r="X126" i="4"/>
  <c r="AI126" i="4"/>
  <c r="AR126" i="4"/>
  <c r="AZ126" i="4"/>
  <c r="BR126" i="4"/>
  <c r="W126" i="4"/>
  <c r="D126" i="4"/>
  <c r="Q126" i="4"/>
  <c r="Y126" i="4"/>
  <c r="AJ126" i="4"/>
  <c r="AS126" i="4"/>
  <c r="BA126" i="4"/>
  <c r="BS126" i="4"/>
  <c r="BT126" i="4"/>
  <c r="S126" i="4"/>
  <c r="AD126" i="4"/>
  <c r="AL126" i="4"/>
  <c r="AU126" i="4"/>
  <c r="BI126" i="4"/>
  <c r="BU126" i="4"/>
  <c r="AN126" i="4"/>
  <c r="AV126" i="4"/>
  <c r="BJ126" i="4"/>
  <c r="AE123" i="4"/>
  <c r="C118" i="4"/>
  <c r="E120" i="4"/>
  <c r="F120" i="4"/>
  <c r="G120" i="4"/>
  <c r="H120" i="4"/>
  <c r="J120" i="4"/>
  <c r="K120" i="4"/>
  <c r="P120" i="4"/>
  <c r="Q120" i="4"/>
  <c r="R120" i="4"/>
  <c r="S120" i="4"/>
  <c r="T120" i="4"/>
  <c r="U120" i="4"/>
  <c r="V120" i="4"/>
  <c r="W120" i="4"/>
  <c r="X120" i="4"/>
  <c r="Y120" i="4"/>
  <c r="AC120" i="4"/>
  <c r="AD120" i="4"/>
  <c r="AE124" i="4"/>
  <c r="AF120" i="4"/>
  <c r="AG120" i="4"/>
  <c r="AH120" i="4"/>
  <c r="AI120" i="4"/>
  <c r="AJ120" i="4"/>
  <c r="AK120" i="4"/>
  <c r="AL124" i="4"/>
  <c r="AN120" i="4"/>
  <c r="AO120" i="4"/>
  <c r="AP120" i="4"/>
  <c r="AQ120" i="4"/>
  <c r="AR120" i="4"/>
  <c r="AS120" i="4"/>
  <c r="AT120" i="4"/>
  <c r="AU120" i="4"/>
  <c r="AV120" i="4"/>
  <c r="AW120" i="4"/>
  <c r="AX120" i="4"/>
  <c r="AY120" i="4"/>
  <c r="AZ120" i="4"/>
  <c r="BA120" i="4"/>
  <c r="BH120" i="4"/>
  <c r="BI120" i="4"/>
  <c r="BJ120" i="4"/>
  <c r="BO120" i="4"/>
  <c r="BP120" i="4"/>
  <c r="BQ120" i="4"/>
  <c r="BR120" i="4"/>
  <c r="BS120" i="4"/>
  <c r="BT120" i="4"/>
  <c r="BU120" i="4"/>
  <c r="E121" i="4"/>
  <c r="E125" i="4" s="1"/>
  <c r="F121" i="4"/>
  <c r="F125" i="4" s="1"/>
  <c r="G121" i="4"/>
  <c r="G125" i="4" s="1"/>
  <c r="H121" i="4"/>
  <c r="H125" i="4" s="1"/>
  <c r="J121" i="4"/>
  <c r="J125" i="4" s="1"/>
  <c r="K121" i="4"/>
  <c r="K125" i="4" s="1"/>
  <c r="P121" i="4"/>
  <c r="P125" i="4" s="1"/>
  <c r="Q121" i="4"/>
  <c r="Q125" i="4" s="1"/>
  <c r="R121" i="4"/>
  <c r="R125" i="4" s="1"/>
  <c r="S121" i="4"/>
  <c r="S125" i="4" s="1"/>
  <c r="T121" i="4"/>
  <c r="T125" i="4" s="1"/>
  <c r="U121" i="4"/>
  <c r="U125" i="4" s="1"/>
  <c r="V121" i="4"/>
  <c r="V125" i="4" s="1"/>
  <c r="W121" i="4"/>
  <c r="W125" i="4" s="1"/>
  <c r="X121" i="4"/>
  <c r="X125" i="4" s="1"/>
  <c r="Y121" i="4"/>
  <c r="Y125" i="4" s="1"/>
  <c r="AC121" i="4"/>
  <c r="AC125" i="4" s="1"/>
  <c r="AD121" i="4"/>
  <c r="AD125" i="4" s="1"/>
  <c r="AE125" i="4"/>
  <c r="AF121" i="4"/>
  <c r="AF125" i="4" s="1"/>
  <c r="AG121" i="4"/>
  <c r="AG125" i="4" s="1"/>
  <c r="AH121" i="4"/>
  <c r="AH125" i="4" s="1"/>
  <c r="AI121" i="4"/>
  <c r="AI125" i="4" s="1"/>
  <c r="AJ121" i="4"/>
  <c r="AJ125" i="4" s="1"/>
  <c r="AK121" i="4"/>
  <c r="AK125" i="4" s="1"/>
  <c r="AL121" i="4"/>
  <c r="AL125" i="4" s="1"/>
  <c r="AN121" i="4"/>
  <c r="AN125" i="4" s="1"/>
  <c r="AO121" i="4"/>
  <c r="AO125" i="4" s="1"/>
  <c r="AP121" i="4"/>
  <c r="AP125" i="4" s="1"/>
  <c r="AQ121" i="4"/>
  <c r="AQ125" i="4" s="1"/>
  <c r="AR121" i="4"/>
  <c r="AR125" i="4" s="1"/>
  <c r="AS121" i="4"/>
  <c r="AS125" i="4" s="1"/>
  <c r="AT121" i="4"/>
  <c r="AT125" i="4" s="1"/>
  <c r="AU121" i="4"/>
  <c r="AU125" i="4" s="1"/>
  <c r="AV121" i="4"/>
  <c r="AV125" i="4" s="1"/>
  <c r="AW121" i="4"/>
  <c r="AW125" i="4" s="1"/>
  <c r="AX121" i="4"/>
  <c r="AX125" i="4" s="1"/>
  <c r="AY121" i="4"/>
  <c r="AY125" i="4" s="1"/>
  <c r="AZ121" i="4"/>
  <c r="AZ125" i="4" s="1"/>
  <c r="BA121" i="4"/>
  <c r="BA125" i="4" s="1"/>
  <c r="BH121" i="4"/>
  <c r="BH125" i="4" s="1"/>
  <c r="BI121" i="4"/>
  <c r="BI125" i="4" s="1"/>
  <c r="BJ121" i="4"/>
  <c r="BJ125" i="4" s="1"/>
  <c r="BO121" i="4"/>
  <c r="BO125" i="4" s="1"/>
  <c r="BP121" i="4"/>
  <c r="BP125" i="4" s="1"/>
  <c r="BQ121" i="4"/>
  <c r="BQ125" i="4" s="1"/>
  <c r="BR121" i="4"/>
  <c r="BR125" i="4" s="1"/>
  <c r="BS121" i="4"/>
  <c r="BS125" i="4" s="1"/>
  <c r="BT121" i="4"/>
  <c r="BT125" i="4" s="1"/>
  <c r="BU121" i="4"/>
  <c r="BU125" i="4" s="1"/>
  <c r="D121" i="4"/>
  <c r="X117" i="1"/>
  <c r="M11" i="3" s="1"/>
  <c r="Z117" i="1"/>
  <c r="O11" i="3" s="1"/>
  <c r="Y117" i="1"/>
  <c r="N11" i="3" s="1"/>
  <c r="W117" i="1"/>
  <c r="L11" i="3" s="1"/>
  <c r="V117" i="1"/>
  <c r="K11" i="3" s="1"/>
  <c r="U117" i="1"/>
  <c r="J11" i="3" s="1"/>
  <c r="T117" i="1"/>
  <c r="I11" i="3" s="1"/>
  <c r="S117" i="1"/>
  <c r="H11" i="3" s="1"/>
  <c r="R117" i="1"/>
  <c r="G11" i="3" s="1"/>
  <c r="Q117" i="1"/>
  <c r="F11" i="3" s="1"/>
  <c r="E85" i="2"/>
  <c r="E215" i="2"/>
  <c r="E149" i="2"/>
  <c r="E72" i="2"/>
  <c r="E99" i="2"/>
  <c r="E253" i="2"/>
  <c r="B466" i="2"/>
  <c r="E462" i="2"/>
  <c r="E449" i="2"/>
  <c r="E439" i="2"/>
  <c r="E223" i="2"/>
  <c r="E24" i="2"/>
  <c r="E12" i="2"/>
  <c r="E445" i="2"/>
  <c r="E65" i="2"/>
  <c r="E30" i="2"/>
  <c r="E465" i="2"/>
  <c r="E116" i="2"/>
  <c r="E431" i="2"/>
  <c r="E166" i="2"/>
  <c r="E169" i="2"/>
  <c r="E200" i="2"/>
  <c r="E140" i="2"/>
  <c r="E113" i="2"/>
  <c r="E122" i="2"/>
  <c r="E53" i="2"/>
  <c r="E47" i="2"/>
  <c r="E43" i="2"/>
  <c r="E36" i="2"/>
  <c r="E19" i="2"/>
  <c r="E244" i="2"/>
  <c r="E261" i="2"/>
  <c r="E258" i="2"/>
  <c r="E356" i="2"/>
  <c r="E286" i="2"/>
  <c r="E162" i="2"/>
  <c r="E350" i="2"/>
  <c r="E380" i="2"/>
  <c r="E153" i="2"/>
  <c r="E157" i="2"/>
  <c r="E371" i="2"/>
  <c r="E458" i="2"/>
  <c r="E453" i="2"/>
  <c r="E412" i="2"/>
  <c r="E405" i="2"/>
  <c r="E375" i="2"/>
  <c r="E360" i="2"/>
  <c r="E343" i="2"/>
  <c r="E271" i="2"/>
  <c r="E249" i="2"/>
  <c r="E183" i="2"/>
  <c r="E177" i="2"/>
  <c r="E137" i="2"/>
  <c r="E107" i="2"/>
  <c r="E76" i="2"/>
  <c r="E395" i="2"/>
  <c r="E416" i="2"/>
  <c r="E386" i="2"/>
  <c r="E353" i="2"/>
  <c r="E277" i="2"/>
  <c r="E15" i="2"/>
  <c r="E40" i="2"/>
  <c r="E56" i="2"/>
  <c r="E59" i="2"/>
  <c r="E79" i="2"/>
  <c r="E82" i="2"/>
  <c r="E88" i="2"/>
  <c r="E91" i="2"/>
  <c r="E102" i="2"/>
  <c r="E110" i="2"/>
  <c r="E125" i="2"/>
  <c r="E128" i="2"/>
  <c r="E131" i="2"/>
  <c r="E143" i="2"/>
  <c r="E146" i="2"/>
  <c r="E173" i="2"/>
  <c r="E193" i="2"/>
  <c r="E197" i="2"/>
  <c r="E203" i="2"/>
  <c r="E206" i="2"/>
  <c r="E209" i="2"/>
  <c r="E212" i="2"/>
  <c r="E218" i="2"/>
  <c r="E226" i="2"/>
  <c r="E230" i="2"/>
  <c r="E233" i="2"/>
  <c r="E236" i="2"/>
  <c r="E264" i="2"/>
  <c r="E267" i="2"/>
  <c r="E274" i="2"/>
  <c r="E280" i="2"/>
  <c r="E339" i="2"/>
  <c r="E346" i="2"/>
  <c r="E363" i="2"/>
  <c r="E366" i="2"/>
  <c r="E383" i="2"/>
  <c r="E423" i="2"/>
  <c r="E427" i="2"/>
  <c r="A466" i="2"/>
  <c r="D125" i="4" l="1"/>
  <c r="D127" i="4" s="1"/>
  <c r="P124" i="4"/>
  <c r="P127" i="4" s="1"/>
  <c r="P123" i="4"/>
  <c r="AY124" i="4"/>
  <c r="AY127" i="4" s="1"/>
  <c r="AY123" i="4"/>
  <c r="AQ124" i="4"/>
  <c r="AQ127" i="4" s="1"/>
  <c r="AQ123" i="4"/>
  <c r="W124" i="4"/>
  <c r="W127" i="4" s="1"/>
  <c r="W123" i="4"/>
  <c r="K124" i="4"/>
  <c r="K127" i="4" s="1"/>
  <c r="K123" i="4"/>
  <c r="X124" i="4"/>
  <c r="X127" i="4" s="1"/>
  <c r="X123" i="4"/>
  <c r="AX124" i="4"/>
  <c r="AX127" i="4" s="1"/>
  <c r="AX123" i="4"/>
  <c r="AP124" i="4"/>
  <c r="AP127" i="4" s="1"/>
  <c r="AP123" i="4"/>
  <c r="V124" i="4"/>
  <c r="V127" i="4" s="1"/>
  <c r="V123" i="4"/>
  <c r="J124" i="4"/>
  <c r="J127" i="4" s="1"/>
  <c r="J123" i="4"/>
  <c r="AW124" i="4"/>
  <c r="AW127" i="4" s="1"/>
  <c r="AW123" i="4"/>
  <c r="AO124" i="4"/>
  <c r="AO127" i="4" s="1"/>
  <c r="AO123" i="4"/>
  <c r="U124" i="4"/>
  <c r="U127" i="4" s="1"/>
  <c r="U123" i="4"/>
  <c r="H124" i="4"/>
  <c r="H127" i="4" s="1"/>
  <c r="H123" i="4"/>
  <c r="AR124" i="4"/>
  <c r="AR127" i="4" s="1"/>
  <c r="AR123" i="4"/>
  <c r="AV124" i="4"/>
  <c r="AV127" i="4" s="1"/>
  <c r="AV123" i="4"/>
  <c r="AN124" i="4"/>
  <c r="AN127" i="4" s="1"/>
  <c r="AN123" i="4"/>
  <c r="AE127" i="4"/>
  <c r="T124" i="4"/>
  <c r="T127" i="4" s="1"/>
  <c r="T123" i="4"/>
  <c r="G124" i="4"/>
  <c r="G127" i="4" s="1"/>
  <c r="G123" i="4"/>
  <c r="AZ124" i="4"/>
  <c r="AZ127" i="4" s="1"/>
  <c r="AZ123" i="4"/>
  <c r="AU124" i="4"/>
  <c r="AU127" i="4" s="1"/>
  <c r="AU123" i="4"/>
  <c r="S124" i="4"/>
  <c r="S127" i="4" s="1"/>
  <c r="S123" i="4"/>
  <c r="F124" i="4"/>
  <c r="F127" i="4" s="1"/>
  <c r="F123" i="4"/>
  <c r="AT124" i="4"/>
  <c r="AT127" i="4" s="1"/>
  <c r="AT123" i="4"/>
  <c r="R124" i="4"/>
  <c r="R127" i="4" s="1"/>
  <c r="R123" i="4"/>
  <c r="E124" i="4"/>
  <c r="E127" i="4" s="1"/>
  <c r="E123" i="4"/>
  <c r="AS124" i="4"/>
  <c r="AS127" i="4" s="1"/>
  <c r="AS123" i="4"/>
  <c r="Y124" i="4"/>
  <c r="Y127" i="4" s="1"/>
  <c r="Y123" i="4"/>
  <c r="Q124" i="4"/>
  <c r="Q127" i="4" s="1"/>
  <c r="Q123" i="4"/>
  <c r="BS124" i="4"/>
  <c r="BS127" i="4" s="1"/>
  <c r="BS123" i="4"/>
  <c r="BR124" i="4"/>
  <c r="BR127" i="4" s="1"/>
  <c r="BR123" i="4"/>
  <c r="BQ124" i="4"/>
  <c r="BQ127" i="4" s="1"/>
  <c r="BQ123" i="4"/>
  <c r="BP124" i="4"/>
  <c r="BP127" i="4" s="1"/>
  <c r="BP123" i="4"/>
  <c r="BO124" i="4"/>
  <c r="BO127" i="4" s="1"/>
  <c r="BO123" i="4"/>
  <c r="BU124" i="4"/>
  <c r="BU127" i="4" s="1"/>
  <c r="BU123" i="4"/>
  <c r="BT124" i="4"/>
  <c r="BT127" i="4" s="1"/>
  <c r="BT123" i="4"/>
  <c r="BJ124" i="4"/>
  <c r="BJ127" i="4" s="1"/>
  <c r="BJ123" i="4"/>
  <c r="BI124" i="4"/>
  <c r="BI127" i="4" s="1"/>
  <c r="BI123" i="4"/>
  <c r="BH124" i="4"/>
  <c r="BH127" i="4" s="1"/>
  <c r="BH123" i="4"/>
  <c r="BA124" i="4"/>
  <c r="BA127" i="4" s="1"/>
  <c r="BA123" i="4"/>
  <c r="D123" i="4"/>
  <c r="AJ124" i="4"/>
  <c r="AJ127" i="4" s="1"/>
  <c r="AJ123" i="4"/>
  <c r="AH124" i="4"/>
  <c r="AH127" i="4" s="1"/>
  <c r="AH123" i="4"/>
  <c r="AG124" i="4"/>
  <c r="AG127" i="4" s="1"/>
  <c r="AG123" i="4"/>
  <c r="AL127" i="4"/>
  <c r="AD124" i="4"/>
  <c r="AD127" i="4" s="1"/>
  <c r="AD123" i="4"/>
  <c r="AF124" i="4"/>
  <c r="AF127" i="4" s="1"/>
  <c r="AF123" i="4"/>
  <c r="AK124" i="4"/>
  <c r="AK127" i="4" s="1"/>
  <c r="AK123" i="4"/>
  <c r="AC124" i="4"/>
  <c r="AC127" i="4" s="1"/>
  <c r="AC123" i="4"/>
  <c r="AI124" i="4"/>
  <c r="AI127" i="4" s="1"/>
  <c r="AI123" i="4"/>
  <c r="AL123" i="4"/>
  <c r="E466" i="2"/>
  <c r="B469" i="2"/>
  <c r="AC117" i="1" l="1"/>
  <c r="F14" i="3" s="1"/>
</calcChain>
</file>

<file path=xl/sharedStrings.xml><?xml version="1.0" encoding="utf-8"?>
<sst xmlns="http://schemas.openxmlformats.org/spreadsheetml/2006/main" count="7059" uniqueCount="571">
  <si>
    <t>IDB SPECIAL LEVIES FORECAST 2022-2023</t>
  </si>
  <si>
    <t>Date Rec'd</t>
  </si>
  <si>
    <t>IDB</t>
  </si>
  <si>
    <t>Name of local Authority</t>
  </si>
  <si>
    <t>Forecast</t>
  </si>
  <si>
    <t>Total</t>
  </si>
  <si>
    <t>Notes</t>
  </si>
  <si>
    <t>Update by</t>
  </si>
  <si>
    <t>Ainsty</t>
  </si>
  <si>
    <t>Leeds City Council</t>
  </si>
  <si>
    <t>North Yorkshire Council</t>
  </si>
  <si>
    <t>City of York Council</t>
  </si>
  <si>
    <t>Airedale Drainage Commissioners</t>
  </si>
  <si>
    <t>Bradford Metropolitan Council</t>
  </si>
  <si>
    <t>Craven District Council</t>
  </si>
  <si>
    <t>JB</t>
  </si>
  <si>
    <t>Alconbury and Ellington</t>
  </si>
  <si>
    <t>Huntingdonshire District Council</t>
  </si>
  <si>
    <t>Ancholme Internal Drainage Board</t>
  </si>
  <si>
    <t>North Lincolnshire District Council</t>
  </si>
  <si>
    <t>West Lindsey District Council</t>
  </si>
  <si>
    <t>Axe Brue</t>
  </si>
  <si>
    <t>Somerset Council</t>
  </si>
  <si>
    <t>North Somerset Unitary Authority</t>
  </si>
  <si>
    <t xml:space="preserve"> </t>
  </si>
  <si>
    <t>Axeholme &amp; North Notts</t>
  </si>
  <si>
    <t>North Lincolnshire Council</t>
  </si>
  <si>
    <t>Bassetlaw District Council</t>
  </si>
  <si>
    <t>Doncaster Metropolitan Borough Council</t>
  </si>
  <si>
    <t>East Riding of Yorkshire Council</t>
  </si>
  <si>
    <t>Bedfordshire and River Ivel</t>
  </si>
  <si>
    <t>Bedford Borough Council</t>
  </si>
  <si>
    <t>Central Bedfordshire Council</t>
  </si>
  <si>
    <t>North Herts District Council</t>
  </si>
  <si>
    <t>South Cambs District Council</t>
  </si>
  <si>
    <t>Benwick</t>
  </si>
  <si>
    <t>Fenland District Council</t>
  </si>
  <si>
    <t>Beverley and North Holderness</t>
  </si>
  <si>
    <t>Black Drain Drainage Board</t>
  </si>
  <si>
    <t>Black Sluice</t>
  </si>
  <si>
    <t>Boston Borough Council</t>
  </si>
  <si>
    <t>South Holland District Council</t>
  </si>
  <si>
    <t>North Kesteven District Council</t>
  </si>
  <si>
    <t>South Kesteven District Council</t>
  </si>
  <si>
    <t>Bluntisham</t>
  </si>
  <si>
    <t>Braunton Marsh</t>
  </si>
  <si>
    <t>North Devon Council</t>
  </si>
  <si>
    <t>Broads</t>
  </si>
  <si>
    <t>Broadland District Council</t>
  </si>
  <si>
    <t>Great Yarmouth Borough Council</t>
  </si>
  <si>
    <t>North Norfolk District Council</t>
  </si>
  <si>
    <t>South Norfolk</t>
  </si>
  <si>
    <t>Buckingham and River Ouzel</t>
  </si>
  <si>
    <t>Buckinghamshire CC</t>
  </si>
  <si>
    <t>Cherwell District Council</t>
  </si>
  <si>
    <t>Milton Keynes Council</t>
  </si>
  <si>
    <t>South Northamptonshire Council</t>
  </si>
  <si>
    <t>Burnt Fen</t>
  </si>
  <si>
    <t>West Suffolk Council</t>
  </si>
  <si>
    <t>East Cambridgeshire District Council</t>
  </si>
  <si>
    <t>Cawdle Fen</t>
  </si>
  <si>
    <t>Churchfield and Plawfield</t>
  </si>
  <si>
    <t>Kings Lynn &amp; West Norfolk DC</t>
  </si>
  <si>
    <t>Connington &amp; Holme</t>
  </si>
  <si>
    <t>Cowick and Snaith</t>
  </si>
  <si>
    <t>Curf and Wimblington Combined</t>
  </si>
  <si>
    <t>Danvm Drainage Commissioners</t>
  </si>
  <si>
    <t>Selby District Council</t>
  </si>
  <si>
    <t>Wakefield Metropolitan District Council</t>
  </si>
  <si>
    <t>Barnsley Metropolitan Borough Council</t>
  </si>
  <si>
    <t>Rotherham Metropolitan Borough Council</t>
  </si>
  <si>
    <t xml:space="preserve">Dempster </t>
  </si>
  <si>
    <t>Doncaster East</t>
  </si>
  <si>
    <t>Downham &amp; Stow Bardolph</t>
  </si>
  <si>
    <t>Borough council of king's Lynn and West Norfolk</t>
  </si>
  <si>
    <t>Earby &amp; Salterforth</t>
  </si>
  <si>
    <t>Pendle</t>
  </si>
  <si>
    <t>East Harling</t>
  </si>
  <si>
    <t>Breckland Council</t>
  </si>
  <si>
    <t>East Suffolk</t>
  </si>
  <si>
    <t>Babergh District Council</t>
  </si>
  <si>
    <t>Ipswich Borough Council</t>
  </si>
  <si>
    <t>Mid-Suffolk District Council</t>
  </si>
  <si>
    <t>East Suffolk Council</t>
  </si>
  <si>
    <t>East of the Ouse, Polver and Nar</t>
  </si>
  <si>
    <t>Borough of Kings Lynn &amp; West Norfolk</t>
  </si>
  <si>
    <t>Euixmoor</t>
  </si>
  <si>
    <t>Feldale</t>
  </si>
  <si>
    <t>Foss</t>
  </si>
  <si>
    <t>East Riding of Yorkshire</t>
  </si>
  <si>
    <t>Goole Fields</t>
  </si>
  <si>
    <t>Goole &amp; Airmyn</t>
  </si>
  <si>
    <t>Haddenham Level</t>
  </si>
  <si>
    <t>Holmewood and District</t>
  </si>
  <si>
    <t>Huntingdonshire</t>
  </si>
  <si>
    <t>Hundred Foot Washes</t>
  </si>
  <si>
    <t>Borough Council Kings Lynn &amp; West Norfolk</t>
  </si>
  <si>
    <t>Hundred of Wisbech</t>
  </si>
  <si>
    <t>Kings Lynn</t>
  </si>
  <si>
    <t>Kings Lynn &amp; West Norfolk Borough Council</t>
  </si>
  <si>
    <t>Kyle and Upper Ouse</t>
  </si>
  <si>
    <t>Lakenheath</t>
  </si>
  <si>
    <t>Lindsey Marsh</t>
  </si>
  <si>
    <t>East Lindsey District Council</t>
  </si>
  <si>
    <t>North East Lincolnshire Council</t>
  </si>
  <si>
    <t>Littleport and Downham</t>
  </si>
  <si>
    <t>King's Lynn and West Norfolk Borough Council</t>
  </si>
  <si>
    <t>Lower Medway</t>
  </si>
  <si>
    <t>Canterbury City Council</t>
  </si>
  <si>
    <t>Medway Council</t>
  </si>
  <si>
    <t>Swale Borough Council</t>
  </si>
  <si>
    <t>Tonbridge and Malling Borough Council</t>
  </si>
  <si>
    <t>Lower Severn IDB (2005)</t>
  </si>
  <si>
    <t>Bristol City Council</t>
  </si>
  <si>
    <t>South Gloucestershire Council</t>
  </si>
  <si>
    <t>Stroud District Council</t>
  </si>
  <si>
    <t>Gloucester City Council</t>
  </si>
  <si>
    <t>Forest of Dean Council</t>
  </si>
  <si>
    <t>Herefordshire Council</t>
  </si>
  <si>
    <t>Tewkesbury Borough Council</t>
  </si>
  <si>
    <t>Malvern Hills Council</t>
  </si>
  <si>
    <t>Manea &amp; Welney</t>
  </si>
  <si>
    <t>Borough Council of Kings Lynn &amp; West Norfolk</t>
  </si>
  <si>
    <t>March West and White Fen</t>
  </si>
  <si>
    <t>March 3rd</t>
  </si>
  <si>
    <t>March 5th</t>
  </si>
  <si>
    <t>March 6th</t>
  </si>
  <si>
    <t>March East</t>
  </si>
  <si>
    <t>Melverley</t>
  </si>
  <si>
    <t>Shropshire Council</t>
  </si>
  <si>
    <t>Middle Fen and Mere</t>
  </si>
  <si>
    <t>Middle Level Commissioners</t>
  </si>
  <si>
    <t>Mildenhall</t>
  </si>
  <si>
    <t>Needham and Laddus</t>
  </si>
  <si>
    <t>Nightlayers</t>
  </si>
  <si>
    <t>Nordelph</t>
  </si>
  <si>
    <t>Norfolk Rivers</t>
  </si>
  <si>
    <t>Breckland District Council</t>
  </si>
  <si>
    <t>Norwich City Council</t>
  </si>
  <si>
    <t>South Norfolk District Council</t>
  </si>
  <si>
    <t>North East Lindsey</t>
  </si>
  <si>
    <t>North Kent Marshes</t>
  </si>
  <si>
    <t>Gravesham BC</t>
  </si>
  <si>
    <t xml:space="preserve">North Level District </t>
  </si>
  <si>
    <t>Peterborough City Council</t>
  </si>
  <si>
    <t>North Somerset Levels</t>
  </si>
  <si>
    <t>North Somerset District Council</t>
  </si>
  <si>
    <t>Northwold</t>
  </si>
  <si>
    <t>Old West</t>
  </si>
  <si>
    <t>South Cambridgeshire District Council</t>
  </si>
  <si>
    <t>Ouse and Derwent</t>
  </si>
  <si>
    <t>Ouse and Humber</t>
  </si>
  <si>
    <t>Over and Willingham</t>
  </si>
  <si>
    <t>Padnal and Waterden</t>
  </si>
  <si>
    <t>Parrett</t>
  </si>
  <si>
    <t>South Somerset District Council</t>
  </si>
  <si>
    <t>Pevensey and Cuckmere</t>
  </si>
  <si>
    <t>Wealden District Council</t>
  </si>
  <si>
    <t>Hastings Borough Council</t>
  </si>
  <si>
    <t>Rother District Council</t>
  </si>
  <si>
    <t>Eastbourne District Council</t>
  </si>
  <si>
    <t>Ramsey</t>
  </si>
  <si>
    <t>Huntingdon District Council</t>
  </si>
  <si>
    <t>Ramsey 1st (Hollow)</t>
  </si>
  <si>
    <t xml:space="preserve">Ramsey 4th (Middlemoor) </t>
  </si>
  <si>
    <t>Ramsey Upwood and Gt Raveley</t>
  </si>
  <si>
    <t>Ransonmoor</t>
  </si>
  <si>
    <t>Rawcliffe</t>
  </si>
  <si>
    <t>Rea Internal Drainage Board</t>
  </si>
  <si>
    <t>Reedness and Swinefleet</t>
  </si>
  <si>
    <t>River Arun</t>
  </si>
  <si>
    <t>Arun District Council</t>
  </si>
  <si>
    <t>Horsham District Council</t>
  </si>
  <si>
    <t>Chichester District Council</t>
  </si>
  <si>
    <t>River Lugg</t>
  </si>
  <si>
    <t>Herefordshire</t>
  </si>
  <si>
    <t>River Stour</t>
  </si>
  <si>
    <t>Ashford Borough Council</t>
  </si>
  <si>
    <t>Dover District Council</t>
  </si>
  <si>
    <t>Folkestone &amp; Hythe District Council</t>
  </si>
  <si>
    <t>Thanet District Council</t>
  </si>
  <si>
    <t>Romney Marshes</t>
  </si>
  <si>
    <t>Sawtry</t>
  </si>
  <si>
    <t>Scunthorpe and Gainsborough WLM Board</t>
  </si>
  <si>
    <t>Selby Area</t>
  </si>
  <si>
    <t>South Holland</t>
  </si>
  <si>
    <t>Southery &amp; District</t>
  </si>
  <si>
    <t>South Holderness</t>
  </si>
  <si>
    <t>Sow and Penk</t>
  </si>
  <si>
    <t>Stafford Borough Council</t>
  </si>
  <si>
    <t>South Staffordshire District Council</t>
  </si>
  <si>
    <t>Stoke Ferry</t>
  </si>
  <si>
    <t>Stringside</t>
  </si>
  <si>
    <t>Sutton &amp; Mepal</t>
  </si>
  <si>
    <t>Swaffham</t>
  </si>
  <si>
    <t>Swale and Ure</t>
  </si>
  <si>
    <t>Swavesey</t>
  </si>
  <si>
    <t>Thorntree</t>
  </si>
  <si>
    <t>Trent Valley</t>
  </si>
  <si>
    <t xml:space="preserve">Newark &amp; Sherwood </t>
  </si>
  <si>
    <t>Rushcliffe District Council</t>
  </si>
  <si>
    <t>Gedling Borough Council</t>
  </si>
  <si>
    <t>Melton Borough Council</t>
  </si>
  <si>
    <t>Upper Medway</t>
  </si>
  <si>
    <t>Maidstone Borough Council</t>
  </si>
  <si>
    <t>Mid Sussex District Council</t>
  </si>
  <si>
    <t>Sevenoaks District Council</t>
  </si>
  <si>
    <t>Tandridge District Council</t>
  </si>
  <si>
    <t>Tonbridge Wells Borough Council</t>
  </si>
  <si>
    <t>Wealdon District Council</t>
  </si>
  <si>
    <t>Upper Witham</t>
  </si>
  <si>
    <t>Newark and Sherwood District Council</t>
  </si>
  <si>
    <t>City of Lincoln Council</t>
  </si>
  <si>
    <t>Upwell</t>
  </si>
  <si>
    <t>Vale of Pickering</t>
  </si>
  <si>
    <t>Ryedale District Council</t>
  </si>
  <si>
    <t>Scarborough Borough Council</t>
  </si>
  <si>
    <t>Waldersey</t>
  </si>
  <si>
    <t>Warboys, Somersham and Pidley</t>
  </si>
  <si>
    <t>Waterbeach Level</t>
  </si>
  <si>
    <t>South Cambridgeshire</t>
  </si>
  <si>
    <t>Waveney, Lower Yare and Lothingland</t>
  </si>
  <si>
    <t>Great Yarmouth District Council</t>
  </si>
  <si>
    <t>Wellend and Deepings</t>
  </si>
  <si>
    <t>Whittlesey and District</t>
  </si>
  <si>
    <t>Witham 1st</t>
  </si>
  <si>
    <t>Witham 3rd</t>
  </si>
  <si>
    <t>Witham 4th</t>
  </si>
  <si>
    <t>Woodwalton</t>
  </si>
  <si>
    <t>Outstanding</t>
  </si>
  <si>
    <t>IDB ANNUAL REPORT FORM 2022-23</t>
  </si>
  <si>
    <t>INCOME</t>
  </si>
  <si>
    <t>EXPENDITURE</t>
  </si>
  <si>
    <t xml:space="preserve">EXCEPTIONAL ITEMS </t>
  </si>
  <si>
    <t>Number</t>
  </si>
  <si>
    <t xml:space="preserve">Drainage Rates </t>
  </si>
  <si>
    <t>Special Levies 2021-22 Actual</t>
  </si>
  <si>
    <t>Higher Land Contributions</t>
  </si>
  <si>
    <t xml:space="preserve">Contributions applied from developers/other beneficiaries </t>
  </si>
  <si>
    <t>Government Grants</t>
  </si>
  <si>
    <t>PSCAs</t>
  </si>
  <si>
    <t>Loans</t>
  </si>
  <si>
    <t>Rechargeable Works</t>
  </si>
  <si>
    <t>Interest and Investment Income</t>
  </si>
  <si>
    <t>Rents and Acknowledgements</t>
  </si>
  <si>
    <t>Other Income</t>
  </si>
  <si>
    <t>TOTAL INCOME</t>
  </si>
  <si>
    <t>New Works and Improvement Works</t>
  </si>
  <si>
    <t>Total precept</t>
  </si>
  <si>
    <t>Watercourse Maintenance</t>
  </si>
  <si>
    <t>Pumping Stations, Sluices and Water Level Control Strutures</t>
  </si>
  <si>
    <t>Administration</t>
  </si>
  <si>
    <t>Finance Charges</t>
  </si>
  <si>
    <t>SSSI's</t>
  </si>
  <si>
    <t>IDB Biodiversity  actions or other biodiversity activities</t>
  </si>
  <si>
    <t>Other Expenditure</t>
  </si>
  <si>
    <t>TOTAL EXPENDITURE</t>
  </si>
  <si>
    <t>Profit/(losses) arising from the disposal of fixed assets</t>
  </si>
  <si>
    <t>NET OPERATING SURPLUS/(DEFICIT) FOR THE YEAR</t>
  </si>
  <si>
    <t>Developers Funds not applied in year</t>
  </si>
  <si>
    <t>Grant income not applied in year</t>
  </si>
  <si>
    <t xml:space="preserve">Update by </t>
  </si>
  <si>
    <t>Ainsty (2008) IDB</t>
  </si>
  <si>
    <t>Airedale DC</t>
  </si>
  <si>
    <t>Beverley and North Holderness IDB</t>
  </si>
  <si>
    <t>Black Drain DB</t>
  </si>
  <si>
    <t>Black Sluice IDB</t>
  </si>
  <si>
    <t>Braunton Marsh DB</t>
  </si>
  <si>
    <t>Cowick &amp; Snaith</t>
  </si>
  <si>
    <t>Curf and Wimblington Combined IDB</t>
  </si>
  <si>
    <t>Dempster IDB</t>
  </si>
  <si>
    <t>East of the Ouse, Polver and Nar IDB</t>
  </si>
  <si>
    <t>East Suffolk IDB</t>
  </si>
  <si>
    <t>Foss IDB (2008)</t>
  </si>
  <si>
    <t>Goole and Airmyn IDB</t>
  </si>
  <si>
    <t>Holmewood and District DB</t>
  </si>
  <si>
    <t>Hundred Foot Washes IDB</t>
  </si>
  <si>
    <t>Kyle and Upper Ouse IDB</t>
  </si>
  <si>
    <t>Lindsey Marsh DB</t>
  </si>
  <si>
    <t>Lower Medway IDB</t>
  </si>
  <si>
    <t>Lower Severn IDB(2005)</t>
  </si>
  <si>
    <t>Melverley IDB</t>
  </si>
  <si>
    <t>Needham &amp; Laddus</t>
  </si>
  <si>
    <t>North Level District IDB</t>
  </si>
  <si>
    <t>North Somerset Levels IDB</t>
  </si>
  <si>
    <t>Ouse and Derwent IDB</t>
  </si>
  <si>
    <t>Ramsey 4th (Middlemoor)</t>
  </si>
  <si>
    <t>Ramsey Upwood &amp; Gt. Raveley</t>
  </si>
  <si>
    <t>Rawcliffe DB</t>
  </si>
  <si>
    <t>Rea IDB</t>
  </si>
  <si>
    <t>Reedness and Swinefleet DB</t>
  </si>
  <si>
    <t>River Lugg IDB</t>
  </si>
  <si>
    <t>River Stour (Kent) IDB</t>
  </si>
  <si>
    <t>Romney Marshes Area IDB</t>
  </si>
  <si>
    <t>Selby Area IDB</t>
  </si>
  <si>
    <t>Y</t>
  </si>
  <si>
    <t>Sow and Penk DB</t>
  </si>
  <si>
    <t>Strine IDB</t>
  </si>
  <si>
    <t>Thorntree IDB</t>
  </si>
  <si>
    <t>Upper Medway IDB</t>
  </si>
  <si>
    <t xml:space="preserve">Witham 4th </t>
  </si>
  <si>
    <t xml:space="preserve">  </t>
  </si>
  <si>
    <t>Defra
Code</t>
  </si>
  <si>
    <t>IDBs</t>
  </si>
  <si>
    <t>Policy Statement</t>
  </si>
  <si>
    <t>Biodiversity</t>
  </si>
  <si>
    <t>SSSIs</t>
  </si>
  <si>
    <t>Access to environmental expertise</t>
  </si>
  <si>
    <t>Asset Management</t>
  </si>
  <si>
    <t>Health and Safety</t>
  </si>
  <si>
    <t>Guidance and Best Practice</t>
  </si>
  <si>
    <t>Board Membership</t>
  </si>
  <si>
    <t xml:space="preserve">Public Engagement </t>
  </si>
  <si>
    <t>9
(Which ones)</t>
  </si>
  <si>
    <t>35
Yes / No</t>
  </si>
  <si>
    <t>35
(Detail)</t>
  </si>
  <si>
    <t>Yes</t>
  </si>
  <si>
    <t>No</t>
  </si>
  <si>
    <t>N/A</t>
  </si>
  <si>
    <t>0.23 cm3/sec</t>
  </si>
  <si>
    <t>New Members are sent a welcome pack and a leaflet on the function and purpose of Drainage Boards. This along with a link to the Boards website which has a link to a downloadable PDF version of the Boards district map. Members are invited and attend ADA Meetings of both the Northern Branch and National Meetings and are informed and updated about IDB function and matters at Board Meetings. Members can ask the Clerk to organise a site inspection as and when required for particular items of interest in the district along with any specific training as required</t>
  </si>
  <si>
    <t>8 (8.2)</t>
  </si>
  <si>
    <t>2 (2.6)</t>
  </si>
  <si>
    <t>2 (2.7)</t>
  </si>
  <si>
    <t>4 (4.3)</t>
  </si>
  <si>
    <t>MEMBERS WERE INVITED TO ATTEND THE ADA CONFERENCE 2022 AND ADA FLOODEX 2022</t>
  </si>
  <si>
    <t>Catcott, Chilton Edington Moors SSSI, Tealham and Tadham Moors SSSI, Shapwick Heath SSSI, Westhay Moors SSSI, Sharpham Moor Plot SSSI, Street Heath SSSI.</t>
  </si>
  <si>
    <t>Members encouraged to view Association of Drainage Authorities online training modules</t>
  </si>
  <si>
    <t>34.8 m/s</t>
  </si>
  <si>
    <t>All members are updated on policies and procedures and given an awareness (including legislation changes) as part of Board meetings and Tours.</t>
  </si>
  <si>
    <t>FLITWICK MOOR SSSI (50 HA) FANCOTT WOODS AND MEADOWS SSSI (12.9 HA)</t>
  </si>
  <si>
    <t>100L/sec</t>
  </si>
  <si>
    <t>3.27 Cumes</t>
  </si>
  <si>
    <t>0.73 cumec</t>
  </si>
  <si>
    <t>New Members are sent a welcome pack and a leaflet on the function and purpose of Drainage Boards. This along with a link to the Boards website which has a link to a downloadable PDF version of the Boards district map. Members are invited and attend ADA Meetings of both the Northern Branch and National Meetings and are informed and updated about IDB function and matters at Board Meetings. Members can ask the Clerk to organise a site inspection as and when required for particular items of interest in the district along with any specific training as required.</t>
  </si>
  <si>
    <t>9 (9.6)</t>
  </si>
  <si>
    <t>6.3m/s</t>
  </si>
  <si>
    <t>Horbling SSSI</t>
  </si>
  <si>
    <t>66.975 Litres per Sec</t>
  </si>
  <si>
    <t>Board Member Training – Induction held before Board Mtg.</t>
  </si>
  <si>
    <t>0.5 cumecs</t>
  </si>
  <si>
    <t>Horning Wayford Bridge and East Ruston Hickling Martham Ludham Bridge East Hemsby and Muckfleet Thurne Upton Chapelfield Brograve Repps Lower Yare First Sutton Lower Yare Fourth Horsey Somerton Halvergate Horsefen Potter Heigham Catfield</t>
  </si>
  <si>
    <t>19.43cumsec</t>
  </si>
  <si>
    <t>TEBWORTH MARSH SSSI</t>
  </si>
  <si>
    <t>Shippea Hill</t>
  </si>
  <si>
    <t>5.98m</t>
  </si>
  <si>
    <t>0.90m</t>
  </si>
  <si>
    <t>0.71 cumecs</t>
  </si>
  <si>
    <t>5 m/s</t>
  </si>
  <si>
    <t>4 cumecs</t>
  </si>
  <si>
    <t>Shirley Pool SSSI</t>
  </si>
  <si>
    <t>c 49 m/s</t>
  </si>
  <si>
    <t>1.5 m/s</t>
  </si>
  <si>
    <t>Haxey Grange Fen</t>
  </si>
  <si>
    <t>23.9 m/s</t>
  </si>
  <si>
    <t>All members are updated on policies and procedures and given an awareness (including legislation changes) as part of Board meetings and Tours</t>
  </si>
  <si>
    <t>3 m/s</t>
  </si>
  <si>
    <t xml:space="preserve">New Board Members are invited to tour the District with the General Manager/Superintendent  </t>
  </si>
  <si>
    <t>Fox Fritillary Meadow</t>
  </si>
  <si>
    <t>4.4 cumecs</t>
  </si>
  <si>
    <t>12.76 m3</t>
  </si>
  <si>
    <t>new members are invited to tour the district with the general Manager/Operational Manager</t>
  </si>
  <si>
    <t>0.93 cumecs</t>
  </si>
  <si>
    <t>0.6 cumecs</t>
  </si>
  <si>
    <t>6 (6.8)</t>
  </si>
  <si>
    <t>5 (5.8)</t>
  </si>
  <si>
    <t>Goole Fields DDB</t>
  </si>
  <si>
    <t>500 l/s</t>
  </si>
  <si>
    <t>4.47 cumecs</t>
  </si>
  <si>
    <t>Holme Fen National Nature Reserve</t>
  </si>
  <si>
    <t>1.0 cum/sec</t>
  </si>
  <si>
    <t>Dersingham Bog 158.93 ha Roydon Common 194.09 ha Leziate Sugar and Derby Fens 87.9ha</t>
  </si>
  <si>
    <t>37.07 cumes</t>
  </si>
  <si>
    <t xml:space="preserve">ADA information circulated and members referred to ADA website to include governance and health and Safety updates </t>
  </si>
  <si>
    <t>Lakenheath Poors Fen, Lakenheath Pashford Poors Fen</t>
  </si>
  <si>
    <t>1.56m</t>
  </si>
  <si>
    <t>Bratoft Meadows, Saltfleetby – Theddlethorpe Dunes and Tetney Blow Wells</t>
  </si>
  <si>
    <t>66 m/s</t>
  </si>
  <si>
    <t>New members inductions and training. All members are updated on policies and procedures and given an awareness (including legislation changes) as part of Board meetings and Tours.</t>
  </si>
  <si>
    <t>16.06m</t>
  </si>
  <si>
    <t>new members are invited to tour the district with the general Manager</t>
  </si>
  <si>
    <t>Sheerness, Minster &amp; Queenborough, Luddenham Marshes, Hoo &amp; Stoke, Isle of Grain, Minster Marshes Graveney Marshes, Chetney &amp; Ferry Marshes, Elmley &amp; Spitend Marshes, Ham Marshes, Seasalter Marshes, Eastchurch Marshes, South Medway, Iwade &amp; Milton</t>
  </si>
  <si>
    <t>3000 Litre per sec</t>
  </si>
  <si>
    <t>Walmore Common, Burley Dean, Slimbridge WWT, Chaceley Meadow, Ashleworth Hams.</t>
  </si>
  <si>
    <t>4.5 cumecs</t>
  </si>
  <si>
    <t>5.12 cumecs</t>
  </si>
  <si>
    <t>0.32 cumecs</t>
  </si>
  <si>
    <t>1.44 cumecs</t>
  </si>
  <si>
    <t>3.49 cumecs</t>
  </si>
  <si>
    <t>4.78 cumecs</t>
  </si>
  <si>
    <t>Soham Wet Horse Fen, Delph Bridge Drove</t>
  </si>
  <si>
    <t>10.64km</t>
  </si>
  <si>
    <t>Woodwalton Fen WLMP</t>
  </si>
  <si>
    <t>120 cumecs</t>
  </si>
  <si>
    <t>Wilde Street</t>
  </si>
  <si>
    <t>4.04m</t>
  </si>
  <si>
    <t>2.2 Cumecs</t>
  </si>
  <si>
    <t>0.34 cumecs</t>
  </si>
  <si>
    <t>River Nar 212.4 ha Whitewell Common 19.49 ha Bryants Heath 17.6 ha Castle Acre Common 17.8 ha Sea Mere 36.5 ha Buxton Heath 67.8 ha Potter and Scarning Fens 6.11 ha Alderford Common 17.5 ha South Repps Common 5.5 ha Booton Common 8.2 ha Aslacton Parish Land 4.4 ha Flordon Common 9.9 ha Swannington Upgate Common 20.5 ha Wayford Bridge and East Ruston 85.6 ha</t>
  </si>
  <si>
    <t>25/0123</t>
  </si>
  <si>
    <t xml:space="preserve">The Board website provides a lot of information regards the boards workings including polices upto date financial and Operational information. At board meetings members development takes place via officer briefings and external speakers to provide information on a particular issue. The Annual inspection tour also provides additional opportunity for members to drill down into particular issues and provide additional information via the briefings and booklet . Some members also attended ADA Conference at Nocton and access  has been given to the ADA  training webinars   </t>
  </si>
  <si>
    <t>South Thames Estuary and Marshes Water Level Management Plan 1998, revised 2022.</t>
  </si>
  <si>
    <t>We are partners to the neneWashlands WLMPS Currently being reviewed by the Environment Agency , Natural England, RSPB and Ourselves</t>
  </si>
  <si>
    <t>50.8 cumecs</t>
  </si>
  <si>
    <t>ADA Funding and Financial Management Module (part 5) on 26/4/23</t>
  </si>
  <si>
    <t>North Somerset Levels IDB*</t>
  </si>
  <si>
    <t>Oldbridge River WLMP and North Somerset (2005) IDB WLMP</t>
  </si>
  <si>
    <t>11 l/s</t>
  </si>
  <si>
    <t>New members are invited to tour the district with the general Manager/Operational Manager</t>
  </si>
  <si>
    <t>5.274m</t>
  </si>
  <si>
    <t>New members are invited to tour the district with the general Manager</t>
  </si>
  <si>
    <t xml:space="preserve">New Members are sent a welcome pack and a leaflet on the function and purpose of Drainage Boards. This along with a link to the Boards website which has a link to a downloadable PDF version of the Boards district map. Members are invited and attend ADA Conference at Nocton and access  has been given to the ADA  training webinars </t>
  </si>
  <si>
    <t>5 (5.7)</t>
  </si>
  <si>
    <t>5 (5.3)</t>
  </si>
  <si>
    <t>21 m/s</t>
  </si>
  <si>
    <t>0.85 cumces</t>
  </si>
  <si>
    <t>1.53m</t>
  </si>
  <si>
    <t>West Sedgemoor SSSI, Wet Moor SSSI, West Moor SSSI, Curry and Hay Moor SSSI, Northmoor SSSI, Southlake SSSI, Kings Sedgemoor SSSI, Moorlinch SSSI, Langmead and Weston Levels SSSI, Bridgwater Bay SSSI.</t>
  </si>
  <si>
    <t>230 l/s</t>
  </si>
  <si>
    <t>Members encouraged to view Association of Drainage A online training modules</t>
  </si>
  <si>
    <t>Pevensey Levels</t>
  </si>
  <si>
    <t>4.0 cumecs</t>
  </si>
  <si>
    <t>0.725 CMPS</t>
  </si>
  <si>
    <t>Ramsey 1st</t>
  </si>
  <si>
    <t>3.4 cumes</t>
  </si>
  <si>
    <t>2.23 cumecs</t>
  </si>
  <si>
    <t>C 10 m/s</t>
  </si>
  <si>
    <t>1.8 m/s</t>
  </si>
  <si>
    <t>1.5 cumecs</t>
  </si>
  <si>
    <t>1.19 cumecs</t>
  </si>
  <si>
    <t>17800l/s</t>
  </si>
  <si>
    <t>1,7%</t>
  </si>
  <si>
    <t>Burr Closes SSSI</t>
  </si>
  <si>
    <t>22.163 lps</t>
  </si>
  <si>
    <t>36.41 cumecs</t>
  </si>
  <si>
    <t>13.4 m3</t>
  </si>
  <si>
    <t>3.1 m3</t>
  </si>
  <si>
    <t>5.77 cumecs</t>
  </si>
  <si>
    <t>Stow cum Quy</t>
  </si>
  <si>
    <t>5.1m</t>
  </si>
  <si>
    <t>250 l/s</t>
  </si>
  <si>
    <t>0.68 cumecs</t>
  </si>
  <si>
    <t>27.6 m/s</t>
  </si>
  <si>
    <t>20,462 L/S</t>
  </si>
  <si>
    <t>The Board website provides a lot of information regards the boards workings including polices upto date financial and Operational information. At board meetings members development takes place via officer briefings and external speakers to provide information on a particular issues.</t>
  </si>
  <si>
    <t>4.51 cumecs</t>
  </si>
  <si>
    <t>4.6 cumecs</t>
  </si>
  <si>
    <t>10.27 cumecs</t>
  </si>
  <si>
    <t>3.87km</t>
  </si>
  <si>
    <t>1. Wortham Ling 2. Gypsy Camp Meadows Thrandeston 3. Reddgrave &amp; Lopham Fens 4. Shelfanger Meadows 5. Stanley &amp; Alder Carrs, Aldeby 6. Barnby Broad &amp; Marshes 7. Spratts Water &amp; Marshes 8. Barnby Btoad &amp; Marsh Carlton Colville 9. Limpenhoe Meadows 10. Poplar Garm Meadows Langley 11. Breydon Water Norfolk 12. Geldeston Meadows</t>
  </si>
  <si>
    <t>13.575 cumecs</t>
  </si>
  <si>
    <t>Baston and Thurlby Fen SSSI WLMP, Cowbit Wash SSSI WLMP, Cross Drain SSSI WLMP</t>
  </si>
  <si>
    <t>Whittlsey and District</t>
  </si>
  <si>
    <t>18.26cu m/sec</t>
  </si>
  <si>
    <t>Non 21</t>
  </si>
  <si>
    <t>21.381 l/s</t>
  </si>
  <si>
    <t xml:space="preserve">The Board website provides a lot of information regards the boards workings including polices upto date financial and Operational information. At board meetings members development takes place via officer briefings and external speakers to provide information on a particular issue. The Annual inspection tour also provides additional opportunity for members to drill down into particular issues and provide additional information via the briefings and booklet . Some members also attended ADA Conference at Nocton and access  has been given to the ADA  training webinars </t>
  </si>
  <si>
    <t>19.387 l/s</t>
  </si>
  <si>
    <t xml:space="preserve">the Board website provides a lot of information regards the boards workings including polices upto date financial and Operational information. At board meetings members development takes place via officer briefings and external speakers to provide information. The Annual inspection tour also provides additional opportunity for members to drill down into particular issues and provide additional information via the briefings and booklet . Some members also attended ADA Conference at Nocton and access  has been given to the ADA  training webinars </t>
  </si>
  <si>
    <t>60 cu m/s</t>
  </si>
  <si>
    <t>Board Members were taken on a tour of the Board’s District in 2022 to appraise them of the issues faced and works carried out.  Another tour in planned for 13 September 2023.</t>
  </si>
  <si>
    <t>Total Yes</t>
  </si>
  <si>
    <t>-</t>
  </si>
  <si>
    <t>Total No</t>
  </si>
  <si>
    <t>Total N/A</t>
  </si>
  <si>
    <t>Yes (%)</t>
  </si>
  <si>
    <t>No(%)</t>
  </si>
  <si>
    <t>Average</t>
  </si>
  <si>
    <t>Averages</t>
  </si>
  <si>
    <t>Questions</t>
  </si>
  <si>
    <t>Policy Delivery Statement -  Is an up to date statement in place and copy provided to Defra, EA, and CLG?</t>
  </si>
  <si>
    <t>Biodiverisity - Please indicate whether your Board has a Biodiversity Action Plan?</t>
  </si>
  <si>
    <t>If yes, is the report available to the public?</t>
  </si>
  <si>
    <t>What year was the BAP last updated?</t>
  </si>
  <si>
    <t>Have you reported progress on BAP implementation?</t>
  </si>
  <si>
    <t>When was biodiversity last discussed at a Board meeting</t>
  </si>
  <si>
    <t>Do you have a biosecurity process?</t>
  </si>
  <si>
    <t>Responsible for any SSSI WLMPs?</t>
  </si>
  <si>
    <t>If so, which ones?</t>
  </si>
  <si>
    <t>Area of SSSI with WLMP</t>
  </si>
  <si>
    <t xml:space="preserve">Area where activities contributing to recovering or favourable </t>
  </si>
  <si>
    <t>Area required to achieve recovering or favourable condition</t>
  </si>
  <si>
    <t xml:space="preserve">Access to environmental expertise - Does your IDB have access to environmental expertise? </t>
  </si>
  <si>
    <t>Appropriately skilled Board Members (e.g. Board member from an Environmental Body/Authority)</t>
  </si>
  <si>
    <t>Co-opted members</t>
  </si>
  <si>
    <t>Directly employed staff</t>
  </si>
  <si>
    <t>Contracted persons or consultants</t>
  </si>
  <si>
    <t>Environmental Partners/NGOs</t>
  </si>
  <si>
    <t>Other (please describe)</t>
  </si>
  <si>
    <t xml:space="preserve">Asset Management - </t>
  </si>
  <si>
    <t xml:space="preserve">What system/database does your Board use to manage the assets it is responsible for? </t>
  </si>
  <si>
    <t>A - ADIS</t>
  </si>
  <si>
    <t>B - Paper Records</t>
  </si>
  <si>
    <t>C - Other electronic system</t>
  </si>
  <si>
    <t>Has your Board continued to undertake visual inspections and update asset databases on an annual bases?</t>
  </si>
  <si>
    <t>Accumulative total of identified watercourses</t>
  </si>
  <si>
    <t>number of pumping stations</t>
  </si>
  <si>
    <t>cumualtive design capacity of pumping stations</t>
  </si>
  <si>
    <t>Does the Board have a current Health and Safety policy?</t>
  </si>
  <si>
    <t>Does the Board have a responsible officer for H&amp;S?</t>
  </si>
  <si>
    <t>Have there been any reportable incidents in past year?</t>
  </si>
  <si>
    <t xml:space="preserve">Guidance and Best Practice - </t>
  </si>
  <si>
    <t>Has your IDB adopted a formal Scheme of Delegation?</t>
  </si>
  <si>
    <t>Has your IDB provided training for members in the last year?</t>
  </si>
  <si>
    <t>Governance</t>
  </si>
  <si>
    <t>Finance</t>
  </si>
  <si>
    <t>Environment</t>
  </si>
  <si>
    <t>Health, safety and Welfare</t>
  </si>
  <si>
    <t>Communications and engagement</t>
  </si>
  <si>
    <t>Other</t>
  </si>
  <si>
    <t>Is your Board's website information current for this year? (Board membership, audited accounts, programmes of works, WLMPS, etc)</t>
  </si>
  <si>
    <t>Has your IDB adopted computerised accounting and rating systems, as specified in the IDB Review?</t>
  </si>
  <si>
    <t>Has your Board published all minutes of meetings?</t>
  </si>
  <si>
    <t>Does the Board publish approach to maintenance</t>
  </si>
  <si>
    <t>Are environmental impacts taken into account?</t>
  </si>
  <si>
    <t>Has your Board adopted following governance documents?</t>
  </si>
  <si>
    <t>Standing orders?</t>
  </si>
  <si>
    <t>Have the Standing Orders been approved by Ministers?</t>
  </si>
  <si>
    <t>Has the Board adopted Byelaws</t>
  </si>
  <si>
    <t>Are these the latest set published in  2012?</t>
  </si>
  <si>
    <t>Have the Byelaws been approved by Ministers?</t>
  </si>
  <si>
    <t>Has your Board adopted Code of Conduct for Board Members?</t>
  </si>
  <si>
    <t>Has your Board adopted Financial Regulations?</t>
  </si>
  <si>
    <t>Has your Board adopted Register of member's Interests?</t>
  </si>
  <si>
    <t>Has your Board adopted Anti-fraud and corruption policy?</t>
  </si>
  <si>
    <t>Board membership and attendance</t>
  </si>
  <si>
    <t>How many Board members in total?</t>
  </si>
  <si>
    <t>Seats available to appointed members?</t>
  </si>
  <si>
    <t>Number of elected members on the board at year end?</t>
  </si>
  <si>
    <t>Number of appointed members on the board at year end?</t>
  </si>
  <si>
    <t xml:space="preserve">Mean average number of elected members in attendance at </t>
  </si>
  <si>
    <t xml:space="preserve">Mean average number of appointed members in attendance </t>
  </si>
  <si>
    <t>Have you held elections in last three years?</t>
  </si>
  <si>
    <t>Did elections comply with requirements?</t>
  </si>
  <si>
    <t>Is complaints procedure accessible from website?</t>
  </si>
  <si>
    <t>Number of complaints in financial year</t>
  </si>
  <si>
    <t>Number of complaints outstanding?</t>
  </si>
  <si>
    <t>Number of complaints referred to LGO?</t>
  </si>
  <si>
    <t>Number of complaints upheld by LGO?</t>
  </si>
  <si>
    <t>Public Engagement</t>
  </si>
  <si>
    <t>Press Releases</t>
  </si>
  <si>
    <t>Newsletters</t>
  </si>
  <si>
    <t>Web site</t>
  </si>
  <si>
    <t>Meetings</t>
  </si>
  <si>
    <t>Shows/Events</t>
  </si>
  <si>
    <t>Consultations</t>
  </si>
  <si>
    <t>Notices</t>
  </si>
  <si>
    <t>Percentage of drainage rates outstanding at year end?</t>
  </si>
  <si>
    <t>Special Levies  Actual</t>
  </si>
  <si>
    <t>Contributions from the EA</t>
  </si>
  <si>
    <t>IDBs with income over £6,500,000</t>
  </si>
  <si>
    <t>IDBs with income over £1,000,000</t>
  </si>
  <si>
    <t>IDBs with income over £200,000</t>
  </si>
  <si>
    <t>IDBs with income under £200,000</t>
  </si>
  <si>
    <t>IDBs with income under £50,000</t>
  </si>
  <si>
    <t>IDBs with income under £40,000</t>
  </si>
  <si>
    <t>IDBs with income under £30,000</t>
  </si>
  <si>
    <t>IDBs with income under £25,000</t>
  </si>
  <si>
    <t>IDBs with income under £20,000</t>
  </si>
  <si>
    <t>IDBs with income under £10,000</t>
  </si>
  <si>
    <t>no</t>
  </si>
  <si>
    <t>PCSA not counted in spending total</t>
  </si>
  <si>
    <t>£2.00 error in adding up</t>
  </si>
  <si>
    <t>0.20 error in exp adding up</t>
  </si>
  <si>
    <t>Number of pumps</t>
  </si>
  <si>
    <t>IDB Totals 2022-2023</t>
  </si>
  <si>
    <t>Income</t>
  </si>
  <si>
    <t>Public Sector Cooperation Agreement</t>
  </si>
  <si>
    <t>Totals</t>
  </si>
  <si>
    <t>Expenditure</t>
  </si>
  <si>
    <t>SPECIAL LEVIES 2023-2024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</si>
</sst>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2" formatCode="_-&quot;£&quot;* #,##0_-;\-&quot;£&quot;* #,##0_-;_-&quot;£&quot;* &quot;-&quot;_-;_-@_-"/>
    <numFmt numFmtId="44" formatCode="_-&quot;£&quot;* #,##0.00_-;\-&quot;£&quot;* #,##0.00_-;_-&quot;£&quot;* &quot;-&quot;??_-;_-@_-"/>
    <numFmt numFmtId="164" formatCode="&quot;£&quot;#,##0"/>
    <numFmt numFmtId="165" formatCode="_-&quot;£&quot;* #,##0_-;\-&quot;£&quot;* #,##0_-;_-&quot;£&quot;* &quot;-&quot;??_-;_-@_-"/>
    <numFmt numFmtId="166" formatCode="0.000%"/>
    <numFmt numFmtId="167" formatCode="0.0%"/>
  </numFmts>
  <fonts count="25" x14ac:knownFonts="1">
    <font>
      <sz val="10"/>
      <name val="Arial"/>
    </font>
    <font>
      <sz val="10"/>
      <name val="Arial"/>
      <family val="2"/>
    </font>
    <font>
      <b/>
      <sz val="10"/>
      <color indexed="8"/>
      <name val="Arial"/>
      <family val="2"/>
    </font>
    <font>
      <b/>
      <sz val="10"/>
      <name val="Arial"/>
      <family val="2"/>
    </font>
    <font>
      <sz val="8"/>
      <name val="Arial"/>
      <family val="2"/>
    </font>
    <font>
      <b/>
      <sz val="8"/>
      <name val="Arial"/>
      <family val="2"/>
    </font>
    <font>
      <b/>
      <sz val="8"/>
      <color indexed="10"/>
      <name val="Arial"/>
      <family val="2"/>
    </font>
    <font>
      <sz val="10"/>
      <name val="Arial"/>
      <family val="2"/>
    </font>
    <font>
      <sz val="10"/>
      <color indexed="8"/>
      <name val="Arial"/>
      <family val="2"/>
    </font>
    <font>
      <sz val="10"/>
      <name val="Calibri"/>
      <family val="2"/>
    </font>
    <font>
      <b/>
      <sz val="12"/>
      <name val="Arial"/>
      <family val="2"/>
    </font>
    <font>
      <sz val="10"/>
      <color theme="1"/>
      <name val="Arial"/>
      <family val="2"/>
    </font>
    <font>
      <sz val="10"/>
      <name val="Arial"/>
      <family val="2"/>
      <charset val="1"/>
    </font>
    <font>
      <sz val="10"/>
      <color theme="0"/>
      <name val="Arial"/>
      <family val="2"/>
    </font>
    <font>
      <b/>
      <sz val="10"/>
      <color rgb="FFFF0000"/>
      <name val="Arial"/>
      <family val="2"/>
    </font>
    <font>
      <b/>
      <sz val="10"/>
      <color theme="0"/>
      <name val="Arial"/>
      <family val="2"/>
    </font>
    <font>
      <b/>
      <sz val="10"/>
      <color indexed="10"/>
      <name val="Arial"/>
      <family val="2"/>
    </font>
    <font>
      <b/>
      <sz val="10"/>
      <color rgb="FFFFFF00"/>
      <name val="Arial"/>
      <family val="2"/>
    </font>
    <font>
      <sz val="10"/>
      <color rgb="FFFFFF00"/>
      <name val="Arial"/>
      <family val="2"/>
    </font>
    <font>
      <b/>
      <sz val="10"/>
      <color theme="1"/>
      <name val="Arial"/>
      <family val="2"/>
    </font>
    <font>
      <sz val="10"/>
      <color rgb="FF1F497D"/>
      <name val="Calibri"/>
      <family val="2"/>
    </font>
    <font>
      <sz val="11"/>
      <name val="Arial"/>
      <family val="2"/>
    </font>
    <font>
      <sz val="10"/>
      <color rgb="FF7030A0"/>
      <name val="Arial"/>
      <family val="2"/>
    </font>
    <font>
      <b/>
      <i/>
      <sz val="10"/>
      <name val="Arial"/>
      <family val="2"/>
    </font>
    <font>
      <sz val="8"/>
      <color indexed="10"/>
      <name val="Arial"/>
      <family val="2"/>
    </font>
  </fonts>
  <fills count="2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7030A0"/>
        <bgColor indexed="64"/>
      </patternFill>
    </fill>
    <fill>
      <patternFill patternType="solid">
        <fgColor rgb="FF92D05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C99"/>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3"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thin">
        <color rgb="FF000000"/>
      </top>
      <bottom/>
      <diagonal/>
    </border>
    <border>
      <left style="medium">
        <color auto="1"/>
      </left>
      <right style="medium">
        <color auto="1"/>
      </right>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7">
    <xf numFmtId="0" fontId="0" fillId="0" borderId="0"/>
    <xf numFmtId="44" fontId="1" fillId="0" borderId="0" applyFont="0" applyFill="0" applyBorder="0" applyAlignment="0" applyProtection="0"/>
    <xf numFmtId="42" fontId="1" fillId="0" borderId="0" applyFont="0" applyFill="0" applyBorder="0" applyAlignment="0" applyProtection="0"/>
    <xf numFmtId="44" fontId="8" fillId="0" borderId="0" applyFont="0" applyFill="0" applyBorder="0" applyAlignment="0" applyProtection="0"/>
    <xf numFmtId="0" fontId="7" fillId="0" borderId="0"/>
    <xf numFmtId="0" fontId="11" fillId="0" borderId="0"/>
    <xf numFmtId="9" fontId="1" fillId="0" borderId="0" applyFont="0" applyFill="0" applyBorder="0" applyAlignment="0" applyProtection="0"/>
  </cellStyleXfs>
  <cellXfs count="454">
    <xf numFmtId="0" fontId="0" fillId="0" borderId="0" xfId="0"/>
    <xf numFmtId="0" fontId="2" fillId="2" borderId="1" xfId="0" applyFont="1" applyFill="1" applyBorder="1"/>
    <xf numFmtId="0" fontId="3" fillId="0" borderId="0" xfId="0" applyFont="1"/>
    <xf numFmtId="0" fontId="7" fillId="0" borderId="0" xfId="0" applyFont="1"/>
    <xf numFmtId="0" fontId="2" fillId="0" borderId="8" xfId="0" applyFont="1" applyBorder="1"/>
    <xf numFmtId="0" fontId="2" fillId="0" borderId="8" xfId="0" applyFont="1" applyBorder="1" applyAlignment="1">
      <alignment wrapText="1"/>
    </xf>
    <xf numFmtId="0" fontId="3" fillId="5" borderId="13" xfId="0" applyFont="1" applyFill="1" applyBorder="1"/>
    <xf numFmtId="0" fontId="3" fillId="5" borderId="10" xfId="0" applyFont="1" applyFill="1" applyBorder="1"/>
    <xf numFmtId="14" fontId="8" fillId="0" borderId="14" xfId="0" applyNumberFormat="1" applyFont="1" applyBorder="1"/>
    <xf numFmtId="0" fontId="8" fillId="0" borderId="0" xfId="0" applyFont="1"/>
    <xf numFmtId="44" fontId="3" fillId="0" borderId="0" xfId="1" applyFont="1" applyBorder="1"/>
    <xf numFmtId="0" fontId="3" fillId="7" borderId="18" xfId="0" applyFont="1" applyFill="1" applyBorder="1" applyAlignment="1">
      <alignment horizontal="center"/>
    </xf>
    <xf numFmtId="0" fontId="3" fillId="8" borderId="0" xfId="0" applyFont="1" applyFill="1"/>
    <xf numFmtId="0" fontId="3" fillId="9" borderId="0" xfId="0" applyFont="1" applyFill="1"/>
    <xf numFmtId="0" fontId="3" fillId="11" borderId="0" xfId="0" applyFont="1" applyFill="1"/>
    <xf numFmtId="0" fontId="3" fillId="10" borderId="0" xfId="0" applyFont="1" applyFill="1"/>
    <xf numFmtId="0" fontId="10" fillId="0" borderId="0" xfId="0" applyFont="1"/>
    <xf numFmtId="0" fontId="2" fillId="0" borderId="18" xfId="0" applyFont="1" applyBorder="1"/>
    <xf numFmtId="0" fontId="0" fillId="0" borderId="1" xfId="0" applyBorder="1"/>
    <xf numFmtId="0" fontId="3" fillId="0" borderId="1" xfId="0" applyFont="1" applyBorder="1"/>
    <xf numFmtId="0" fontId="0" fillId="0" borderId="0" xfId="0" applyAlignment="1">
      <alignment horizontal="center"/>
    </xf>
    <xf numFmtId="0" fontId="0" fillId="11" borderId="0" xfId="0" applyFill="1" applyAlignment="1">
      <alignment horizontal="center"/>
    </xf>
    <xf numFmtId="0" fontId="0" fillId="9" borderId="0" xfId="0" applyFill="1" applyAlignment="1">
      <alignment horizontal="center"/>
    </xf>
    <xf numFmtId="0" fontId="0" fillId="8" borderId="0" xfId="0" applyFill="1" applyAlignment="1">
      <alignment horizontal="center"/>
    </xf>
    <xf numFmtId="0" fontId="0" fillId="10" borderId="0" xfId="0" applyFill="1" applyAlignment="1">
      <alignment horizontal="center"/>
    </xf>
    <xf numFmtId="0" fontId="3" fillId="0" borderId="0" xfId="0" applyFont="1" applyAlignment="1">
      <alignment horizontal="center"/>
    </xf>
    <xf numFmtId="0" fontId="3" fillId="0" borderId="0" xfId="0" applyFont="1" applyAlignment="1">
      <alignment wrapText="1"/>
    </xf>
    <xf numFmtId="44" fontId="3" fillId="0" borderId="0" xfId="1" applyFont="1" applyFill="1" applyBorder="1"/>
    <xf numFmtId="14" fontId="8" fillId="12" borderId="14" xfId="0" applyNumberFormat="1" applyFont="1" applyFill="1" applyBorder="1"/>
    <xf numFmtId="0" fontId="2" fillId="12" borderId="8" xfId="0" applyFont="1" applyFill="1" applyBorder="1"/>
    <xf numFmtId="0" fontId="3" fillId="14" borderId="0" xfId="0" applyFont="1" applyFill="1"/>
    <xf numFmtId="0" fontId="0" fillId="14" borderId="0" xfId="0" applyFill="1" applyAlignment="1">
      <alignment horizontal="center"/>
    </xf>
    <xf numFmtId="14" fontId="8" fillId="0" borderId="1" xfId="0" applyNumberFormat="1" applyFont="1" applyBorder="1"/>
    <xf numFmtId="0" fontId="2" fillId="12" borderId="18" xfId="0" applyFont="1" applyFill="1" applyBorder="1"/>
    <xf numFmtId="14" fontId="8" fillId="0" borderId="14" xfId="0" applyNumberFormat="1" applyFont="1" applyBorder="1" applyAlignment="1">
      <alignment horizontal="right"/>
    </xf>
    <xf numFmtId="0" fontId="3" fillId="15" borderId="0" xfId="0" applyFont="1" applyFill="1"/>
    <xf numFmtId="0" fontId="0" fillId="15" borderId="0" xfId="0" applyFill="1" applyAlignment="1">
      <alignment horizontal="center"/>
    </xf>
    <xf numFmtId="0" fontId="3" fillId="16" borderId="0" xfId="0" applyFont="1" applyFill="1"/>
    <xf numFmtId="0" fontId="0" fillId="16" borderId="0" xfId="0" applyFill="1" applyAlignment="1">
      <alignment horizontal="center"/>
    </xf>
    <xf numFmtId="0" fontId="3" fillId="17" borderId="0" xfId="0" applyFont="1" applyFill="1"/>
    <xf numFmtId="0" fontId="0" fillId="17" borderId="0" xfId="0" applyFill="1" applyAlignment="1">
      <alignment horizontal="center"/>
    </xf>
    <xf numFmtId="0" fontId="0" fillId="18" borderId="0" xfId="0" applyFill="1" applyAlignment="1">
      <alignment horizontal="center"/>
    </xf>
    <xf numFmtId="0" fontId="3" fillId="18" borderId="0" xfId="0" applyFont="1" applyFill="1"/>
    <xf numFmtId="0" fontId="7" fillId="0" borderId="23" xfId="0" applyFont="1" applyBorder="1"/>
    <xf numFmtId="0" fontId="7" fillId="0" borderId="9" xfId="0" applyFont="1" applyBorder="1"/>
    <xf numFmtId="0" fontId="2" fillId="0" borderId="1" xfId="0" applyFont="1" applyBorder="1"/>
    <xf numFmtId="0" fontId="9" fillId="0" borderId="0" xfId="4" applyFont="1"/>
    <xf numFmtId="0" fontId="0" fillId="0" borderId="0" xfId="0" applyAlignment="1">
      <alignment vertical="top"/>
    </xf>
    <xf numFmtId="0" fontId="1" fillId="7" borderId="19" xfId="0" applyFont="1" applyFill="1" applyBorder="1" applyAlignment="1">
      <alignment horizontal="center"/>
    </xf>
    <xf numFmtId="0" fontId="1" fillId="13" borderId="0" xfId="0" applyFont="1" applyFill="1"/>
    <xf numFmtId="0" fontId="1" fillId="0" borderId="0" xfId="0" applyFont="1"/>
    <xf numFmtId="14" fontId="1" fillId="0" borderId="1" xfId="0" applyNumberFormat="1" applyFont="1" applyBorder="1"/>
    <xf numFmtId="0" fontId="1" fillId="0" borderId="0" xfId="0" applyFont="1" applyAlignment="1">
      <alignment wrapText="1"/>
    </xf>
    <xf numFmtId="44" fontId="1" fillId="0" borderId="0" xfId="0" applyNumberFormat="1" applyFont="1"/>
    <xf numFmtId="0" fontId="1" fillId="0" borderId="0" xfId="0" applyFont="1" applyAlignment="1">
      <alignment horizontal="center"/>
    </xf>
    <xf numFmtId="0" fontId="1" fillId="15" borderId="1" xfId="0" applyFont="1" applyFill="1" applyBorder="1" applyAlignment="1">
      <alignment horizontal="center"/>
    </xf>
    <xf numFmtId="0" fontId="0" fillId="0" borderId="0" xfId="0" applyAlignment="1">
      <alignment horizontal="center" vertical="center"/>
    </xf>
    <xf numFmtId="44" fontId="8" fillId="0" borderId="17" xfId="1" applyFont="1" applyBorder="1"/>
    <xf numFmtId="44" fontId="1" fillId="0" borderId="17" xfId="1" applyFont="1" applyFill="1" applyBorder="1"/>
    <xf numFmtId="44" fontId="2" fillId="0" borderId="0" xfId="1" applyFont="1" applyBorder="1"/>
    <xf numFmtId="0" fontId="2" fillId="0" borderId="0" xfId="0" applyFont="1"/>
    <xf numFmtId="14" fontId="8" fillId="0" borderId="15" xfId="0" applyNumberFormat="1" applyFont="1" applyBorder="1"/>
    <xf numFmtId="0" fontId="8" fillId="0" borderId="15" xfId="0" applyFont="1" applyBorder="1"/>
    <xf numFmtId="14" fontId="8" fillId="0" borderId="0" xfId="0" applyNumberFormat="1" applyFont="1"/>
    <xf numFmtId="0" fontId="2" fillId="0" borderId="15" xfId="0" applyFont="1" applyBorder="1"/>
    <xf numFmtId="0" fontId="1" fillId="0" borderId="17" xfId="0" applyFont="1" applyBorder="1"/>
    <xf numFmtId="0" fontId="1" fillId="13" borderId="17" xfId="0" applyFont="1" applyFill="1" applyBorder="1"/>
    <xf numFmtId="0" fontId="0" fillId="15" borderId="17" xfId="0" applyFill="1" applyBorder="1"/>
    <xf numFmtId="0" fontId="1" fillId="15" borderId="17" xfId="0" applyFont="1" applyFill="1" applyBorder="1"/>
    <xf numFmtId="0" fontId="1" fillId="15" borderId="17" xfId="0" applyFont="1" applyFill="1" applyBorder="1" applyAlignment="1">
      <alignment wrapText="1"/>
    </xf>
    <xf numFmtId="0" fontId="12" fillId="15" borderId="17" xfId="0" applyFont="1" applyFill="1" applyBorder="1"/>
    <xf numFmtId="0" fontId="1" fillId="7" borderId="17" xfId="0" applyFont="1" applyFill="1" applyBorder="1"/>
    <xf numFmtId="0" fontId="1" fillId="19" borderId="17" xfId="0" applyFont="1" applyFill="1" applyBorder="1"/>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8" fillId="0" borderId="1" xfId="0" applyFont="1" applyBorder="1" applyAlignment="1">
      <alignment horizontal="center" vertical="center"/>
    </xf>
    <xf numFmtId="0" fontId="2" fillId="4" borderId="24" xfId="0" applyFont="1" applyFill="1" applyBorder="1" applyAlignment="1">
      <alignment horizontal="center" vertical="center"/>
    </xf>
    <xf numFmtId="0" fontId="2" fillId="4" borderId="24"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2" fillId="6" borderId="17"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3" fillId="19" borderId="17" xfId="0" applyFont="1" applyFill="1" applyBorder="1" applyAlignment="1">
      <alignment horizontal="center" vertical="center"/>
    </xf>
    <xf numFmtId="0" fontId="3" fillId="13" borderId="17" xfId="0" applyFont="1" applyFill="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15" borderId="24" xfId="0" applyFont="1" applyFill="1" applyBorder="1"/>
    <xf numFmtId="0" fontId="9" fillId="15" borderId="17" xfId="4" applyFont="1" applyFill="1" applyBorder="1"/>
    <xf numFmtId="0" fontId="1" fillId="15" borderId="25" xfId="0" applyFont="1" applyFill="1" applyBorder="1"/>
    <xf numFmtId="0" fontId="1" fillId="15" borderId="28" xfId="0" applyFont="1" applyFill="1" applyBorder="1"/>
    <xf numFmtId="0" fontId="3" fillId="0" borderId="17" xfId="0" applyFont="1" applyBorder="1" applyAlignment="1">
      <alignment wrapText="1"/>
    </xf>
    <xf numFmtId="44" fontId="8" fillId="0" borderId="7" xfId="1" applyFont="1" applyBorder="1"/>
    <xf numFmtId="44" fontId="1" fillId="0" borderId="17" xfId="1" applyFont="1" applyBorder="1"/>
    <xf numFmtId="44" fontId="1" fillId="0" borderId="0" xfId="1" applyFont="1" applyBorder="1"/>
    <xf numFmtId="44" fontId="3" fillId="0" borderId="17" xfId="1" applyFont="1" applyBorder="1"/>
    <xf numFmtId="44" fontId="1" fillId="0" borderId="17" xfId="0" applyNumberFormat="1" applyFont="1" applyBorder="1"/>
    <xf numFmtId="44" fontId="1" fillId="0" borderId="0" xfId="1" applyFont="1" applyFill="1" applyBorder="1"/>
    <xf numFmtId="44" fontId="3" fillId="0" borderId="17" xfId="1" applyFont="1" applyFill="1" applyBorder="1"/>
    <xf numFmtId="44" fontId="1" fillId="0" borderId="17" xfId="0" applyNumberFormat="1" applyFont="1" applyBorder="1" applyAlignment="1">
      <alignment wrapText="1"/>
    </xf>
    <xf numFmtId="44" fontId="1" fillId="0" borderId="0" xfId="0" applyNumberFormat="1" applyFont="1" applyAlignment="1">
      <alignment wrapText="1"/>
    </xf>
    <xf numFmtId="44" fontId="1" fillId="0" borderId="7" xfId="1" applyFont="1" applyBorder="1"/>
    <xf numFmtId="44" fontId="3" fillId="0" borderId="25" xfId="1" applyFont="1" applyBorder="1"/>
    <xf numFmtId="44" fontId="8" fillId="0" borderId="26" xfId="1" applyFont="1" applyBorder="1"/>
    <xf numFmtId="44" fontId="1" fillId="0" borderId="11" xfId="1" applyFont="1" applyBorder="1"/>
    <xf numFmtId="44" fontId="3" fillId="0" borderId="12" xfId="1" applyFont="1" applyBorder="1"/>
    <xf numFmtId="44" fontId="3" fillId="0" borderId="11" xfId="1" applyFont="1" applyBorder="1"/>
    <xf numFmtId="0" fontId="3" fillId="20" borderId="0" xfId="0" applyFont="1" applyFill="1" applyAlignment="1">
      <alignment vertical="center"/>
    </xf>
    <xf numFmtId="0" fontId="0" fillId="0" borderId="0" xfId="0" applyAlignment="1">
      <alignment wrapText="1"/>
    </xf>
    <xf numFmtId="167" fontId="0" fillId="0" borderId="0" xfId="6" applyNumberFormat="1" applyFont="1" applyBorder="1" applyAlignment="1">
      <alignment horizontal="center" vertical="center"/>
    </xf>
    <xf numFmtId="10" fontId="1" fillId="0" borderId="0" xfId="0" applyNumberFormat="1" applyFont="1" applyAlignment="1">
      <alignment horizontal="center" wrapText="1"/>
    </xf>
    <xf numFmtId="0" fontId="3" fillId="11"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0" fillId="9" borderId="1" xfId="0" applyFill="1" applyBorder="1" applyAlignment="1">
      <alignment horizontal="center"/>
    </xf>
    <xf numFmtId="0" fontId="0" fillId="16" borderId="1" xfId="0" applyFill="1" applyBorder="1" applyAlignment="1">
      <alignment horizontal="center"/>
    </xf>
    <xf numFmtId="0" fontId="1" fillId="16" borderId="1" xfId="0" applyFont="1" applyFill="1" applyBorder="1" applyAlignment="1">
      <alignment horizontal="center"/>
    </xf>
    <xf numFmtId="0" fontId="0" fillId="8" borderId="1" xfId="0" applyFill="1" applyBorder="1" applyAlignment="1">
      <alignment horizontal="center"/>
    </xf>
    <xf numFmtId="0" fontId="1" fillId="10" borderId="1" xfId="0" applyFont="1" applyFill="1" applyBorder="1" applyAlignment="1">
      <alignment horizontal="center"/>
    </xf>
    <xf numFmtId="0" fontId="13" fillId="14" borderId="1" xfId="0" applyFont="1" applyFill="1" applyBorder="1" applyAlignment="1">
      <alignment horizontal="center"/>
    </xf>
    <xf numFmtId="0" fontId="1" fillId="11" borderId="0" xfId="0" applyFont="1" applyFill="1" applyAlignment="1">
      <alignment vertical="center"/>
    </xf>
    <xf numFmtId="0" fontId="1" fillId="9" borderId="0" xfId="0" applyFont="1" applyFill="1" applyAlignment="1">
      <alignment vertical="center"/>
    </xf>
    <xf numFmtId="0" fontId="1" fillId="16" borderId="0" xfId="0" applyFont="1" applyFill="1" applyAlignment="1">
      <alignment vertical="center"/>
    </xf>
    <xf numFmtId="0" fontId="3" fillId="8" borderId="0" xfId="0" applyFont="1" applyFill="1" applyAlignment="1">
      <alignment vertical="center"/>
    </xf>
    <xf numFmtId="0" fontId="0" fillId="8" borderId="0" xfId="0" applyFill="1" applyAlignment="1">
      <alignment vertical="center"/>
    </xf>
    <xf numFmtId="0" fontId="1" fillId="8" borderId="0" xfId="0" applyFont="1" applyFill="1" applyAlignment="1">
      <alignment vertical="center"/>
    </xf>
    <xf numFmtId="0" fontId="3" fillId="17" borderId="0" xfId="0" applyFont="1" applyFill="1" applyAlignment="1">
      <alignment vertical="center"/>
    </xf>
    <xf numFmtId="0" fontId="1" fillId="17" borderId="0" xfId="0" applyFont="1" applyFill="1" applyAlignment="1">
      <alignment vertical="center"/>
    </xf>
    <xf numFmtId="0" fontId="3" fillId="10" borderId="0" xfId="0" applyFont="1" applyFill="1" applyAlignment="1">
      <alignment vertical="center"/>
    </xf>
    <xf numFmtId="0" fontId="0" fillId="10" borderId="0" xfId="0" applyFill="1" applyAlignment="1">
      <alignment vertical="center"/>
    </xf>
    <xf numFmtId="0" fontId="1" fillId="10" borderId="0" xfId="0" applyFont="1" applyFill="1" applyAlignment="1">
      <alignment vertical="center"/>
    </xf>
    <xf numFmtId="0" fontId="1" fillId="18" borderId="0" xfId="0" applyFont="1" applyFill="1" applyAlignment="1">
      <alignment vertical="center"/>
    </xf>
    <xf numFmtId="0" fontId="2" fillId="0" borderId="1" xfId="0" applyFont="1" applyBorder="1" applyAlignment="1">
      <alignment horizontal="left" vertical="center"/>
    </xf>
    <xf numFmtId="0" fontId="2" fillId="12" borderId="1" xfId="0" applyFont="1" applyFill="1" applyBorder="1" applyAlignment="1">
      <alignment horizontal="left" vertical="center"/>
    </xf>
    <xf numFmtId="0" fontId="2" fillId="0" borderId="1" xfId="0" applyFont="1" applyBorder="1" applyAlignment="1">
      <alignment horizontal="left" vertical="center" wrapText="1"/>
    </xf>
    <xf numFmtId="0" fontId="1" fillId="15" borderId="0" xfId="0" applyFont="1" applyFill="1" applyAlignment="1">
      <alignment horizontal="left" vertical="center"/>
    </xf>
    <xf numFmtId="0" fontId="2" fillId="0" borderId="0" xfId="0" applyFont="1" applyAlignment="1">
      <alignment horizontal="center" vertical="center"/>
    </xf>
    <xf numFmtId="0" fontId="0" fillId="11" borderId="0" xfId="0" applyFill="1" applyAlignment="1">
      <alignment horizontal="center" vertical="center"/>
    </xf>
    <xf numFmtId="0" fontId="0" fillId="9" borderId="0" xfId="0" applyFill="1" applyAlignment="1">
      <alignment horizontal="center" vertical="center"/>
    </xf>
    <xf numFmtId="0" fontId="0" fillId="16" borderId="0" xfId="0" applyFill="1" applyAlignment="1">
      <alignment horizontal="center" vertical="center"/>
    </xf>
    <xf numFmtId="0" fontId="0" fillId="15" borderId="0" xfId="0" applyFill="1" applyAlignment="1">
      <alignment horizontal="center" vertical="center"/>
    </xf>
    <xf numFmtId="0" fontId="0" fillId="8" borderId="0" xfId="0" applyFill="1" applyAlignment="1">
      <alignment horizontal="center" vertical="center"/>
    </xf>
    <xf numFmtId="0" fontId="0" fillId="17" borderId="0" xfId="0" applyFill="1" applyAlignment="1">
      <alignment horizontal="center" vertical="center"/>
    </xf>
    <xf numFmtId="0" fontId="0" fillId="10" borderId="0" xfId="0" applyFill="1" applyAlignment="1">
      <alignment horizontal="center" vertical="center"/>
    </xf>
    <xf numFmtId="0" fontId="0" fillId="14" borderId="0" xfId="0" applyFill="1" applyAlignment="1">
      <alignment horizontal="center" vertical="center"/>
    </xf>
    <xf numFmtId="0" fontId="0" fillId="18" borderId="0" xfId="0" applyFill="1" applyAlignment="1">
      <alignment horizontal="center" vertical="center"/>
    </xf>
    <xf numFmtId="0" fontId="3" fillId="21" borderId="0" xfId="0" applyFont="1" applyFill="1" applyAlignment="1">
      <alignment horizontal="left" vertical="center"/>
    </xf>
    <xf numFmtId="0" fontId="3" fillId="21" borderId="0" xfId="0" applyFont="1" applyFill="1" applyAlignment="1">
      <alignment horizontal="right" vertical="center"/>
    </xf>
    <xf numFmtId="0" fontId="1" fillId="11" borderId="1" xfId="0" applyFont="1" applyFill="1" applyBorder="1" applyAlignment="1">
      <alignment horizontal="center"/>
    </xf>
    <xf numFmtId="0" fontId="1" fillId="9" borderId="1" xfId="0" applyFont="1" applyFill="1" applyBorder="1" applyAlignment="1">
      <alignment horizontal="center"/>
    </xf>
    <xf numFmtId="0" fontId="1" fillId="8" borderId="1" xfId="0" applyFont="1" applyFill="1" applyBorder="1" applyAlignment="1">
      <alignment horizontal="center"/>
    </xf>
    <xf numFmtId="0" fontId="1" fillId="17" borderId="1" xfId="0" applyFont="1" applyFill="1" applyBorder="1" applyAlignment="1">
      <alignment horizontal="center"/>
    </xf>
    <xf numFmtId="0" fontId="1" fillId="18" borderId="1" xfId="0" applyFont="1" applyFill="1" applyBorder="1" applyAlignment="1">
      <alignment horizontal="center"/>
    </xf>
    <xf numFmtId="14" fontId="14" fillId="0" borderId="0" xfId="0" applyNumberFormat="1" applyFont="1" applyAlignment="1">
      <alignment vertical="center" wrapText="1"/>
    </xf>
    <xf numFmtId="0" fontId="3" fillId="11"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6" borderId="1" xfId="0" applyFont="1" applyFill="1" applyBorder="1" applyAlignment="1">
      <alignment horizontal="center" vertical="center"/>
    </xf>
    <xf numFmtId="0" fontId="3" fillId="16" borderId="1" xfId="0" applyFont="1" applyFill="1" applyBorder="1" applyAlignment="1">
      <alignment horizontal="center" vertical="center" wrapText="1"/>
    </xf>
    <xf numFmtId="0" fontId="3" fillId="15"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10" borderId="1" xfId="0" applyFont="1" applyFill="1" applyBorder="1" applyAlignment="1">
      <alignment horizontal="center" vertical="center"/>
    </xf>
    <xf numFmtId="0" fontId="15" fillId="14" borderId="1" xfId="0" applyFont="1" applyFill="1" applyBorder="1" applyAlignment="1">
      <alignment horizontal="center" vertical="center"/>
    </xf>
    <xf numFmtId="0" fontId="3" fillId="18" borderId="1" xfId="0" applyFont="1" applyFill="1" applyBorder="1" applyAlignment="1">
      <alignment horizontal="center" vertical="center"/>
    </xf>
    <xf numFmtId="0" fontId="3" fillId="19" borderId="1" xfId="0" applyFont="1" applyFill="1" applyBorder="1" applyAlignment="1">
      <alignment horizontal="center" vertical="center"/>
    </xf>
    <xf numFmtId="14" fontId="1" fillId="9" borderId="1" xfId="0" applyNumberFormat="1" applyFont="1" applyFill="1" applyBorder="1" applyAlignment="1">
      <alignment horizontal="center"/>
    </xf>
    <xf numFmtId="0" fontId="1" fillId="9" borderId="1" xfId="0" applyFont="1" applyFill="1" applyBorder="1" applyAlignment="1">
      <alignment horizontal="center" vertical="top"/>
    </xf>
    <xf numFmtId="14" fontId="1" fillId="9" borderId="1" xfId="0" applyNumberFormat="1" applyFont="1" applyFill="1" applyBorder="1" applyAlignment="1">
      <alignment horizontal="center" vertical="top"/>
    </xf>
    <xf numFmtId="14" fontId="0" fillId="9" borderId="1" xfId="0" applyNumberFormat="1" applyFill="1" applyBorder="1" applyAlignment="1">
      <alignment horizontal="center"/>
    </xf>
    <xf numFmtId="0" fontId="0" fillId="9" borderId="1" xfId="0" applyFill="1" applyBorder="1" applyAlignment="1">
      <alignment horizontal="center" vertical="top"/>
    </xf>
    <xf numFmtId="14" fontId="0" fillId="9" borderId="1" xfId="0" applyNumberFormat="1" applyFill="1" applyBorder="1" applyAlignment="1">
      <alignment horizontal="center" vertical="top"/>
    </xf>
    <xf numFmtId="17" fontId="0" fillId="9" borderId="1" xfId="0" applyNumberFormat="1" applyFill="1" applyBorder="1" applyAlignment="1">
      <alignment horizontal="center"/>
    </xf>
    <xf numFmtId="17" fontId="1" fillId="9" borderId="1" xfId="0" applyNumberFormat="1" applyFont="1" applyFill="1" applyBorder="1" applyAlignment="1">
      <alignment horizontal="center"/>
    </xf>
    <xf numFmtId="0" fontId="1" fillId="9" borderId="1" xfId="0" applyFont="1" applyFill="1" applyBorder="1" applyAlignment="1">
      <alignment horizontal="center" wrapText="1"/>
    </xf>
    <xf numFmtId="15" fontId="1" fillId="9" borderId="1" xfId="0" applyNumberFormat="1" applyFont="1" applyFill="1" applyBorder="1" applyAlignment="1">
      <alignment horizontal="center"/>
    </xf>
    <xf numFmtId="0" fontId="1" fillId="9" borderId="0" xfId="0" applyFont="1" applyFill="1" applyAlignment="1">
      <alignment horizontal="center"/>
    </xf>
    <xf numFmtId="167" fontId="0" fillId="9" borderId="0" xfId="6" applyNumberFormat="1" applyFont="1" applyFill="1" applyBorder="1" applyAlignment="1">
      <alignment horizontal="center" vertical="center"/>
    </xf>
    <xf numFmtId="9" fontId="0" fillId="9" borderId="0" xfId="0" applyNumberFormat="1" applyFill="1" applyAlignment="1">
      <alignment horizontal="center"/>
    </xf>
    <xf numFmtId="14" fontId="0" fillId="0" borderId="0" xfId="0" applyNumberFormat="1" applyAlignment="1">
      <alignment horizontal="center"/>
    </xf>
    <xf numFmtId="0" fontId="1" fillId="16" borderId="1" xfId="0" applyFont="1" applyFill="1" applyBorder="1" applyAlignment="1">
      <alignment horizontal="center" wrapText="1"/>
    </xf>
    <xf numFmtId="0" fontId="1" fillId="16" borderId="1" xfId="0" applyFont="1" applyFill="1" applyBorder="1" applyAlignment="1">
      <alignment wrapText="1"/>
    </xf>
    <xf numFmtId="0" fontId="1" fillId="16" borderId="1" xfId="0" applyFont="1" applyFill="1" applyBorder="1"/>
    <xf numFmtId="0" fontId="1" fillId="16" borderId="1" xfId="0" applyFont="1" applyFill="1" applyBorder="1" applyAlignment="1">
      <alignment horizontal="left" wrapText="1"/>
    </xf>
    <xf numFmtId="0" fontId="1" fillId="16" borderId="0" xfId="0" applyFont="1" applyFill="1" applyAlignment="1">
      <alignment horizontal="center"/>
    </xf>
    <xf numFmtId="167" fontId="0" fillId="16" borderId="0" xfId="6" applyNumberFormat="1" applyFont="1" applyFill="1" applyBorder="1" applyAlignment="1">
      <alignment horizontal="center" vertical="center"/>
    </xf>
    <xf numFmtId="9" fontId="0" fillId="16" borderId="0" xfId="0" applyNumberFormat="1" applyFill="1" applyAlignment="1">
      <alignment horizontal="center"/>
    </xf>
    <xf numFmtId="0" fontId="1" fillId="11" borderId="0" xfId="0" applyFont="1" applyFill="1" applyAlignment="1">
      <alignment horizontal="center"/>
    </xf>
    <xf numFmtId="167" fontId="0" fillId="11" borderId="0" xfId="6" applyNumberFormat="1" applyFont="1" applyFill="1" applyBorder="1" applyAlignment="1">
      <alignment horizontal="center" vertical="center"/>
    </xf>
    <xf numFmtId="9" fontId="0" fillId="11" borderId="0" xfId="0" applyNumberFormat="1" applyFill="1" applyAlignment="1">
      <alignment horizontal="center"/>
    </xf>
    <xf numFmtId="0" fontId="1" fillId="15" borderId="0" xfId="0" applyFont="1" applyFill="1" applyAlignment="1">
      <alignment horizontal="center"/>
    </xf>
    <xf numFmtId="9" fontId="0" fillId="15" borderId="0" xfId="0" applyNumberFormat="1" applyFill="1" applyAlignment="1">
      <alignment horizontal="center"/>
    </xf>
    <xf numFmtId="0" fontId="1" fillId="8" borderId="1" xfId="0" applyFont="1" applyFill="1" applyBorder="1" applyAlignment="1">
      <alignment horizontal="center" vertical="top"/>
    </xf>
    <xf numFmtId="0" fontId="1" fillId="8" borderId="1" xfId="0" applyFont="1" applyFill="1" applyBorder="1" applyAlignment="1">
      <alignment horizontal="center" wrapText="1"/>
    </xf>
    <xf numFmtId="0" fontId="0" fillId="8" borderId="1" xfId="0" applyFill="1" applyBorder="1" applyAlignment="1">
      <alignment horizontal="center" vertical="top" wrapText="1"/>
    </xf>
    <xf numFmtId="0" fontId="1" fillId="8" borderId="1" xfId="0" applyFont="1" applyFill="1" applyBorder="1" applyAlignment="1">
      <alignment horizontal="center" vertical="top" wrapText="1"/>
    </xf>
    <xf numFmtId="0" fontId="1" fillId="8" borderId="0" xfId="0" applyFont="1" applyFill="1" applyAlignment="1">
      <alignment horizontal="center"/>
    </xf>
    <xf numFmtId="9" fontId="0" fillId="8" borderId="0" xfId="0" applyNumberFormat="1" applyFill="1" applyAlignment="1">
      <alignment horizontal="center"/>
    </xf>
    <xf numFmtId="0" fontId="1" fillId="17" borderId="0" xfId="0" applyFont="1" applyFill="1" applyAlignment="1">
      <alignment horizontal="center"/>
    </xf>
    <xf numFmtId="167" fontId="0" fillId="17" borderId="0" xfId="6" applyNumberFormat="1" applyFont="1" applyFill="1" applyBorder="1" applyAlignment="1">
      <alignment horizontal="center" vertical="center"/>
    </xf>
    <xf numFmtId="9" fontId="0" fillId="17" borderId="0" xfId="0" applyNumberFormat="1" applyFill="1" applyAlignment="1">
      <alignment horizontal="center"/>
    </xf>
    <xf numFmtId="0" fontId="1" fillId="10" borderId="1" xfId="0" applyFont="1" applyFill="1" applyBorder="1" applyAlignment="1">
      <alignment horizontal="center" wrapText="1"/>
    </xf>
    <xf numFmtId="44" fontId="1" fillId="10" borderId="1" xfId="0" applyNumberFormat="1" applyFont="1" applyFill="1" applyBorder="1" applyAlignment="1">
      <alignment horizontal="center" wrapText="1"/>
    </xf>
    <xf numFmtId="0" fontId="1" fillId="10" borderId="0" xfId="0" applyFont="1" applyFill="1" applyAlignment="1">
      <alignment horizontal="center"/>
    </xf>
    <xf numFmtId="167" fontId="0" fillId="10" borderId="0" xfId="6" applyNumberFormat="1" applyFont="1" applyFill="1" applyBorder="1" applyAlignment="1">
      <alignment horizontal="center" vertical="center"/>
    </xf>
    <xf numFmtId="9" fontId="0" fillId="10" borderId="0" xfId="0" applyNumberFormat="1" applyFill="1" applyAlignment="1">
      <alignment horizontal="center"/>
    </xf>
    <xf numFmtId="0" fontId="3" fillId="10" borderId="1" xfId="0" applyFont="1" applyFill="1" applyBorder="1" applyAlignment="1">
      <alignment horizontal="center" vertical="center" wrapText="1"/>
    </xf>
    <xf numFmtId="0" fontId="13" fillId="14" borderId="0" xfId="0" applyFont="1" applyFill="1" applyAlignment="1">
      <alignment horizontal="center"/>
    </xf>
    <xf numFmtId="167" fontId="13" fillId="14" borderId="0" xfId="6" applyNumberFormat="1" applyFont="1" applyFill="1" applyBorder="1" applyAlignment="1">
      <alignment horizontal="center" vertical="center"/>
    </xf>
    <xf numFmtId="9" fontId="13" fillId="14" borderId="0" xfId="0" applyNumberFormat="1" applyFont="1" applyFill="1" applyAlignment="1">
      <alignment horizontal="center"/>
    </xf>
    <xf numFmtId="0" fontId="13" fillId="14" borderId="1" xfId="0" applyFont="1" applyFill="1" applyBorder="1" applyAlignment="1">
      <alignment horizontal="center" vertical="top"/>
    </xf>
    <xf numFmtId="0" fontId="13" fillId="14" borderId="0" xfId="0" applyFont="1" applyFill="1" applyAlignment="1">
      <alignment vertical="center"/>
    </xf>
    <xf numFmtId="0" fontId="15" fillId="14" borderId="0" xfId="0" applyFont="1" applyFill="1" applyAlignment="1">
      <alignment vertical="center"/>
    </xf>
    <xf numFmtId="0" fontId="3" fillId="18" borderId="0" xfId="0" applyFont="1" applyFill="1" applyAlignment="1">
      <alignment vertical="center"/>
    </xf>
    <xf numFmtId="0" fontId="3" fillId="15" borderId="0" xfId="0" applyFont="1" applyFill="1" applyAlignment="1">
      <alignment vertical="center"/>
    </xf>
    <xf numFmtId="2" fontId="3" fillId="0" borderId="0" xfId="0" applyNumberFormat="1" applyFont="1" applyAlignment="1">
      <alignment horizontal="center"/>
    </xf>
    <xf numFmtId="0" fontId="11" fillId="19" borderId="1" xfId="0" applyFont="1" applyFill="1" applyBorder="1" applyAlignment="1">
      <alignment wrapText="1"/>
    </xf>
    <xf numFmtId="0" fontId="0" fillId="19" borderId="1" xfId="0" applyFill="1" applyBorder="1"/>
    <xf numFmtId="0" fontId="11" fillId="19" borderId="1" xfId="0" applyFont="1" applyFill="1" applyBorder="1" applyAlignment="1">
      <alignment vertical="top" wrapText="1"/>
    </xf>
    <xf numFmtId="0" fontId="1" fillId="19" borderId="1" xfId="0" applyFont="1" applyFill="1" applyBorder="1"/>
    <xf numFmtId="0" fontId="0" fillId="19" borderId="1" xfId="0" applyFill="1" applyBorder="1" applyAlignment="1">
      <alignment wrapText="1"/>
    </xf>
    <xf numFmtId="0" fontId="1" fillId="19" borderId="1" xfId="0" applyFont="1" applyFill="1" applyBorder="1" applyAlignment="1">
      <alignment wrapText="1"/>
    </xf>
    <xf numFmtId="0" fontId="0" fillId="19" borderId="1" xfId="0" applyFill="1" applyBorder="1" applyAlignment="1">
      <alignment vertical="top" wrapText="1"/>
    </xf>
    <xf numFmtId="0" fontId="1" fillId="19" borderId="1" xfId="0" applyFont="1" applyFill="1" applyBorder="1" applyAlignment="1">
      <alignment vertical="top"/>
    </xf>
    <xf numFmtId="10" fontId="1" fillId="19" borderId="1" xfId="0" applyNumberFormat="1" applyFont="1" applyFill="1" applyBorder="1" applyAlignment="1">
      <alignment wrapText="1"/>
    </xf>
    <xf numFmtId="9" fontId="0" fillId="19" borderId="1" xfId="0" applyNumberFormat="1" applyFill="1" applyBorder="1" applyAlignment="1">
      <alignment horizontal="center"/>
    </xf>
    <xf numFmtId="10" fontId="0" fillId="19" borderId="1" xfId="0" applyNumberFormat="1" applyFill="1" applyBorder="1" applyAlignment="1">
      <alignment wrapText="1"/>
    </xf>
    <xf numFmtId="10" fontId="3" fillId="0" borderId="0" xfId="0" applyNumberFormat="1" applyFont="1" applyAlignment="1">
      <alignment horizontal="center"/>
    </xf>
    <xf numFmtId="0" fontId="1" fillId="18" borderId="0" xfId="0" applyFont="1" applyFill="1" applyAlignment="1">
      <alignment horizontal="center"/>
    </xf>
    <xf numFmtId="167" fontId="1" fillId="18" borderId="0" xfId="6" applyNumberFormat="1" applyFont="1" applyFill="1" applyBorder="1" applyAlignment="1">
      <alignment horizontal="center" vertical="center"/>
    </xf>
    <xf numFmtId="9" fontId="1" fillId="18" borderId="0" xfId="0" applyNumberFormat="1" applyFont="1" applyFill="1" applyAlignment="1">
      <alignment horizontal="center"/>
    </xf>
    <xf numFmtId="0" fontId="1" fillId="18" borderId="1" xfId="0" applyFont="1" applyFill="1" applyBorder="1" applyAlignment="1">
      <alignment horizontal="center" vertical="top"/>
    </xf>
    <xf numFmtId="10" fontId="1" fillId="18" borderId="1" xfId="0" applyNumberFormat="1" applyFont="1" applyFill="1" applyBorder="1" applyAlignment="1">
      <alignment horizontal="center" wrapText="1"/>
    </xf>
    <xf numFmtId="10" fontId="1" fillId="18" borderId="1" xfId="0" applyNumberFormat="1" applyFont="1" applyFill="1" applyBorder="1" applyAlignment="1">
      <alignment horizontal="center" vertical="top" wrapText="1"/>
    </xf>
    <xf numFmtId="9" fontId="0" fillId="18" borderId="1" xfId="0" applyNumberFormat="1" applyFill="1" applyBorder="1" applyAlignment="1">
      <alignment horizontal="center"/>
    </xf>
    <xf numFmtId="9" fontId="1" fillId="18" borderId="1" xfId="0" applyNumberFormat="1" applyFont="1" applyFill="1" applyBorder="1" applyAlignment="1">
      <alignment horizontal="center"/>
    </xf>
    <xf numFmtId="166" fontId="1" fillId="18" borderId="1" xfId="0" applyNumberFormat="1" applyFont="1" applyFill="1" applyBorder="1" applyAlignment="1">
      <alignment horizontal="center"/>
    </xf>
    <xf numFmtId="0" fontId="2" fillId="2" borderId="25" xfId="0" applyFont="1" applyFill="1" applyBorder="1" applyAlignment="1">
      <alignment horizontal="center" vertical="center" wrapText="1"/>
    </xf>
    <xf numFmtId="0" fontId="2" fillId="2" borderId="25" xfId="0" applyFont="1" applyFill="1" applyBorder="1" applyAlignment="1">
      <alignment horizontal="center" vertical="center"/>
    </xf>
    <xf numFmtId="0" fontId="16" fillId="3" borderId="25" xfId="0" applyFont="1" applyFill="1" applyBorder="1" applyAlignment="1">
      <alignment horizontal="center" vertical="center" wrapText="1"/>
    </xf>
    <xf numFmtId="0" fontId="16" fillId="3" borderId="25" xfId="0" applyFont="1" applyFill="1" applyBorder="1" applyAlignment="1">
      <alignment horizontal="center" vertical="center"/>
    </xf>
    <xf numFmtId="0" fontId="3" fillId="19" borderId="25" xfId="0" applyFont="1" applyFill="1" applyBorder="1" applyAlignment="1">
      <alignment horizontal="center" vertical="center"/>
    </xf>
    <xf numFmtId="14" fontId="2" fillId="0" borderId="17" xfId="0" applyNumberFormat="1" applyFont="1" applyBorder="1" applyAlignment="1">
      <alignment horizontal="center"/>
    </xf>
    <xf numFmtId="0" fontId="2" fillId="0" borderId="17" xfId="0" applyFont="1" applyBorder="1"/>
    <xf numFmtId="0" fontId="8" fillId="0" borderId="17" xfId="0" applyFont="1" applyBorder="1" applyAlignment="1">
      <alignment wrapText="1"/>
    </xf>
    <xf numFmtId="44" fontId="8" fillId="0" borderId="17" xfId="0" applyNumberFormat="1" applyFont="1" applyBorder="1"/>
    <xf numFmtId="44" fontId="2" fillId="0" borderId="17" xfId="0" applyNumberFormat="1" applyFont="1" applyBorder="1"/>
    <xf numFmtId="44" fontId="2" fillId="0" borderId="25" xfId="0" applyNumberFormat="1" applyFont="1" applyBorder="1"/>
    <xf numFmtId="14" fontId="2" fillId="0" borderId="24" xfId="0" applyNumberFormat="1" applyFont="1" applyBorder="1" applyAlignment="1">
      <alignment horizontal="center"/>
    </xf>
    <xf numFmtId="0" fontId="2" fillId="0" borderId="24" xfId="0" applyFont="1" applyBorder="1"/>
    <xf numFmtId="0" fontId="8" fillId="0" borderId="24" xfId="0" applyFont="1" applyBorder="1" applyAlignment="1">
      <alignment wrapText="1"/>
    </xf>
    <xf numFmtId="44" fontId="8" fillId="0" borderId="24" xfId="0" applyNumberFormat="1" applyFont="1" applyBorder="1"/>
    <xf numFmtId="0" fontId="1" fillId="15" borderId="27" xfId="0" applyFont="1" applyFill="1" applyBorder="1"/>
    <xf numFmtId="0" fontId="2" fillId="0" borderId="25" xfId="0" applyFont="1" applyBorder="1" applyAlignment="1">
      <alignment horizontal="center"/>
    </xf>
    <xf numFmtId="0" fontId="2" fillId="0" borderId="25" xfId="0" applyFont="1" applyBorder="1"/>
    <xf numFmtId="0" fontId="8" fillId="0" borderId="25" xfId="0" applyFont="1" applyBorder="1" applyAlignment="1">
      <alignment wrapText="1"/>
    </xf>
    <xf numFmtId="44" fontId="8" fillId="0" borderId="25" xfId="0" applyNumberFormat="1" applyFont="1" applyBorder="1"/>
    <xf numFmtId="44" fontId="2" fillId="0" borderId="24" xfId="0" applyNumberFormat="1" applyFont="1" applyBorder="1"/>
    <xf numFmtId="44" fontId="2" fillId="0" borderId="25" xfId="1" applyFont="1" applyBorder="1"/>
    <xf numFmtId="44" fontId="8" fillId="0" borderId="24" xfId="2" applyNumberFormat="1" applyFont="1" applyFill="1" applyBorder="1"/>
    <xf numFmtId="44" fontId="8" fillId="0" borderId="17" xfId="1" applyFont="1" applyFill="1" applyBorder="1"/>
    <xf numFmtId="0" fontId="2" fillId="0" borderId="17" xfId="0" applyFont="1" applyBorder="1" applyAlignment="1">
      <alignment horizontal="center"/>
    </xf>
    <xf numFmtId="44" fontId="2" fillId="0" borderId="25" xfId="1" applyFont="1" applyFill="1" applyBorder="1"/>
    <xf numFmtId="0" fontId="2" fillId="0" borderId="24" xfId="0" applyFont="1" applyBorder="1" applyAlignment="1">
      <alignment wrapText="1"/>
    </xf>
    <xf numFmtId="0" fontId="2" fillId="0" borderId="17" xfId="0" applyFont="1" applyBorder="1" applyAlignment="1">
      <alignment wrapText="1"/>
    </xf>
    <xf numFmtId="0" fontId="1" fillId="0" borderId="17" xfId="0" applyFont="1" applyBorder="1" applyAlignment="1">
      <alignment wrapText="1"/>
    </xf>
    <xf numFmtId="44" fontId="2" fillId="12" borderId="25" xfId="0" applyNumberFormat="1" applyFont="1" applyFill="1" applyBorder="1"/>
    <xf numFmtId="44" fontId="8" fillId="0" borderId="25" xfId="1" applyFont="1" applyFill="1" applyBorder="1"/>
    <xf numFmtId="44" fontId="2" fillId="0" borderId="24" xfId="1" applyFont="1" applyBorder="1"/>
    <xf numFmtId="44" fontId="2" fillId="0" borderId="17" xfId="1" applyFont="1" applyBorder="1"/>
    <xf numFmtId="44" fontId="8" fillId="0" borderId="25" xfId="1" applyFont="1" applyBorder="1"/>
    <xf numFmtId="14" fontId="3" fillId="0" borderId="24" xfId="0" applyNumberFormat="1" applyFont="1" applyBorder="1" applyAlignment="1">
      <alignment horizontal="center"/>
    </xf>
    <xf numFmtId="0" fontId="3" fillId="0" borderId="17" xfId="0" applyFont="1" applyBorder="1"/>
    <xf numFmtId="14" fontId="1" fillId="15" borderId="27" xfId="0" applyNumberFormat="1" applyFont="1" applyFill="1" applyBorder="1"/>
    <xf numFmtId="14" fontId="1" fillId="0" borderId="17" xfId="0" applyNumberFormat="1" applyFont="1" applyBorder="1"/>
    <xf numFmtId="0" fontId="1" fillId="0" borderId="25" xfId="0" applyFont="1" applyBorder="1"/>
    <xf numFmtId="0" fontId="3" fillId="0" borderId="24" xfId="0" applyFont="1" applyBorder="1" applyAlignment="1">
      <alignment wrapText="1"/>
    </xf>
    <xf numFmtId="0" fontId="1" fillId="0" borderId="24" xfId="0" applyFont="1" applyBorder="1" applyAlignment="1">
      <alignment wrapText="1"/>
    </xf>
    <xf numFmtId="44" fontId="17" fillId="0" borderId="17" xfId="0" applyNumberFormat="1" applyFont="1" applyBorder="1"/>
    <xf numFmtId="14" fontId="3" fillId="12" borderId="17" xfId="0" applyNumberFormat="1" applyFont="1" applyFill="1" applyBorder="1" applyAlignment="1">
      <alignment horizontal="center"/>
    </xf>
    <xf numFmtId="0" fontId="17" fillId="0" borderId="17" xfId="0" applyFont="1" applyBorder="1"/>
    <xf numFmtId="0" fontId="11" fillId="0" borderId="17" xfId="0" applyFont="1" applyBorder="1" applyAlignment="1">
      <alignment wrapText="1"/>
    </xf>
    <xf numFmtId="0" fontId="17" fillId="0" borderId="25" xfId="0" applyFont="1" applyBorder="1" applyAlignment="1">
      <alignment horizontal="center"/>
    </xf>
    <xf numFmtId="0" fontId="17" fillId="0" borderId="25" xfId="0" applyFont="1" applyBorder="1"/>
    <xf numFmtId="0" fontId="18" fillId="0" borderId="25" xfId="0" applyFont="1" applyBorder="1" applyAlignment="1">
      <alignment wrapText="1"/>
    </xf>
    <xf numFmtId="44" fontId="19" fillId="0" borderId="25" xfId="0" applyNumberFormat="1" applyFont="1" applyBorder="1"/>
    <xf numFmtId="14" fontId="1" fillId="0" borderId="24" xfId="0" applyNumberFormat="1" applyFont="1" applyBorder="1"/>
    <xf numFmtId="14" fontId="3" fillId="0" borderId="17" xfId="0" applyNumberFormat="1" applyFont="1" applyBorder="1"/>
    <xf numFmtId="14" fontId="3" fillId="0" borderId="17" xfId="0" applyNumberFormat="1" applyFont="1" applyBorder="1" applyAlignment="1">
      <alignment horizontal="center"/>
    </xf>
    <xf numFmtId="0" fontId="1" fillId="0" borderId="25" xfId="0" applyFont="1" applyBorder="1" applyAlignment="1">
      <alignment horizontal="center"/>
    </xf>
    <xf numFmtId="0" fontId="2" fillId="0" borderId="25" xfId="0" applyFont="1" applyBorder="1" applyAlignment="1">
      <alignment wrapText="1"/>
    </xf>
    <xf numFmtId="164" fontId="8" fillId="0" borderId="17" xfId="0" applyNumberFormat="1" applyFont="1" applyBorder="1" applyAlignment="1">
      <alignment wrapText="1"/>
    </xf>
    <xf numFmtId="0" fontId="1" fillId="0" borderId="25" xfId="0" applyFont="1" applyBorder="1" applyAlignment="1">
      <alignment wrapText="1"/>
    </xf>
    <xf numFmtId="0" fontId="20" fillId="15" borderId="17" xfId="0" applyFont="1" applyFill="1" applyBorder="1"/>
    <xf numFmtId="0" fontId="1" fillId="15" borderId="17" xfId="4" applyFont="1" applyFill="1" applyBorder="1"/>
    <xf numFmtId="0" fontId="3" fillId="0" borderId="24" xfId="0" applyFont="1" applyBorder="1"/>
    <xf numFmtId="44" fontId="3" fillId="0" borderId="24" xfId="0" applyNumberFormat="1" applyFont="1" applyBorder="1"/>
    <xf numFmtId="44" fontId="3" fillId="0" borderId="17" xfId="0" applyNumberFormat="1" applyFont="1" applyBorder="1"/>
    <xf numFmtId="0" fontId="3" fillId="0" borderId="25" xfId="0" applyFont="1" applyBorder="1" applyAlignment="1">
      <alignment horizontal="center"/>
    </xf>
    <xf numFmtId="0" fontId="3" fillId="0" borderId="25" xfId="0" applyFont="1" applyBorder="1"/>
    <xf numFmtId="44" fontId="1" fillId="0" borderId="25" xfId="1" applyFont="1" applyFill="1" applyBorder="1"/>
    <xf numFmtId="44" fontId="2" fillId="12" borderId="25" xfId="1" applyFont="1" applyFill="1" applyBorder="1"/>
    <xf numFmtId="44" fontId="8" fillId="0" borderId="17" xfId="1" applyFont="1" applyBorder="1" applyAlignment="1">
      <alignment wrapText="1"/>
    </xf>
    <xf numFmtId="0" fontId="1" fillId="15" borderId="25" xfId="0" applyFont="1" applyFill="1" applyBorder="1" applyAlignment="1">
      <alignment wrapText="1"/>
    </xf>
    <xf numFmtId="14" fontId="2" fillId="0" borderId="25" xfId="0" applyNumberFormat="1" applyFont="1" applyBorder="1" applyAlignment="1">
      <alignment horizontal="center"/>
    </xf>
    <xf numFmtId="0" fontId="8" fillId="15" borderId="17" xfId="0" applyFont="1" applyFill="1" applyBorder="1"/>
    <xf numFmtId="14" fontId="1" fillId="0" borderId="0" xfId="0" applyNumberFormat="1" applyFont="1"/>
    <xf numFmtId="0" fontId="20" fillId="0" borderId="0" xfId="0" applyFont="1"/>
    <xf numFmtId="0" fontId="1" fillId="0" borderId="0" xfId="4" applyFont="1"/>
    <xf numFmtId="0" fontId="0" fillId="8" borderId="1" xfId="0" applyFill="1" applyBorder="1" applyAlignment="1">
      <alignment horizontal="center" wrapText="1"/>
    </xf>
    <xf numFmtId="14" fontId="8" fillId="12"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1" fillId="10" borderId="1" xfId="0" applyFont="1" applyFill="1" applyBorder="1" applyAlignment="1">
      <alignment vertical="top" wrapText="1"/>
    </xf>
    <xf numFmtId="0" fontId="13" fillId="14" borderId="1" xfId="0" applyFont="1" applyFill="1" applyBorder="1" applyAlignment="1">
      <alignment vertical="top"/>
    </xf>
    <xf numFmtId="0" fontId="1" fillId="18" borderId="1" xfId="0" applyFont="1" applyFill="1" applyBorder="1" applyAlignment="1">
      <alignment vertical="top"/>
    </xf>
    <xf numFmtId="0" fontId="1" fillId="8" borderId="1" xfId="0" applyFont="1" applyFill="1" applyBorder="1" applyAlignment="1">
      <alignment vertical="top" wrapText="1"/>
    </xf>
    <xf numFmtId="0" fontId="0" fillId="16" borderId="1" xfId="0" applyFill="1" applyBorder="1" applyAlignment="1">
      <alignment vertical="top" wrapText="1"/>
    </xf>
    <xf numFmtId="0" fontId="1" fillId="16" borderId="1" xfId="0" applyFont="1" applyFill="1" applyBorder="1" applyAlignment="1">
      <alignment vertical="top" wrapText="1"/>
    </xf>
    <xf numFmtId="3" fontId="1" fillId="8" borderId="1" xfId="0" applyNumberFormat="1" applyFont="1" applyFill="1" applyBorder="1" applyAlignment="1">
      <alignment horizontal="center"/>
    </xf>
    <xf numFmtId="0" fontId="21" fillId="16" borderId="0" xfId="0" applyFont="1" applyFill="1" applyAlignment="1">
      <alignment wrapText="1"/>
    </xf>
    <xf numFmtId="0" fontId="21" fillId="10" borderId="0" xfId="0" applyFont="1" applyFill="1"/>
    <xf numFmtId="0" fontId="1" fillId="10" borderId="0" xfId="0" applyFont="1" applyFill="1" applyAlignment="1">
      <alignment vertical="top" wrapText="1"/>
    </xf>
    <xf numFmtId="0" fontId="0" fillId="10" borderId="0" xfId="0" applyFill="1" applyAlignment="1">
      <alignment vertical="top" wrapText="1"/>
    </xf>
    <xf numFmtId="17" fontId="1" fillId="10" borderId="1" xfId="0" applyNumberFormat="1" applyFont="1" applyFill="1" applyBorder="1" applyAlignment="1">
      <alignment vertical="top" wrapText="1"/>
    </xf>
    <xf numFmtId="44" fontId="8" fillId="12" borderId="7" xfId="1" applyFont="1" applyFill="1" applyBorder="1"/>
    <xf numFmtId="44" fontId="1" fillId="12" borderId="17" xfId="1" applyFont="1" applyFill="1" applyBorder="1"/>
    <xf numFmtId="44" fontId="1" fillId="12" borderId="0" xfId="1" applyFont="1" applyFill="1" applyBorder="1"/>
    <xf numFmtId="44" fontId="3" fillId="12" borderId="17" xfId="1" applyFont="1" applyFill="1" applyBorder="1"/>
    <xf numFmtId="44" fontId="1" fillId="12" borderId="17" xfId="0" applyNumberFormat="1" applyFont="1" applyFill="1" applyBorder="1"/>
    <xf numFmtId="0" fontId="8" fillId="12" borderId="1" xfId="0" applyFont="1" applyFill="1" applyBorder="1" applyAlignment="1">
      <alignment horizontal="center" vertical="center"/>
    </xf>
    <xf numFmtId="0" fontId="1" fillId="21" borderId="1" xfId="0" applyFont="1" applyFill="1" applyBorder="1" applyAlignment="1">
      <alignment horizontal="center"/>
    </xf>
    <xf numFmtId="14" fontId="1" fillId="12" borderId="1" xfId="0" applyNumberFormat="1" applyFont="1" applyFill="1" applyBorder="1" applyAlignment="1">
      <alignment horizontal="center" vertical="center"/>
    </xf>
    <xf numFmtId="0" fontId="1" fillId="12" borderId="1" xfId="0" applyFont="1" applyFill="1" applyBorder="1" applyAlignment="1">
      <alignment horizontal="center" vertical="center"/>
    </xf>
    <xf numFmtId="0" fontId="3" fillId="12" borderId="1" xfId="0" applyFont="1" applyFill="1" applyBorder="1" applyAlignment="1">
      <alignment horizontal="left" vertical="center"/>
    </xf>
    <xf numFmtId="0" fontId="13" fillId="22" borderId="1" xfId="0" applyFont="1" applyFill="1" applyBorder="1" applyAlignment="1">
      <alignment horizontal="center"/>
    </xf>
    <xf numFmtId="0" fontId="1" fillId="23" borderId="1" xfId="0" applyFont="1" applyFill="1" applyBorder="1" applyAlignment="1">
      <alignment horizontal="center"/>
    </xf>
    <xf numFmtId="10" fontId="1" fillId="23" borderId="1" xfId="0" applyNumberFormat="1" applyFont="1" applyFill="1" applyBorder="1" applyAlignment="1">
      <alignment horizontal="center" wrapText="1"/>
    </xf>
    <xf numFmtId="0" fontId="1" fillId="24" borderId="1" xfId="0" applyFont="1" applyFill="1" applyBorder="1" applyAlignment="1">
      <alignment horizontal="center"/>
    </xf>
    <xf numFmtId="44" fontId="8" fillId="0" borderId="7" xfId="1" applyFont="1" applyFill="1" applyBorder="1"/>
    <xf numFmtId="0" fontId="21" fillId="10" borderId="0" xfId="0" applyFont="1" applyFill="1" applyAlignment="1">
      <alignment wrapText="1"/>
    </xf>
    <xf numFmtId="0" fontId="1" fillId="10" borderId="0" xfId="0" applyFont="1" applyFill="1" applyAlignment="1">
      <alignment wrapText="1"/>
    </xf>
    <xf numFmtId="0" fontId="1" fillId="14" borderId="1" xfId="0" applyFont="1" applyFill="1" applyBorder="1" applyAlignment="1">
      <alignment horizontal="center"/>
    </xf>
    <xf numFmtId="0" fontId="1" fillId="25" borderId="1" xfId="0" applyFont="1" applyFill="1" applyBorder="1" applyAlignment="1">
      <alignment horizontal="center"/>
    </xf>
    <xf numFmtId="0" fontId="0" fillId="15" borderId="1" xfId="0" applyFill="1" applyBorder="1" applyAlignment="1">
      <alignment horizontal="center"/>
    </xf>
    <xf numFmtId="0" fontId="0" fillId="18" borderId="1" xfId="0" applyFill="1" applyBorder="1" applyAlignment="1">
      <alignment horizontal="center"/>
    </xf>
    <xf numFmtId="0" fontId="0" fillId="17" borderId="1" xfId="0" applyFill="1" applyBorder="1" applyAlignment="1">
      <alignment horizontal="center"/>
    </xf>
    <xf numFmtId="0" fontId="0" fillId="10" borderId="1" xfId="0" applyFill="1" applyBorder="1" applyAlignment="1">
      <alignment horizontal="center"/>
    </xf>
    <xf numFmtId="0" fontId="1" fillId="16" borderId="0" xfId="0" applyFont="1" applyFill="1" applyAlignment="1">
      <alignment wrapText="1"/>
    </xf>
    <xf numFmtId="0" fontId="1" fillId="16" borderId="1" xfId="0" applyFont="1" applyFill="1" applyBorder="1" applyAlignment="1">
      <alignment horizontal="center" vertical="center" wrapText="1"/>
    </xf>
    <xf numFmtId="0" fontId="1" fillId="16" borderId="1" xfId="0" applyFont="1" applyFill="1" applyBorder="1" applyAlignment="1">
      <alignment horizontal="center" vertical="center"/>
    </xf>
    <xf numFmtId="9" fontId="0" fillId="15" borderId="0" xfId="6" applyFont="1" applyFill="1" applyBorder="1" applyAlignment="1">
      <alignment horizontal="center" vertical="center"/>
    </xf>
    <xf numFmtId="9" fontId="0" fillId="8" borderId="0" xfId="6" applyFont="1" applyFill="1" applyBorder="1" applyAlignment="1">
      <alignment horizontal="center" vertical="center"/>
    </xf>
    <xf numFmtId="44" fontId="22" fillId="0" borderId="0" xfId="1" applyFont="1" applyFill="1" applyBorder="1"/>
    <xf numFmtId="44" fontId="22" fillId="12" borderId="0" xfId="1" applyFont="1" applyFill="1" applyBorder="1"/>
    <xf numFmtId="44" fontId="23" fillId="12" borderId="0" xfId="1" applyFont="1" applyFill="1" applyBorder="1"/>
    <xf numFmtId="44" fontId="7" fillId="0" borderId="0" xfId="0" applyNumberFormat="1" applyFont="1"/>
    <xf numFmtId="0" fontId="1" fillId="0" borderId="1" xfId="0" applyFont="1" applyBorder="1"/>
    <xf numFmtId="0" fontId="1" fillId="17" borderId="18" xfId="0" applyFont="1" applyFill="1" applyBorder="1" applyAlignment="1">
      <alignment horizontal="center"/>
    </xf>
    <xf numFmtId="0" fontId="1" fillId="17" borderId="30" xfId="0" applyFont="1" applyFill="1" applyBorder="1" applyAlignment="1">
      <alignment horizontal="center"/>
    </xf>
    <xf numFmtId="0" fontId="1" fillId="17" borderId="13" xfId="0" applyFont="1" applyFill="1" applyBorder="1" applyAlignment="1">
      <alignment horizontal="center"/>
    </xf>
    <xf numFmtId="0" fontId="1" fillId="17" borderId="10" xfId="0" applyFont="1" applyFill="1" applyBorder="1" applyAlignment="1">
      <alignment horizontal="center"/>
    </xf>
    <xf numFmtId="0" fontId="1" fillId="17" borderId="29" xfId="0" applyFont="1" applyFill="1" applyBorder="1" applyAlignment="1">
      <alignment horizontal="center"/>
    </xf>
    <xf numFmtId="0" fontId="13" fillId="14" borderId="18" xfId="0" applyFont="1" applyFill="1" applyBorder="1" applyAlignment="1">
      <alignment horizontal="center"/>
    </xf>
    <xf numFmtId="0" fontId="13" fillId="14" borderId="30" xfId="0" applyFont="1" applyFill="1" applyBorder="1" applyAlignment="1">
      <alignment horizontal="center"/>
    </xf>
    <xf numFmtId="0" fontId="13" fillId="14" borderId="13" xfId="0" applyFont="1" applyFill="1" applyBorder="1" applyAlignment="1">
      <alignment horizontal="center"/>
    </xf>
    <xf numFmtId="0" fontId="13" fillId="14" borderId="10" xfId="0" applyFont="1" applyFill="1" applyBorder="1" applyAlignment="1">
      <alignment horizontal="center"/>
    </xf>
    <xf numFmtId="0" fontId="13" fillId="26" borderId="31" xfId="0" applyFont="1" applyFill="1" applyBorder="1" applyAlignment="1">
      <alignment horizontal="center"/>
    </xf>
    <xf numFmtId="0" fontId="13" fillId="26" borderId="32" xfId="0" applyFont="1" applyFill="1" applyBorder="1" applyAlignment="1">
      <alignment horizontal="center"/>
    </xf>
    <xf numFmtId="0" fontId="13" fillId="26" borderId="14" xfId="0" applyFont="1" applyFill="1" applyBorder="1" applyAlignment="1">
      <alignment horizontal="center"/>
    </xf>
    <xf numFmtId="0" fontId="13" fillId="26" borderId="8" xfId="0" applyFont="1" applyFill="1" applyBorder="1" applyAlignment="1">
      <alignment horizontal="center"/>
    </xf>
    <xf numFmtId="0" fontId="13" fillId="26" borderId="33" xfId="0" applyFont="1" applyFill="1" applyBorder="1" applyAlignment="1">
      <alignment horizontal="center"/>
    </xf>
    <xf numFmtId="0" fontId="13" fillId="26" borderId="12" xfId="0" applyFont="1" applyFill="1" applyBorder="1" applyAlignment="1">
      <alignment horizontal="center"/>
    </xf>
    <xf numFmtId="0" fontId="13" fillId="26" borderId="1" xfId="0" applyFont="1" applyFill="1" applyBorder="1" applyAlignment="1">
      <alignment horizontal="center"/>
    </xf>
    <xf numFmtId="9" fontId="7" fillId="0" borderId="0" xfId="6" applyFont="1"/>
    <xf numFmtId="10" fontId="7" fillId="0" borderId="0" xfId="6" applyNumberFormat="1" applyFont="1"/>
    <xf numFmtId="2" fontId="1" fillId="0" borderId="0" xfId="1" applyNumberFormat="1" applyFont="1" applyBorder="1"/>
    <xf numFmtId="2" fontId="1" fillId="0" borderId="0" xfId="0" applyNumberFormat="1"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0" borderId="0" xfId="0" applyFont="1" applyFill="1" applyAlignment="1">
      <alignment horizontal="center" vertical="center"/>
    </xf>
    <xf numFmtId="0" fontId="3" fillId="7" borderId="20" xfId="0" applyFont="1" applyFill="1" applyBorder="1" applyAlignment="1">
      <alignment horizontal="center"/>
    </xf>
    <xf numFmtId="0" fontId="1" fillId="7" borderId="21" xfId="0" applyFont="1" applyFill="1" applyBorder="1" applyAlignment="1">
      <alignment horizontal="center"/>
    </xf>
    <xf numFmtId="0" fontId="1" fillId="7" borderId="22" xfId="0" applyFont="1" applyFill="1" applyBorder="1" applyAlignment="1">
      <alignment horizontal="center"/>
    </xf>
    <xf numFmtId="0" fontId="3" fillId="7" borderId="3"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6" xfId="0" applyFont="1" applyFill="1" applyBorder="1" applyAlignment="1">
      <alignment horizontal="center" vertical="center"/>
    </xf>
    <xf numFmtId="0" fontId="3" fillId="18"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3" fillId="16"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5" fillId="14" borderId="1"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xf>
    <xf numFmtId="0" fontId="1" fillId="0" borderId="0" xfId="0" applyFont="1" applyBorder="1"/>
    <xf numFmtId="0" fontId="3" fillId="12" borderId="0" xfId="0" applyFont="1" applyFill="1" applyBorder="1" applyAlignment="1">
      <alignment horizontal="center"/>
    </xf>
    <xf numFmtId="0" fontId="1" fillId="12" borderId="0" xfId="0" applyFont="1" applyFill="1" applyBorder="1" applyAlignment="1">
      <alignment horizontal="center"/>
    </xf>
    <xf numFmtId="0" fontId="3" fillId="12" borderId="0" xfId="0" applyFont="1" applyFill="1" applyBorder="1" applyAlignment="1">
      <alignment horizontal="center"/>
    </xf>
    <xf numFmtId="0" fontId="1" fillId="12" borderId="0" xfId="0" applyFont="1" applyFill="1" applyBorder="1" applyAlignment="1">
      <alignment horizontal="center"/>
    </xf>
    <xf numFmtId="0" fontId="4" fillId="12" borderId="0" xfId="0" applyFont="1" applyFill="1" applyBorder="1"/>
    <xf numFmtId="0" fontId="5" fillId="12" borderId="0" xfId="0" applyFont="1" applyFill="1" applyBorder="1"/>
    <xf numFmtId="0" fontId="1" fillId="12" borderId="0" xfId="0" applyFont="1" applyFill="1" applyBorder="1"/>
    <xf numFmtId="0" fontId="2" fillId="12" borderId="0" xfId="0" applyFont="1" applyFill="1" applyBorder="1" applyAlignment="1">
      <alignment horizontal="center" wrapText="1"/>
    </xf>
    <xf numFmtId="0" fontId="2" fillId="12" borderId="0" xfId="0" applyFont="1" applyFill="1" applyBorder="1" applyAlignment="1">
      <alignment horizontal="center"/>
    </xf>
    <xf numFmtId="0" fontId="2" fillId="12" borderId="0" xfId="0" applyFont="1" applyFill="1" applyBorder="1"/>
    <xf numFmtId="0" fontId="2" fillId="12" borderId="0" xfId="0" applyFont="1" applyFill="1" applyBorder="1" applyAlignment="1">
      <alignment wrapText="1"/>
    </xf>
    <xf numFmtId="0" fontId="6" fillId="12" borderId="0" xfId="0" applyFont="1" applyFill="1" applyBorder="1" applyAlignment="1">
      <alignment wrapText="1"/>
    </xf>
    <xf numFmtId="0" fontId="6" fillId="12" borderId="0" xfId="0" applyFont="1" applyFill="1" applyBorder="1"/>
    <xf numFmtId="0" fontId="3" fillId="12" borderId="0" xfId="0" applyFont="1" applyFill="1" applyBorder="1"/>
    <xf numFmtId="0" fontId="0" fillId="12" borderId="0" xfId="0" applyFill="1" applyBorder="1"/>
    <xf numFmtId="8" fontId="0" fillId="12" borderId="0" xfId="0" applyNumberFormat="1" applyFill="1" applyBorder="1"/>
    <xf numFmtId="6" fontId="0" fillId="12" borderId="0" xfId="0" applyNumberFormat="1" applyFill="1" applyBorder="1"/>
    <xf numFmtId="44" fontId="0" fillId="12" borderId="0" xfId="0" applyNumberFormat="1" applyFill="1" applyBorder="1"/>
    <xf numFmtId="0" fontId="1" fillId="0" borderId="0" xfId="0" applyFont="1" applyAlignment="1">
      <alignment horizontal="center"/>
    </xf>
    <xf numFmtId="0" fontId="8" fillId="4" borderId="30" xfId="0" applyFont="1" applyFill="1" applyBorder="1" applyAlignment="1">
      <alignment horizontal="center" vertical="center"/>
    </xf>
    <xf numFmtId="0" fontId="8" fillId="4" borderId="1" xfId="0" applyFont="1" applyFill="1" applyBorder="1" applyAlignment="1">
      <alignment horizontal="center" vertical="center" wrapText="1"/>
    </xf>
    <xf numFmtId="44" fontId="0" fillId="0" borderId="15" xfId="0" applyNumberFormat="1" applyBorder="1" applyAlignment="1">
      <alignment horizontal="center"/>
    </xf>
    <xf numFmtId="0" fontId="8" fillId="5" borderId="1" xfId="0" applyFont="1" applyFill="1" applyBorder="1" applyAlignment="1">
      <alignment horizontal="center" vertical="center" wrapText="1"/>
    </xf>
    <xf numFmtId="165" fontId="0" fillId="0" borderId="1" xfId="0" applyNumberFormat="1" applyBorder="1" applyAlignment="1">
      <alignment horizontal="center"/>
    </xf>
    <xf numFmtId="0" fontId="1" fillId="0" borderId="0" xfId="0" applyFont="1" applyAlignment="1">
      <alignment vertical="center"/>
    </xf>
    <xf numFmtId="0" fontId="24" fillId="3" borderId="1" xfId="0" applyFont="1" applyFill="1" applyBorder="1" applyAlignment="1">
      <alignment vertical="center" wrapText="1"/>
    </xf>
    <xf numFmtId="44" fontId="0" fillId="0" borderId="30" xfId="0" applyNumberFormat="1" applyBorder="1" applyAlignment="1">
      <alignment vertical="center"/>
    </xf>
    <xf numFmtId="44" fontId="0" fillId="0" borderId="1" xfId="0" applyNumberFormat="1" applyBorder="1" applyAlignment="1">
      <alignment vertical="center"/>
    </xf>
    <xf numFmtId="0" fontId="0" fillId="0" borderId="0" xfId="0"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vertical="center" wrapText="1"/>
    </xf>
    <xf numFmtId="0" fontId="3" fillId="12" borderId="0" xfId="0" applyFont="1" applyFill="1" applyBorder="1" applyAlignment="1"/>
    <xf numFmtId="0" fontId="3" fillId="7" borderId="21" xfId="0" applyFont="1" applyFill="1" applyBorder="1" applyAlignment="1">
      <alignment horizontal="center"/>
    </xf>
    <xf numFmtId="0" fontId="3" fillId="7" borderId="22" xfId="0" applyFont="1" applyFill="1" applyBorder="1" applyAlignment="1">
      <alignment horizontal="center"/>
    </xf>
    <xf numFmtId="44" fontId="1" fillId="0" borderId="0" xfId="0" applyNumberFormat="1" applyFont="1" applyBorder="1"/>
    <xf numFmtId="0" fontId="7" fillId="0" borderId="0" xfId="0" applyFont="1" applyBorder="1"/>
    <xf numFmtId="44" fontId="8" fillId="0" borderId="0" xfId="1" applyFont="1" applyBorder="1"/>
    <xf numFmtId="9" fontId="7" fillId="0" borderId="0" xfId="6" applyFont="1" applyBorder="1"/>
    <xf numFmtId="44" fontId="7" fillId="0" borderId="0" xfId="0" applyNumberFormat="1" applyFont="1" applyBorder="1"/>
    <xf numFmtId="0" fontId="8" fillId="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44" fontId="3" fillId="0" borderId="34" xfId="1" applyFont="1" applyBorder="1"/>
    <xf numFmtId="0" fontId="1" fillId="0" borderId="24" xfId="0" applyFont="1" applyBorder="1"/>
    <xf numFmtId="9" fontId="1" fillId="0" borderId="0" xfId="6" applyFont="1" applyBorder="1" applyAlignment="1">
      <alignment horizontal="center" vertical="center"/>
    </xf>
    <xf numFmtId="10" fontId="1" fillId="0" borderId="0" xfId="1" applyNumberFormat="1" applyFont="1" applyBorder="1" applyAlignment="1">
      <alignment horizontal="center" vertical="center"/>
    </xf>
    <xf numFmtId="44" fontId="2" fillId="0" borderId="17" xfId="1" applyFont="1" applyFill="1" applyBorder="1"/>
    <xf numFmtId="0" fontId="3" fillId="5" borderId="9" xfId="0" applyFont="1" applyFill="1" applyBorder="1"/>
    <xf numFmtId="0" fontId="2" fillId="0" borderId="1" xfId="0" applyFont="1" applyBorder="1" applyAlignment="1">
      <alignment horizontal="center"/>
    </xf>
    <xf numFmtId="0" fontId="8" fillId="0" borderId="1" xfId="0" applyFont="1" applyBorder="1" applyAlignment="1">
      <alignment wrapText="1"/>
    </xf>
    <xf numFmtId="44" fontId="2" fillId="0" borderId="1" xfId="1" applyFont="1" applyBorder="1"/>
    <xf numFmtId="0" fontId="1" fillId="0" borderId="1" xfId="0" applyFont="1" applyBorder="1" applyAlignment="1">
      <alignment wrapText="1"/>
    </xf>
  </cellXfs>
  <cellStyles count="7">
    <cellStyle name="Currency" xfId="1" builtinId="4"/>
    <cellStyle name="Currency [0]" xfId="2" builtinId="7"/>
    <cellStyle name="Currency 2" xfId="3" xr:uid="{00000000-0005-0000-0000-000002000000}"/>
    <cellStyle name="Normal" xfId="0" builtinId="0"/>
    <cellStyle name="Normal 2" xfId="4" xr:uid="{00000000-0005-0000-0000-000004000000}"/>
    <cellStyle name="Normal 3" xfId="5" xr:uid="{00000000-0005-0000-0000-000005000000}"/>
    <cellStyle name="Percent" xfId="6" builtinId="5"/>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fra.sharepoint.com/teams/Team398/Floods%20Environmental%20Integration%20Team%20FEIT/IDBs/Programme/IDB1%20Reports/IDB1%202022-2023/IDB%202023%20returns/IDB1_22_23_Data_Spreadsheet%20clean.xlsx" TargetMode="External"/><Relationship Id="rId1" Type="http://schemas.openxmlformats.org/officeDocument/2006/relationships/externalLinkPath" Target="IDB1_22_23_Data_Spreadsheet%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ecialleviesforecast2022to23"/>
      <sheetName val="IDB22to23"/>
      <sheetName val="Section B"/>
      <sheetName val="Total summary"/>
    </sheetNames>
    <sheetDataSet>
      <sheetData sheetId="0"/>
      <sheetData sheetId="1">
        <row r="8">
          <cell r="P8">
            <v>474395</v>
          </cell>
        </row>
        <row r="9">
          <cell r="P9">
            <v>64565</v>
          </cell>
        </row>
        <row r="10">
          <cell r="P10">
            <v>6401</v>
          </cell>
        </row>
        <row r="11">
          <cell r="P11">
            <v>0</v>
          </cell>
        </row>
        <row r="12">
          <cell r="P12">
            <v>275998</v>
          </cell>
        </row>
        <row r="13">
          <cell r="P13">
            <v>327555</v>
          </cell>
        </row>
        <row r="14">
          <cell r="P14">
            <v>0</v>
          </cell>
        </row>
        <row r="15">
          <cell r="P15">
            <v>0</v>
          </cell>
        </row>
        <row r="16">
          <cell r="P16">
            <v>80251</v>
          </cell>
        </row>
        <row r="17">
          <cell r="P17">
            <v>51347</v>
          </cell>
        </row>
        <row r="18">
          <cell r="P18">
            <v>0</v>
          </cell>
        </row>
        <row r="19">
          <cell r="P19">
            <v>0</v>
          </cell>
        </row>
        <row r="20">
          <cell r="P20">
            <v>4874</v>
          </cell>
        </row>
        <row r="21">
          <cell r="P21">
            <v>4626</v>
          </cell>
        </row>
        <row r="22">
          <cell r="P22">
            <v>0</v>
          </cell>
        </row>
        <row r="23">
          <cell r="P23">
            <v>18503</v>
          </cell>
        </row>
        <row r="24">
          <cell r="P24">
            <v>617377</v>
          </cell>
        </row>
        <row r="25">
          <cell r="P25">
            <v>0</v>
          </cell>
        </row>
        <row r="26">
          <cell r="P26">
            <v>124073</v>
          </cell>
        </row>
        <row r="27">
          <cell r="P27">
            <v>0</v>
          </cell>
        </row>
        <row r="28">
          <cell r="P28">
            <v>0</v>
          </cell>
        </row>
        <row r="29">
          <cell r="P29">
            <v>0</v>
          </cell>
        </row>
        <row r="30">
          <cell r="P30">
            <v>0</v>
          </cell>
        </row>
        <row r="31">
          <cell r="P31">
            <v>103248</v>
          </cell>
        </row>
        <row r="32">
          <cell r="P32">
            <v>9469</v>
          </cell>
        </row>
        <row r="33">
          <cell r="P33">
            <v>0</v>
          </cell>
        </row>
        <row r="34">
          <cell r="P34">
            <v>0</v>
          </cell>
        </row>
        <row r="35">
          <cell r="P35">
            <v>0</v>
          </cell>
        </row>
        <row r="36">
          <cell r="P36">
            <v>0</v>
          </cell>
        </row>
        <row r="37">
          <cell r="P37">
            <v>9252</v>
          </cell>
        </row>
        <row r="38">
          <cell r="P38">
            <v>0</v>
          </cell>
        </row>
        <row r="39">
          <cell r="P39">
            <v>0</v>
          </cell>
        </row>
        <row r="40">
          <cell r="P40">
            <v>18966</v>
          </cell>
        </row>
        <row r="41">
          <cell r="P41">
            <v>1428797</v>
          </cell>
        </row>
        <row r="42">
          <cell r="P42">
            <v>0</v>
          </cell>
        </row>
        <row r="43">
          <cell r="P43">
            <v>0</v>
          </cell>
        </row>
        <row r="44">
          <cell r="P44">
            <v>4392166</v>
          </cell>
        </row>
        <row r="45">
          <cell r="P45">
            <v>0</v>
          </cell>
        </row>
        <row r="46">
          <cell r="P46">
            <v>0</v>
          </cell>
        </row>
        <row r="47">
          <cell r="P47">
            <v>0</v>
          </cell>
        </row>
        <row r="48">
          <cell r="P48">
            <v>9252</v>
          </cell>
        </row>
        <row r="49">
          <cell r="P49">
            <v>14721</v>
          </cell>
        </row>
        <row r="50">
          <cell r="P50">
            <v>9252</v>
          </cell>
        </row>
        <row r="51">
          <cell r="P51">
            <v>8688</v>
          </cell>
        </row>
        <row r="52">
          <cell r="P52">
            <v>3582</v>
          </cell>
        </row>
        <row r="53">
          <cell r="P53">
            <v>56370</v>
          </cell>
        </row>
        <row r="54">
          <cell r="P54">
            <v>0</v>
          </cell>
        </row>
        <row r="55">
          <cell r="P55">
            <v>0</v>
          </cell>
        </row>
        <row r="56">
          <cell r="P56">
            <v>1298161</v>
          </cell>
        </row>
        <row r="57">
          <cell r="P57">
            <v>0</v>
          </cell>
        </row>
        <row r="58">
          <cell r="P58">
            <v>157003</v>
          </cell>
        </row>
        <row r="59">
          <cell r="P59">
            <v>4843</v>
          </cell>
        </row>
        <row r="60">
          <cell r="P60">
            <v>21151</v>
          </cell>
        </row>
        <row r="61">
          <cell r="P61">
            <v>9956</v>
          </cell>
        </row>
        <row r="62">
          <cell r="P62">
            <v>15245</v>
          </cell>
        </row>
        <row r="63">
          <cell r="P63">
            <v>0</v>
          </cell>
        </row>
        <row r="64">
          <cell r="P64">
            <v>1581653</v>
          </cell>
        </row>
        <row r="65">
          <cell r="P65">
            <v>84781</v>
          </cell>
        </row>
        <row r="66">
          <cell r="P66">
            <v>0</v>
          </cell>
        </row>
        <row r="67">
          <cell r="P67">
            <v>0</v>
          </cell>
        </row>
        <row r="68">
          <cell r="P68">
            <v>0</v>
          </cell>
        </row>
        <row r="69">
          <cell r="P69">
            <v>838032</v>
          </cell>
        </row>
        <row r="70">
          <cell r="P70">
            <v>0</v>
          </cell>
        </row>
        <row r="71">
          <cell r="P71">
            <v>427834</v>
          </cell>
        </row>
        <row r="72">
          <cell r="P72">
            <v>23959</v>
          </cell>
        </row>
        <row r="73">
          <cell r="P73">
            <v>327487</v>
          </cell>
        </row>
        <row r="74">
          <cell r="P74">
            <v>5339</v>
          </cell>
        </row>
        <row r="75">
          <cell r="P75">
            <v>5144</v>
          </cell>
        </row>
        <row r="76">
          <cell r="P76">
            <v>0</v>
          </cell>
        </row>
        <row r="77">
          <cell r="P77">
            <v>0</v>
          </cell>
        </row>
        <row r="78">
          <cell r="P78">
            <v>4626</v>
          </cell>
        </row>
        <row r="79">
          <cell r="P79">
            <v>0</v>
          </cell>
        </row>
        <row r="80">
          <cell r="P80">
            <v>0</v>
          </cell>
        </row>
        <row r="81">
          <cell r="P81">
            <v>0</v>
          </cell>
        </row>
        <row r="82">
          <cell r="P82">
            <v>0</v>
          </cell>
        </row>
        <row r="83">
          <cell r="P83">
            <v>0</v>
          </cell>
        </row>
        <row r="84">
          <cell r="P84">
            <v>0</v>
          </cell>
        </row>
        <row r="85">
          <cell r="P85">
            <v>13877</v>
          </cell>
        </row>
        <row r="86">
          <cell r="P86">
            <v>22048</v>
          </cell>
        </row>
        <row r="87">
          <cell r="P87">
            <v>50278</v>
          </cell>
        </row>
        <row r="88">
          <cell r="P88">
            <v>0</v>
          </cell>
        </row>
        <row r="89">
          <cell r="P89">
            <v>1166671</v>
          </cell>
        </row>
        <row r="90">
          <cell r="P90">
            <v>0</v>
          </cell>
        </row>
        <row r="91">
          <cell r="P91">
            <v>1600</v>
          </cell>
        </row>
        <row r="92">
          <cell r="P92">
            <v>0</v>
          </cell>
        </row>
        <row r="93">
          <cell r="P93">
            <v>0</v>
          </cell>
        </row>
        <row r="94">
          <cell r="P94">
            <v>0</v>
          </cell>
        </row>
        <row r="95">
          <cell r="P95">
            <v>36482</v>
          </cell>
        </row>
        <row r="96">
          <cell r="P96">
            <v>0</v>
          </cell>
        </row>
        <row r="97">
          <cell r="P97">
            <v>140977</v>
          </cell>
        </row>
        <row r="98">
          <cell r="P98">
            <v>0</v>
          </cell>
        </row>
        <row r="99">
          <cell r="P99">
            <v>0</v>
          </cell>
        </row>
        <row r="100">
          <cell r="P100">
            <v>199541</v>
          </cell>
        </row>
        <row r="101">
          <cell r="P101">
            <v>0</v>
          </cell>
        </row>
        <row r="102">
          <cell r="P102">
            <v>408557</v>
          </cell>
        </row>
        <row r="103">
          <cell r="P103">
            <v>76852</v>
          </cell>
        </row>
        <row r="104">
          <cell r="P104">
            <v>0</v>
          </cell>
        </row>
        <row r="105">
          <cell r="P105">
            <v>9469</v>
          </cell>
        </row>
        <row r="106">
          <cell r="P106">
            <v>28361</v>
          </cell>
        </row>
        <row r="107">
          <cell r="P107">
            <v>0</v>
          </cell>
        </row>
        <row r="108">
          <cell r="P108">
            <v>2931145</v>
          </cell>
        </row>
        <row r="109">
          <cell r="P109">
            <v>0</v>
          </cell>
        </row>
        <row r="110">
          <cell r="P110">
            <v>0</v>
          </cell>
        </row>
        <row r="111">
          <cell r="P111">
            <v>53855</v>
          </cell>
        </row>
        <row r="112">
          <cell r="P112">
            <v>1196340</v>
          </cell>
        </row>
        <row r="113">
          <cell r="P113">
            <v>36429</v>
          </cell>
        </row>
        <row r="114">
          <cell r="P114">
            <v>0</v>
          </cell>
        </row>
        <row r="117">
          <cell r="P117">
            <v>19356795</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880"/>
  <sheetViews>
    <sheetView showGridLines="0" zoomScale="90" zoomScaleNormal="90" workbookViewId="0">
      <pane ySplit="2" topLeftCell="A80" activePane="bottomLeft" state="frozen"/>
      <selection pane="bottomLeft" activeCell="F473" sqref="F473"/>
    </sheetView>
  </sheetViews>
  <sheetFormatPr defaultRowHeight="12.75" x14ac:dyDescent="0.2"/>
  <cols>
    <col min="1" max="1" width="13.42578125" style="25" customWidth="1"/>
    <col min="2" max="2" width="35.140625" style="50" bestFit="1" customWidth="1"/>
    <col min="3" max="3" width="42.140625" style="52" customWidth="1"/>
    <col min="4" max="4" width="21" style="50" customWidth="1"/>
    <col min="5" max="5" width="20.140625" style="2" customWidth="1"/>
    <col min="6" max="6" width="22.28515625" style="50" customWidth="1"/>
    <col min="7" max="7" width="13.140625" style="50" customWidth="1"/>
    <col min="8" max="8" width="20.28515625" style="50" customWidth="1"/>
    <col min="9" max="9" width="15.7109375" style="50" customWidth="1"/>
    <col min="10" max="16384" width="9.140625" style="50"/>
  </cols>
  <sheetData>
    <row r="1" spans="1:7" ht="27.75" customHeight="1" x14ac:dyDescent="0.2">
      <c r="A1" s="379" t="s">
        <v>0</v>
      </c>
      <c r="B1" s="379"/>
      <c r="C1" s="109"/>
      <c r="D1" s="109"/>
      <c r="E1" s="109"/>
      <c r="F1" s="109"/>
      <c r="G1" s="109"/>
    </row>
    <row r="2" spans="1:7" ht="33.75" customHeight="1" x14ac:dyDescent="0.2">
      <c r="A2" s="237" t="s">
        <v>1</v>
      </c>
      <c r="B2" s="238" t="s">
        <v>2</v>
      </c>
      <c r="C2" s="237" t="s">
        <v>3</v>
      </c>
      <c r="D2" s="239" t="s">
        <v>4</v>
      </c>
      <c r="E2" s="240" t="s">
        <v>5</v>
      </c>
      <c r="F2" s="241" t="s">
        <v>6</v>
      </c>
      <c r="G2" s="84" t="s">
        <v>7</v>
      </c>
    </row>
    <row r="3" spans="1:7" x14ac:dyDescent="0.2">
      <c r="A3" s="242"/>
      <c r="B3" s="243" t="s">
        <v>8</v>
      </c>
      <c r="C3" s="244"/>
      <c r="D3" s="245"/>
      <c r="E3" s="246"/>
      <c r="F3" s="68"/>
      <c r="G3" s="68"/>
    </row>
    <row r="4" spans="1:7" x14ac:dyDescent="0.2">
      <c r="A4" s="242"/>
      <c r="B4" s="243"/>
      <c r="C4" s="244"/>
      <c r="D4" s="57"/>
      <c r="E4" s="246"/>
      <c r="F4" s="68"/>
      <c r="G4" s="68"/>
    </row>
    <row r="5" spans="1:7" x14ac:dyDescent="0.2">
      <c r="A5" s="242">
        <v>45273</v>
      </c>
      <c r="B5" s="243"/>
      <c r="C5" s="244" t="s">
        <v>9</v>
      </c>
      <c r="D5" s="57">
        <v>8659</v>
      </c>
      <c r="E5" s="246"/>
      <c r="F5" s="68"/>
      <c r="G5" s="68"/>
    </row>
    <row r="6" spans="1:7" x14ac:dyDescent="0.2">
      <c r="A6" s="242"/>
      <c r="B6" s="243"/>
      <c r="C6" s="244" t="s">
        <v>10</v>
      </c>
      <c r="D6" s="57">
        <v>78125</v>
      </c>
      <c r="E6" s="246"/>
      <c r="F6" s="68"/>
      <c r="G6" s="68"/>
    </row>
    <row r="7" spans="1:7" x14ac:dyDescent="0.2">
      <c r="A7" s="242"/>
      <c r="B7" s="243"/>
      <c r="C7" s="244" t="s">
        <v>11</v>
      </c>
      <c r="D7" s="57">
        <v>267158</v>
      </c>
      <c r="E7" s="246"/>
      <c r="F7" s="68"/>
      <c r="G7" s="68"/>
    </row>
    <row r="8" spans="1:7" x14ac:dyDescent="0.2">
      <c r="A8" s="242"/>
      <c r="B8" s="243"/>
      <c r="C8" s="244"/>
      <c r="D8" s="57"/>
      <c r="E8" s="247">
        <f>SUM(D4:D7)</f>
        <v>353942</v>
      </c>
      <c r="F8" s="68"/>
      <c r="G8" s="68"/>
    </row>
    <row r="9" spans="1:7" x14ac:dyDescent="0.2">
      <c r="A9" s="248"/>
      <c r="B9" s="249" t="s">
        <v>12</v>
      </c>
      <c r="C9" s="250"/>
      <c r="D9" s="251"/>
      <c r="E9" s="246"/>
      <c r="F9" s="89"/>
      <c r="G9" s="252"/>
    </row>
    <row r="10" spans="1:7" x14ac:dyDescent="0.2">
      <c r="A10" s="242">
        <v>45273</v>
      </c>
      <c r="B10" s="243"/>
      <c r="C10" s="244" t="s">
        <v>13</v>
      </c>
      <c r="D10" s="57">
        <v>7952</v>
      </c>
      <c r="E10" s="246"/>
      <c r="F10" s="68"/>
      <c r="G10" s="68"/>
    </row>
    <row r="11" spans="1:7" x14ac:dyDescent="0.2">
      <c r="A11" s="242"/>
      <c r="B11" s="243"/>
      <c r="C11" s="244" t="s">
        <v>14</v>
      </c>
      <c r="D11" s="57">
        <v>13648</v>
      </c>
      <c r="E11" s="246"/>
      <c r="F11" s="68"/>
      <c r="G11" s="68" t="s">
        <v>15</v>
      </c>
    </row>
    <row r="12" spans="1:7" x14ac:dyDescent="0.2">
      <c r="A12" s="253"/>
      <c r="B12" s="254"/>
      <c r="C12" s="255"/>
      <c r="D12" s="256"/>
      <c r="E12" s="247">
        <f>SUM(D10:D11)</f>
        <v>21600</v>
      </c>
      <c r="F12" s="68"/>
      <c r="G12" s="68"/>
    </row>
    <row r="13" spans="1:7" x14ac:dyDescent="0.2">
      <c r="A13" s="248"/>
      <c r="B13" s="249" t="s">
        <v>16</v>
      </c>
      <c r="C13" s="250"/>
      <c r="D13" s="251"/>
      <c r="E13" s="257"/>
      <c r="F13" s="89"/>
      <c r="G13" s="252"/>
    </row>
    <row r="14" spans="1:7" x14ac:dyDescent="0.2">
      <c r="A14" s="242">
        <v>45307</v>
      </c>
      <c r="B14" s="243"/>
      <c r="C14" s="244" t="s">
        <v>17</v>
      </c>
      <c r="D14" s="57">
        <v>86997</v>
      </c>
      <c r="E14" s="246"/>
      <c r="F14" s="68"/>
      <c r="G14" s="68" t="s">
        <v>15</v>
      </c>
    </row>
    <row r="15" spans="1:7" x14ac:dyDescent="0.2">
      <c r="A15" s="253"/>
      <c r="B15" s="254"/>
      <c r="C15" s="255"/>
      <c r="D15" s="256"/>
      <c r="E15" s="258">
        <f>SUM(Specialleviesforecast2022to23!D14:D14)</f>
        <v>86997</v>
      </c>
      <c r="F15" s="68"/>
      <c r="G15" s="68"/>
    </row>
    <row r="16" spans="1:7" x14ac:dyDescent="0.2">
      <c r="A16" s="248"/>
      <c r="B16" s="249" t="s">
        <v>18</v>
      </c>
      <c r="C16" s="250"/>
      <c r="D16" s="245"/>
      <c r="E16" s="257"/>
      <c r="F16" s="89"/>
      <c r="G16" s="252"/>
    </row>
    <row r="17" spans="1:7" x14ac:dyDescent="0.2">
      <c r="A17" s="242">
        <v>45324</v>
      </c>
      <c r="B17" s="243"/>
      <c r="C17" s="244" t="s">
        <v>19</v>
      </c>
      <c r="D17" s="57">
        <v>239666</v>
      </c>
      <c r="E17" s="246"/>
      <c r="F17" s="68"/>
      <c r="G17" s="68"/>
    </row>
    <row r="18" spans="1:7" x14ac:dyDescent="0.2">
      <c r="A18" s="242"/>
      <c r="B18" s="243"/>
      <c r="C18" s="244" t="s">
        <v>20</v>
      </c>
      <c r="D18" s="57">
        <v>21865</v>
      </c>
      <c r="E18" s="246"/>
      <c r="F18" s="68"/>
      <c r="G18" s="68" t="s">
        <v>15</v>
      </c>
    </row>
    <row r="19" spans="1:7" x14ac:dyDescent="0.2">
      <c r="A19" s="253"/>
      <c r="B19" s="254"/>
      <c r="C19" s="255"/>
      <c r="D19" s="256"/>
      <c r="E19" s="247">
        <f>SUM(Specialleviesforecast2022to23!D17:D18)</f>
        <v>261531</v>
      </c>
      <c r="F19" s="68"/>
      <c r="G19" s="68"/>
    </row>
    <row r="20" spans="1:7" x14ac:dyDescent="0.2">
      <c r="A20" s="248"/>
      <c r="B20" s="249" t="s">
        <v>21</v>
      </c>
      <c r="C20" s="250"/>
      <c r="D20" s="259"/>
      <c r="E20" s="257"/>
      <c r="F20" s="89"/>
      <c r="G20" s="252"/>
    </row>
    <row r="21" spans="1:7" x14ac:dyDescent="0.2">
      <c r="A21" s="242"/>
      <c r="B21" s="243"/>
      <c r="C21" s="244" t="s">
        <v>22</v>
      </c>
      <c r="D21" s="260">
        <v>1183919</v>
      </c>
      <c r="E21" s="246"/>
      <c r="F21" s="68"/>
      <c r="G21" s="68"/>
    </row>
    <row r="22" spans="1:7" x14ac:dyDescent="0.2">
      <c r="A22" s="242">
        <v>45317</v>
      </c>
      <c r="B22" s="243"/>
      <c r="C22" s="244" t="s">
        <v>23</v>
      </c>
      <c r="D22" s="260">
        <v>19392</v>
      </c>
      <c r="E22" s="246"/>
      <c r="F22" s="68"/>
      <c r="G22" s="68" t="s">
        <v>15</v>
      </c>
    </row>
    <row r="23" spans="1:7" x14ac:dyDescent="0.2">
      <c r="A23" s="261"/>
      <c r="B23" s="243"/>
      <c r="C23" s="244" t="s">
        <v>24</v>
      </c>
      <c r="D23" s="260"/>
      <c r="E23" s="246"/>
      <c r="F23" s="68"/>
      <c r="G23" s="68"/>
    </row>
    <row r="24" spans="1:7" x14ac:dyDescent="0.2">
      <c r="A24" s="253"/>
      <c r="B24" s="254"/>
      <c r="C24" s="255"/>
      <c r="D24" s="256"/>
      <c r="E24" s="262">
        <f>SUM(D21:D23)</f>
        <v>1203311</v>
      </c>
      <c r="F24" s="68"/>
      <c r="G24" s="68"/>
    </row>
    <row r="25" spans="1:7" x14ac:dyDescent="0.2">
      <c r="A25" s="248"/>
      <c r="B25" s="263" t="s">
        <v>25</v>
      </c>
      <c r="C25" s="250"/>
      <c r="D25" s="251"/>
      <c r="E25" s="257"/>
      <c r="F25" s="89"/>
      <c r="G25" s="252"/>
    </row>
    <row r="26" spans="1:7" x14ac:dyDescent="0.2">
      <c r="A26" s="242"/>
      <c r="B26" s="264"/>
      <c r="C26" s="244" t="s">
        <v>26</v>
      </c>
      <c r="D26" s="245">
        <v>909210</v>
      </c>
      <c r="E26" s="246"/>
      <c r="F26" s="68"/>
      <c r="G26" s="68"/>
    </row>
    <row r="27" spans="1:7" x14ac:dyDescent="0.2">
      <c r="A27" s="242">
        <v>45317</v>
      </c>
      <c r="B27" s="264"/>
      <c r="C27" s="244" t="s">
        <v>27</v>
      </c>
      <c r="D27" s="245">
        <v>166178</v>
      </c>
      <c r="E27" s="246"/>
      <c r="F27" s="68"/>
      <c r="G27" s="68" t="s">
        <v>15</v>
      </c>
    </row>
    <row r="28" spans="1:7" x14ac:dyDescent="0.2">
      <c r="A28" s="261"/>
      <c r="B28" s="264"/>
      <c r="C28" s="244" t="s">
        <v>28</v>
      </c>
      <c r="D28" s="245">
        <v>1944</v>
      </c>
      <c r="E28" s="246"/>
      <c r="F28" s="68"/>
      <c r="G28" s="68"/>
    </row>
    <row r="29" spans="1:7" x14ac:dyDescent="0.2">
      <c r="A29" s="261"/>
      <c r="B29" s="264"/>
      <c r="C29" s="244" t="s">
        <v>29</v>
      </c>
      <c r="D29" s="245">
        <v>13264</v>
      </c>
      <c r="E29" s="246"/>
      <c r="F29" s="68"/>
      <c r="G29" s="68"/>
    </row>
    <row r="30" spans="1:7" x14ac:dyDescent="0.2">
      <c r="A30" s="253"/>
      <c r="B30" s="254"/>
      <c r="C30" s="255"/>
      <c r="D30" s="256"/>
      <c r="E30" s="247">
        <f>SUM(D26:D29)</f>
        <v>1090596</v>
      </c>
      <c r="F30" s="68"/>
      <c r="G30" s="68"/>
    </row>
    <row r="31" spans="1:7" x14ac:dyDescent="0.2">
      <c r="A31" s="248"/>
      <c r="B31" s="249" t="s">
        <v>30</v>
      </c>
      <c r="C31" s="250"/>
      <c r="D31" s="251"/>
      <c r="E31" s="257"/>
      <c r="F31" s="89"/>
      <c r="G31" s="252"/>
    </row>
    <row r="32" spans="1:7" x14ac:dyDescent="0.2">
      <c r="A32" s="261"/>
      <c r="B32" s="243"/>
      <c r="C32" s="244" t="s">
        <v>31</v>
      </c>
      <c r="D32" s="57">
        <v>657118</v>
      </c>
      <c r="E32" s="246"/>
      <c r="F32" s="68"/>
      <c r="G32" s="68"/>
    </row>
    <row r="33" spans="1:7" x14ac:dyDescent="0.2">
      <c r="A33" s="242">
        <v>45307</v>
      </c>
      <c r="B33" s="243"/>
      <c r="C33" s="244" t="s">
        <v>32</v>
      </c>
      <c r="D33" s="57">
        <v>393104</v>
      </c>
      <c r="E33" s="246"/>
      <c r="F33" s="68"/>
      <c r="G33" s="68"/>
    </row>
    <row r="34" spans="1:7" x14ac:dyDescent="0.2">
      <c r="A34" s="242"/>
      <c r="B34" s="243"/>
      <c r="C34" s="244" t="s">
        <v>33</v>
      </c>
      <c r="D34" s="57">
        <v>5631</v>
      </c>
      <c r="E34" s="246"/>
      <c r="F34" s="68"/>
      <c r="G34" s="68"/>
    </row>
    <row r="35" spans="1:7" x14ac:dyDescent="0.2">
      <c r="A35" s="261"/>
      <c r="B35" s="243"/>
      <c r="C35" s="244" t="s">
        <v>34</v>
      </c>
      <c r="D35" s="57">
        <v>173</v>
      </c>
      <c r="E35" s="246"/>
      <c r="F35" s="68"/>
      <c r="G35" s="68"/>
    </row>
    <row r="36" spans="1:7" x14ac:dyDescent="0.2">
      <c r="A36" s="253"/>
      <c r="B36" s="254"/>
      <c r="C36" s="265"/>
      <c r="D36" s="256"/>
      <c r="E36" s="258">
        <f>SUM(Specialleviesforecast2022to23!D32:D35)</f>
        <v>1056026</v>
      </c>
      <c r="F36" s="68"/>
      <c r="G36" s="68"/>
    </row>
    <row r="37" spans="1:7" x14ac:dyDescent="0.2">
      <c r="A37" s="248"/>
      <c r="B37" s="249" t="s">
        <v>35</v>
      </c>
      <c r="C37" s="250"/>
      <c r="D37" s="251"/>
      <c r="E37" s="257"/>
      <c r="F37" s="89"/>
      <c r="G37" s="252"/>
    </row>
    <row r="38" spans="1:7" x14ac:dyDescent="0.2">
      <c r="A38" s="242"/>
      <c r="B38" s="243"/>
      <c r="C38" s="244" t="s">
        <v>36</v>
      </c>
      <c r="D38" s="57">
        <v>29067</v>
      </c>
      <c r="E38" s="246"/>
      <c r="F38" s="68"/>
      <c r="G38" s="68"/>
    </row>
    <row r="39" spans="1:7" x14ac:dyDescent="0.2">
      <c r="A39" s="242">
        <v>45307</v>
      </c>
      <c r="B39" s="243"/>
      <c r="C39" s="244" t="s">
        <v>17</v>
      </c>
      <c r="D39" s="57">
        <v>2325</v>
      </c>
      <c r="E39" s="246"/>
      <c r="F39" s="68"/>
      <c r="G39" s="68" t="s">
        <v>15</v>
      </c>
    </row>
    <row r="40" spans="1:7" x14ac:dyDescent="0.2">
      <c r="A40" s="253"/>
      <c r="B40" s="254"/>
      <c r="C40" s="255"/>
      <c r="D40" s="256"/>
      <c r="E40" s="247">
        <f>SUM(Specialleviesforecast2022to23!D38:D39)</f>
        <v>31392</v>
      </c>
      <c r="F40" s="68"/>
      <c r="G40" s="68"/>
    </row>
    <row r="41" spans="1:7" x14ac:dyDescent="0.2">
      <c r="A41" s="248"/>
      <c r="B41" s="249" t="s">
        <v>37</v>
      </c>
      <c r="C41" s="250"/>
      <c r="D41" s="251"/>
      <c r="E41" s="257"/>
      <c r="F41" s="89"/>
      <c r="G41" s="252"/>
    </row>
    <row r="42" spans="1:7" x14ac:dyDescent="0.2">
      <c r="A42" s="242">
        <v>45273</v>
      </c>
      <c r="B42" s="243"/>
      <c r="C42" s="244" t="s">
        <v>29</v>
      </c>
      <c r="D42" s="57">
        <v>431827</v>
      </c>
      <c r="E42" s="246"/>
      <c r="F42" s="68"/>
      <c r="G42" s="68"/>
    </row>
    <row r="43" spans="1:7" x14ac:dyDescent="0.2">
      <c r="A43" s="253"/>
      <c r="B43" s="254"/>
      <c r="C43" s="255"/>
      <c r="D43" s="256"/>
      <c r="E43" s="247">
        <f>SUM(Specialleviesforecast2022to23!D42)</f>
        <v>431827</v>
      </c>
      <c r="F43" s="68"/>
      <c r="G43" s="68"/>
    </row>
    <row r="44" spans="1:7" x14ac:dyDescent="0.2">
      <c r="A44" s="248"/>
      <c r="B44" s="249" t="s">
        <v>38</v>
      </c>
      <c r="C44" s="250"/>
      <c r="D44" s="251"/>
      <c r="E44" s="257"/>
      <c r="F44" s="89"/>
      <c r="G44" s="252"/>
    </row>
    <row r="45" spans="1:7" x14ac:dyDescent="0.2">
      <c r="A45" s="242"/>
      <c r="B45" s="243"/>
      <c r="C45" s="244" t="s">
        <v>28</v>
      </c>
      <c r="D45" s="245">
        <v>107457</v>
      </c>
      <c r="E45" s="246"/>
      <c r="F45" s="68"/>
      <c r="G45" s="68"/>
    </row>
    <row r="46" spans="1:7" x14ac:dyDescent="0.2">
      <c r="A46" s="242">
        <v>45281</v>
      </c>
      <c r="B46" s="243"/>
      <c r="C46" s="244" t="s">
        <v>29</v>
      </c>
      <c r="D46" s="57">
        <v>755</v>
      </c>
      <c r="E46" s="246"/>
      <c r="F46" s="68"/>
      <c r="G46" s="68" t="s">
        <v>15</v>
      </c>
    </row>
    <row r="47" spans="1:7" x14ac:dyDescent="0.2">
      <c r="A47" s="253"/>
      <c r="B47" s="254"/>
      <c r="C47" s="255"/>
      <c r="D47" s="256"/>
      <c r="E47" s="266">
        <f>SUM(Specialleviesforecast2022to23!D45:D46)</f>
        <v>108212</v>
      </c>
      <c r="F47" s="68"/>
      <c r="G47" s="68"/>
    </row>
    <row r="48" spans="1:7" x14ac:dyDescent="0.2">
      <c r="A48" s="248"/>
      <c r="B48" s="249" t="s">
        <v>39</v>
      </c>
      <c r="C48" s="250"/>
      <c r="D48" s="251"/>
      <c r="E48" s="257"/>
      <c r="F48" s="89"/>
      <c r="G48" s="252"/>
    </row>
    <row r="49" spans="1:7" x14ac:dyDescent="0.2">
      <c r="A49" s="242"/>
      <c r="B49" s="243"/>
      <c r="C49" s="244" t="s">
        <v>40</v>
      </c>
      <c r="D49" s="245">
        <v>1139128</v>
      </c>
      <c r="E49" s="246"/>
      <c r="F49" s="68"/>
      <c r="G49" s="68"/>
    </row>
    <row r="50" spans="1:7" x14ac:dyDescent="0.2">
      <c r="A50" s="242">
        <v>45273</v>
      </c>
      <c r="B50" s="243"/>
      <c r="C50" s="244" t="s">
        <v>41</v>
      </c>
      <c r="D50" s="245">
        <v>213986</v>
      </c>
      <c r="E50" s="246"/>
      <c r="F50" s="68"/>
      <c r="G50" s="68" t="s">
        <v>15</v>
      </c>
    </row>
    <row r="51" spans="1:7" x14ac:dyDescent="0.2">
      <c r="A51" s="242"/>
      <c r="B51" s="243"/>
      <c r="C51" s="244" t="s">
        <v>42</v>
      </c>
      <c r="D51" s="245">
        <v>97416</v>
      </c>
      <c r="E51" s="246"/>
      <c r="F51" s="68"/>
      <c r="G51" s="68"/>
    </row>
    <row r="52" spans="1:7" x14ac:dyDescent="0.2">
      <c r="A52" s="242"/>
      <c r="B52" s="243"/>
      <c r="C52" s="244" t="s">
        <v>43</v>
      </c>
      <c r="D52" s="57">
        <v>80851</v>
      </c>
      <c r="E52" s="246"/>
      <c r="F52" s="68"/>
      <c r="G52" s="68"/>
    </row>
    <row r="53" spans="1:7" x14ac:dyDescent="0.2">
      <c r="A53" s="253"/>
      <c r="B53" s="254"/>
      <c r="C53" s="244"/>
      <c r="D53" s="256"/>
      <c r="E53" s="247">
        <f>SUM(Specialleviesforecast2022to23!D49:D52)</f>
        <v>1531381</v>
      </c>
      <c r="F53" s="68"/>
      <c r="G53" s="68"/>
    </row>
    <row r="54" spans="1:7" x14ac:dyDescent="0.2">
      <c r="A54" s="248"/>
      <c r="B54" s="249" t="s">
        <v>44</v>
      </c>
      <c r="C54" s="250"/>
      <c r="D54" s="251"/>
      <c r="E54" s="257"/>
      <c r="F54" s="89"/>
      <c r="G54" s="252"/>
    </row>
    <row r="55" spans="1:7" x14ac:dyDescent="0.2">
      <c r="A55" s="242">
        <v>45307</v>
      </c>
      <c r="B55" s="243"/>
      <c r="C55" s="244" t="s">
        <v>17</v>
      </c>
      <c r="D55" s="57">
        <v>13889</v>
      </c>
      <c r="E55" s="246"/>
      <c r="F55" s="68"/>
      <c r="G55" s="68" t="s">
        <v>15</v>
      </c>
    </row>
    <row r="56" spans="1:7" x14ac:dyDescent="0.2">
      <c r="A56" s="253"/>
      <c r="B56" s="254"/>
      <c r="C56" s="255"/>
      <c r="D56" s="256"/>
      <c r="E56" s="247">
        <f>SUM(Specialleviesforecast2022to23!D55)</f>
        <v>13889</v>
      </c>
      <c r="F56" s="68"/>
      <c r="G56" s="68"/>
    </row>
    <row r="57" spans="1:7" x14ac:dyDescent="0.2">
      <c r="A57" s="248"/>
      <c r="B57" s="249" t="s">
        <v>45</v>
      </c>
      <c r="C57" s="250"/>
      <c r="D57" s="251"/>
      <c r="E57" s="257"/>
      <c r="F57" s="89"/>
      <c r="G57" s="252"/>
    </row>
    <row r="58" spans="1:7" x14ac:dyDescent="0.2">
      <c r="A58" s="242">
        <v>45398</v>
      </c>
      <c r="B58" s="243"/>
      <c r="C58" s="244" t="s">
        <v>46</v>
      </c>
      <c r="D58" s="260">
        <v>28687</v>
      </c>
      <c r="E58" s="246"/>
      <c r="F58" s="68"/>
      <c r="G58" s="68" t="s">
        <v>15</v>
      </c>
    </row>
    <row r="59" spans="1:7" x14ac:dyDescent="0.2">
      <c r="A59" s="253"/>
      <c r="B59" s="254"/>
      <c r="C59" s="255"/>
      <c r="D59" s="256"/>
      <c r="E59" s="262">
        <f>SUM(Specialleviesforecast2022to23!D58)</f>
        <v>28687</v>
      </c>
      <c r="F59" s="68"/>
      <c r="G59" s="68"/>
    </row>
    <row r="60" spans="1:7" x14ac:dyDescent="0.2">
      <c r="A60" s="248"/>
      <c r="B60" s="249" t="s">
        <v>47</v>
      </c>
      <c r="C60" s="250"/>
      <c r="D60" s="251"/>
      <c r="E60" s="257"/>
      <c r="F60" s="89"/>
      <c r="G60" s="252"/>
    </row>
    <row r="61" spans="1:7" x14ac:dyDescent="0.2">
      <c r="A61" s="261"/>
      <c r="B61" s="243"/>
      <c r="C61" s="244" t="s">
        <v>48</v>
      </c>
      <c r="D61" s="245">
        <v>204731</v>
      </c>
      <c r="E61" s="246"/>
      <c r="F61" s="68"/>
      <c r="G61" s="68"/>
    </row>
    <row r="62" spans="1:7" x14ac:dyDescent="0.2">
      <c r="A62" s="242"/>
      <c r="B62" s="243"/>
      <c r="C62" s="244" t="s">
        <v>49</v>
      </c>
      <c r="D62" s="245">
        <v>231536</v>
      </c>
      <c r="E62" s="246"/>
      <c r="F62" s="68"/>
      <c r="G62" s="68" t="s">
        <v>15</v>
      </c>
    </row>
    <row r="63" spans="1:7" x14ac:dyDescent="0.2">
      <c r="A63" s="242">
        <v>45320</v>
      </c>
      <c r="B63" s="243"/>
      <c r="C63" s="244" t="s">
        <v>50</v>
      </c>
      <c r="D63" s="245">
        <v>360902</v>
      </c>
      <c r="E63" s="246"/>
      <c r="F63" s="68"/>
      <c r="G63" s="68"/>
    </row>
    <row r="64" spans="1:7" x14ac:dyDescent="0.2">
      <c r="A64" s="242"/>
      <c r="B64" s="243"/>
      <c r="C64" s="244" t="s">
        <v>51</v>
      </c>
      <c r="D64" s="57">
        <v>3192</v>
      </c>
      <c r="E64" s="246"/>
      <c r="F64" s="68"/>
      <c r="G64" s="68"/>
    </row>
    <row r="65" spans="1:7" x14ac:dyDescent="0.2">
      <c r="A65" s="253"/>
      <c r="B65" s="254"/>
      <c r="C65" s="255"/>
      <c r="D65" s="256"/>
      <c r="E65" s="247">
        <f>SUM(D61:D64)</f>
        <v>800361</v>
      </c>
      <c r="F65" s="68"/>
      <c r="G65" s="68"/>
    </row>
    <row r="66" spans="1:7" x14ac:dyDescent="0.2">
      <c r="A66" s="248"/>
      <c r="B66" s="249" t="s">
        <v>52</v>
      </c>
      <c r="C66" s="250"/>
      <c r="D66" s="251"/>
      <c r="E66" s="257"/>
      <c r="F66" s="89"/>
      <c r="G66" s="252"/>
    </row>
    <row r="67" spans="1:7" x14ac:dyDescent="0.2">
      <c r="A67" s="261"/>
      <c r="B67" s="243"/>
      <c r="C67" s="244" t="s">
        <v>53</v>
      </c>
      <c r="D67" s="245">
        <v>32118</v>
      </c>
      <c r="E67" s="246"/>
      <c r="F67" s="69"/>
      <c r="G67" s="68"/>
    </row>
    <row r="68" spans="1:7" x14ac:dyDescent="0.2">
      <c r="A68" s="242"/>
      <c r="B68" s="243"/>
      <c r="C68" s="244" t="s">
        <v>32</v>
      </c>
      <c r="D68" s="245">
        <v>301252</v>
      </c>
      <c r="E68" s="246"/>
      <c r="F68" s="69"/>
      <c r="G68" s="68"/>
    </row>
    <row r="69" spans="1:7" x14ac:dyDescent="0.2">
      <c r="A69" s="242">
        <v>45307</v>
      </c>
      <c r="B69" s="243"/>
      <c r="C69" s="244" t="s">
        <v>54</v>
      </c>
      <c r="D69" s="245">
        <v>96</v>
      </c>
      <c r="E69" s="246"/>
      <c r="F69" s="68"/>
      <c r="G69" s="68" t="s">
        <v>15</v>
      </c>
    </row>
    <row r="70" spans="1:7" x14ac:dyDescent="0.2">
      <c r="A70" s="242"/>
      <c r="B70" s="243"/>
      <c r="C70" s="244" t="s">
        <v>55</v>
      </c>
      <c r="D70" s="245">
        <v>378101</v>
      </c>
      <c r="E70" s="246"/>
      <c r="F70" s="68"/>
      <c r="G70" s="68"/>
    </row>
    <row r="71" spans="1:7" x14ac:dyDescent="0.2">
      <c r="A71" s="242"/>
      <c r="B71" s="243"/>
      <c r="C71" s="244" t="s">
        <v>56</v>
      </c>
      <c r="D71" s="245">
        <v>15274</v>
      </c>
      <c r="E71" s="246"/>
      <c r="F71" s="68"/>
      <c r="G71" s="68"/>
    </row>
    <row r="72" spans="1:7" x14ac:dyDescent="0.2">
      <c r="A72" s="253"/>
      <c r="B72" s="254"/>
      <c r="C72" s="255"/>
      <c r="D72" s="256"/>
      <c r="E72" s="247">
        <f>SUM(D67:D71)</f>
        <v>726841</v>
      </c>
      <c r="F72" s="68"/>
      <c r="G72" s="68"/>
    </row>
    <row r="73" spans="1:7" x14ac:dyDescent="0.2">
      <c r="A73" s="248"/>
      <c r="B73" s="249" t="s">
        <v>57</v>
      </c>
      <c r="C73" s="250"/>
      <c r="D73" s="251"/>
      <c r="E73" s="257"/>
      <c r="F73" s="89"/>
      <c r="G73" s="252"/>
    </row>
    <row r="74" spans="1:7" x14ac:dyDescent="0.2">
      <c r="A74" s="242">
        <v>45324</v>
      </c>
      <c r="B74" s="243"/>
      <c r="C74" s="244" t="s">
        <v>58</v>
      </c>
      <c r="D74" s="245">
        <v>17224</v>
      </c>
      <c r="E74" s="246"/>
      <c r="F74" s="69"/>
      <c r="G74" s="68"/>
    </row>
    <row r="75" spans="1:7" x14ac:dyDescent="0.2">
      <c r="A75" s="242"/>
      <c r="B75" s="243"/>
      <c r="C75" s="244" t="s">
        <v>59</v>
      </c>
      <c r="D75" s="260">
        <v>27778</v>
      </c>
      <c r="E75" s="246"/>
      <c r="F75" s="68"/>
      <c r="G75" s="68" t="s">
        <v>15</v>
      </c>
    </row>
    <row r="76" spans="1:7" x14ac:dyDescent="0.2">
      <c r="A76" s="253"/>
      <c r="B76" s="254"/>
      <c r="C76" s="255"/>
      <c r="D76" s="256"/>
      <c r="E76" s="262">
        <f>SUM(D74:D75)</f>
        <v>45002</v>
      </c>
      <c r="F76" s="68"/>
      <c r="G76" s="68"/>
    </row>
    <row r="77" spans="1:7" x14ac:dyDescent="0.2">
      <c r="A77" s="248"/>
      <c r="B77" s="249" t="s">
        <v>60</v>
      </c>
      <c r="C77" s="250"/>
      <c r="D77" s="251"/>
      <c r="E77" s="257"/>
      <c r="F77" s="89"/>
      <c r="G77" s="252"/>
    </row>
    <row r="78" spans="1:7" x14ac:dyDescent="0.2">
      <c r="A78" s="242">
        <v>45324</v>
      </c>
      <c r="B78" s="243"/>
      <c r="C78" s="244" t="s">
        <v>59</v>
      </c>
      <c r="D78" s="260">
        <v>25645</v>
      </c>
      <c r="E78" s="246"/>
      <c r="F78" s="68"/>
      <c r="G78" s="68" t="s">
        <v>15</v>
      </c>
    </row>
    <row r="79" spans="1:7" x14ac:dyDescent="0.2">
      <c r="A79" s="253"/>
      <c r="B79" s="254"/>
      <c r="C79" s="255"/>
      <c r="D79" s="267"/>
      <c r="E79" s="262">
        <f>SUM(Specialleviesforecast2022to23!D78)</f>
        <v>25645</v>
      </c>
      <c r="F79" s="68"/>
      <c r="G79" s="68"/>
    </row>
    <row r="80" spans="1:7" x14ac:dyDescent="0.2">
      <c r="A80" s="248"/>
      <c r="B80" s="249" t="s">
        <v>61</v>
      </c>
      <c r="C80" s="250"/>
      <c r="D80" s="251"/>
      <c r="E80" s="257"/>
      <c r="F80" s="89"/>
      <c r="G80" s="252"/>
    </row>
    <row r="81" spans="1:7" x14ac:dyDescent="0.2">
      <c r="A81" s="242">
        <v>45307</v>
      </c>
      <c r="B81" s="243"/>
      <c r="C81" s="244" t="s">
        <v>62</v>
      </c>
      <c r="D81" s="260">
        <v>35935</v>
      </c>
      <c r="E81" s="246"/>
      <c r="F81" s="68"/>
      <c r="G81" s="68" t="s">
        <v>15</v>
      </c>
    </row>
    <row r="82" spans="1:7" x14ac:dyDescent="0.2">
      <c r="A82" s="253"/>
      <c r="B82" s="254"/>
      <c r="C82" s="255"/>
      <c r="D82" s="256"/>
      <c r="E82" s="247">
        <f>SUM(Specialleviesforecast2022to23!D81:D81)</f>
        <v>35935</v>
      </c>
      <c r="F82" s="68"/>
      <c r="G82" s="68"/>
    </row>
    <row r="83" spans="1:7" x14ac:dyDescent="0.2">
      <c r="A83" s="248"/>
      <c r="B83" s="249" t="s">
        <v>63</v>
      </c>
      <c r="C83" s="250"/>
      <c r="D83" s="251"/>
      <c r="E83" s="257"/>
      <c r="F83" s="89"/>
      <c r="G83" s="252"/>
    </row>
    <row r="84" spans="1:7" x14ac:dyDescent="0.2">
      <c r="A84" s="242">
        <v>45307</v>
      </c>
      <c r="B84" s="243"/>
      <c r="C84" s="244" t="s">
        <v>17</v>
      </c>
      <c r="D84" s="57">
        <v>7936</v>
      </c>
      <c r="E84" s="246"/>
      <c r="F84" s="68"/>
      <c r="G84" s="68" t="s">
        <v>15</v>
      </c>
    </row>
    <row r="85" spans="1:7" x14ac:dyDescent="0.2">
      <c r="A85" s="261"/>
      <c r="B85" s="243"/>
      <c r="C85" s="244"/>
      <c r="D85" s="57"/>
      <c r="E85" s="247">
        <f>SUM(Specialleviesforecast2022to23!D84:D84)</f>
        <v>7936</v>
      </c>
      <c r="F85" s="68"/>
      <c r="G85" s="68"/>
    </row>
    <row r="86" spans="1:7" x14ac:dyDescent="0.2">
      <c r="A86" s="248"/>
      <c r="B86" s="249" t="s">
        <v>64</v>
      </c>
      <c r="C86" s="250"/>
      <c r="D86" s="251"/>
      <c r="E86" s="257"/>
      <c r="F86" s="89"/>
      <c r="G86" s="252"/>
    </row>
    <row r="87" spans="1:7" x14ac:dyDescent="0.2">
      <c r="A87" s="242">
        <v>45282</v>
      </c>
      <c r="B87" s="243"/>
      <c r="C87" s="244" t="s">
        <v>29</v>
      </c>
      <c r="D87" s="57">
        <v>81195</v>
      </c>
      <c r="E87" s="246"/>
      <c r="F87" s="68"/>
      <c r="G87" s="68" t="s">
        <v>15</v>
      </c>
    </row>
    <row r="88" spans="1:7" x14ac:dyDescent="0.2">
      <c r="A88" s="253"/>
      <c r="B88" s="254"/>
      <c r="C88" s="255"/>
      <c r="D88" s="256"/>
      <c r="E88" s="247">
        <f>SUM(Specialleviesforecast2022to23!D87)</f>
        <v>81195</v>
      </c>
      <c r="F88" s="68"/>
      <c r="G88" s="68"/>
    </row>
    <row r="89" spans="1:7" x14ac:dyDescent="0.2">
      <c r="A89" s="248"/>
      <c r="B89" s="249" t="s">
        <v>65</v>
      </c>
      <c r="C89" s="250"/>
      <c r="D89" s="251"/>
      <c r="E89" s="257"/>
      <c r="F89" s="89"/>
      <c r="G89" s="252"/>
    </row>
    <row r="90" spans="1:7" x14ac:dyDescent="0.2">
      <c r="A90" s="242">
        <v>45308</v>
      </c>
      <c r="B90" s="243"/>
      <c r="C90" s="244" t="s">
        <v>36</v>
      </c>
      <c r="D90" s="57">
        <v>11512</v>
      </c>
      <c r="E90" s="246"/>
      <c r="F90" s="68"/>
      <c r="G90" s="68" t="s">
        <v>15</v>
      </c>
    </row>
    <row r="91" spans="1:7" x14ac:dyDescent="0.2">
      <c r="A91" s="253"/>
      <c r="B91" s="254"/>
      <c r="C91" s="265"/>
      <c r="D91" s="245"/>
      <c r="E91" s="246">
        <f>SUM(Specialleviesforecast2022to23!D90:D90)</f>
        <v>11512</v>
      </c>
      <c r="F91" s="68"/>
      <c r="G91" s="68"/>
    </row>
    <row r="92" spans="1:7" x14ac:dyDescent="0.2">
      <c r="A92" s="248"/>
      <c r="B92" s="249" t="s">
        <v>66</v>
      </c>
      <c r="C92" s="250"/>
      <c r="D92" s="251"/>
      <c r="E92" s="268"/>
      <c r="F92" s="89"/>
      <c r="G92" s="252"/>
    </row>
    <row r="93" spans="1:7" x14ac:dyDescent="0.2">
      <c r="A93" s="261"/>
      <c r="B93" s="243"/>
      <c r="C93" s="244" t="s">
        <v>28</v>
      </c>
      <c r="D93" s="57">
        <v>680305</v>
      </c>
      <c r="E93" s="269"/>
      <c r="F93" s="68"/>
      <c r="G93" s="68"/>
    </row>
    <row r="94" spans="1:7" x14ac:dyDescent="0.2">
      <c r="A94" s="261"/>
      <c r="B94" s="243"/>
      <c r="C94" s="244" t="s">
        <v>29</v>
      </c>
      <c r="D94" s="57">
        <v>44350</v>
      </c>
      <c r="E94" s="269"/>
      <c r="F94" s="68"/>
      <c r="G94" s="68"/>
    </row>
    <row r="95" spans="1:7" x14ac:dyDescent="0.2">
      <c r="A95" s="242">
        <v>45282</v>
      </c>
      <c r="B95" s="243"/>
      <c r="C95" s="244" t="s">
        <v>67</v>
      </c>
      <c r="D95" s="57">
        <v>663587</v>
      </c>
      <c r="E95" s="269"/>
      <c r="F95" s="68"/>
      <c r="G95" s="68"/>
    </row>
    <row r="96" spans="1:7" x14ac:dyDescent="0.2">
      <c r="A96" s="261"/>
      <c r="B96" s="243"/>
      <c r="C96" s="244" t="s">
        <v>68</v>
      </c>
      <c r="D96" s="57">
        <v>163351</v>
      </c>
      <c r="E96" s="269"/>
      <c r="F96" s="68"/>
      <c r="G96" s="68" t="s">
        <v>15</v>
      </c>
    </row>
    <row r="97" spans="1:7" x14ac:dyDescent="0.2">
      <c r="A97" s="261"/>
      <c r="B97" s="243"/>
      <c r="C97" s="244" t="s">
        <v>69</v>
      </c>
      <c r="D97" s="57">
        <v>63144</v>
      </c>
      <c r="E97" s="269"/>
      <c r="F97" s="68"/>
      <c r="G97" s="68"/>
    </row>
    <row r="98" spans="1:7" x14ac:dyDescent="0.2">
      <c r="A98" s="261"/>
      <c r="B98" s="243"/>
      <c r="C98" s="244" t="s">
        <v>70</v>
      </c>
      <c r="D98" s="57">
        <v>4204</v>
      </c>
      <c r="E98" s="269"/>
      <c r="F98" s="68"/>
      <c r="G98" s="68"/>
    </row>
    <row r="99" spans="1:7" x14ac:dyDescent="0.2">
      <c r="A99" s="253"/>
      <c r="B99" s="254"/>
      <c r="C99" s="255"/>
      <c r="D99" s="256"/>
      <c r="E99" s="258">
        <f>SUM(Specialleviesforecast2022to23!D93:D98)</f>
        <v>1618941</v>
      </c>
      <c r="F99" s="68"/>
      <c r="G99" s="68"/>
    </row>
    <row r="100" spans="1:7" x14ac:dyDescent="0.2">
      <c r="A100" s="248"/>
      <c r="B100" s="249" t="s">
        <v>71</v>
      </c>
      <c r="C100" s="250"/>
      <c r="D100" s="251"/>
      <c r="E100" s="257"/>
      <c r="F100" s="89"/>
      <c r="G100" s="252"/>
    </row>
    <row r="101" spans="1:7" x14ac:dyDescent="0.2">
      <c r="A101" s="242">
        <v>45282</v>
      </c>
      <c r="B101" s="243"/>
      <c r="C101" s="244" t="s">
        <v>29</v>
      </c>
      <c r="D101" s="57">
        <v>38551</v>
      </c>
      <c r="E101" s="246"/>
      <c r="F101" s="68"/>
      <c r="G101" s="68" t="s">
        <v>15</v>
      </c>
    </row>
    <row r="102" spans="1:7" x14ac:dyDescent="0.2">
      <c r="A102" s="253"/>
      <c r="B102" s="254"/>
      <c r="C102" s="255"/>
      <c r="D102" s="256"/>
      <c r="E102" s="247">
        <f>SUM(Specialleviesforecast2022to23!D101)</f>
        <v>38551</v>
      </c>
      <c r="F102" s="68"/>
      <c r="G102" s="68"/>
    </row>
    <row r="103" spans="1:7" x14ac:dyDescent="0.2">
      <c r="A103" s="248"/>
      <c r="B103" s="249" t="s">
        <v>72</v>
      </c>
      <c r="C103" s="250"/>
      <c r="D103" s="251"/>
      <c r="E103" s="257"/>
      <c r="F103" s="89"/>
      <c r="G103" s="252"/>
    </row>
    <row r="104" spans="1:7" x14ac:dyDescent="0.2">
      <c r="A104" s="242"/>
      <c r="B104" s="243"/>
      <c r="C104" s="244" t="s">
        <v>28</v>
      </c>
      <c r="D104" s="57">
        <v>1040309</v>
      </c>
      <c r="E104" s="246"/>
      <c r="F104" s="68"/>
      <c r="G104" s="68"/>
    </row>
    <row r="105" spans="1:7" x14ac:dyDescent="0.2">
      <c r="A105" s="242">
        <v>45317</v>
      </c>
      <c r="B105" s="243"/>
      <c r="C105" s="244" t="s">
        <v>26</v>
      </c>
      <c r="D105" s="57">
        <v>19802</v>
      </c>
      <c r="E105" s="246"/>
      <c r="F105" s="68"/>
      <c r="G105" s="68" t="s">
        <v>15</v>
      </c>
    </row>
    <row r="106" spans="1:7" x14ac:dyDescent="0.2">
      <c r="A106" s="242"/>
      <c r="B106" s="243"/>
      <c r="C106" s="244" t="s">
        <v>27</v>
      </c>
      <c r="D106" s="57">
        <v>15641</v>
      </c>
      <c r="E106" s="246"/>
      <c r="F106" s="68"/>
      <c r="G106" s="68"/>
    </row>
    <row r="107" spans="1:7" x14ac:dyDescent="0.2">
      <c r="A107" s="261"/>
      <c r="B107" s="243"/>
      <c r="C107" s="244"/>
      <c r="D107" s="270"/>
      <c r="E107" s="266">
        <f>SUM(D104:D106)</f>
        <v>1075752</v>
      </c>
      <c r="F107" s="68"/>
      <c r="G107" s="68"/>
    </row>
    <row r="108" spans="1:7" x14ac:dyDescent="0.2">
      <c r="A108" s="248"/>
      <c r="B108" s="263" t="s">
        <v>73</v>
      </c>
      <c r="C108" s="250"/>
      <c r="D108" s="57"/>
      <c r="E108" s="246"/>
      <c r="F108" s="89"/>
      <c r="G108" s="252"/>
    </row>
    <row r="109" spans="1:7" x14ac:dyDescent="0.2">
      <c r="A109" s="242">
        <v>45320</v>
      </c>
      <c r="B109" s="264"/>
      <c r="C109" s="244" t="s">
        <v>74</v>
      </c>
      <c r="D109" s="57">
        <v>61512</v>
      </c>
      <c r="E109" s="246"/>
      <c r="F109" s="68"/>
      <c r="G109" s="68" t="s">
        <v>15</v>
      </c>
    </row>
    <row r="110" spans="1:7" x14ac:dyDescent="0.2">
      <c r="A110" s="253"/>
      <c r="B110" s="254"/>
      <c r="C110" s="255"/>
      <c r="D110" s="270"/>
      <c r="E110" s="247">
        <f>SUM(Specialleviesforecast2022to23!D109)</f>
        <v>61512</v>
      </c>
      <c r="F110" s="68"/>
      <c r="G110" s="68"/>
    </row>
    <row r="111" spans="1:7" x14ac:dyDescent="0.2">
      <c r="A111" s="242"/>
      <c r="B111" s="243" t="s">
        <v>75</v>
      </c>
      <c r="C111" s="244"/>
      <c r="D111" s="57"/>
      <c r="E111" s="246"/>
      <c r="F111" s="89"/>
      <c r="G111" s="252"/>
    </row>
    <row r="112" spans="1:7" x14ac:dyDescent="0.2">
      <c r="A112" s="242">
        <v>45324</v>
      </c>
      <c r="B112" s="243"/>
      <c r="C112" s="244" t="s">
        <v>76</v>
      </c>
      <c r="D112" s="57">
        <v>9625</v>
      </c>
      <c r="E112" s="246"/>
      <c r="F112" s="68"/>
      <c r="G112" s="68" t="s">
        <v>15</v>
      </c>
    </row>
    <row r="113" spans="1:7" x14ac:dyDescent="0.2">
      <c r="A113" s="253"/>
      <c r="B113" s="254"/>
      <c r="C113" s="255"/>
      <c r="D113" s="270"/>
      <c r="E113" s="247">
        <f>SUM(Specialleviesforecast2022to23!D112)</f>
        <v>9625</v>
      </c>
      <c r="F113" s="68"/>
      <c r="G113" s="68"/>
    </row>
    <row r="114" spans="1:7" x14ac:dyDescent="0.2">
      <c r="A114" s="271"/>
      <c r="B114" s="272" t="s">
        <v>77</v>
      </c>
      <c r="C114" s="65"/>
      <c r="D114" s="57"/>
      <c r="E114" s="246"/>
      <c r="F114" s="89"/>
      <c r="G114" s="273"/>
    </row>
    <row r="115" spans="1:7" x14ac:dyDescent="0.2">
      <c r="A115" s="274">
        <v>45271</v>
      </c>
      <c r="B115" s="272"/>
      <c r="C115" s="65" t="s">
        <v>78</v>
      </c>
      <c r="D115" s="57">
        <v>23278</v>
      </c>
      <c r="E115" s="246"/>
      <c r="F115" s="68"/>
      <c r="G115" s="68" t="s">
        <v>15</v>
      </c>
    </row>
    <row r="116" spans="1:7" x14ac:dyDescent="0.2">
      <c r="A116" s="275"/>
      <c r="B116" s="272"/>
      <c r="C116" s="65"/>
      <c r="D116" s="270"/>
      <c r="E116" s="247">
        <f>SUM(D114:D115)</f>
        <v>23278</v>
      </c>
      <c r="F116" s="68"/>
      <c r="G116" s="68"/>
    </row>
    <row r="117" spans="1:7" x14ac:dyDescent="0.2">
      <c r="A117" s="248"/>
      <c r="B117" s="249" t="s">
        <v>79</v>
      </c>
      <c r="C117" s="250"/>
      <c r="D117" s="57"/>
      <c r="E117" s="246"/>
      <c r="F117" s="89"/>
      <c r="G117" s="252"/>
    </row>
    <row r="118" spans="1:7" x14ac:dyDescent="0.2">
      <c r="A118" s="261"/>
      <c r="B118" s="243"/>
      <c r="C118" s="264" t="s">
        <v>80</v>
      </c>
      <c r="D118" s="57">
        <v>2021</v>
      </c>
      <c r="E118" s="246"/>
      <c r="F118" s="69"/>
      <c r="G118" s="68"/>
    </row>
    <row r="119" spans="1:7" x14ac:dyDescent="0.2">
      <c r="A119" s="242">
        <v>45320</v>
      </c>
      <c r="B119" s="243"/>
      <c r="C119" s="244" t="s">
        <v>81</v>
      </c>
      <c r="D119" s="57">
        <v>42812</v>
      </c>
      <c r="E119" s="246"/>
      <c r="F119" s="69"/>
      <c r="G119" s="68" t="s">
        <v>15</v>
      </c>
    </row>
    <row r="120" spans="1:7" x14ac:dyDescent="0.2">
      <c r="A120" s="242"/>
      <c r="B120" s="243"/>
      <c r="C120" s="244" t="s">
        <v>82</v>
      </c>
      <c r="D120" s="57">
        <v>45701</v>
      </c>
      <c r="E120" s="246"/>
      <c r="F120" s="69"/>
      <c r="G120" s="68"/>
    </row>
    <row r="121" spans="1:7" x14ac:dyDescent="0.2">
      <c r="A121" s="261"/>
      <c r="B121" s="243"/>
      <c r="C121" s="244" t="s">
        <v>83</v>
      </c>
      <c r="D121" s="57">
        <v>133065</v>
      </c>
      <c r="E121" s="246"/>
      <c r="F121" s="68"/>
      <c r="G121" s="68"/>
    </row>
    <row r="122" spans="1:7" x14ac:dyDescent="0.2">
      <c r="A122" s="253"/>
      <c r="B122" s="254"/>
      <c r="C122" s="255"/>
      <c r="D122" s="270"/>
      <c r="E122" s="247">
        <f>SUM(Specialleviesforecast2022to23!D118:D121)</f>
        <v>223599</v>
      </c>
      <c r="F122" s="68"/>
      <c r="G122" s="68"/>
    </row>
    <row r="123" spans="1:7" x14ac:dyDescent="0.2">
      <c r="A123" s="271"/>
      <c r="B123" s="276" t="s">
        <v>84</v>
      </c>
      <c r="C123" s="277"/>
      <c r="D123" s="57"/>
      <c r="E123" s="278"/>
      <c r="F123" s="89"/>
      <c r="G123" s="252"/>
    </row>
    <row r="124" spans="1:7" x14ac:dyDescent="0.2">
      <c r="A124" s="279">
        <v>45320</v>
      </c>
      <c r="B124" s="280"/>
      <c r="C124" s="281" t="s">
        <v>85</v>
      </c>
      <c r="D124" s="57">
        <v>320540</v>
      </c>
      <c r="E124" s="278"/>
      <c r="F124" s="68"/>
      <c r="G124" s="68" t="s">
        <v>15</v>
      </c>
    </row>
    <row r="125" spans="1:7" x14ac:dyDescent="0.2">
      <c r="A125" s="282"/>
      <c r="B125" s="283"/>
      <c r="C125" s="284"/>
      <c r="D125" s="270"/>
      <c r="E125" s="285">
        <f>SUM(Specialleviesforecast2022to23!D124:D124)</f>
        <v>320540</v>
      </c>
      <c r="F125" s="68"/>
      <c r="G125" s="68"/>
    </row>
    <row r="126" spans="1:7" x14ac:dyDescent="0.2">
      <c r="A126" s="248"/>
      <c r="B126" s="249" t="s">
        <v>86</v>
      </c>
      <c r="C126" s="250"/>
      <c r="D126" s="57"/>
      <c r="E126" s="246"/>
      <c r="F126" s="89"/>
      <c r="G126" s="252"/>
    </row>
    <row r="127" spans="1:7" x14ac:dyDescent="0.2">
      <c r="A127" s="242">
        <v>45308</v>
      </c>
      <c r="B127" s="243"/>
      <c r="C127" s="244" t="s">
        <v>36</v>
      </c>
      <c r="D127" s="57">
        <v>2992</v>
      </c>
      <c r="E127" s="246"/>
      <c r="F127" s="68"/>
      <c r="G127" s="68" t="s">
        <v>15</v>
      </c>
    </row>
    <row r="128" spans="1:7" x14ac:dyDescent="0.2">
      <c r="A128" s="253"/>
      <c r="B128" s="254"/>
      <c r="C128" s="255"/>
      <c r="D128" s="270"/>
      <c r="E128" s="247">
        <f>SUM(Specialleviesforecast2022to23!D127)</f>
        <v>2992</v>
      </c>
      <c r="F128" s="68"/>
      <c r="G128" s="68"/>
    </row>
    <row r="129" spans="1:7" x14ac:dyDescent="0.2">
      <c r="A129" s="248"/>
      <c r="B129" s="249" t="s">
        <v>87</v>
      </c>
      <c r="C129" s="250"/>
      <c r="D129" s="57"/>
      <c r="E129" s="246"/>
      <c r="F129" s="89"/>
      <c r="G129" s="252"/>
    </row>
    <row r="130" spans="1:7" x14ac:dyDescent="0.2">
      <c r="A130" s="242">
        <v>45371</v>
      </c>
      <c r="B130" s="243"/>
      <c r="C130" s="244" t="s">
        <v>36</v>
      </c>
      <c r="D130" s="57"/>
      <c r="E130" s="246">
        <v>15492</v>
      </c>
      <c r="F130" s="68"/>
      <c r="G130" s="68" t="s">
        <v>15</v>
      </c>
    </row>
    <row r="131" spans="1:7" x14ac:dyDescent="0.2">
      <c r="A131" s="253"/>
      <c r="B131" s="254"/>
      <c r="C131" s="255"/>
      <c r="D131" s="270"/>
      <c r="E131" s="247">
        <f>SUM(Specialleviesforecast2022to23!D130)</f>
        <v>0</v>
      </c>
      <c r="F131" s="68"/>
      <c r="G131" s="68"/>
    </row>
    <row r="132" spans="1:7" x14ac:dyDescent="0.2">
      <c r="A132" s="248"/>
      <c r="B132" s="249" t="s">
        <v>88</v>
      </c>
      <c r="C132" s="250"/>
      <c r="D132" s="57"/>
      <c r="E132" s="246"/>
      <c r="F132" s="89"/>
      <c r="G132" s="252"/>
    </row>
    <row r="133" spans="1:7" x14ac:dyDescent="0.2">
      <c r="A133" s="242"/>
      <c r="B133" s="243"/>
      <c r="C133" s="244" t="s">
        <v>11</v>
      </c>
      <c r="D133" s="57">
        <v>329195</v>
      </c>
      <c r="E133" s="246"/>
      <c r="F133" s="68"/>
      <c r="G133" s="68"/>
    </row>
    <row r="134" spans="1:7" x14ac:dyDescent="0.2">
      <c r="A134" s="242">
        <v>45273</v>
      </c>
      <c r="B134" s="243"/>
      <c r="C134" s="244" t="s">
        <v>89</v>
      </c>
      <c r="D134" s="57">
        <v>18205</v>
      </c>
      <c r="E134" s="246"/>
      <c r="F134" s="68"/>
      <c r="G134" s="68"/>
    </row>
    <row r="135" spans="1:7" x14ac:dyDescent="0.2">
      <c r="A135" s="261"/>
      <c r="B135" s="243"/>
      <c r="C135" s="244" t="s">
        <v>10</v>
      </c>
      <c r="D135" s="57">
        <v>5485</v>
      </c>
      <c r="E135" s="246"/>
      <c r="F135" s="68"/>
      <c r="G135" s="68" t="s">
        <v>15</v>
      </c>
    </row>
    <row r="136" spans="1:7" x14ac:dyDescent="0.2">
      <c r="A136" s="261"/>
      <c r="B136" s="243"/>
      <c r="C136" s="244"/>
      <c r="D136" s="57"/>
      <c r="E136" s="246"/>
      <c r="F136" s="68"/>
      <c r="G136" s="68"/>
    </row>
    <row r="137" spans="1:7" x14ac:dyDescent="0.2">
      <c r="A137" s="253"/>
      <c r="B137" s="254"/>
      <c r="C137" s="265"/>
      <c r="D137" s="270"/>
      <c r="E137" s="247">
        <f>SUM(D133:D136)</f>
        <v>352885</v>
      </c>
      <c r="F137" s="68"/>
      <c r="G137" s="68"/>
    </row>
    <row r="138" spans="1:7" x14ac:dyDescent="0.2">
      <c r="A138" s="248"/>
      <c r="B138" s="249" t="s">
        <v>90</v>
      </c>
      <c r="C138" s="250"/>
      <c r="D138" s="57"/>
      <c r="E138" s="246"/>
      <c r="F138" s="89"/>
      <c r="G138" s="252"/>
    </row>
    <row r="139" spans="1:7" x14ac:dyDescent="0.2">
      <c r="A139" s="242">
        <v>45324</v>
      </c>
      <c r="B139" s="243"/>
      <c r="C139" s="244" t="s">
        <v>29</v>
      </c>
      <c r="D139" s="57">
        <v>6791</v>
      </c>
      <c r="E139" s="246"/>
      <c r="F139" s="68"/>
      <c r="G139" s="68" t="s">
        <v>15</v>
      </c>
    </row>
    <row r="140" spans="1:7" x14ac:dyDescent="0.2">
      <c r="A140" s="253"/>
      <c r="B140" s="254"/>
      <c r="C140" s="255"/>
      <c r="D140" s="270"/>
      <c r="E140" s="247">
        <f>SUM(D139)</f>
        <v>6791</v>
      </c>
      <c r="F140" s="68"/>
      <c r="G140" s="68"/>
    </row>
    <row r="141" spans="1:7" x14ac:dyDescent="0.2">
      <c r="A141" s="248"/>
      <c r="B141" s="249" t="s">
        <v>91</v>
      </c>
      <c r="C141" s="250"/>
      <c r="D141" s="57"/>
      <c r="E141" s="246"/>
      <c r="F141" s="89"/>
      <c r="G141" s="252"/>
    </row>
    <row r="142" spans="1:7" x14ac:dyDescent="0.2">
      <c r="A142" s="242">
        <v>45324</v>
      </c>
      <c r="B142" s="243"/>
      <c r="C142" s="244" t="s">
        <v>29</v>
      </c>
      <c r="D142" s="57">
        <v>309948</v>
      </c>
      <c r="E142" s="246"/>
      <c r="F142" s="68"/>
      <c r="G142" s="68" t="s">
        <v>15</v>
      </c>
    </row>
    <row r="143" spans="1:7" x14ac:dyDescent="0.2">
      <c r="A143" s="253"/>
      <c r="B143" s="254"/>
      <c r="C143" s="255"/>
      <c r="D143" s="270"/>
      <c r="E143" s="247">
        <f>SUM(Specialleviesforecast2022to23!D142)</f>
        <v>309948</v>
      </c>
      <c r="F143" s="68"/>
      <c r="G143" s="68"/>
    </row>
    <row r="144" spans="1:7" x14ac:dyDescent="0.2">
      <c r="A144" s="248"/>
      <c r="B144" s="249" t="s">
        <v>92</v>
      </c>
      <c r="C144" s="250"/>
      <c r="D144" s="57"/>
      <c r="E144" s="257"/>
      <c r="F144" s="89"/>
      <c r="G144" s="252"/>
    </row>
    <row r="145" spans="1:7" x14ac:dyDescent="0.2">
      <c r="A145" s="242">
        <v>45308</v>
      </c>
      <c r="B145" s="243"/>
      <c r="C145" s="244" t="s">
        <v>59</v>
      </c>
      <c r="D145" s="57">
        <v>79588</v>
      </c>
      <c r="E145" s="246"/>
      <c r="F145" s="68"/>
      <c r="G145" s="68" t="s">
        <v>15</v>
      </c>
    </row>
    <row r="146" spans="1:7" x14ac:dyDescent="0.2">
      <c r="A146" s="253"/>
      <c r="B146" s="254"/>
      <c r="C146" s="255"/>
      <c r="D146" s="270"/>
      <c r="E146" s="247">
        <f>SUM(Specialleviesforecast2022to23!D145)</f>
        <v>79588</v>
      </c>
      <c r="F146" s="68"/>
      <c r="G146" s="68"/>
    </row>
    <row r="147" spans="1:7" x14ac:dyDescent="0.2">
      <c r="A147" s="248"/>
      <c r="B147" s="263" t="s">
        <v>93</v>
      </c>
      <c r="C147" s="250"/>
      <c r="D147" s="57"/>
      <c r="E147" s="246"/>
      <c r="F147" s="89"/>
      <c r="G147" s="252"/>
    </row>
    <row r="148" spans="1:7" x14ac:dyDescent="0.2">
      <c r="A148" s="242">
        <v>45371</v>
      </c>
      <c r="B148" s="243"/>
      <c r="C148" s="244" t="s">
        <v>94</v>
      </c>
      <c r="D148" s="57">
        <v>3162</v>
      </c>
      <c r="E148" s="246"/>
      <c r="F148" s="68"/>
      <c r="G148" s="68" t="s">
        <v>15</v>
      </c>
    </row>
    <row r="149" spans="1:7" x14ac:dyDescent="0.2">
      <c r="A149" s="253"/>
      <c r="B149" s="254"/>
      <c r="C149" s="255"/>
      <c r="D149" s="270"/>
      <c r="E149" s="247">
        <f>SUM(D147:D148)</f>
        <v>3162</v>
      </c>
      <c r="F149" s="68"/>
      <c r="G149" s="68"/>
    </row>
    <row r="150" spans="1:7" x14ac:dyDescent="0.2">
      <c r="A150" s="248"/>
      <c r="B150" s="249" t="s">
        <v>95</v>
      </c>
      <c r="C150" s="250"/>
      <c r="D150" s="57"/>
      <c r="E150" s="257"/>
      <c r="F150" s="89"/>
      <c r="G150" s="252"/>
    </row>
    <row r="151" spans="1:7" x14ac:dyDescent="0.2">
      <c r="A151" s="242">
        <v>45308</v>
      </c>
      <c r="B151" s="243"/>
      <c r="C151" s="244" t="s">
        <v>96</v>
      </c>
      <c r="D151" s="57">
        <v>166</v>
      </c>
      <c r="E151" s="246"/>
      <c r="F151" s="68"/>
      <c r="G151" s="68" t="s">
        <v>15</v>
      </c>
    </row>
    <row r="152" spans="1:7" x14ac:dyDescent="0.2">
      <c r="A152" s="242"/>
      <c r="B152" s="243"/>
      <c r="C152" s="244" t="s">
        <v>59</v>
      </c>
      <c r="D152" s="57">
        <v>10</v>
      </c>
      <c r="E152" s="246"/>
      <c r="F152" s="68"/>
      <c r="G152" s="68"/>
    </row>
    <row r="153" spans="1:7" x14ac:dyDescent="0.2">
      <c r="A153" s="253"/>
      <c r="B153" s="254"/>
      <c r="C153" s="255"/>
      <c r="D153" s="270"/>
      <c r="E153" s="247">
        <f>SUM(D151:D152)</f>
        <v>176</v>
      </c>
      <c r="F153" s="68"/>
      <c r="G153" s="68"/>
    </row>
    <row r="154" spans="1:7" x14ac:dyDescent="0.2">
      <c r="A154" s="248"/>
      <c r="B154" s="249" t="s">
        <v>97</v>
      </c>
      <c r="C154" s="250"/>
      <c r="D154" s="57"/>
      <c r="E154" s="257"/>
      <c r="F154" s="89"/>
      <c r="G154" s="252"/>
    </row>
    <row r="155" spans="1:7" x14ac:dyDescent="0.2">
      <c r="A155" s="242">
        <v>45308</v>
      </c>
      <c r="B155" s="243"/>
      <c r="C155" s="244" t="s">
        <v>36</v>
      </c>
      <c r="D155" s="57">
        <v>203629</v>
      </c>
      <c r="E155" s="246"/>
      <c r="F155" s="68"/>
      <c r="G155" s="68"/>
    </row>
    <row r="156" spans="1:7" x14ac:dyDescent="0.2">
      <c r="A156" s="242"/>
      <c r="B156" s="243"/>
      <c r="C156" s="244" t="s">
        <v>85</v>
      </c>
      <c r="D156" s="57">
        <v>1194</v>
      </c>
      <c r="E156" s="246"/>
      <c r="F156" s="68"/>
      <c r="G156" s="68" t="s">
        <v>15</v>
      </c>
    </row>
    <row r="157" spans="1:7" x14ac:dyDescent="0.2">
      <c r="A157" s="253"/>
      <c r="B157" s="254"/>
      <c r="C157" s="255"/>
      <c r="D157" s="270"/>
      <c r="E157" s="262">
        <f>SUM(D155:D156)</f>
        <v>204823</v>
      </c>
      <c r="F157" s="68"/>
      <c r="G157" s="68"/>
    </row>
    <row r="158" spans="1:7" x14ac:dyDescent="0.2">
      <c r="A158" s="248"/>
      <c r="B158" s="249" t="s">
        <v>98</v>
      </c>
      <c r="C158" s="250"/>
      <c r="D158" s="57"/>
      <c r="E158" s="257"/>
      <c r="F158" s="89"/>
      <c r="G158" s="252"/>
    </row>
    <row r="159" spans="1:7" x14ac:dyDescent="0.2">
      <c r="A159" s="242"/>
      <c r="B159" s="243"/>
      <c r="C159" s="244" t="s">
        <v>99</v>
      </c>
      <c r="D159" s="57">
        <v>2164799</v>
      </c>
      <c r="E159" s="246"/>
      <c r="F159" s="68"/>
      <c r="G159" s="68"/>
    </row>
    <row r="160" spans="1:7" x14ac:dyDescent="0.2">
      <c r="A160" s="242">
        <v>45320</v>
      </c>
      <c r="B160" s="243"/>
      <c r="C160" s="244" t="s">
        <v>36</v>
      </c>
      <c r="D160" s="57">
        <v>102232</v>
      </c>
      <c r="E160" s="246"/>
      <c r="F160" s="68"/>
      <c r="G160" s="68" t="s">
        <v>15</v>
      </c>
    </row>
    <row r="161" spans="1:7" x14ac:dyDescent="0.2">
      <c r="A161" s="242"/>
      <c r="B161" s="243"/>
      <c r="C161" s="244" t="s">
        <v>41</v>
      </c>
      <c r="D161" s="57">
        <v>27629</v>
      </c>
      <c r="E161" s="246"/>
      <c r="F161" s="68"/>
      <c r="G161" s="68"/>
    </row>
    <row r="162" spans="1:7" x14ac:dyDescent="0.2">
      <c r="A162" s="253"/>
      <c r="B162" s="254"/>
      <c r="C162" s="255"/>
      <c r="D162" s="270"/>
      <c r="E162" s="247">
        <f>SUM(D159:D161)</f>
        <v>2294660</v>
      </c>
      <c r="F162" s="68"/>
      <c r="G162" s="68"/>
    </row>
    <row r="163" spans="1:7" x14ac:dyDescent="0.2">
      <c r="A163" s="248"/>
      <c r="B163" s="249" t="s">
        <v>100</v>
      </c>
      <c r="C163" s="250"/>
      <c r="D163" s="57"/>
      <c r="E163" s="257"/>
      <c r="F163" s="89"/>
      <c r="G163" s="252"/>
    </row>
    <row r="164" spans="1:7" x14ac:dyDescent="0.2">
      <c r="A164" s="242">
        <v>45295</v>
      </c>
      <c r="B164" s="243"/>
      <c r="C164" s="244" t="s">
        <v>10</v>
      </c>
      <c r="D164" s="57">
        <v>18468</v>
      </c>
      <c r="E164" s="246"/>
      <c r="F164" s="68"/>
      <c r="G164" s="68" t="s">
        <v>15</v>
      </c>
    </row>
    <row r="165" spans="1:7" x14ac:dyDescent="0.2">
      <c r="A165" s="242"/>
      <c r="B165" s="243"/>
      <c r="C165" s="244" t="s">
        <v>11</v>
      </c>
      <c r="D165" s="57">
        <v>141497</v>
      </c>
      <c r="E165" s="246"/>
      <c r="F165" s="68"/>
      <c r="G165" s="68"/>
    </row>
    <row r="166" spans="1:7" x14ac:dyDescent="0.2">
      <c r="A166" s="253"/>
      <c r="B166" s="254"/>
      <c r="C166" s="255"/>
      <c r="D166" s="270"/>
      <c r="E166" s="247">
        <f>SUM(D164:D165)</f>
        <v>159965</v>
      </c>
      <c r="F166" s="68"/>
      <c r="G166" s="68"/>
    </row>
    <row r="167" spans="1:7" x14ac:dyDescent="0.2">
      <c r="A167" s="286"/>
      <c r="B167" s="272" t="s">
        <v>101</v>
      </c>
      <c r="C167" s="65"/>
      <c r="D167" s="57"/>
      <c r="E167" s="246"/>
      <c r="F167" s="89"/>
      <c r="G167" s="252"/>
    </row>
    <row r="168" spans="1:7" x14ac:dyDescent="0.2">
      <c r="A168" s="287">
        <v>45324</v>
      </c>
      <c r="B168" s="272"/>
      <c r="C168" s="65" t="s">
        <v>58</v>
      </c>
      <c r="D168" s="57">
        <v>16981</v>
      </c>
      <c r="E168" s="246"/>
      <c r="F168" s="69"/>
      <c r="G168" s="68" t="s">
        <v>15</v>
      </c>
    </row>
    <row r="169" spans="1:7" x14ac:dyDescent="0.2">
      <c r="A169" s="65"/>
      <c r="B169" s="272"/>
      <c r="C169" s="65"/>
      <c r="D169" s="270"/>
      <c r="E169" s="247">
        <f>SUM(D167:D168)</f>
        <v>16981</v>
      </c>
      <c r="F169" s="68"/>
      <c r="G169" s="68"/>
    </row>
    <row r="170" spans="1:7" x14ac:dyDescent="0.2">
      <c r="A170" s="248"/>
      <c r="B170" s="249" t="s">
        <v>102</v>
      </c>
      <c r="C170" s="250"/>
      <c r="D170" s="57"/>
      <c r="E170" s="257"/>
      <c r="F170" s="89"/>
      <c r="G170" s="252"/>
    </row>
    <row r="171" spans="1:7" x14ac:dyDescent="0.2">
      <c r="A171" s="242">
        <v>45317</v>
      </c>
      <c r="B171" s="243"/>
      <c r="C171" s="244" t="s">
        <v>103</v>
      </c>
      <c r="D171" s="57">
        <v>4091378</v>
      </c>
      <c r="E171" s="246"/>
      <c r="F171" s="68"/>
      <c r="G171" s="68"/>
    </row>
    <row r="172" spans="1:7" x14ac:dyDescent="0.2">
      <c r="A172" s="242"/>
      <c r="B172" s="243"/>
      <c r="C172" s="244" t="s">
        <v>104</v>
      </c>
      <c r="D172" s="57">
        <v>12715</v>
      </c>
      <c r="E172" s="246"/>
      <c r="F172" s="68"/>
      <c r="G172" s="68" t="s">
        <v>15</v>
      </c>
    </row>
    <row r="173" spans="1:7" x14ac:dyDescent="0.2">
      <c r="A173" s="253"/>
      <c r="B173" s="254"/>
      <c r="C173" s="255"/>
      <c r="D173" s="270"/>
      <c r="E173" s="258">
        <f>SUM(Specialleviesforecast2022to23!D171:D172)</f>
        <v>4104093</v>
      </c>
      <c r="F173" s="68"/>
      <c r="G173" s="68"/>
    </row>
    <row r="174" spans="1:7" x14ac:dyDescent="0.2">
      <c r="A174" s="248"/>
      <c r="B174" s="249" t="s">
        <v>105</v>
      </c>
      <c r="C174" s="250"/>
      <c r="D174" s="57"/>
      <c r="E174" s="257"/>
      <c r="F174" s="89"/>
      <c r="G174" s="252"/>
    </row>
    <row r="175" spans="1:7" x14ac:dyDescent="0.2">
      <c r="A175" s="242">
        <v>45324</v>
      </c>
      <c r="B175" s="243"/>
      <c r="C175" s="244" t="s">
        <v>59</v>
      </c>
      <c r="D175" s="57">
        <v>225517</v>
      </c>
      <c r="E175" s="246"/>
      <c r="F175" s="68"/>
      <c r="G175" s="68"/>
    </row>
    <row r="176" spans="1:7" x14ac:dyDescent="0.2">
      <c r="A176" s="242"/>
      <c r="B176" s="243"/>
      <c r="C176" s="244" t="s">
        <v>106</v>
      </c>
      <c r="D176" s="57">
        <v>31263</v>
      </c>
      <c r="E176" s="246"/>
      <c r="F176" s="68"/>
      <c r="G176" s="68" t="s">
        <v>15</v>
      </c>
    </row>
    <row r="177" spans="1:7" x14ac:dyDescent="0.2">
      <c r="A177" s="253"/>
      <c r="B177" s="254"/>
      <c r="C177" s="255"/>
      <c r="D177" s="270"/>
      <c r="E177" s="247">
        <f>SUM(D175:D176)</f>
        <v>256780</v>
      </c>
      <c r="F177" s="68"/>
      <c r="G177" s="68"/>
    </row>
    <row r="178" spans="1:7" x14ac:dyDescent="0.2">
      <c r="A178" s="248"/>
      <c r="B178" s="249" t="s">
        <v>107</v>
      </c>
      <c r="C178" s="250"/>
      <c r="D178" s="57"/>
      <c r="E178" s="257"/>
      <c r="F178" s="89"/>
      <c r="G178" s="252"/>
    </row>
    <row r="179" spans="1:7" x14ac:dyDescent="0.2">
      <c r="A179" s="242"/>
      <c r="B179" s="243"/>
      <c r="C179" s="244" t="s">
        <v>108</v>
      </c>
      <c r="D179" s="57">
        <v>11637</v>
      </c>
      <c r="E179" s="246"/>
      <c r="F179" s="68"/>
      <c r="G179" s="68"/>
    </row>
    <row r="180" spans="1:7" x14ac:dyDescent="0.2">
      <c r="A180" s="242">
        <v>45274</v>
      </c>
      <c r="B180" s="243"/>
      <c r="C180" s="244" t="s">
        <v>109</v>
      </c>
      <c r="D180" s="57">
        <v>424322</v>
      </c>
      <c r="E180" s="246"/>
      <c r="F180" s="68"/>
      <c r="G180" s="68"/>
    </row>
    <row r="181" spans="1:7" x14ac:dyDescent="0.2">
      <c r="A181" s="242"/>
      <c r="B181" s="243"/>
      <c r="C181" s="244" t="s">
        <v>110</v>
      </c>
      <c r="D181" s="57">
        <v>952410</v>
      </c>
      <c r="E181" s="246"/>
      <c r="F181" s="68"/>
      <c r="G181" s="68" t="s">
        <v>15</v>
      </c>
    </row>
    <row r="182" spans="1:7" x14ac:dyDescent="0.2">
      <c r="A182" s="261"/>
      <c r="B182" s="243"/>
      <c r="C182" s="244" t="s">
        <v>111</v>
      </c>
      <c r="D182" s="57">
        <v>227059</v>
      </c>
      <c r="E182" s="246"/>
      <c r="F182" s="68"/>
      <c r="G182" s="68"/>
    </row>
    <row r="183" spans="1:7" x14ac:dyDescent="0.2">
      <c r="A183" s="253"/>
      <c r="B183" s="254"/>
      <c r="C183" s="265"/>
      <c r="D183" s="270"/>
      <c r="E183" s="247">
        <f>SUM(D179:D182)</f>
        <v>1615428</v>
      </c>
      <c r="F183" s="68"/>
      <c r="G183" s="68"/>
    </row>
    <row r="184" spans="1:7" x14ac:dyDescent="0.2">
      <c r="A184" s="248"/>
      <c r="B184" s="249" t="s">
        <v>112</v>
      </c>
      <c r="C184" s="250"/>
      <c r="D184" s="57"/>
      <c r="E184" s="257"/>
      <c r="F184" s="89"/>
      <c r="G184" s="252"/>
    </row>
    <row r="185" spans="1:7" x14ac:dyDescent="0.2">
      <c r="A185" s="242"/>
      <c r="B185" s="243"/>
      <c r="C185" s="244" t="s">
        <v>113</v>
      </c>
      <c r="D185" s="57">
        <v>876576</v>
      </c>
      <c r="E185" s="246"/>
      <c r="F185" s="68"/>
      <c r="G185" s="68"/>
    </row>
    <row r="186" spans="1:7" x14ac:dyDescent="0.2">
      <c r="A186" s="242"/>
      <c r="B186" s="243"/>
      <c r="C186" s="244" t="s">
        <v>114</v>
      </c>
      <c r="D186" s="57">
        <v>393885</v>
      </c>
      <c r="E186" s="246"/>
      <c r="F186" s="68"/>
      <c r="G186" s="68"/>
    </row>
    <row r="187" spans="1:7" x14ac:dyDescent="0.2">
      <c r="A187" s="242">
        <v>45272</v>
      </c>
      <c r="B187" s="243"/>
      <c r="C187" s="244" t="s">
        <v>115</v>
      </c>
      <c r="D187" s="57">
        <v>186574</v>
      </c>
      <c r="E187" s="246"/>
      <c r="F187" s="68"/>
      <c r="G187" s="68"/>
    </row>
    <row r="188" spans="1:7" x14ac:dyDescent="0.2">
      <c r="A188" s="242"/>
      <c r="B188" s="243"/>
      <c r="C188" s="244" t="s">
        <v>116</v>
      </c>
      <c r="D188" s="57">
        <v>84301</v>
      </c>
      <c r="E188" s="246"/>
      <c r="F188" s="68"/>
      <c r="G188" s="68" t="s">
        <v>15</v>
      </c>
    </row>
    <row r="189" spans="1:7" x14ac:dyDescent="0.2">
      <c r="A189" s="242"/>
      <c r="B189" s="243"/>
      <c r="C189" s="244" t="s">
        <v>117</v>
      </c>
      <c r="D189" s="57">
        <v>52033</v>
      </c>
      <c r="E189" s="246"/>
      <c r="F189" s="68"/>
      <c r="G189" s="68"/>
    </row>
    <row r="190" spans="1:7" x14ac:dyDescent="0.2">
      <c r="A190" s="242"/>
      <c r="B190" s="243"/>
      <c r="C190" s="244" t="s">
        <v>118</v>
      </c>
      <c r="D190" s="57">
        <v>14216</v>
      </c>
      <c r="E190" s="246"/>
      <c r="F190" s="68"/>
      <c r="G190" s="68"/>
    </row>
    <row r="191" spans="1:7" x14ac:dyDescent="0.2">
      <c r="A191" s="242"/>
      <c r="B191" s="243"/>
      <c r="C191" s="244" t="s">
        <v>119</v>
      </c>
      <c r="D191" s="57">
        <v>8539</v>
      </c>
      <c r="E191" s="246"/>
      <c r="F191" s="68"/>
      <c r="G191" s="68"/>
    </row>
    <row r="192" spans="1:7" x14ac:dyDescent="0.2">
      <c r="A192" s="261"/>
      <c r="B192" s="243"/>
      <c r="C192" s="244" t="s">
        <v>120</v>
      </c>
      <c r="D192" s="57">
        <v>1950</v>
      </c>
      <c r="E192" s="246"/>
      <c r="F192" s="68"/>
      <c r="G192" s="68"/>
    </row>
    <row r="193" spans="1:7" x14ac:dyDescent="0.2">
      <c r="A193" s="253"/>
      <c r="B193" s="254"/>
      <c r="C193" s="255"/>
      <c r="D193" s="270"/>
      <c r="E193" s="247">
        <f>SUM(Specialleviesforecast2022to23!D185:D192)</f>
        <v>1618074</v>
      </c>
      <c r="F193" s="91"/>
      <c r="G193" s="68"/>
    </row>
    <row r="194" spans="1:7" x14ac:dyDescent="0.2">
      <c r="A194" s="248"/>
      <c r="B194" s="249" t="s">
        <v>121</v>
      </c>
      <c r="C194" s="250"/>
      <c r="D194" s="57"/>
      <c r="E194" s="257"/>
      <c r="F194" s="68"/>
      <c r="G194" s="252"/>
    </row>
    <row r="195" spans="1:7" x14ac:dyDescent="0.2">
      <c r="A195" s="242"/>
      <c r="B195" s="243"/>
      <c r="C195" s="244" t="s">
        <v>36</v>
      </c>
      <c r="D195" s="57">
        <v>40160</v>
      </c>
      <c r="E195" s="246"/>
      <c r="F195" s="68"/>
      <c r="G195" s="68"/>
    </row>
    <row r="196" spans="1:7" x14ac:dyDescent="0.2">
      <c r="A196" s="242">
        <v>45308</v>
      </c>
      <c r="B196" s="243"/>
      <c r="C196" s="244" t="s">
        <v>122</v>
      </c>
      <c r="D196" s="57">
        <v>23225</v>
      </c>
      <c r="E196" s="246"/>
      <c r="F196" s="68"/>
      <c r="G196" s="68" t="s">
        <v>15</v>
      </c>
    </row>
    <row r="197" spans="1:7" x14ac:dyDescent="0.2">
      <c r="A197" s="253"/>
      <c r="B197" s="254"/>
      <c r="C197" s="255"/>
      <c r="D197" s="270"/>
      <c r="E197" s="247">
        <f>SUM(Specialleviesforecast2022to23!D195:D196)</f>
        <v>63385</v>
      </c>
      <c r="F197" s="68"/>
      <c r="G197" s="68"/>
    </row>
    <row r="198" spans="1:7" x14ac:dyDescent="0.2">
      <c r="A198" s="248"/>
      <c r="B198" s="249" t="s">
        <v>123</v>
      </c>
      <c r="C198" s="250"/>
      <c r="D198" s="57"/>
      <c r="E198" s="257"/>
      <c r="F198" s="89"/>
      <c r="G198" s="252"/>
    </row>
    <row r="199" spans="1:7" x14ac:dyDescent="0.2">
      <c r="A199" s="242">
        <v>45317</v>
      </c>
      <c r="B199" s="243"/>
      <c r="C199" s="244" t="s">
        <v>36</v>
      </c>
      <c r="D199" s="57">
        <v>49398</v>
      </c>
      <c r="E199" s="246"/>
      <c r="F199" s="68"/>
      <c r="G199" s="68" t="s">
        <v>15</v>
      </c>
    </row>
    <row r="200" spans="1:7" x14ac:dyDescent="0.2">
      <c r="A200" s="253"/>
      <c r="B200" s="254"/>
      <c r="C200" s="255"/>
      <c r="D200" s="270"/>
      <c r="E200" s="247">
        <f>SUM(Specialleviesforecast2022to23!D199:D199)</f>
        <v>49398</v>
      </c>
      <c r="F200" s="68"/>
      <c r="G200" s="68"/>
    </row>
    <row r="201" spans="1:7" x14ac:dyDescent="0.2">
      <c r="A201" s="248"/>
      <c r="B201" s="249" t="s">
        <v>124</v>
      </c>
      <c r="C201" s="250"/>
      <c r="D201" s="57"/>
      <c r="E201" s="257"/>
      <c r="F201" s="89"/>
      <c r="G201" s="252"/>
    </row>
    <row r="202" spans="1:7" x14ac:dyDescent="0.2">
      <c r="A202" s="242">
        <v>45317</v>
      </c>
      <c r="B202" s="243"/>
      <c r="C202" s="244" t="s">
        <v>36</v>
      </c>
      <c r="D202" s="57">
        <v>1159</v>
      </c>
      <c r="E202" s="246"/>
      <c r="F202" s="68"/>
      <c r="G202" s="68" t="s">
        <v>15</v>
      </c>
    </row>
    <row r="203" spans="1:7" x14ac:dyDescent="0.2">
      <c r="A203" s="253"/>
      <c r="B203" s="254"/>
      <c r="C203" s="255"/>
      <c r="D203" s="270"/>
      <c r="E203" s="247">
        <f>SUM(Specialleviesforecast2022to23!D202)</f>
        <v>1159</v>
      </c>
      <c r="F203" s="68"/>
      <c r="G203" s="68"/>
    </row>
    <row r="204" spans="1:7" x14ac:dyDescent="0.2">
      <c r="A204" s="248"/>
      <c r="B204" s="249" t="s">
        <v>125</v>
      </c>
      <c r="C204" s="250"/>
      <c r="D204" s="57"/>
      <c r="E204" s="257"/>
      <c r="F204" s="89"/>
      <c r="G204" s="252"/>
    </row>
    <row r="205" spans="1:7" x14ac:dyDescent="0.2">
      <c r="A205" s="242">
        <v>45317</v>
      </c>
      <c r="B205" s="243"/>
      <c r="C205" s="244" t="s">
        <v>36</v>
      </c>
      <c r="D205" s="57">
        <v>28411</v>
      </c>
      <c r="E205" s="246"/>
      <c r="F205" s="68"/>
      <c r="G205" s="68" t="s">
        <v>15</v>
      </c>
    </row>
    <row r="206" spans="1:7" x14ac:dyDescent="0.2">
      <c r="A206" s="253"/>
      <c r="B206" s="254"/>
      <c r="C206" s="255"/>
      <c r="D206" s="270"/>
      <c r="E206" s="247">
        <f>SUM(Specialleviesforecast2022to23!D205:D205)</f>
        <v>28411</v>
      </c>
      <c r="F206" s="68"/>
      <c r="G206" s="68"/>
    </row>
    <row r="207" spans="1:7" x14ac:dyDescent="0.2">
      <c r="A207" s="248"/>
      <c r="B207" s="249" t="s">
        <v>126</v>
      </c>
      <c r="C207" s="250"/>
      <c r="D207" s="57"/>
      <c r="E207" s="257"/>
      <c r="F207" s="89"/>
      <c r="G207" s="252"/>
    </row>
    <row r="208" spans="1:7" x14ac:dyDescent="0.2">
      <c r="A208" s="242">
        <v>45317</v>
      </c>
      <c r="B208" s="243"/>
      <c r="C208" s="244" t="s">
        <v>36</v>
      </c>
      <c r="D208" s="57">
        <v>5983</v>
      </c>
      <c r="E208" s="246"/>
      <c r="F208" s="68"/>
      <c r="G208" s="68" t="s">
        <v>15</v>
      </c>
    </row>
    <row r="209" spans="1:7" x14ac:dyDescent="0.2">
      <c r="A209" s="253"/>
      <c r="B209" s="254"/>
      <c r="C209" s="265"/>
      <c r="D209" s="270"/>
      <c r="E209" s="247">
        <f>SUM(Specialleviesforecast2022to23!D208:D208)</f>
        <v>5983</v>
      </c>
      <c r="F209" s="68"/>
      <c r="G209" s="68"/>
    </row>
    <row r="210" spans="1:7" x14ac:dyDescent="0.2">
      <c r="A210" s="248"/>
      <c r="B210" s="249" t="s">
        <v>127</v>
      </c>
      <c r="C210" s="250"/>
      <c r="D210" s="57"/>
      <c r="E210" s="257"/>
      <c r="F210" s="89"/>
      <c r="G210" s="252"/>
    </row>
    <row r="211" spans="1:7" x14ac:dyDescent="0.2">
      <c r="A211" s="242">
        <v>45308</v>
      </c>
      <c r="B211" s="243"/>
      <c r="C211" s="244" t="s">
        <v>36</v>
      </c>
      <c r="D211" s="57">
        <v>57838</v>
      </c>
      <c r="E211" s="246"/>
      <c r="F211" s="68"/>
      <c r="G211" s="68" t="s">
        <v>15</v>
      </c>
    </row>
    <row r="212" spans="1:7" x14ac:dyDescent="0.2">
      <c r="A212" s="253"/>
      <c r="B212" s="254"/>
      <c r="C212" s="255"/>
      <c r="D212" s="270"/>
      <c r="E212" s="258">
        <f>SUM(Specialleviesforecast2022to23!D211:D211)</f>
        <v>57838</v>
      </c>
      <c r="F212" s="68"/>
      <c r="G212" s="68"/>
    </row>
    <row r="213" spans="1:7" x14ac:dyDescent="0.2">
      <c r="A213" s="271"/>
      <c r="B213" s="272" t="s">
        <v>128</v>
      </c>
      <c r="C213" s="65"/>
      <c r="D213" s="57"/>
      <c r="E213" s="257"/>
      <c r="F213" s="89"/>
      <c r="G213" s="252"/>
    </row>
    <row r="214" spans="1:7" x14ac:dyDescent="0.2">
      <c r="A214" s="288">
        <v>45282</v>
      </c>
      <c r="B214" s="272"/>
      <c r="C214" s="65" t="s">
        <v>129</v>
      </c>
      <c r="D214" s="57">
        <v>9167</v>
      </c>
      <c r="E214" s="246"/>
      <c r="F214" s="68"/>
      <c r="G214" s="68" t="s">
        <v>15</v>
      </c>
    </row>
    <row r="215" spans="1:7" x14ac:dyDescent="0.2">
      <c r="A215" s="289"/>
      <c r="B215" s="272"/>
      <c r="C215" s="65"/>
      <c r="D215" s="270"/>
      <c r="E215" s="247">
        <f>SUM(Specialleviesforecast2022to23!D214:D214)</f>
        <v>9167</v>
      </c>
      <c r="F215" s="68"/>
      <c r="G215" s="92"/>
    </row>
    <row r="216" spans="1:7" x14ac:dyDescent="0.2">
      <c r="A216" s="248"/>
      <c r="B216" s="249" t="s">
        <v>130</v>
      </c>
      <c r="C216" s="250"/>
      <c r="D216" s="57"/>
      <c r="E216" s="257"/>
      <c r="F216" s="89"/>
      <c r="G216" s="68"/>
    </row>
    <row r="217" spans="1:7" x14ac:dyDescent="0.2">
      <c r="A217" s="242">
        <v>45324</v>
      </c>
      <c r="B217" s="243"/>
      <c r="C217" s="244" t="s">
        <v>59</v>
      </c>
      <c r="D217" s="57">
        <v>133523</v>
      </c>
      <c r="E217" s="246"/>
      <c r="F217" s="68"/>
      <c r="G217" s="68" t="s">
        <v>15</v>
      </c>
    </row>
    <row r="218" spans="1:7" x14ac:dyDescent="0.2">
      <c r="A218" s="253"/>
      <c r="B218" s="254"/>
      <c r="C218" s="255"/>
      <c r="D218" s="270"/>
      <c r="E218" s="262">
        <f>SUM(Specialleviesforecast2022to23!D217:D217)</f>
        <v>133523</v>
      </c>
      <c r="F218" s="68"/>
      <c r="G218" s="92"/>
    </row>
    <row r="219" spans="1:7" x14ac:dyDescent="0.2">
      <c r="A219" s="248"/>
      <c r="B219" s="249" t="s">
        <v>131</v>
      </c>
      <c r="C219" s="250"/>
      <c r="D219" s="57"/>
      <c r="E219" s="257"/>
      <c r="F219" s="89"/>
      <c r="G219" s="68"/>
    </row>
    <row r="220" spans="1:7" x14ac:dyDescent="0.2">
      <c r="A220" s="242"/>
      <c r="B220" s="243"/>
      <c r="C220" s="244" t="s">
        <v>122</v>
      </c>
      <c r="D220" s="57">
        <v>243047</v>
      </c>
      <c r="E220" s="246"/>
      <c r="F220" s="68"/>
      <c r="G220" s="68"/>
    </row>
    <row r="221" spans="1:7" x14ac:dyDescent="0.2">
      <c r="A221" s="242">
        <v>45322</v>
      </c>
      <c r="B221" s="243"/>
      <c r="C221" s="244" t="s">
        <v>36</v>
      </c>
      <c r="D221" s="57">
        <v>603637</v>
      </c>
      <c r="E221" s="246"/>
      <c r="F221" s="68"/>
      <c r="G221" s="68" t="s">
        <v>15</v>
      </c>
    </row>
    <row r="222" spans="1:7" x14ac:dyDescent="0.2">
      <c r="A222" s="261"/>
      <c r="B222" s="243"/>
      <c r="C222" s="244" t="s">
        <v>17</v>
      </c>
      <c r="D222" s="57">
        <v>247449</v>
      </c>
      <c r="E222" s="246"/>
      <c r="F222" s="68"/>
      <c r="G222" s="68"/>
    </row>
    <row r="223" spans="1:7" x14ac:dyDescent="0.2">
      <c r="A223" s="253"/>
      <c r="B223" s="254"/>
      <c r="C223" s="255"/>
      <c r="D223" s="270"/>
      <c r="E223" s="258">
        <f>SUM(D220:D222)</f>
        <v>1094133</v>
      </c>
      <c r="F223" s="68"/>
      <c r="G223" s="92"/>
    </row>
    <row r="224" spans="1:7" x14ac:dyDescent="0.2">
      <c r="A224" s="248"/>
      <c r="B224" s="249" t="s">
        <v>132</v>
      </c>
      <c r="C224" s="250"/>
      <c r="D224" s="57"/>
      <c r="E224" s="257"/>
      <c r="F224" s="89"/>
      <c r="G224" s="68"/>
    </row>
    <row r="225" spans="1:7" x14ac:dyDescent="0.2">
      <c r="A225" s="242">
        <v>45324</v>
      </c>
      <c r="B225" s="243"/>
      <c r="C225" s="244" t="s">
        <v>58</v>
      </c>
      <c r="D225" s="57">
        <v>83988</v>
      </c>
      <c r="E225" s="246"/>
      <c r="F225" s="69"/>
      <c r="G225" s="68" t="s">
        <v>15</v>
      </c>
    </row>
    <row r="226" spans="1:7" x14ac:dyDescent="0.2">
      <c r="A226" s="253"/>
      <c r="B226" s="254"/>
      <c r="C226" s="255"/>
      <c r="D226" s="270"/>
      <c r="E226" s="262">
        <f>SUM(Specialleviesforecast2022to23!D225:D225)</f>
        <v>83988</v>
      </c>
      <c r="F226" s="68"/>
      <c r="G226" s="92"/>
    </row>
    <row r="227" spans="1:7" x14ac:dyDescent="0.2">
      <c r="A227" s="248"/>
      <c r="B227" s="249" t="s">
        <v>133</v>
      </c>
      <c r="C227" s="250"/>
      <c r="D227" s="57"/>
      <c r="E227" s="257"/>
      <c r="F227" s="89"/>
      <c r="G227" s="68"/>
    </row>
    <row r="228" spans="1:7" x14ac:dyDescent="0.2">
      <c r="A228" s="242">
        <v>45322</v>
      </c>
      <c r="B228" s="243"/>
      <c r="C228" s="244" t="s">
        <v>36</v>
      </c>
      <c r="D228" s="57">
        <v>4293</v>
      </c>
      <c r="E228" s="246"/>
      <c r="F228" s="68"/>
      <c r="G228" s="68"/>
    </row>
    <row r="229" spans="1:7" x14ac:dyDescent="0.2">
      <c r="A229" s="242"/>
      <c r="B229" s="243"/>
      <c r="C229" s="244" t="s">
        <v>122</v>
      </c>
      <c r="D229" s="57">
        <v>25941</v>
      </c>
      <c r="E229" s="246"/>
      <c r="F229" s="68"/>
      <c r="G229" s="68" t="s">
        <v>15</v>
      </c>
    </row>
    <row r="230" spans="1:7" x14ac:dyDescent="0.2">
      <c r="A230" s="253"/>
      <c r="B230" s="254"/>
      <c r="C230" s="255"/>
      <c r="D230" s="270"/>
      <c r="E230" s="247">
        <f>SUM(Specialleviesforecast2022to23!D228:D229)</f>
        <v>30234</v>
      </c>
      <c r="F230" s="68"/>
      <c r="G230" s="92"/>
    </row>
    <row r="231" spans="1:7" x14ac:dyDescent="0.2">
      <c r="A231" s="248"/>
      <c r="B231" s="249" t="s">
        <v>134</v>
      </c>
      <c r="C231" s="250"/>
      <c r="D231" s="57"/>
      <c r="E231" s="257"/>
      <c r="F231" s="89"/>
      <c r="G231" s="68"/>
    </row>
    <row r="232" spans="1:7" x14ac:dyDescent="0.2">
      <c r="A232" s="242">
        <v>45322</v>
      </c>
      <c r="B232" s="243"/>
      <c r="C232" s="244" t="s">
        <v>36</v>
      </c>
      <c r="D232" s="57">
        <v>30161</v>
      </c>
      <c r="E232" s="246"/>
      <c r="F232" s="68"/>
      <c r="G232" s="68" t="s">
        <v>15</v>
      </c>
    </row>
    <row r="233" spans="1:7" x14ac:dyDescent="0.2">
      <c r="A233" s="253"/>
      <c r="B233" s="254"/>
      <c r="C233" s="255"/>
      <c r="D233" s="270"/>
      <c r="E233" s="247">
        <f>SUM(Specialleviesforecast2022to23!D232:D232)</f>
        <v>30161</v>
      </c>
      <c r="F233" s="68"/>
      <c r="G233" s="92"/>
    </row>
    <row r="234" spans="1:7" x14ac:dyDescent="0.2">
      <c r="A234" s="248"/>
      <c r="B234" s="263" t="s">
        <v>135</v>
      </c>
      <c r="C234" s="250"/>
      <c r="D234" s="57"/>
      <c r="E234" s="257"/>
      <c r="F234" s="89"/>
      <c r="G234" s="68"/>
    </row>
    <row r="235" spans="1:7" x14ac:dyDescent="0.2">
      <c r="A235" s="242">
        <v>45322</v>
      </c>
      <c r="B235" s="264"/>
      <c r="C235" s="244" t="s">
        <v>96</v>
      </c>
      <c r="D235" s="57">
        <v>1615</v>
      </c>
      <c r="E235" s="246"/>
      <c r="F235" s="68"/>
      <c r="G235" s="68" t="s">
        <v>15</v>
      </c>
    </row>
    <row r="236" spans="1:7" x14ac:dyDescent="0.2">
      <c r="A236" s="253"/>
      <c r="B236" s="290"/>
      <c r="C236" s="255"/>
      <c r="D236" s="270"/>
      <c r="E236" s="258">
        <f>SUM(Specialleviesforecast2022to23!D235)</f>
        <v>1615</v>
      </c>
      <c r="F236" s="91"/>
      <c r="G236" s="92"/>
    </row>
    <row r="237" spans="1:7" x14ac:dyDescent="0.2">
      <c r="A237" s="248"/>
      <c r="B237" s="263" t="s">
        <v>136</v>
      </c>
      <c r="C237" s="250"/>
      <c r="D237" s="57"/>
      <c r="E237" s="268"/>
      <c r="F237" s="68"/>
      <c r="G237" s="68"/>
    </row>
    <row r="238" spans="1:7" x14ac:dyDescent="0.2">
      <c r="A238" s="261"/>
      <c r="B238" s="264"/>
      <c r="C238" s="244" t="s">
        <v>137</v>
      </c>
      <c r="D238" s="57">
        <v>59113</v>
      </c>
      <c r="E238" s="269"/>
      <c r="F238" s="68"/>
      <c r="G238" s="68"/>
    </row>
    <row r="239" spans="1:7" x14ac:dyDescent="0.2">
      <c r="A239" s="242"/>
      <c r="B239" s="264"/>
      <c r="C239" s="244" t="s">
        <v>48</v>
      </c>
      <c r="D239" s="57">
        <v>88188</v>
      </c>
      <c r="E239" s="269"/>
      <c r="F239" s="68"/>
      <c r="G239" s="68"/>
    </row>
    <row r="240" spans="1:7" ht="24" customHeight="1" x14ac:dyDescent="0.2">
      <c r="A240" s="242">
        <v>45320</v>
      </c>
      <c r="B240" s="264"/>
      <c r="C240" s="244" t="s">
        <v>99</v>
      </c>
      <c r="D240" s="57">
        <v>22387</v>
      </c>
      <c r="E240" s="269"/>
      <c r="F240" s="68"/>
      <c r="G240" s="68"/>
    </row>
    <row r="241" spans="1:7" ht="12" customHeight="1" x14ac:dyDescent="0.2">
      <c r="A241" s="261"/>
      <c r="B241" s="264"/>
      <c r="C241" s="244" t="s">
        <v>50</v>
      </c>
      <c r="D241" s="57">
        <v>117452</v>
      </c>
      <c r="E241" s="269"/>
      <c r="F241" s="68"/>
      <c r="G241" s="68"/>
    </row>
    <row r="242" spans="1:7" ht="12" customHeight="1" x14ac:dyDescent="0.2">
      <c r="A242" s="261"/>
      <c r="B242" s="264"/>
      <c r="C242" s="244" t="s">
        <v>138</v>
      </c>
      <c r="D242" s="57">
        <v>6572</v>
      </c>
      <c r="E242" s="269"/>
      <c r="F242" s="68"/>
      <c r="G242" s="68"/>
    </row>
    <row r="243" spans="1:7" x14ac:dyDescent="0.2">
      <c r="A243" s="261"/>
      <c r="B243" s="264"/>
      <c r="C243" s="244" t="s">
        <v>139</v>
      </c>
      <c r="D243" s="57">
        <v>74761</v>
      </c>
      <c r="E243" s="269"/>
      <c r="F243" s="68"/>
      <c r="G243" s="68"/>
    </row>
    <row r="244" spans="1:7" x14ac:dyDescent="0.2">
      <c r="A244" s="253"/>
      <c r="B244" s="290"/>
      <c r="C244" s="255"/>
      <c r="D244" s="270"/>
      <c r="E244" s="258">
        <f>SUM(Specialleviesforecast2022to23!D238:D243)</f>
        <v>368473</v>
      </c>
      <c r="F244" s="91"/>
      <c r="G244" s="92"/>
    </row>
    <row r="245" spans="1:7" x14ac:dyDescent="0.2">
      <c r="A245" s="242"/>
      <c r="B245" s="243" t="s">
        <v>140</v>
      </c>
      <c r="C245" s="244"/>
      <c r="D245" s="57"/>
      <c r="E245" s="269"/>
      <c r="F245" s="89"/>
      <c r="G245" s="68"/>
    </row>
    <row r="246" spans="1:7" x14ac:dyDescent="0.2">
      <c r="A246" s="242"/>
      <c r="B246" s="264"/>
      <c r="C246" s="244" t="s">
        <v>26</v>
      </c>
      <c r="D246" s="57">
        <v>192859</v>
      </c>
      <c r="E246" s="269"/>
      <c r="F246" s="68"/>
      <c r="G246" s="68"/>
    </row>
    <row r="247" spans="1:7" x14ac:dyDescent="0.2">
      <c r="A247" s="242">
        <v>45274</v>
      </c>
      <c r="B247" s="264"/>
      <c r="C247" s="244" t="s">
        <v>104</v>
      </c>
      <c r="D247" s="57">
        <v>526687</v>
      </c>
      <c r="E247" s="269"/>
      <c r="F247" s="68"/>
      <c r="G247" s="68" t="s">
        <v>15</v>
      </c>
    </row>
    <row r="248" spans="1:7" x14ac:dyDescent="0.2">
      <c r="A248" s="242"/>
      <c r="B248" s="264"/>
      <c r="C248" s="244" t="s">
        <v>20</v>
      </c>
      <c r="D248" s="57">
        <v>4088</v>
      </c>
      <c r="E248" s="269"/>
      <c r="F248" s="68"/>
      <c r="G248" s="68"/>
    </row>
    <row r="249" spans="1:7" x14ac:dyDescent="0.2">
      <c r="A249" s="261"/>
      <c r="B249" s="264"/>
      <c r="C249" s="265"/>
      <c r="D249" s="270"/>
      <c r="E249" s="269">
        <f>SUM(D246:D248)</f>
        <v>723634</v>
      </c>
      <c r="F249" s="91"/>
      <c r="G249" s="92"/>
    </row>
    <row r="250" spans="1:7" x14ac:dyDescent="0.2">
      <c r="A250" s="248"/>
      <c r="B250" s="263" t="s">
        <v>141</v>
      </c>
      <c r="C250" s="277"/>
      <c r="D250" s="57"/>
      <c r="E250" s="268"/>
      <c r="F250" s="68"/>
      <c r="G250" s="68"/>
    </row>
    <row r="251" spans="1:7" x14ac:dyDescent="0.2">
      <c r="A251" s="242"/>
      <c r="B251" s="264"/>
      <c r="C251" s="265" t="s">
        <v>109</v>
      </c>
      <c r="D251" s="57">
        <v>52672</v>
      </c>
      <c r="E251" s="269"/>
      <c r="F251" s="68"/>
      <c r="G251" s="68"/>
    </row>
    <row r="252" spans="1:7" x14ac:dyDescent="0.2">
      <c r="A252" s="242">
        <v>45274</v>
      </c>
      <c r="B252" s="264"/>
      <c r="C252" s="265" t="s">
        <v>142</v>
      </c>
      <c r="D252" s="57">
        <v>47148</v>
      </c>
      <c r="E252" s="269"/>
      <c r="F252" s="68"/>
      <c r="G252" s="68" t="s">
        <v>15</v>
      </c>
    </row>
    <row r="253" spans="1:7" x14ac:dyDescent="0.2">
      <c r="A253" s="261"/>
      <c r="B253" s="264"/>
      <c r="C253" s="265"/>
      <c r="D253" s="270"/>
      <c r="E253" s="269">
        <f>SUM(D250:D252)</f>
        <v>99820</v>
      </c>
      <c r="F253" s="91"/>
      <c r="G253" s="92"/>
    </row>
    <row r="254" spans="1:7" x14ac:dyDescent="0.2">
      <c r="A254" s="248"/>
      <c r="B254" s="263" t="s">
        <v>143</v>
      </c>
      <c r="C254" s="250"/>
      <c r="D254" s="57"/>
      <c r="E254" s="268"/>
      <c r="F254" s="68"/>
      <c r="G254" s="68"/>
    </row>
    <row r="255" spans="1:7" x14ac:dyDescent="0.2">
      <c r="A255" s="242"/>
      <c r="B255" s="264"/>
      <c r="C255" s="244" t="s">
        <v>36</v>
      </c>
      <c r="D255" s="57">
        <v>476956</v>
      </c>
      <c r="E255" s="269"/>
      <c r="F255" s="68"/>
      <c r="G255" s="68"/>
    </row>
    <row r="256" spans="1:7" x14ac:dyDescent="0.2">
      <c r="A256" s="242">
        <v>45271</v>
      </c>
      <c r="B256" s="264"/>
      <c r="C256" s="244" t="s">
        <v>144</v>
      </c>
      <c r="D256" s="57">
        <v>423216</v>
      </c>
      <c r="E256" s="269"/>
      <c r="F256" s="68"/>
      <c r="G256" s="68"/>
    </row>
    <row r="257" spans="1:7" x14ac:dyDescent="0.2">
      <c r="A257" s="261"/>
      <c r="B257" s="264"/>
      <c r="C257" s="244" t="s">
        <v>41</v>
      </c>
      <c r="D257" s="57">
        <v>186547</v>
      </c>
      <c r="E257" s="269"/>
      <c r="F257" s="68"/>
      <c r="G257" s="68" t="s">
        <v>15</v>
      </c>
    </row>
    <row r="258" spans="1:7" x14ac:dyDescent="0.2">
      <c r="A258" s="253"/>
      <c r="B258" s="290"/>
      <c r="C258" s="265"/>
      <c r="D258" s="270"/>
      <c r="E258" s="258">
        <f>SUM(Specialleviesforecast2022to23!D255:D257)</f>
        <v>1086719</v>
      </c>
      <c r="F258" s="91"/>
      <c r="G258" s="92"/>
    </row>
    <row r="259" spans="1:7" x14ac:dyDescent="0.2">
      <c r="A259" s="248"/>
      <c r="B259" s="263" t="s">
        <v>145</v>
      </c>
      <c r="C259" s="250"/>
      <c r="D259" s="57"/>
      <c r="E259" s="257"/>
      <c r="F259" s="68"/>
      <c r="G259" s="68"/>
    </row>
    <row r="260" spans="1:7" x14ac:dyDescent="0.2">
      <c r="A260" s="242">
        <v>45317</v>
      </c>
      <c r="B260" s="243"/>
      <c r="C260" s="244" t="s">
        <v>146</v>
      </c>
      <c r="D260" s="57">
        <v>630280</v>
      </c>
      <c r="E260" s="246"/>
      <c r="F260" s="68"/>
      <c r="G260" s="68" t="s">
        <v>15</v>
      </c>
    </row>
    <row r="261" spans="1:7" x14ac:dyDescent="0.2">
      <c r="A261" s="253"/>
      <c r="B261" s="254"/>
      <c r="C261" s="255"/>
      <c r="D261" s="270"/>
      <c r="E261" s="247">
        <f>SUM(D260:D260)</f>
        <v>630280</v>
      </c>
      <c r="F261" s="91"/>
      <c r="G261" s="92"/>
    </row>
    <row r="262" spans="1:7" x14ac:dyDescent="0.2">
      <c r="A262" s="248"/>
      <c r="B262" s="249" t="s">
        <v>147</v>
      </c>
      <c r="C262" s="250"/>
      <c r="D262" s="57"/>
      <c r="E262" s="257"/>
      <c r="F262" s="68"/>
      <c r="G262" s="68"/>
    </row>
    <row r="263" spans="1:7" x14ac:dyDescent="0.2">
      <c r="A263" s="242">
        <v>45320</v>
      </c>
      <c r="B263" s="243"/>
      <c r="C263" s="244" t="s">
        <v>99</v>
      </c>
      <c r="D263" s="57">
        <v>250</v>
      </c>
      <c r="E263" s="246"/>
      <c r="F263" s="68"/>
      <c r="G263" s="68" t="s">
        <v>15</v>
      </c>
    </row>
    <row r="264" spans="1:7" x14ac:dyDescent="0.2">
      <c r="A264" s="253"/>
      <c r="B264" s="254"/>
      <c r="C264" s="291"/>
      <c r="D264" s="270"/>
      <c r="E264" s="262">
        <f>SUM(Specialleviesforecast2022to23!D263:D263)</f>
        <v>250</v>
      </c>
      <c r="F264" s="91"/>
      <c r="G264" s="92"/>
    </row>
    <row r="265" spans="1:7" x14ac:dyDescent="0.2">
      <c r="A265" s="248"/>
      <c r="B265" s="249" t="s">
        <v>148</v>
      </c>
      <c r="C265" s="250"/>
      <c r="D265" s="57"/>
      <c r="E265" s="257"/>
      <c r="F265" s="68"/>
      <c r="G265" s="68"/>
    </row>
    <row r="266" spans="1:7" x14ac:dyDescent="0.2">
      <c r="A266" s="242">
        <v>45324</v>
      </c>
      <c r="B266" s="243"/>
      <c r="C266" s="244" t="s">
        <v>149</v>
      </c>
      <c r="D266" s="57">
        <v>47061</v>
      </c>
      <c r="E266" s="246"/>
      <c r="F266" s="68"/>
      <c r="G266" s="68" t="s">
        <v>15</v>
      </c>
    </row>
    <row r="267" spans="1:7" x14ac:dyDescent="0.2">
      <c r="A267" s="253"/>
      <c r="B267" s="254"/>
      <c r="C267" s="292"/>
      <c r="D267" s="270"/>
      <c r="E267" s="262">
        <f>SUM(Specialleviesforecast2022to23!D266:D266)</f>
        <v>47061</v>
      </c>
      <c r="F267" s="91"/>
      <c r="G267" s="92"/>
    </row>
    <row r="268" spans="1:7" x14ac:dyDescent="0.2">
      <c r="A268" s="248"/>
      <c r="B268" s="249" t="s">
        <v>150</v>
      </c>
      <c r="C268" s="250"/>
      <c r="D268" s="57"/>
      <c r="E268" s="257"/>
      <c r="F268" s="68"/>
      <c r="G268" s="68"/>
    </row>
    <row r="269" spans="1:7" x14ac:dyDescent="0.2">
      <c r="A269" s="242">
        <v>45273</v>
      </c>
      <c r="B269" s="243"/>
      <c r="C269" s="244" t="s">
        <v>10</v>
      </c>
      <c r="D269" s="57">
        <v>290859</v>
      </c>
      <c r="E269" s="246"/>
      <c r="F269" s="68"/>
      <c r="G269" s="68"/>
    </row>
    <row r="270" spans="1:7" x14ac:dyDescent="0.2">
      <c r="A270" s="242"/>
      <c r="B270" s="243"/>
      <c r="C270" s="244" t="s">
        <v>11</v>
      </c>
      <c r="D270" s="57">
        <v>154671</v>
      </c>
      <c r="E270" s="246"/>
      <c r="F270" s="68"/>
      <c r="G270" s="68" t="s">
        <v>15</v>
      </c>
    </row>
    <row r="271" spans="1:7" x14ac:dyDescent="0.2">
      <c r="A271" s="253"/>
      <c r="B271" s="254"/>
      <c r="C271" s="255"/>
      <c r="D271" s="270"/>
      <c r="E271" s="247">
        <f>SUM(D269:D270)</f>
        <v>445530</v>
      </c>
      <c r="F271" s="91"/>
      <c r="G271" s="92"/>
    </row>
    <row r="272" spans="1:7" x14ac:dyDescent="0.2">
      <c r="A272" s="248"/>
      <c r="B272" s="249" t="s">
        <v>151</v>
      </c>
      <c r="C272" s="250"/>
      <c r="D272" s="57"/>
      <c r="E272" s="257"/>
      <c r="F272" s="68"/>
      <c r="G272" s="68"/>
    </row>
    <row r="273" spans="1:7" x14ac:dyDescent="0.2">
      <c r="A273" s="242">
        <v>45282</v>
      </c>
      <c r="B273" s="243"/>
      <c r="C273" s="244" t="s">
        <v>29</v>
      </c>
      <c r="D273" s="57">
        <v>1043974</v>
      </c>
      <c r="E273" s="246"/>
      <c r="F273" s="68"/>
      <c r="G273" s="68" t="s">
        <v>15</v>
      </c>
    </row>
    <row r="274" spans="1:7" x14ac:dyDescent="0.2">
      <c r="A274" s="253"/>
      <c r="B274" s="254"/>
      <c r="C274" s="255"/>
      <c r="D274" s="270"/>
      <c r="E274" s="247">
        <f>SUM(D273:D273)</f>
        <v>1043974</v>
      </c>
      <c r="F274" s="91"/>
      <c r="G274" s="92"/>
    </row>
    <row r="275" spans="1:7" x14ac:dyDescent="0.2">
      <c r="A275" s="242"/>
      <c r="B275" s="243" t="s">
        <v>152</v>
      </c>
      <c r="C275" s="244"/>
      <c r="D275" s="57"/>
      <c r="E275" s="246"/>
      <c r="F275" s="68"/>
      <c r="G275" s="68"/>
    </row>
    <row r="276" spans="1:7" x14ac:dyDescent="0.2">
      <c r="A276" s="242">
        <v>45323</v>
      </c>
      <c r="B276" s="243"/>
      <c r="C276" s="244" t="s">
        <v>149</v>
      </c>
      <c r="D276" s="57">
        <v>24826</v>
      </c>
      <c r="E276" s="246"/>
      <c r="F276" s="68"/>
      <c r="G276" s="68" t="s">
        <v>15</v>
      </c>
    </row>
    <row r="277" spans="1:7" x14ac:dyDescent="0.2">
      <c r="A277" s="261"/>
      <c r="B277" s="243"/>
      <c r="C277" s="265"/>
      <c r="D277" s="270"/>
      <c r="E277" s="246">
        <f>SUM(D276:D276)</f>
        <v>24826</v>
      </c>
      <c r="F277" s="91"/>
      <c r="G277" s="92"/>
    </row>
    <row r="278" spans="1:7" x14ac:dyDescent="0.2">
      <c r="A278" s="248"/>
      <c r="B278" s="249" t="s">
        <v>153</v>
      </c>
      <c r="C278" s="250"/>
      <c r="D278" s="57"/>
      <c r="E278" s="257"/>
      <c r="F278" s="68"/>
      <c r="G278" s="68"/>
    </row>
    <row r="279" spans="1:7" x14ac:dyDescent="0.2">
      <c r="A279" s="242">
        <v>45324</v>
      </c>
      <c r="B279" s="243"/>
      <c r="C279" s="244" t="s">
        <v>59</v>
      </c>
      <c r="D279" s="57">
        <v>102192</v>
      </c>
      <c r="E279" s="246"/>
      <c r="F279" s="68"/>
      <c r="G279" s="68" t="s">
        <v>15</v>
      </c>
    </row>
    <row r="280" spans="1:7" x14ac:dyDescent="0.2">
      <c r="A280" s="253"/>
      <c r="B280" s="254"/>
      <c r="C280" s="255"/>
      <c r="D280" s="270"/>
      <c r="E280" s="247">
        <f>SUM(Specialleviesforecast2022to23!D279:D279)</f>
        <v>102192</v>
      </c>
      <c r="F280" s="91"/>
      <c r="G280" s="92"/>
    </row>
    <row r="281" spans="1:7" x14ac:dyDescent="0.2">
      <c r="A281" s="248"/>
      <c r="B281" s="249" t="s">
        <v>154</v>
      </c>
      <c r="C281" s="250"/>
      <c r="D281" s="57"/>
      <c r="E281" s="257"/>
      <c r="F281" s="68"/>
      <c r="G281" s="68"/>
    </row>
    <row r="282" spans="1:7" x14ac:dyDescent="0.2">
      <c r="A282" s="242"/>
      <c r="B282" s="243"/>
      <c r="C282" s="244"/>
      <c r="D282" s="57"/>
      <c r="E282" s="246"/>
      <c r="F282" s="68"/>
      <c r="G282" s="68"/>
    </row>
    <row r="283" spans="1:7" x14ac:dyDescent="0.2">
      <c r="A283" s="242">
        <v>45317</v>
      </c>
      <c r="B283" s="243"/>
      <c r="C283" s="244"/>
      <c r="D283" s="57"/>
      <c r="E283" s="246"/>
      <c r="F283" s="68"/>
      <c r="G283" s="68"/>
    </row>
    <row r="284" spans="1:7" x14ac:dyDescent="0.2">
      <c r="A284" s="242"/>
      <c r="B284" s="243"/>
      <c r="C284" s="244"/>
      <c r="D284" s="57"/>
      <c r="E284" s="246"/>
      <c r="F284" s="68"/>
      <c r="G284" s="68" t="s">
        <v>15</v>
      </c>
    </row>
    <row r="285" spans="1:7" x14ac:dyDescent="0.2">
      <c r="A285" s="242"/>
      <c r="B285" s="243"/>
      <c r="C285" s="244" t="s">
        <v>155</v>
      </c>
      <c r="D285" s="57">
        <v>1035682</v>
      </c>
      <c r="E285" s="246"/>
      <c r="F285" s="68"/>
      <c r="G285" s="68"/>
    </row>
    <row r="286" spans="1:7" x14ac:dyDescent="0.2">
      <c r="A286" s="253"/>
      <c r="B286" s="254"/>
      <c r="C286" s="255"/>
      <c r="D286" s="270"/>
      <c r="E286" s="247">
        <f>SUM(D282:D285)</f>
        <v>1035682</v>
      </c>
      <c r="F286" s="91"/>
      <c r="G286" s="92"/>
    </row>
    <row r="287" spans="1:7" x14ac:dyDescent="0.2">
      <c r="A287" s="242"/>
      <c r="B287" s="249" t="s">
        <v>156</v>
      </c>
      <c r="C287" s="250"/>
      <c r="D287" s="57"/>
      <c r="E287" s="257"/>
      <c r="F287" s="293"/>
      <c r="G287" s="68"/>
    </row>
    <row r="288" spans="1:7" x14ac:dyDescent="0.2">
      <c r="A288" s="242"/>
      <c r="B288" s="243"/>
      <c r="C288" s="244" t="s">
        <v>157</v>
      </c>
      <c r="D288" s="57">
        <v>264661</v>
      </c>
      <c r="E288" s="246"/>
      <c r="F288" s="68"/>
      <c r="G288" s="68"/>
    </row>
    <row r="289" spans="1:7" x14ac:dyDescent="0.2">
      <c r="A289" s="242">
        <v>45320</v>
      </c>
      <c r="B289" s="243"/>
      <c r="C289" s="244" t="s">
        <v>158</v>
      </c>
      <c r="D289" s="57">
        <v>13396</v>
      </c>
      <c r="E289" s="246"/>
      <c r="F289" s="68"/>
      <c r="G289" s="68"/>
    </row>
    <row r="290" spans="1:7" x14ac:dyDescent="0.2">
      <c r="A290" s="242"/>
      <c r="B290" s="243"/>
      <c r="C290" s="244" t="s">
        <v>159</v>
      </c>
      <c r="D290" s="57">
        <v>4910</v>
      </c>
      <c r="E290" s="246"/>
      <c r="F290" s="68"/>
      <c r="G290" s="68" t="s">
        <v>15</v>
      </c>
    </row>
    <row r="291" spans="1:7" x14ac:dyDescent="0.2">
      <c r="A291" s="242"/>
      <c r="B291" s="243"/>
      <c r="C291" s="244" t="s">
        <v>160</v>
      </c>
      <c r="D291" s="57">
        <v>264661</v>
      </c>
      <c r="E291" s="246"/>
      <c r="F291" s="68"/>
      <c r="G291" s="68"/>
    </row>
    <row r="292" spans="1:7" x14ac:dyDescent="0.2">
      <c r="A292" s="253"/>
      <c r="B292" s="254"/>
      <c r="C292" s="255"/>
      <c r="D292" s="270"/>
      <c r="E292" s="247">
        <f>SUM(D288:D291)</f>
        <v>547628</v>
      </c>
      <c r="F292" s="91"/>
      <c r="G292" s="92"/>
    </row>
    <row r="293" spans="1:7" x14ac:dyDescent="0.2">
      <c r="A293" s="248"/>
      <c r="B293" s="249" t="s">
        <v>161</v>
      </c>
      <c r="C293" s="250"/>
      <c r="D293" s="57"/>
      <c r="E293" s="257"/>
      <c r="F293" s="293"/>
      <c r="G293" s="68"/>
    </row>
    <row r="294" spans="1:7" x14ac:dyDescent="0.2">
      <c r="A294" s="242">
        <v>45300</v>
      </c>
      <c r="B294" s="243"/>
      <c r="C294" s="244" t="s">
        <v>162</v>
      </c>
      <c r="D294" s="57">
        <v>33741.699999999997</v>
      </c>
      <c r="E294" s="246"/>
      <c r="F294" s="68"/>
      <c r="G294" s="68" t="s">
        <v>15</v>
      </c>
    </row>
    <row r="295" spans="1:7" x14ac:dyDescent="0.2">
      <c r="A295" s="253"/>
      <c r="B295" s="254"/>
      <c r="C295" s="255"/>
      <c r="D295" s="270"/>
      <c r="E295" s="258">
        <f>SUM(D294)</f>
        <v>33741.699999999997</v>
      </c>
      <c r="F295" s="91"/>
      <c r="G295" s="92"/>
    </row>
    <row r="296" spans="1:7" x14ac:dyDescent="0.2">
      <c r="A296" s="248"/>
      <c r="B296" s="249" t="s">
        <v>163</v>
      </c>
      <c r="C296" s="250"/>
      <c r="D296" s="57"/>
      <c r="E296" s="257"/>
      <c r="F296" s="68"/>
      <c r="G296" s="68"/>
    </row>
    <row r="297" spans="1:7" x14ac:dyDescent="0.2">
      <c r="A297" s="242">
        <v>45323</v>
      </c>
      <c r="B297" s="243"/>
      <c r="C297" s="244" t="s">
        <v>17</v>
      </c>
      <c r="D297" s="57">
        <v>6467</v>
      </c>
      <c r="E297" s="246"/>
      <c r="F297" s="90"/>
      <c r="G297" s="68" t="s">
        <v>15</v>
      </c>
    </row>
    <row r="298" spans="1:7" x14ac:dyDescent="0.2">
      <c r="A298" s="253"/>
      <c r="B298" s="254"/>
      <c r="C298" s="265"/>
      <c r="D298" s="270"/>
      <c r="E298" s="247">
        <f>SUM(D297)</f>
        <v>6467</v>
      </c>
      <c r="F298" s="91"/>
      <c r="G298" s="92"/>
    </row>
    <row r="299" spans="1:7" x14ac:dyDescent="0.2">
      <c r="A299" s="248"/>
      <c r="B299" s="263" t="s">
        <v>164</v>
      </c>
      <c r="C299" s="250"/>
      <c r="D299" s="57"/>
      <c r="E299" s="257"/>
      <c r="F299" s="68"/>
      <c r="G299" s="68"/>
    </row>
    <row r="300" spans="1:7" x14ac:dyDescent="0.2">
      <c r="A300" s="242">
        <v>45323</v>
      </c>
      <c r="B300" s="243"/>
      <c r="C300" s="244" t="s">
        <v>17</v>
      </c>
      <c r="D300" s="57">
        <v>26516</v>
      </c>
      <c r="E300" s="246"/>
      <c r="F300" s="68"/>
      <c r="G300" s="68" t="s">
        <v>15</v>
      </c>
    </row>
    <row r="301" spans="1:7" x14ac:dyDescent="0.2">
      <c r="A301" s="253"/>
      <c r="B301" s="254"/>
      <c r="C301" s="255"/>
      <c r="D301" s="270"/>
      <c r="E301" s="247">
        <f>SUM(D300)</f>
        <v>26516</v>
      </c>
      <c r="F301" s="91"/>
      <c r="G301" s="92"/>
    </row>
    <row r="302" spans="1:7" x14ac:dyDescent="0.2">
      <c r="A302" s="248"/>
      <c r="B302" s="249" t="s">
        <v>165</v>
      </c>
      <c r="C302" s="250"/>
      <c r="D302" s="57"/>
      <c r="E302" s="257"/>
      <c r="F302" s="68"/>
      <c r="G302" s="68"/>
    </row>
    <row r="303" spans="1:7" x14ac:dyDescent="0.2">
      <c r="A303" s="242">
        <v>45323</v>
      </c>
      <c r="B303" s="243"/>
      <c r="C303" s="244" t="s">
        <v>17</v>
      </c>
      <c r="D303" s="57">
        <v>38884</v>
      </c>
      <c r="E303" s="246"/>
      <c r="F303" s="68"/>
      <c r="G303" s="68" t="s">
        <v>15</v>
      </c>
    </row>
    <row r="304" spans="1:7" x14ac:dyDescent="0.2">
      <c r="A304" s="253"/>
      <c r="B304" s="254"/>
      <c r="C304" s="255"/>
      <c r="D304" s="270"/>
      <c r="E304" s="247">
        <f>SUM(D303)</f>
        <v>38884</v>
      </c>
      <c r="F304" s="91"/>
      <c r="G304" s="92"/>
    </row>
    <row r="305" spans="1:7" x14ac:dyDescent="0.2">
      <c r="A305" s="248"/>
      <c r="B305" s="249" t="s">
        <v>166</v>
      </c>
      <c r="C305" s="250"/>
      <c r="D305" s="57"/>
      <c r="E305" s="257"/>
      <c r="F305" s="68"/>
      <c r="G305" s="68"/>
    </row>
    <row r="306" spans="1:7" x14ac:dyDescent="0.2">
      <c r="A306" s="242">
        <v>45323</v>
      </c>
      <c r="B306" s="243"/>
      <c r="C306" s="244" t="s">
        <v>36</v>
      </c>
      <c r="D306" s="57">
        <v>11561</v>
      </c>
      <c r="E306" s="246"/>
      <c r="F306" s="68"/>
      <c r="G306" s="68" t="s">
        <v>15</v>
      </c>
    </row>
    <row r="307" spans="1:7" x14ac:dyDescent="0.2">
      <c r="A307" s="253"/>
      <c r="B307" s="254"/>
      <c r="C307" s="255"/>
      <c r="D307" s="270"/>
      <c r="E307" s="247">
        <f>SUM(D306)</f>
        <v>11561</v>
      </c>
      <c r="F307" s="91"/>
      <c r="G307" s="92"/>
    </row>
    <row r="308" spans="1:7" x14ac:dyDescent="0.2">
      <c r="A308" s="248"/>
      <c r="B308" s="249" t="s">
        <v>167</v>
      </c>
      <c r="C308" s="250"/>
      <c r="D308" s="57"/>
      <c r="E308" s="257"/>
      <c r="F308" s="68"/>
      <c r="G308" s="68"/>
    </row>
    <row r="309" spans="1:7" x14ac:dyDescent="0.2">
      <c r="A309" s="242">
        <v>45282</v>
      </c>
      <c r="B309" s="243"/>
      <c r="C309" s="244" t="s">
        <v>29</v>
      </c>
      <c r="D309" s="57">
        <v>89262</v>
      </c>
      <c r="E309" s="246"/>
      <c r="F309" s="294"/>
      <c r="G309" s="68" t="s">
        <v>15</v>
      </c>
    </row>
    <row r="310" spans="1:7" x14ac:dyDescent="0.2">
      <c r="A310" s="253"/>
      <c r="B310" s="254"/>
      <c r="C310" s="292"/>
      <c r="D310" s="270"/>
      <c r="E310" s="247">
        <f>SUM(D309)</f>
        <v>89262</v>
      </c>
      <c r="F310" s="91"/>
      <c r="G310" s="92"/>
    </row>
    <row r="311" spans="1:7" x14ac:dyDescent="0.2">
      <c r="A311" s="242"/>
      <c r="B311" s="243" t="s">
        <v>168</v>
      </c>
      <c r="C311" s="244"/>
      <c r="D311" s="57"/>
      <c r="E311" s="246"/>
      <c r="F311" s="68"/>
      <c r="G311" s="68"/>
    </row>
    <row r="312" spans="1:7" x14ac:dyDescent="0.2">
      <c r="A312" s="242">
        <v>45282</v>
      </c>
      <c r="B312" s="243"/>
      <c r="C312" s="244" t="s">
        <v>129</v>
      </c>
      <c r="D312" s="57">
        <v>689</v>
      </c>
      <c r="E312" s="246"/>
      <c r="F312" s="68"/>
      <c r="G312" s="68" t="s">
        <v>15</v>
      </c>
    </row>
    <row r="313" spans="1:7" x14ac:dyDescent="0.2">
      <c r="A313" s="253"/>
      <c r="B313" s="254"/>
      <c r="C313" s="255"/>
      <c r="D313" s="270"/>
      <c r="E313" s="247">
        <f>SUM(D312)</f>
        <v>689</v>
      </c>
      <c r="F313" s="91"/>
      <c r="G313" s="92"/>
    </row>
    <row r="314" spans="1:7" x14ac:dyDescent="0.2">
      <c r="A314" s="248"/>
      <c r="B314" s="249" t="s">
        <v>169</v>
      </c>
      <c r="C314" s="250"/>
      <c r="D314" s="57"/>
      <c r="E314" s="257"/>
      <c r="F314" s="68"/>
      <c r="G314" s="68"/>
    </row>
    <row r="315" spans="1:7" x14ac:dyDescent="0.2">
      <c r="A315" s="242">
        <v>45282</v>
      </c>
      <c r="B315" s="243"/>
      <c r="C315" s="244" t="s">
        <v>29</v>
      </c>
      <c r="D315" s="57">
        <v>41692</v>
      </c>
      <c r="E315" s="246"/>
      <c r="F315" s="68"/>
      <c r="G315" s="68" t="s">
        <v>15</v>
      </c>
    </row>
    <row r="316" spans="1:7" x14ac:dyDescent="0.2">
      <c r="A316" s="253"/>
      <c r="B316" s="254"/>
      <c r="C316" s="255"/>
      <c r="D316" s="270"/>
      <c r="E316" s="247">
        <f>SUM(D315)</f>
        <v>41692</v>
      </c>
      <c r="F316" s="91"/>
      <c r="G316" s="92"/>
    </row>
    <row r="317" spans="1:7" x14ac:dyDescent="0.2">
      <c r="A317" s="271"/>
      <c r="B317" s="295" t="s">
        <v>170</v>
      </c>
      <c r="C317" s="277"/>
      <c r="D317" s="58"/>
      <c r="E317" s="296"/>
      <c r="F317" s="68"/>
      <c r="G317" s="68"/>
    </row>
    <row r="318" spans="1:7" x14ac:dyDescent="0.2">
      <c r="A318" s="288"/>
      <c r="B318" s="272"/>
      <c r="C318" s="265" t="s">
        <v>171</v>
      </c>
      <c r="D318" s="58"/>
      <c r="E318" s="297"/>
      <c r="F318" s="68"/>
      <c r="G318" s="68"/>
    </row>
    <row r="319" spans="1:7" x14ac:dyDescent="0.2">
      <c r="A319" s="288"/>
      <c r="B319" s="272"/>
      <c r="C319" s="265" t="s">
        <v>172</v>
      </c>
      <c r="D319" s="58"/>
      <c r="E319" s="297"/>
      <c r="F319" s="68"/>
      <c r="G319" s="68"/>
    </row>
    <row r="320" spans="1:7" x14ac:dyDescent="0.2">
      <c r="A320" s="288"/>
      <c r="B320" s="272"/>
      <c r="C320" s="265" t="s">
        <v>173</v>
      </c>
      <c r="D320" s="58"/>
      <c r="E320" s="297"/>
      <c r="F320" s="68"/>
      <c r="G320" s="68"/>
    </row>
    <row r="321" spans="1:7" x14ac:dyDescent="0.2">
      <c r="A321" s="298"/>
      <c r="B321" s="299"/>
      <c r="C321" s="292"/>
      <c r="D321" s="300"/>
      <c r="E321" s="247">
        <f>SUM(D318:D320)</f>
        <v>0</v>
      </c>
      <c r="F321" s="91"/>
      <c r="G321" s="92"/>
    </row>
    <row r="322" spans="1:7" x14ac:dyDescent="0.2">
      <c r="A322" s="248"/>
      <c r="B322" s="249" t="s">
        <v>174</v>
      </c>
      <c r="C322" s="250"/>
      <c r="D322" s="57"/>
      <c r="E322" s="257"/>
      <c r="F322" s="68"/>
      <c r="G322" s="68"/>
    </row>
    <row r="323" spans="1:7" x14ac:dyDescent="0.2">
      <c r="A323" s="242">
        <v>45324</v>
      </c>
      <c r="B323" s="243"/>
      <c r="C323" s="244" t="s">
        <v>175</v>
      </c>
      <c r="D323" s="57">
        <v>140205</v>
      </c>
      <c r="E323" s="246"/>
      <c r="F323" s="68"/>
      <c r="G323" s="68" t="s">
        <v>15</v>
      </c>
    </row>
    <row r="324" spans="1:7" x14ac:dyDescent="0.2">
      <c r="A324" s="253"/>
      <c r="B324" s="254"/>
      <c r="C324" s="255"/>
      <c r="D324" s="270"/>
      <c r="E324" s="247">
        <f>SUM(D323)</f>
        <v>140205</v>
      </c>
      <c r="F324" s="91"/>
      <c r="G324" s="92"/>
    </row>
    <row r="325" spans="1:7" x14ac:dyDescent="0.2">
      <c r="A325" s="248"/>
      <c r="B325" s="249" t="s">
        <v>176</v>
      </c>
      <c r="C325" s="250"/>
      <c r="D325" s="57"/>
      <c r="E325" s="257"/>
      <c r="F325" s="68"/>
      <c r="G325" s="68"/>
    </row>
    <row r="326" spans="1:7" x14ac:dyDescent="0.2">
      <c r="A326" s="242"/>
      <c r="B326" s="243"/>
      <c r="C326" s="244" t="s">
        <v>177</v>
      </c>
      <c r="D326" s="57">
        <v>299102</v>
      </c>
      <c r="E326" s="246"/>
      <c r="F326" s="68"/>
      <c r="G326" s="68"/>
    </row>
    <row r="327" spans="1:7" x14ac:dyDescent="0.2">
      <c r="A327" s="242">
        <v>45272</v>
      </c>
      <c r="B327" s="243"/>
      <c r="C327" s="244" t="s">
        <v>108</v>
      </c>
      <c r="D327" s="57">
        <v>144628</v>
      </c>
      <c r="E327" s="246"/>
      <c r="F327" s="68"/>
      <c r="G327" s="68"/>
    </row>
    <row r="328" spans="1:7" x14ac:dyDescent="0.2">
      <c r="A328" s="261"/>
      <c r="B328" s="243"/>
      <c r="C328" s="244" t="s">
        <v>178</v>
      </c>
      <c r="D328" s="57">
        <v>87844</v>
      </c>
      <c r="E328" s="246"/>
      <c r="F328" s="68"/>
      <c r="G328" s="68" t="s">
        <v>15</v>
      </c>
    </row>
    <row r="329" spans="1:7" x14ac:dyDescent="0.2">
      <c r="A329" s="261"/>
      <c r="B329" s="243"/>
      <c r="C329" s="244" t="s">
        <v>179</v>
      </c>
      <c r="D329" s="57">
        <v>635</v>
      </c>
      <c r="E329" s="246"/>
      <c r="F329" s="68"/>
      <c r="G329" s="68"/>
    </row>
    <row r="330" spans="1:7" x14ac:dyDescent="0.2">
      <c r="A330" s="242"/>
      <c r="B330" s="243"/>
      <c r="C330" s="244" t="s">
        <v>180</v>
      </c>
      <c r="D330" s="57">
        <v>102962</v>
      </c>
      <c r="E330" s="246"/>
      <c r="F330" s="68"/>
      <c r="G330" s="68"/>
    </row>
    <row r="331" spans="1:7" x14ac:dyDescent="0.2">
      <c r="A331" s="253"/>
      <c r="B331" s="254"/>
      <c r="C331" s="265"/>
      <c r="D331" s="270"/>
      <c r="E331" s="247">
        <f>SUM(D326:D330)</f>
        <v>635171</v>
      </c>
      <c r="F331" s="91"/>
      <c r="G331" s="92"/>
    </row>
    <row r="332" spans="1:7" x14ac:dyDescent="0.2">
      <c r="A332" s="248"/>
      <c r="B332" s="249" t="s">
        <v>181</v>
      </c>
      <c r="C332" s="250"/>
      <c r="D332" s="57"/>
      <c r="E332" s="257"/>
      <c r="F332" s="68"/>
      <c r="G332" s="68"/>
    </row>
    <row r="333" spans="1:7" x14ac:dyDescent="0.2">
      <c r="A333" s="242"/>
      <c r="B333" s="243"/>
      <c r="C333" s="244" t="s">
        <v>177</v>
      </c>
      <c r="D333" s="57">
        <v>12925</v>
      </c>
      <c r="E333" s="246"/>
      <c r="F333" s="68"/>
      <c r="G333" s="68"/>
    </row>
    <row r="334" spans="1:7" x14ac:dyDescent="0.2">
      <c r="A334" s="242">
        <v>45281</v>
      </c>
      <c r="B334" s="243"/>
      <c r="C334" s="244" t="s">
        <v>159</v>
      </c>
      <c r="D334" s="57">
        <v>147547</v>
      </c>
      <c r="E334" s="246"/>
      <c r="F334" s="68"/>
      <c r="G334" s="68"/>
    </row>
    <row r="335" spans="1:7" x14ac:dyDescent="0.2">
      <c r="A335" s="242"/>
      <c r="B335" s="243"/>
      <c r="C335" s="244" t="s">
        <v>179</v>
      </c>
      <c r="D335" s="57">
        <v>540801</v>
      </c>
      <c r="E335" s="246"/>
      <c r="F335" s="68"/>
      <c r="G335" s="68" t="s">
        <v>15</v>
      </c>
    </row>
    <row r="336" spans="1:7" x14ac:dyDescent="0.2">
      <c r="A336" s="253"/>
      <c r="B336" s="254"/>
      <c r="C336" s="255"/>
      <c r="D336" s="270"/>
      <c r="E336" s="262">
        <f>SUM(D333:D335)</f>
        <v>701273</v>
      </c>
      <c r="F336" s="91"/>
      <c r="G336" s="92"/>
    </row>
    <row r="337" spans="1:7" x14ac:dyDescent="0.2">
      <c r="A337" s="248"/>
      <c r="B337" s="249" t="s">
        <v>182</v>
      </c>
      <c r="C337" s="250"/>
      <c r="D337" s="57"/>
      <c r="E337" s="257"/>
      <c r="F337" s="68"/>
      <c r="G337" s="68"/>
    </row>
    <row r="338" spans="1:7" x14ac:dyDescent="0.2">
      <c r="A338" s="242">
        <v>45323</v>
      </c>
      <c r="B338" s="243"/>
      <c r="C338" s="244" t="s">
        <v>17</v>
      </c>
      <c r="D338" s="57">
        <v>21588</v>
      </c>
      <c r="E338" s="246"/>
      <c r="F338" s="68"/>
      <c r="G338" s="68" t="s">
        <v>15</v>
      </c>
    </row>
    <row r="339" spans="1:7" x14ac:dyDescent="0.2">
      <c r="A339" s="253"/>
      <c r="B339" s="254"/>
      <c r="C339" s="255"/>
      <c r="D339" s="270"/>
      <c r="E339" s="247">
        <f>SUM(Specialleviesforecast2022to23!D338)</f>
        <v>21588</v>
      </c>
      <c r="F339" s="91"/>
      <c r="G339" s="92"/>
    </row>
    <row r="340" spans="1:7" x14ac:dyDescent="0.2">
      <c r="A340" s="248"/>
      <c r="B340" s="249" t="s">
        <v>183</v>
      </c>
      <c r="C340" s="250"/>
      <c r="D340" s="57"/>
      <c r="E340" s="257"/>
      <c r="F340" s="68"/>
      <c r="G340" s="68"/>
    </row>
    <row r="341" spans="1:7" x14ac:dyDescent="0.2">
      <c r="A341" s="242"/>
      <c r="B341" s="243"/>
      <c r="C341" s="244" t="s">
        <v>26</v>
      </c>
      <c r="D341" s="57">
        <v>284355</v>
      </c>
      <c r="E341" s="246"/>
      <c r="F341" s="68"/>
      <c r="G341" s="68" t="s">
        <v>15</v>
      </c>
    </row>
    <row r="342" spans="1:7" x14ac:dyDescent="0.2">
      <c r="A342" s="242">
        <v>45324</v>
      </c>
      <c r="B342" s="243"/>
      <c r="C342" s="244" t="s">
        <v>20</v>
      </c>
      <c r="D342" s="57"/>
      <c r="E342" s="246"/>
      <c r="F342" s="68"/>
      <c r="G342" s="68"/>
    </row>
    <row r="343" spans="1:7" x14ac:dyDescent="0.2">
      <c r="A343" s="253"/>
      <c r="B343" s="254"/>
      <c r="C343" s="255"/>
      <c r="D343" s="270"/>
      <c r="E343" s="301">
        <f>SUM(D341:D342)</f>
        <v>284355</v>
      </c>
      <c r="F343" s="91"/>
      <c r="G343" s="92"/>
    </row>
    <row r="344" spans="1:7" x14ac:dyDescent="0.2">
      <c r="A344" s="248"/>
      <c r="B344" s="249" t="s">
        <v>184</v>
      </c>
      <c r="C344" s="250"/>
      <c r="D344" s="57"/>
      <c r="E344" s="257"/>
      <c r="F344" s="68"/>
      <c r="G344" s="68"/>
    </row>
    <row r="345" spans="1:7" x14ac:dyDescent="0.2">
      <c r="A345" s="242">
        <v>45300</v>
      </c>
      <c r="B345" s="243"/>
      <c r="C345" s="244" t="s">
        <v>10</v>
      </c>
      <c r="D345" s="57">
        <v>1256947</v>
      </c>
      <c r="E345" s="246"/>
      <c r="F345" s="68"/>
      <c r="G345" s="68" t="s">
        <v>15</v>
      </c>
    </row>
    <row r="346" spans="1:7" x14ac:dyDescent="0.2">
      <c r="A346" s="253"/>
      <c r="B346" s="254"/>
      <c r="C346" s="255"/>
      <c r="D346" s="270"/>
      <c r="E346" s="247">
        <f>SUM(Specialleviesforecast2022to23!D345)</f>
        <v>1256947</v>
      </c>
      <c r="F346" s="91"/>
      <c r="G346" s="92"/>
    </row>
    <row r="347" spans="1:7" x14ac:dyDescent="0.2">
      <c r="A347" s="248"/>
      <c r="B347" s="249" t="s">
        <v>185</v>
      </c>
      <c r="C347" s="250"/>
      <c r="D347" s="57"/>
      <c r="E347" s="257"/>
      <c r="F347" s="68"/>
      <c r="G347" s="68"/>
    </row>
    <row r="348" spans="1:7" x14ac:dyDescent="0.2">
      <c r="A348" s="242">
        <v>45320</v>
      </c>
      <c r="B348" s="243"/>
      <c r="C348" s="244" t="s">
        <v>40</v>
      </c>
      <c r="D348" s="57">
        <v>1130</v>
      </c>
      <c r="E348" s="246"/>
      <c r="F348" s="68"/>
      <c r="G348" s="68" t="s">
        <v>15</v>
      </c>
    </row>
    <row r="349" spans="1:7" x14ac:dyDescent="0.2">
      <c r="A349" s="242"/>
      <c r="B349" s="243"/>
      <c r="C349" s="244" t="s">
        <v>41</v>
      </c>
      <c r="D349" s="57">
        <v>1613980</v>
      </c>
      <c r="E349" s="246"/>
      <c r="F349" s="68"/>
      <c r="G349" s="68"/>
    </row>
    <row r="350" spans="1:7" x14ac:dyDescent="0.2">
      <c r="A350" s="253"/>
      <c r="B350" s="254"/>
      <c r="C350" s="255"/>
      <c r="D350" s="270"/>
      <c r="E350" s="246">
        <f>SUM(D348:D349)</f>
        <v>1615110</v>
      </c>
      <c r="F350" s="91"/>
      <c r="G350" s="92"/>
    </row>
    <row r="351" spans="1:7" x14ac:dyDescent="0.2">
      <c r="A351" s="248"/>
      <c r="B351" s="249" t="s">
        <v>186</v>
      </c>
      <c r="C351" s="250"/>
      <c r="D351" s="57"/>
      <c r="E351" s="257"/>
      <c r="F351" s="68"/>
      <c r="G351" s="68"/>
    </row>
    <row r="352" spans="1:7" x14ac:dyDescent="0.2">
      <c r="A352" s="242">
        <v>45320</v>
      </c>
      <c r="B352" s="243"/>
      <c r="C352" s="244" t="s">
        <v>99</v>
      </c>
      <c r="D352" s="57">
        <v>219856</v>
      </c>
      <c r="E352" s="246"/>
      <c r="F352" s="68"/>
      <c r="G352" s="68" t="s">
        <v>15</v>
      </c>
    </row>
    <row r="353" spans="1:7" x14ac:dyDescent="0.2">
      <c r="A353" s="253"/>
      <c r="B353" s="254"/>
      <c r="C353" s="255"/>
      <c r="D353" s="270"/>
      <c r="E353" s="247">
        <f>SUM(Specialleviesforecast2022to23!D352)</f>
        <v>219856</v>
      </c>
      <c r="F353" s="91"/>
      <c r="G353" s="92"/>
    </row>
    <row r="354" spans="1:7" x14ac:dyDescent="0.2">
      <c r="A354" s="248"/>
      <c r="B354" s="249" t="s">
        <v>187</v>
      </c>
      <c r="C354" s="250"/>
      <c r="D354" s="57"/>
      <c r="E354" s="257"/>
      <c r="F354" s="68"/>
      <c r="G354" s="68"/>
    </row>
    <row r="355" spans="1:7" x14ac:dyDescent="0.2">
      <c r="A355" s="242">
        <v>45373</v>
      </c>
      <c r="B355" s="243"/>
      <c r="C355" s="244" t="s">
        <v>29</v>
      </c>
      <c r="D355" s="57"/>
      <c r="E355" s="246">
        <v>65241.91</v>
      </c>
      <c r="F355" s="68"/>
      <c r="G355" s="68" t="s">
        <v>15</v>
      </c>
    </row>
    <row r="356" spans="1:7" x14ac:dyDescent="0.2">
      <c r="A356" s="253"/>
      <c r="B356" s="254"/>
      <c r="C356" s="255"/>
      <c r="D356" s="270"/>
      <c r="E356" s="247">
        <f>SUM(D355)</f>
        <v>0</v>
      </c>
      <c r="F356" s="91"/>
      <c r="G356" s="92"/>
    </row>
    <row r="357" spans="1:7" x14ac:dyDescent="0.2">
      <c r="A357" s="248"/>
      <c r="B357" s="249" t="s">
        <v>188</v>
      </c>
      <c r="C357" s="250"/>
      <c r="D357" s="57"/>
      <c r="E357" s="257"/>
      <c r="F357" s="68"/>
      <c r="G357" s="68"/>
    </row>
    <row r="358" spans="1:7" x14ac:dyDescent="0.2">
      <c r="A358" s="242">
        <v>45324</v>
      </c>
      <c r="B358" s="243"/>
      <c r="C358" s="244" t="s">
        <v>189</v>
      </c>
      <c r="D358" s="57">
        <v>113896</v>
      </c>
      <c r="E358" s="246"/>
      <c r="F358" s="68"/>
      <c r="G358" s="68"/>
    </row>
    <row r="359" spans="1:7" x14ac:dyDescent="0.2">
      <c r="A359" s="242"/>
      <c r="B359" s="243"/>
      <c r="C359" s="302" t="s">
        <v>190</v>
      </c>
      <c r="D359" s="57">
        <v>4048</v>
      </c>
      <c r="E359" s="246"/>
      <c r="F359" s="68"/>
      <c r="G359" s="68" t="s">
        <v>15</v>
      </c>
    </row>
    <row r="360" spans="1:7" x14ac:dyDescent="0.2">
      <c r="A360" s="253"/>
      <c r="B360" s="254"/>
      <c r="C360" s="255"/>
      <c r="D360" s="270"/>
      <c r="E360" s="266">
        <f>SUM(D358:D359)</f>
        <v>117944</v>
      </c>
      <c r="F360" s="91"/>
      <c r="G360" s="92"/>
    </row>
    <row r="361" spans="1:7" x14ac:dyDescent="0.2">
      <c r="A361" s="248"/>
      <c r="B361" s="249" t="s">
        <v>191</v>
      </c>
      <c r="C361" s="250"/>
      <c r="D361" s="57"/>
      <c r="E361" s="257"/>
      <c r="F361" s="68"/>
      <c r="G361" s="68"/>
    </row>
    <row r="362" spans="1:7" x14ac:dyDescent="0.2">
      <c r="A362" s="242">
        <v>45320</v>
      </c>
      <c r="B362" s="243"/>
      <c r="C362" s="244" t="s">
        <v>99</v>
      </c>
      <c r="D362" s="57">
        <v>53056</v>
      </c>
      <c r="E362" s="246"/>
      <c r="F362" s="68"/>
      <c r="G362" s="68" t="s">
        <v>15</v>
      </c>
    </row>
    <row r="363" spans="1:7" x14ac:dyDescent="0.2">
      <c r="A363" s="253"/>
      <c r="B363" s="254"/>
      <c r="C363" s="265"/>
      <c r="D363" s="270"/>
      <c r="E363" s="262">
        <f>SUM(Specialleviesforecast2022to23!D362:D362)</f>
        <v>53056</v>
      </c>
      <c r="F363" s="91"/>
      <c r="G363" s="92"/>
    </row>
    <row r="364" spans="1:7" x14ac:dyDescent="0.2">
      <c r="A364" s="242"/>
      <c r="B364" s="249" t="s">
        <v>192</v>
      </c>
      <c r="C364" s="250"/>
      <c r="D364" s="57"/>
      <c r="E364" s="257"/>
      <c r="F364" s="68"/>
      <c r="G364" s="68"/>
    </row>
    <row r="365" spans="1:7" x14ac:dyDescent="0.2">
      <c r="A365" s="242">
        <v>45320</v>
      </c>
      <c r="B365" s="243"/>
      <c r="C365" s="244" t="s">
        <v>99</v>
      </c>
      <c r="D365" s="57">
        <v>2027</v>
      </c>
      <c r="E365" s="246"/>
      <c r="F365" s="68"/>
      <c r="G365" s="68" t="s">
        <v>15</v>
      </c>
    </row>
    <row r="366" spans="1:7" x14ac:dyDescent="0.2">
      <c r="A366" s="242"/>
      <c r="B366" s="254"/>
      <c r="C366" s="255"/>
      <c r="D366" s="270"/>
      <c r="E366" s="262">
        <f>SUM(Specialleviesforecast2022to23!D365:D365)</f>
        <v>2027</v>
      </c>
      <c r="F366" s="303"/>
      <c r="G366" s="92"/>
    </row>
    <row r="367" spans="1:7" x14ac:dyDescent="0.2">
      <c r="A367" s="248"/>
      <c r="B367" s="249" t="s">
        <v>193</v>
      </c>
      <c r="C367" s="250"/>
      <c r="D367" s="57"/>
      <c r="E367" s="257"/>
      <c r="F367" s="68"/>
      <c r="G367" s="68"/>
    </row>
    <row r="368" spans="1:7" x14ac:dyDescent="0.2">
      <c r="A368" s="242"/>
      <c r="B368" s="243"/>
      <c r="C368" s="244" t="s">
        <v>36</v>
      </c>
      <c r="D368" s="57">
        <v>24430</v>
      </c>
      <c r="E368" s="246"/>
      <c r="F368" s="68"/>
      <c r="G368" s="68"/>
    </row>
    <row r="369" spans="1:7" x14ac:dyDescent="0.2">
      <c r="A369" s="242">
        <v>45323</v>
      </c>
      <c r="B369" s="243"/>
      <c r="C369" s="244" t="s">
        <v>17</v>
      </c>
      <c r="D369" s="57">
        <v>19819</v>
      </c>
      <c r="E369" s="246"/>
      <c r="F369" s="68"/>
      <c r="G369" s="68" t="s">
        <v>15</v>
      </c>
    </row>
    <row r="370" spans="1:7" x14ac:dyDescent="0.2">
      <c r="A370" s="242"/>
      <c r="B370" s="243"/>
      <c r="C370" s="244" t="s">
        <v>59</v>
      </c>
      <c r="D370" s="57">
        <v>10549</v>
      </c>
      <c r="E370" s="246"/>
      <c r="F370" s="68"/>
      <c r="G370" s="68"/>
    </row>
    <row r="371" spans="1:7" x14ac:dyDescent="0.2">
      <c r="A371" s="253"/>
      <c r="B371" s="254"/>
      <c r="C371" s="255"/>
      <c r="D371" s="270"/>
      <c r="E371" s="258">
        <f>SUM(D368:D370)</f>
        <v>54798</v>
      </c>
      <c r="F371" s="91"/>
      <c r="G371" s="92"/>
    </row>
    <row r="372" spans="1:7" x14ac:dyDescent="0.2">
      <c r="A372" s="248"/>
      <c r="B372" s="249" t="s">
        <v>194</v>
      </c>
      <c r="C372" s="250"/>
      <c r="D372" s="57"/>
      <c r="E372" s="257"/>
      <c r="F372" s="68"/>
      <c r="G372" s="68"/>
    </row>
    <row r="373" spans="1:7" x14ac:dyDescent="0.2">
      <c r="A373" s="242">
        <v>45324</v>
      </c>
      <c r="B373" s="243"/>
      <c r="C373" s="244" t="s">
        <v>59</v>
      </c>
      <c r="D373" s="57">
        <v>47819</v>
      </c>
      <c r="E373" s="246"/>
      <c r="F373" s="294"/>
      <c r="G373" s="68"/>
    </row>
    <row r="374" spans="1:7" x14ac:dyDescent="0.2">
      <c r="A374" s="242"/>
      <c r="B374" s="243"/>
      <c r="C374" s="244" t="s">
        <v>149</v>
      </c>
      <c r="D374" s="57">
        <v>2070</v>
      </c>
      <c r="E374" s="246"/>
      <c r="F374" s="294"/>
      <c r="G374" s="68" t="s">
        <v>15</v>
      </c>
    </row>
    <row r="375" spans="1:7" x14ac:dyDescent="0.2">
      <c r="A375" s="253"/>
      <c r="B375" s="254"/>
      <c r="C375" s="255"/>
      <c r="D375" s="270"/>
      <c r="E375" s="247">
        <f>SUM(D373:D374)</f>
        <v>49889</v>
      </c>
      <c r="F375" s="91"/>
      <c r="G375" s="92"/>
    </row>
    <row r="376" spans="1:7" x14ac:dyDescent="0.2">
      <c r="A376" s="248"/>
      <c r="B376" s="249" t="s">
        <v>195</v>
      </c>
      <c r="C376" s="250"/>
      <c r="D376" s="57"/>
      <c r="E376" s="257"/>
      <c r="F376" s="68"/>
      <c r="G376" s="68"/>
    </row>
    <row r="377" spans="1:7" x14ac:dyDescent="0.2">
      <c r="A377" s="242"/>
      <c r="B377" s="243"/>
      <c r="C377" s="244"/>
      <c r="D377" s="57"/>
      <c r="E377" s="246"/>
      <c r="F377" s="68"/>
      <c r="G377" s="68"/>
    </row>
    <row r="378" spans="1:7" x14ac:dyDescent="0.2">
      <c r="A378" s="242">
        <v>45324</v>
      </c>
      <c r="B378" s="243"/>
      <c r="C378" s="244" t="s">
        <v>10</v>
      </c>
      <c r="D378" s="57">
        <v>245020</v>
      </c>
      <c r="E378" s="246"/>
      <c r="F378" s="68"/>
      <c r="G378" s="68" t="s">
        <v>15</v>
      </c>
    </row>
    <row r="379" spans="1:7" x14ac:dyDescent="0.2">
      <c r="A379" s="242"/>
      <c r="B379" s="243"/>
      <c r="C379" s="244"/>
      <c r="D379" s="57"/>
      <c r="E379" s="246"/>
      <c r="F379" s="68"/>
      <c r="G379" s="68"/>
    </row>
    <row r="380" spans="1:7" x14ac:dyDescent="0.2">
      <c r="A380" s="304"/>
      <c r="B380" s="254"/>
      <c r="C380" s="255"/>
      <c r="D380" s="270"/>
      <c r="E380" s="247">
        <f>SUM(D377:D379)</f>
        <v>245020</v>
      </c>
      <c r="F380" s="91"/>
      <c r="G380" s="92"/>
    </row>
    <row r="381" spans="1:7" x14ac:dyDescent="0.2">
      <c r="A381" s="248"/>
      <c r="B381" s="263" t="s">
        <v>196</v>
      </c>
      <c r="C381" s="250"/>
      <c r="D381" s="57"/>
      <c r="E381" s="257"/>
      <c r="F381" s="68"/>
      <c r="G381" s="68"/>
    </row>
    <row r="382" spans="1:7" x14ac:dyDescent="0.2">
      <c r="A382" s="242">
        <v>45323</v>
      </c>
      <c r="B382" s="264"/>
      <c r="C382" s="244" t="s">
        <v>149</v>
      </c>
      <c r="D382" s="57">
        <v>7558</v>
      </c>
      <c r="E382" s="246"/>
      <c r="F382" s="68"/>
      <c r="G382" s="68" t="s">
        <v>15</v>
      </c>
    </row>
    <row r="383" spans="1:7" x14ac:dyDescent="0.2">
      <c r="A383" s="253"/>
      <c r="B383" s="290"/>
      <c r="C383" s="255"/>
      <c r="D383" s="270"/>
      <c r="E383" s="258">
        <f>SUM(Specialleviesforecast2022to23!D382:D382)</f>
        <v>7558</v>
      </c>
      <c r="F383" s="91"/>
      <c r="G383" s="92"/>
    </row>
    <row r="384" spans="1:7" x14ac:dyDescent="0.2">
      <c r="A384" s="248"/>
      <c r="B384" s="249" t="s">
        <v>197</v>
      </c>
      <c r="C384" s="250"/>
      <c r="D384" s="57"/>
      <c r="E384" s="257"/>
      <c r="F384" s="68"/>
      <c r="G384" s="68"/>
    </row>
    <row r="385" spans="1:7" x14ac:dyDescent="0.2">
      <c r="A385" s="242">
        <v>45271</v>
      </c>
      <c r="B385" s="243"/>
      <c r="C385" s="244" t="s">
        <v>89</v>
      </c>
      <c r="D385" s="57">
        <v>2424</v>
      </c>
      <c r="E385" s="246"/>
      <c r="F385" s="68"/>
      <c r="G385" s="68" t="s">
        <v>15</v>
      </c>
    </row>
    <row r="386" spans="1:7" x14ac:dyDescent="0.2">
      <c r="A386" s="253"/>
      <c r="B386" s="254"/>
      <c r="C386" s="244"/>
      <c r="D386" s="270"/>
      <c r="E386" s="247">
        <f>SUM(Specialleviesforecast2022to23!D385:D385)</f>
        <v>2424</v>
      </c>
      <c r="F386" s="91"/>
      <c r="G386" s="92"/>
    </row>
    <row r="387" spans="1:7" x14ac:dyDescent="0.2">
      <c r="A387" s="248"/>
      <c r="B387" s="249" t="s">
        <v>198</v>
      </c>
      <c r="C387" s="250"/>
      <c r="D387" s="57"/>
      <c r="E387" s="268"/>
      <c r="F387" s="68"/>
      <c r="G387" s="68"/>
    </row>
    <row r="388" spans="1:7" x14ac:dyDescent="0.2">
      <c r="A388" s="242"/>
      <c r="B388" s="264"/>
      <c r="C388" s="244" t="s">
        <v>199</v>
      </c>
      <c r="D388" s="57">
        <v>933037</v>
      </c>
      <c r="E388" s="269"/>
      <c r="F388" s="68"/>
      <c r="G388" s="68"/>
    </row>
    <row r="389" spans="1:7" x14ac:dyDescent="0.2">
      <c r="A389" s="242"/>
      <c r="B389" s="272"/>
      <c r="C389" s="244" t="s">
        <v>27</v>
      </c>
      <c r="D389" s="57">
        <v>657928</v>
      </c>
      <c r="E389" s="269"/>
      <c r="F389" s="68"/>
      <c r="G389" s="68"/>
    </row>
    <row r="390" spans="1:7" x14ac:dyDescent="0.2">
      <c r="A390" s="242"/>
      <c r="B390" s="272"/>
      <c r="C390" s="244" t="s">
        <v>200</v>
      </c>
      <c r="D390" s="57">
        <v>442354</v>
      </c>
      <c r="E390" s="269"/>
      <c r="F390" s="68"/>
      <c r="G390" s="68"/>
    </row>
    <row r="391" spans="1:7" x14ac:dyDescent="0.2">
      <c r="A391" s="242">
        <v>45317</v>
      </c>
      <c r="B391" s="272"/>
      <c r="C391" s="244" t="s">
        <v>20</v>
      </c>
      <c r="D391" s="57">
        <v>63032</v>
      </c>
      <c r="E391" s="269"/>
      <c r="F391" s="68"/>
      <c r="G391" s="68" t="s">
        <v>15</v>
      </c>
    </row>
    <row r="392" spans="1:7" x14ac:dyDescent="0.2">
      <c r="A392" s="242"/>
      <c r="B392" s="272"/>
      <c r="C392" s="244" t="s">
        <v>42</v>
      </c>
      <c r="D392" s="57">
        <v>52592</v>
      </c>
      <c r="E392" s="269"/>
      <c r="F392" s="68"/>
      <c r="G392" s="68"/>
    </row>
    <row r="393" spans="1:7" x14ac:dyDescent="0.2">
      <c r="A393" s="261"/>
      <c r="B393" s="272"/>
      <c r="C393" s="244" t="s">
        <v>201</v>
      </c>
      <c r="D393" s="57">
        <v>38277</v>
      </c>
      <c r="E393" s="269"/>
      <c r="F393" s="68"/>
      <c r="G393" s="68"/>
    </row>
    <row r="394" spans="1:7" x14ac:dyDescent="0.2">
      <c r="A394" s="261"/>
      <c r="B394" s="272"/>
      <c r="C394" s="244" t="s">
        <v>202</v>
      </c>
      <c r="D394" s="57">
        <v>29964</v>
      </c>
      <c r="E394" s="269"/>
      <c r="F394" s="68"/>
      <c r="G394" s="305"/>
    </row>
    <row r="395" spans="1:7" x14ac:dyDescent="0.2">
      <c r="A395" s="253"/>
      <c r="B395" s="290"/>
      <c r="C395" s="292"/>
      <c r="D395" s="270"/>
      <c r="E395" s="258">
        <f>SUM(D388:D394)</f>
        <v>2217184</v>
      </c>
      <c r="F395" s="91"/>
      <c r="G395" s="92"/>
    </row>
    <row r="396" spans="1:7" x14ac:dyDescent="0.2">
      <c r="A396" s="242"/>
      <c r="B396" s="243" t="s">
        <v>203</v>
      </c>
      <c r="C396" s="244"/>
      <c r="D396" s="57"/>
      <c r="E396" s="246"/>
      <c r="F396" s="68"/>
      <c r="G396" s="68"/>
    </row>
    <row r="397" spans="1:7" x14ac:dyDescent="0.2">
      <c r="A397" s="242"/>
      <c r="B397" s="243"/>
      <c r="C397" s="244" t="s">
        <v>177</v>
      </c>
      <c r="D397" s="57">
        <v>1197.43</v>
      </c>
      <c r="E397" s="246"/>
      <c r="F397" s="68"/>
      <c r="G397" s="305"/>
    </row>
    <row r="398" spans="1:7" x14ac:dyDescent="0.2">
      <c r="A398" s="242"/>
      <c r="B398" s="243"/>
      <c r="C398" s="244" t="s">
        <v>204</v>
      </c>
      <c r="D398" s="57">
        <v>134391.56</v>
      </c>
      <c r="E398" s="246"/>
      <c r="F398" s="68"/>
      <c r="G398" s="305"/>
    </row>
    <row r="399" spans="1:7" x14ac:dyDescent="0.2">
      <c r="A399" s="261"/>
      <c r="B399" s="243"/>
      <c r="C399" s="244" t="s">
        <v>205</v>
      </c>
      <c r="D399" s="57">
        <v>1083.78</v>
      </c>
      <c r="E399" s="246"/>
      <c r="F399" s="68"/>
      <c r="G399" s="68"/>
    </row>
    <row r="400" spans="1:7" x14ac:dyDescent="0.2">
      <c r="A400" s="242">
        <v>45272</v>
      </c>
      <c r="B400" s="243"/>
      <c r="C400" s="244" t="s">
        <v>206</v>
      </c>
      <c r="D400" s="57">
        <v>19144.240000000002</v>
      </c>
      <c r="E400" s="246"/>
      <c r="F400" s="68"/>
      <c r="G400" s="68" t="s">
        <v>15</v>
      </c>
    </row>
    <row r="401" spans="1:7" x14ac:dyDescent="0.2">
      <c r="A401" s="261"/>
      <c r="B401" s="243"/>
      <c r="C401" s="244" t="s">
        <v>207</v>
      </c>
      <c r="D401" s="57">
        <v>8633.82</v>
      </c>
      <c r="E401" s="246"/>
      <c r="F401" s="68"/>
      <c r="G401" s="68"/>
    </row>
    <row r="402" spans="1:7" x14ac:dyDescent="0.2">
      <c r="A402" s="261"/>
      <c r="B402" s="243"/>
      <c r="C402" s="244" t="s">
        <v>111</v>
      </c>
      <c r="D402" s="57">
        <v>257010.03</v>
      </c>
      <c r="E402" s="246"/>
      <c r="F402" s="68"/>
      <c r="G402" s="68"/>
    </row>
    <row r="403" spans="1:7" x14ac:dyDescent="0.2">
      <c r="A403" s="261"/>
      <c r="B403" s="243"/>
      <c r="C403" s="244" t="s">
        <v>208</v>
      </c>
      <c r="D403" s="57">
        <v>103372.63</v>
      </c>
      <c r="E403" s="246"/>
      <c r="F403" s="68"/>
      <c r="G403" s="68"/>
    </row>
    <row r="404" spans="1:7" x14ac:dyDescent="0.2">
      <c r="A404" s="261"/>
      <c r="B404" s="243"/>
      <c r="C404" s="244" t="s">
        <v>209</v>
      </c>
      <c r="D404" s="57">
        <v>20055.900000000001</v>
      </c>
      <c r="E404" s="246"/>
      <c r="F404" s="68"/>
      <c r="G404" s="68"/>
    </row>
    <row r="405" spans="1:7" x14ac:dyDescent="0.2">
      <c r="A405" s="261"/>
      <c r="B405" s="243"/>
      <c r="C405" s="244"/>
      <c r="D405" s="270"/>
      <c r="E405" s="246">
        <f>SUM(D397:D404)</f>
        <v>544889.39</v>
      </c>
      <c r="F405" s="91"/>
      <c r="G405" s="92"/>
    </row>
    <row r="406" spans="1:7" x14ac:dyDescent="0.2">
      <c r="A406" s="248"/>
      <c r="B406" s="249" t="s">
        <v>210</v>
      </c>
      <c r="C406" s="250"/>
      <c r="D406" s="57"/>
      <c r="E406" s="257"/>
      <c r="F406" s="68"/>
      <c r="G406" s="68"/>
    </row>
    <row r="407" spans="1:7" x14ac:dyDescent="0.2">
      <c r="A407" s="261"/>
      <c r="B407" s="243"/>
      <c r="C407" s="244" t="s">
        <v>42</v>
      </c>
      <c r="D407" s="57">
        <v>288369</v>
      </c>
      <c r="E407" s="246"/>
      <c r="F407" s="68"/>
      <c r="G407" s="68"/>
    </row>
    <row r="408" spans="1:7" x14ac:dyDescent="0.2">
      <c r="A408" s="242">
        <v>45365</v>
      </c>
      <c r="B408" s="243"/>
      <c r="C408" s="244" t="s">
        <v>211</v>
      </c>
      <c r="D408" s="57">
        <v>13602</v>
      </c>
      <c r="E408" s="246"/>
      <c r="F408" s="68"/>
      <c r="G408" s="68"/>
    </row>
    <row r="409" spans="1:7" x14ac:dyDescent="0.2">
      <c r="A409" s="261"/>
      <c r="B409" s="243"/>
      <c r="C409" s="244" t="s">
        <v>43</v>
      </c>
      <c r="D409" s="57">
        <v>171745</v>
      </c>
      <c r="E409" s="246"/>
      <c r="F409" s="68"/>
      <c r="G409" s="68" t="s">
        <v>15</v>
      </c>
    </row>
    <row r="410" spans="1:7" ht="14.25" customHeight="1" x14ac:dyDescent="0.2">
      <c r="A410" s="261"/>
      <c r="B410" s="243"/>
      <c r="C410" s="244" t="s">
        <v>20</v>
      </c>
      <c r="D410" s="57">
        <v>61657</v>
      </c>
      <c r="E410" s="246"/>
      <c r="F410" s="68"/>
      <c r="G410" s="68"/>
    </row>
    <row r="411" spans="1:7" x14ac:dyDescent="0.2">
      <c r="A411" s="242"/>
      <c r="B411" s="243"/>
      <c r="C411" s="244" t="s">
        <v>212</v>
      </c>
      <c r="D411" s="57">
        <v>567029</v>
      </c>
      <c r="E411" s="246"/>
      <c r="F411" s="68"/>
      <c r="G411" s="68"/>
    </row>
    <row r="412" spans="1:7" x14ac:dyDescent="0.2">
      <c r="A412" s="304"/>
      <c r="B412" s="254"/>
      <c r="C412" s="255"/>
      <c r="D412" s="270"/>
      <c r="E412" s="266">
        <f>SUM(D407:D411)</f>
        <v>1102402</v>
      </c>
      <c r="F412" s="91"/>
      <c r="G412" s="68"/>
    </row>
    <row r="413" spans="1:7" x14ac:dyDescent="0.2">
      <c r="A413" s="248"/>
      <c r="B413" s="249" t="s">
        <v>213</v>
      </c>
      <c r="C413" s="250"/>
      <c r="D413" s="57"/>
      <c r="E413" s="257"/>
      <c r="F413" s="68"/>
      <c r="G413" s="252"/>
    </row>
    <row r="414" spans="1:7" x14ac:dyDescent="0.2">
      <c r="A414" s="242"/>
      <c r="B414" s="264"/>
      <c r="C414" s="244" t="s">
        <v>36</v>
      </c>
      <c r="D414" s="57">
        <v>24702</v>
      </c>
      <c r="E414" s="246"/>
      <c r="F414" s="294"/>
      <c r="G414" s="68"/>
    </row>
    <row r="415" spans="1:7" x14ac:dyDescent="0.2">
      <c r="A415" s="242">
        <v>45323</v>
      </c>
      <c r="B415" s="264"/>
      <c r="C415" s="244" t="s">
        <v>122</v>
      </c>
      <c r="D415" s="57">
        <v>37184</v>
      </c>
      <c r="E415" s="246"/>
      <c r="F415" s="294"/>
      <c r="G415" s="68" t="s">
        <v>15</v>
      </c>
    </row>
    <row r="416" spans="1:7" x14ac:dyDescent="0.2">
      <c r="A416" s="253"/>
      <c r="B416" s="290"/>
      <c r="C416" s="255"/>
      <c r="D416" s="270"/>
      <c r="E416" s="247">
        <f>SUM(Specialleviesforecast2022to23!D414:D415)</f>
        <v>61886</v>
      </c>
      <c r="F416" s="91"/>
      <c r="G416" s="92"/>
    </row>
    <row r="417" spans="1:7" x14ac:dyDescent="0.2">
      <c r="A417" s="242"/>
      <c r="B417" s="264" t="s">
        <v>214</v>
      </c>
      <c r="C417" s="244"/>
      <c r="D417" s="57"/>
      <c r="E417" s="246"/>
      <c r="F417" s="68"/>
      <c r="G417" s="68"/>
    </row>
    <row r="418" spans="1:7" x14ac:dyDescent="0.2">
      <c r="A418" s="242"/>
      <c r="B418" s="264"/>
      <c r="C418" s="244" t="s">
        <v>215</v>
      </c>
      <c r="D418" s="57">
        <v>174815</v>
      </c>
      <c r="E418" s="246"/>
      <c r="F418" s="68"/>
      <c r="G418" s="68"/>
    </row>
    <row r="419" spans="1:7" x14ac:dyDescent="0.2">
      <c r="A419" s="242">
        <v>45281</v>
      </c>
      <c r="B419" s="264"/>
      <c r="C419" s="244" t="s">
        <v>216</v>
      </c>
      <c r="D419" s="57">
        <v>77977</v>
      </c>
      <c r="E419" s="246"/>
      <c r="F419" s="68"/>
      <c r="G419" s="68" t="s">
        <v>15</v>
      </c>
    </row>
    <row r="420" spans="1:7" x14ac:dyDescent="0.2">
      <c r="A420" s="261"/>
      <c r="B420" s="264"/>
      <c r="C420" s="244"/>
      <c r="D420" s="270"/>
      <c r="E420" s="246">
        <f>SUM(D418:D419)</f>
        <v>252792</v>
      </c>
      <c r="F420" s="91"/>
      <c r="G420" s="92"/>
    </row>
    <row r="421" spans="1:7" x14ac:dyDescent="0.2">
      <c r="A421" s="248"/>
      <c r="B421" s="249" t="s">
        <v>217</v>
      </c>
      <c r="C421" s="250"/>
      <c r="D421" s="57"/>
      <c r="E421" s="257"/>
      <c r="F421" s="68"/>
      <c r="G421" s="68"/>
    </row>
    <row r="422" spans="1:7" x14ac:dyDescent="0.2">
      <c r="A422" s="242">
        <v>45323</v>
      </c>
      <c r="B422" s="243"/>
      <c r="C422" s="244" t="s">
        <v>36</v>
      </c>
      <c r="D422" s="57">
        <v>14453</v>
      </c>
      <c r="E422" s="246"/>
      <c r="F422" s="68"/>
      <c r="G422" s="68" t="s">
        <v>15</v>
      </c>
    </row>
    <row r="423" spans="1:7" x14ac:dyDescent="0.2">
      <c r="A423" s="253"/>
      <c r="B423" s="254"/>
      <c r="C423" s="255"/>
      <c r="D423" s="270"/>
      <c r="E423" s="247">
        <f>SUM(Specialleviesforecast2022to23!D422)</f>
        <v>14453</v>
      </c>
      <c r="F423" s="91"/>
      <c r="G423" s="92"/>
    </row>
    <row r="424" spans="1:7" x14ac:dyDescent="0.2">
      <c r="A424" s="248"/>
      <c r="B424" s="249" t="s">
        <v>218</v>
      </c>
      <c r="C424" s="250"/>
      <c r="D424" s="57"/>
      <c r="E424" s="257"/>
      <c r="F424" s="68"/>
      <c r="G424" s="68"/>
    </row>
    <row r="425" spans="1:7" x14ac:dyDescent="0.2">
      <c r="A425" s="242">
        <v>45300</v>
      </c>
      <c r="B425" s="264"/>
      <c r="C425" s="244" t="s">
        <v>36</v>
      </c>
      <c r="D425" s="57">
        <v>6198</v>
      </c>
      <c r="E425" s="246"/>
      <c r="F425" s="68"/>
      <c r="G425" s="68"/>
    </row>
    <row r="426" spans="1:7" x14ac:dyDescent="0.2">
      <c r="A426" s="242"/>
      <c r="B426" s="264"/>
      <c r="C426" s="244" t="s">
        <v>17</v>
      </c>
      <c r="D426" s="57">
        <v>18136</v>
      </c>
      <c r="E426" s="246"/>
      <c r="F426" s="68"/>
      <c r="G426" s="68" t="s">
        <v>15</v>
      </c>
    </row>
    <row r="427" spans="1:7" x14ac:dyDescent="0.2">
      <c r="A427" s="253"/>
      <c r="B427" s="290"/>
      <c r="C427" s="255"/>
      <c r="D427" s="270"/>
      <c r="E427" s="247">
        <f>SUM(Specialleviesforecast2022to23!D425:D426)</f>
        <v>24334</v>
      </c>
      <c r="F427" s="91"/>
      <c r="G427" s="68"/>
    </row>
    <row r="428" spans="1:7" x14ac:dyDescent="0.2">
      <c r="A428" s="274"/>
      <c r="B428" s="272" t="s">
        <v>219</v>
      </c>
      <c r="C428" s="65"/>
      <c r="D428" s="57"/>
      <c r="E428" s="257"/>
      <c r="F428" s="68"/>
      <c r="G428" s="252"/>
    </row>
    <row r="429" spans="1:7" x14ac:dyDescent="0.2">
      <c r="A429" s="288">
        <v>45324</v>
      </c>
      <c r="B429" s="272"/>
      <c r="C429" s="65" t="s">
        <v>59</v>
      </c>
      <c r="D429" s="57">
        <v>23084</v>
      </c>
      <c r="E429" s="246"/>
      <c r="F429" s="68"/>
      <c r="G429" s="68"/>
    </row>
    <row r="430" spans="1:7" x14ac:dyDescent="0.2">
      <c r="A430" s="65"/>
      <c r="B430" s="272"/>
      <c r="C430" s="244" t="s">
        <v>220</v>
      </c>
      <c r="D430" s="57">
        <v>136864</v>
      </c>
      <c r="E430" s="246"/>
      <c r="F430" s="68"/>
      <c r="G430" s="68" t="s">
        <v>15</v>
      </c>
    </row>
    <row r="431" spans="1:7" x14ac:dyDescent="0.2">
      <c r="A431" s="275"/>
      <c r="B431" s="272"/>
      <c r="C431" s="65"/>
      <c r="D431" s="270"/>
      <c r="E431" s="247">
        <f>SUM(Specialleviesforecast2022to23!D429:D430)</f>
        <v>159948</v>
      </c>
      <c r="F431" s="91"/>
      <c r="G431" s="92"/>
    </row>
    <row r="432" spans="1:7" x14ac:dyDescent="0.2">
      <c r="A432" s="248"/>
      <c r="B432" s="249" t="s">
        <v>221</v>
      </c>
      <c r="C432" s="250"/>
      <c r="D432" s="57"/>
      <c r="E432" s="257"/>
      <c r="F432" s="89"/>
      <c r="G432" s="68"/>
    </row>
    <row r="433" spans="1:7" x14ac:dyDescent="0.2">
      <c r="A433" s="261"/>
      <c r="B433" s="243"/>
      <c r="C433" s="244" t="s">
        <v>137</v>
      </c>
      <c r="D433" s="57">
        <v>915</v>
      </c>
      <c r="E433" s="246"/>
      <c r="F433" s="68"/>
      <c r="G433" s="68"/>
    </row>
    <row r="434" spans="1:7" x14ac:dyDescent="0.2">
      <c r="A434" s="242"/>
      <c r="B434" s="243"/>
      <c r="C434" s="244" t="s">
        <v>48</v>
      </c>
      <c r="D434" s="57">
        <v>1124</v>
      </c>
      <c r="E434" s="246"/>
      <c r="F434" s="68"/>
      <c r="G434" s="68"/>
    </row>
    <row r="435" spans="1:7" x14ac:dyDescent="0.2">
      <c r="A435" s="242">
        <v>45320</v>
      </c>
      <c r="B435" s="243"/>
      <c r="C435" s="244" t="s">
        <v>222</v>
      </c>
      <c r="D435" s="57">
        <v>46702</v>
      </c>
      <c r="E435" s="246"/>
      <c r="F435" s="68"/>
      <c r="G435" s="68"/>
    </row>
    <row r="436" spans="1:7" x14ac:dyDescent="0.2">
      <c r="A436" s="261"/>
      <c r="B436" s="243"/>
      <c r="C436" s="244" t="s">
        <v>82</v>
      </c>
      <c r="D436" s="57">
        <v>17939</v>
      </c>
      <c r="E436" s="246"/>
      <c r="F436" s="68"/>
      <c r="G436" s="68" t="s">
        <v>15</v>
      </c>
    </row>
    <row r="437" spans="1:7" x14ac:dyDescent="0.2">
      <c r="A437" s="261"/>
      <c r="B437" s="243"/>
      <c r="C437" s="244" t="s">
        <v>139</v>
      </c>
      <c r="D437" s="57">
        <v>138672</v>
      </c>
      <c r="E437" s="246"/>
      <c r="F437" s="68"/>
      <c r="G437" s="68"/>
    </row>
    <row r="438" spans="1:7" x14ac:dyDescent="0.2">
      <c r="A438" s="261"/>
      <c r="B438" s="243"/>
      <c r="C438" s="244" t="s">
        <v>83</v>
      </c>
      <c r="D438" s="57">
        <v>28648</v>
      </c>
      <c r="E438" s="246"/>
      <c r="F438" s="68"/>
      <c r="G438" s="68"/>
    </row>
    <row r="439" spans="1:7" x14ac:dyDescent="0.2">
      <c r="A439" s="253"/>
      <c r="B439" s="254"/>
      <c r="C439" s="255"/>
      <c r="D439" s="270"/>
      <c r="E439" s="258">
        <f>SUM(D433:D438)</f>
        <v>234000</v>
      </c>
      <c r="F439" s="91"/>
      <c r="G439" s="92"/>
    </row>
    <row r="440" spans="1:7" x14ac:dyDescent="0.2">
      <c r="A440" s="248"/>
      <c r="B440" s="249" t="s">
        <v>223</v>
      </c>
      <c r="C440" s="250"/>
      <c r="D440" s="57"/>
      <c r="E440" s="257"/>
      <c r="F440" s="68"/>
      <c r="G440" s="68"/>
    </row>
    <row r="441" spans="1:7" x14ac:dyDescent="0.2">
      <c r="A441" s="242"/>
      <c r="B441" s="243"/>
      <c r="C441" s="244" t="s">
        <v>41</v>
      </c>
      <c r="D441" s="57">
        <v>1125309</v>
      </c>
      <c r="E441" s="246"/>
      <c r="F441" s="68"/>
      <c r="G441" s="68"/>
    </row>
    <row r="442" spans="1:7" x14ac:dyDescent="0.2">
      <c r="A442" s="242">
        <v>45266</v>
      </c>
      <c r="B442" s="243"/>
      <c r="C442" s="244" t="s">
        <v>43</v>
      </c>
      <c r="D442" s="57">
        <v>649298</v>
      </c>
      <c r="E442" s="246"/>
      <c r="F442" s="68"/>
      <c r="G442" s="68"/>
    </row>
    <row r="443" spans="1:7" x14ac:dyDescent="0.2">
      <c r="A443" s="261"/>
      <c r="B443" s="243"/>
      <c r="C443" s="244" t="s">
        <v>40</v>
      </c>
      <c r="D443" s="57">
        <v>77962</v>
      </c>
      <c r="E443" s="246"/>
      <c r="F443" s="68"/>
      <c r="G443" s="68"/>
    </row>
    <row r="444" spans="1:7" x14ac:dyDescent="0.2">
      <c r="A444" s="261"/>
      <c r="B444" s="243"/>
      <c r="C444" s="244" t="s">
        <v>144</v>
      </c>
      <c r="D444" s="57">
        <v>213540</v>
      </c>
      <c r="E444" s="246"/>
      <c r="F444" s="68"/>
      <c r="G444" s="68" t="s">
        <v>15</v>
      </c>
    </row>
    <row r="445" spans="1:7" x14ac:dyDescent="0.2">
      <c r="A445" s="253"/>
      <c r="B445" s="243"/>
      <c r="C445" s="255"/>
      <c r="D445" s="270"/>
      <c r="E445" s="247">
        <f>SUM(D441:D444)</f>
        <v>2066109</v>
      </c>
      <c r="F445" s="91"/>
      <c r="G445" s="92"/>
    </row>
    <row r="446" spans="1:7" x14ac:dyDescent="0.2">
      <c r="A446" s="248"/>
      <c r="B446" s="263" t="s">
        <v>224</v>
      </c>
      <c r="C446" s="250"/>
      <c r="D446" s="57"/>
      <c r="E446" s="257"/>
      <c r="F446" s="68"/>
      <c r="G446" s="68"/>
    </row>
    <row r="447" spans="1:7" x14ac:dyDescent="0.2">
      <c r="A447" s="242"/>
      <c r="B447" s="243"/>
      <c r="C447" s="244" t="s">
        <v>36</v>
      </c>
      <c r="D447" s="57">
        <v>159486</v>
      </c>
      <c r="E447" s="246"/>
      <c r="F447" s="68"/>
      <c r="G447" s="68"/>
    </row>
    <row r="448" spans="1:7" x14ac:dyDescent="0.2">
      <c r="A448" s="242">
        <v>45364</v>
      </c>
      <c r="B448" s="243"/>
      <c r="C448" s="244" t="s">
        <v>17</v>
      </c>
      <c r="D448" s="57">
        <v>26239</v>
      </c>
      <c r="E448" s="246"/>
      <c r="F448" s="68"/>
      <c r="G448" s="68" t="s">
        <v>15</v>
      </c>
    </row>
    <row r="449" spans="1:7" x14ac:dyDescent="0.2">
      <c r="A449" s="253"/>
      <c r="B449" s="254"/>
      <c r="C449" s="265"/>
      <c r="D449" s="270"/>
      <c r="E449" s="247">
        <f>SUM(D447:D448)</f>
        <v>185725</v>
      </c>
      <c r="F449" s="91"/>
      <c r="G449" s="92"/>
    </row>
    <row r="450" spans="1:7" x14ac:dyDescent="0.2">
      <c r="A450" s="248"/>
      <c r="B450" s="249" t="s">
        <v>225</v>
      </c>
      <c r="C450" s="250"/>
      <c r="D450" s="57"/>
      <c r="E450" s="257"/>
      <c r="F450" s="68"/>
      <c r="G450" s="68"/>
    </row>
    <row r="451" spans="1:7" x14ac:dyDescent="0.2">
      <c r="A451" s="242">
        <v>45281</v>
      </c>
      <c r="B451" s="243"/>
      <c r="C451" s="244" t="s">
        <v>212</v>
      </c>
      <c r="D451" s="57">
        <v>190538</v>
      </c>
      <c r="E451" s="246"/>
      <c r="F451" s="68"/>
      <c r="G451" s="68"/>
    </row>
    <row r="452" spans="1:7" x14ac:dyDescent="0.2">
      <c r="A452" s="242"/>
      <c r="B452" s="243"/>
      <c r="C452" s="244" t="s">
        <v>42</v>
      </c>
      <c r="D452" s="57">
        <v>366955</v>
      </c>
      <c r="E452" s="246"/>
      <c r="F452" s="68"/>
      <c r="G452" s="68" t="s">
        <v>15</v>
      </c>
    </row>
    <row r="453" spans="1:7" x14ac:dyDescent="0.2">
      <c r="A453" s="253"/>
      <c r="B453" s="254"/>
      <c r="C453" s="265"/>
      <c r="D453" s="270"/>
      <c r="E453" s="247">
        <f>SUM(D451:D452)</f>
        <v>557493</v>
      </c>
      <c r="F453" s="91"/>
      <c r="G453" s="92"/>
    </row>
    <row r="454" spans="1:7" x14ac:dyDescent="0.2">
      <c r="A454" s="242"/>
      <c r="B454" s="249" t="s">
        <v>226</v>
      </c>
      <c r="C454" s="250"/>
      <c r="D454" s="57"/>
      <c r="E454" s="257"/>
      <c r="F454" s="68"/>
      <c r="G454" s="68"/>
    </row>
    <row r="455" spans="1:7" x14ac:dyDescent="0.2">
      <c r="A455" s="242"/>
      <c r="B455" s="243"/>
      <c r="C455" s="244" t="s">
        <v>212</v>
      </c>
      <c r="D455" s="57">
        <v>324213</v>
      </c>
      <c r="E455" s="246"/>
      <c r="F455" s="68"/>
      <c r="G455" s="68"/>
    </row>
    <row r="456" spans="1:7" x14ac:dyDescent="0.2">
      <c r="A456" s="242">
        <v>45281</v>
      </c>
      <c r="B456" s="243"/>
      <c r="C456" s="244" t="s">
        <v>103</v>
      </c>
      <c r="D456" s="57">
        <v>446085</v>
      </c>
      <c r="E456" s="246"/>
      <c r="F456" s="68"/>
      <c r="G456" s="68" t="s">
        <v>15</v>
      </c>
    </row>
    <row r="457" spans="1:7" x14ac:dyDescent="0.2">
      <c r="A457" s="242"/>
      <c r="B457" s="243"/>
      <c r="C457" s="244" t="s">
        <v>20</v>
      </c>
      <c r="D457" s="57">
        <v>259420</v>
      </c>
      <c r="E457" s="246"/>
      <c r="F457" s="68"/>
      <c r="G457" s="68"/>
    </row>
    <row r="458" spans="1:7" x14ac:dyDescent="0.2">
      <c r="A458" s="304"/>
      <c r="B458" s="254"/>
      <c r="C458" s="255"/>
      <c r="D458" s="270"/>
      <c r="E458" s="258">
        <f>SUM(D455:D457)</f>
        <v>1029718</v>
      </c>
      <c r="F458" s="91"/>
      <c r="G458" s="92"/>
    </row>
    <row r="459" spans="1:7" x14ac:dyDescent="0.2">
      <c r="A459" s="242"/>
      <c r="B459" s="272" t="s">
        <v>227</v>
      </c>
      <c r="C459" s="93"/>
      <c r="D459" s="57"/>
      <c r="E459" s="257"/>
      <c r="F459" s="68"/>
      <c r="G459" s="68"/>
    </row>
    <row r="460" spans="1:7" x14ac:dyDescent="0.2">
      <c r="A460" s="242">
        <v>45272</v>
      </c>
      <c r="B460" s="272"/>
      <c r="C460" s="265" t="s">
        <v>40</v>
      </c>
      <c r="D460" s="57">
        <v>1256520</v>
      </c>
      <c r="E460" s="246"/>
      <c r="F460" s="68"/>
      <c r="G460" s="68" t="s">
        <v>15</v>
      </c>
    </row>
    <row r="461" spans="1:7" x14ac:dyDescent="0.2">
      <c r="A461" s="242"/>
      <c r="B461" s="272"/>
      <c r="C461" s="265" t="s">
        <v>103</v>
      </c>
      <c r="D461" s="57">
        <v>443015</v>
      </c>
      <c r="E461" s="246"/>
      <c r="F461" s="68"/>
      <c r="G461" s="68"/>
    </row>
    <row r="462" spans="1:7" x14ac:dyDescent="0.2">
      <c r="A462" s="242"/>
      <c r="B462" s="272"/>
      <c r="C462" s="93"/>
      <c r="D462" s="270"/>
      <c r="E462" s="247">
        <f>SUM(D460:D461)</f>
        <v>1699535</v>
      </c>
      <c r="F462" s="91"/>
      <c r="G462" s="92"/>
    </row>
    <row r="463" spans="1:7" x14ac:dyDescent="0.2">
      <c r="A463" s="248"/>
      <c r="B463" s="249" t="s">
        <v>228</v>
      </c>
      <c r="C463" s="250"/>
      <c r="D463" s="57"/>
      <c r="E463" s="257"/>
      <c r="F463" s="68"/>
      <c r="G463" s="68"/>
    </row>
    <row r="464" spans="1:7" x14ac:dyDescent="0.2">
      <c r="A464" s="242">
        <v>45371</v>
      </c>
      <c r="B464" s="243"/>
      <c r="C464" s="244" t="s">
        <v>94</v>
      </c>
      <c r="D464" s="57">
        <v>579</v>
      </c>
      <c r="E464" s="246"/>
      <c r="F464" s="68"/>
      <c r="G464" s="68" t="s">
        <v>15</v>
      </c>
    </row>
    <row r="465" spans="1:7" x14ac:dyDescent="0.2">
      <c r="A465" s="261"/>
      <c r="B465" s="243"/>
      <c r="C465" s="244"/>
      <c r="D465" s="57"/>
      <c r="E465" s="448">
        <f>SUM(D463:D464)</f>
        <v>579</v>
      </c>
      <c r="F465" s="68"/>
      <c r="G465" s="68"/>
    </row>
    <row r="466" spans="1:7" x14ac:dyDescent="0.2">
      <c r="A466" s="450">
        <f>COUNT(A3:A465)</f>
        <v>111</v>
      </c>
      <c r="B466" s="19">
        <f>COUNTA(B3:B465)</f>
        <v>112</v>
      </c>
      <c r="C466" s="451"/>
      <c r="D466" s="452">
        <f>SUM(D3:D465)</f>
        <v>45904107.090000011</v>
      </c>
      <c r="E466" s="452">
        <f>SUM(E3:E465)</f>
        <v>45984841</v>
      </c>
      <c r="F466" s="356"/>
      <c r="G466" s="356"/>
    </row>
    <row r="467" spans="1:7" x14ac:dyDescent="0.2">
      <c r="A467" s="398"/>
      <c r="B467" s="356"/>
      <c r="C467" s="453"/>
      <c r="D467" s="356"/>
      <c r="E467" s="19"/>
      <c r="F467" s="356"/>
      <c r="G467" s="356"/>
    </row>
    <row r="468" spans="1:7" x14ac:dyDescent="0.2">
      <c r="B468" s="449" t="s">
        <v>229</v>
      </c>
    </row>
    <row r="469" spans="1:7" x14ac:dyDescent="0.2">
      <c r="B469" s="7">
        <f>B466-A466</f>
        <v>1</v>
      </c>
      <c r="C469" s="26"/>
    </row>
    <row r="470" spans="1:7" x14ac:dyDescent="0.2">
      <c r="C470" s="26"/>
    </row>
    <row r="471" spans="1:7" x14ac:dyDescent="0.2">
      <c r="C471" s="26"/>
      <c r="D471" s="2"/>
      <c r="E471" s="50"/>
    </row>
    <row r="472" spans="1:7" x14ac:dyDescent="0.2">
      <c r="B472" s="52"/>
      <c r="C472" s="50"/>
      <c r="D472" s="2"/>
      <c r="E472" s="50"/>
    </row>
    <row r="475" spans="1:7" x14ac:dyDescent="0.2">
      <c r="A475" s="54"/>
      <c r="C475" s="26"/>
      <c r="E475" s="50"/>
    </row>
    <row r="476" spans="1:7" x14ac:dyDescent="0.2">
      <c r="A476" s="54"/>
      <c r="C476" s="26"/>
      <c r="E476" s="50"/>
    </row>
    <row r="477" spans="1:7" x14ac:dyDescent="0.2">
      <c r="A477" s="54"/>
      <c r="C477" s="26"/>
      <c r="E477" s="50"/>
    </row>
    <row r="478" spans="1:7" x14ac:dyDescent="0.2">
      <c r="A478" s="54"/>
      <c r="C478" s="26"/>
      <c r="E478" s="50"/>
    </row>
    <row r="479" spans="1:7" x14ac:dyDescent="0.2">
      <c r="A479" s="54"/>
      <c r="C479" s="26"/>
      <c r="E479" s="50"/>
    </row>
    <row r="480" spans="1:7" x14ac:dyDescent="0.2">
      <c r="A480" s="54"/>
      <c r="C480" s="26"/>
      <c r="E480" s="50"/>
    </row>
    <row r="481" spans="1:5" x14ac:dyDescent="0.2">
      <c r="A481" s="54"/>
      <c r="C481" s="26"/>
      <c r="E481" s="50"/>
    </row>
    <row r="482" spans="1:5" x14ac:dyDescent="0.2">
      <c r="A482" s="54"/>
      <c r="C482" s="26"/>
      <c r="E482" s="50"/>
    </row>
    <row r="483" spans="1:5" x14ac:dyDescent="0.2">
      <c r="A483" s="54"/>
      <c r="C483" s="26"/>
      <c r="E483" s="50"/>
    </row>
    <row r="484" spans="1:5" x14ac:dyDescent="0.2">
      <c r="A484" s="54"/>
      <c r="C484" s="26"/>
      <c r="E484" s="50"/>
    </row>
    <row r="485" spans="1:5" x14ac:dyDescent="0.2">
      <c r="A485" s="54"/>
      <c r="C485" s="26"/>
      <c r="E485" s="50"/>
    </row>
    <row r="486" spans="1:5" x14ac:dyDescent="0.2">
      <c r="A486" s="54"/>
      <c r="C486" s="26"/>
      <c r="E486" s="50"/>
    </row>
    <row r="487" spans="1:5" x14ac:dyDescent="0.2">
      <c r="A487" s="54"/>
      <c r="C487" s="26"/>
      <c r="E487" s="50"/>
    </row>
    <row r="488" spans="1:5" x14ac:dyDescent="0.2">
      <c r="A488" s="54"/>
      <c r="C488" s="26"/>
      <c r="E488" s="50"/>
    </row>
    <row r="489" spans="1:5" x14ac:dyDescent="0.2">
      <c r="A489" s="54"/>
      <c r="C489" s="26"/>
      <c r="E489" s="50"/>
    </row>
    <row r="490" spans="1:5" x14ac:dyDescent="0.2">
      <c r="A490" s="54"/>
      <c r="C490" s="26"/>
      <c r="E490" s="50"/>
    </row>
    <row r="491" spans="1:5" x14ac:dyDescent="0.2">
      <c r="A491" s="54"/>
      <c r="C491" s="26"/>
      <c r="E491" s="50"/>
    </row>
    <row r="506" spans="8:8" x14ac:dyDescent="0.2">
      <c r="H506" s="50" t="s">
        <v>24</v>
      </c>
    </row>
    <row r="575" spans="8:8" x14ac:dyDescent="0.2">
      <c r="H575" s="306"/>
    </row>
    <row r="752" spans="7:7" x14ac:dyDescent="0.2">
      <c r="G752" s="307"/>
    </row>
    <row r="758" spans="7:7" x14ac:dyDescent="0.2">
      <c r="G758" s="307"/>
    </row>
    <row r="762" spans="7:7" x14ac:dyDescent="0.2">
      <c r="G762" s="46"/>
    </row>
    <row r="774" spans="7:7" x14ac:dyDescent="0.2">
      <c r="G774" s="308"/>
    </row>
    <row r="838" spans="7:7" x14ac:dyDescent="0.2">
      <c r="G838" s="308"/>
    </row>
    <row r="839" spans="7:7" x14ac:dyDescent="0.2">
      <c r="G839" s="308"/>
    </row>
    <row r="859" spans="8:8" x14ac:dyDescent="0.2">
      <c r="H859" s="9"/>
    </row>
    <row r="862" spans="8:8" x14ac:dyDescent="0.2">
      <c r="H862" s="9"/>
    </row>
    <row r="863" spans="8:8" x14ac:dyDescent="0.2">
      <c r="H863" s="9"/>
    </row>
    <row r="879" spans="7:7" x14ac:dyDescent="0.2">
      <c r="G879" s="308"/>
    </row>
    <row r="880" spans="7:7" x14ac:dyDescent="0.2">
      <c r="G880" s="308"/>
    </row>
  </sheetData>
  <mergeCells count="1">
    <mergeCell ref="A1:B1"/>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oddHeader>&amp;CIDB Total Summary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409"/>
  <sheetViews>
    <sheetView showGridLines="0" zoomScale="90" zoomScaleNormal="90" workbookViewId="0">
      <pane xSplit="3" ySplit="2" topLeftCell="D101" activePane="bottomRight" state="frozen"/>
      <selection pane="topRight" activeCell="D1" sqref="D1"/>
      <selection pane="bottomLeft" activeCell="A2" sqref="A2"/>
      <selection pane="bottomRight" activeCell="E122" sqref="E122"/>
    </sheetView>
  </sheetViews>
  <sheetFormatPr defaultRowHeight="12.75" x14ac:dyDescent="0.2"/>
  <cols>
    <col min="1" max="1" width="11" style="3" bestFit="1" customWidth="1"/>
    <col min="2" max="2" width="8.85546875" style="3" customWidth="1"/>
    <col min="3" max="3" width="44.140625" style="2" bestFit="1" customWidth="1"/>
    <col min="4" max="4" width="15.7109375" style="3" bestFit="1" customWidth="1"/>
    <col min="5" max="5" width="17.140625" style="3" customWidth="1"/>
    <col min="6" max="6" width="15.28515625" style="3" customWidth="1"/>
    <col min="7" max="8" width="18" style="3" customWidth="1"/>
    <col min="9" max="9" width="15.140625" style="3" customWidth="1"/>
    <col min="10" max="10" width="16.28515625" style="3" customWidth="1"/>
    <col min="11" max="11" width="14.5703125" style="3" customWidth="1"/>
    <col min="12" max="12" width="14" style="3" customWidth="1"/>
    <col min="13" max="13" width="17.28515625" style="3" customWidth="1"/>
    <col min="14" max="14" width="14.85546875" style="3" customWidth="1"/>
    <col min="15" max="15" width="17.85546875" style="3" bestFit="1" customWidth="1"/>
    <col min="16" max="16" width="16.7109375" style="3" customWidth="1"/>
    <col min="17" max="17" width="18.42578125" style="3" customWidth="1"/>
    <col min="18" max="18" width="15.85546875" style="3" customWidth="1"/>
    <col min="19" max="19" width="16.42578125" style="3" customWidth="1"/>
    <col min="20" max="20" width="17.140625" style="3" customWidth="1"/>
    <col min="21" max="25" width="15.5703125" style="3" customWidth="1"/>
    <col min="26" max="26" width="16.28515625" style="3" customWidth="1"/>
    <col min="27" max="27" width="19.28515625" style="3" customWidth="1"/>
    <col min="28" max="28" width="20.5703125" style="3" bestFit="1" customWidth="1"/>
    <col min="29" max="29" width="20" style="3" customWidth="1"/>
    <col min="30" max="30" width="18.7109375" style="43" customWidth="1"/>
    <col min="31" max="31" width="19.42578125" style="44" customWidth="1"/>
    <col min="32" max="32" width="13.7109375" style="44" customWidth="1"/>
    <col min="33" max="33" width="10.140625" style="3" customWidth="1"/>
    <col min="34" max="35" width="9.140625" style="3"/>
    <col min="36" max="36" width="14" style="3" bestFit="1" customWidth="1"/>
    <col min="37" max="16384" width="9.140625" style="3"/>
  </cols>
  <sheetData>
    <row r="1" spans="1:36" ht="25.5" customHeight="1" x14ac:dyDescent="0.2">
      <c r="A1" s="383" t="s">
        <v>230</v>
      </c>
      <c r="B1" s="384"/>
      <c r="C1" s="385"/>
      <c r="D1" s="380" t="s">
        <v>231</v>
      </c>
      <c r="E1" s="381"/>
      <c r="F1" s="381"/>
      <c r="G1" s="381"/>
      <c r="H1" s="381"/>
      <c r="I1" s="381"/>
      <c r="J1" s="381"/>
      <c r="K1" s="381"/>
      <c r="L1" s="381"/>
      <c r="M1" s="381"/>
      <c r="N1" s="381"/>
      <c r="O1" s="382"/>
      <c r="P1" s="380" t="s">
        <v>232</v>
      </c>
      <c r="Q1" s="381"/>
      <c r="R1" s="381"/>
      <c r="S1" s="381"/>
      <c r="T1" s="381"/>
      <c r="U1" s="381"/>
      <c r="V1" s="381"/>
      <c r="W1" s="381"/>
      <c r="X1" s="381"/>
      <c r="Y1" s="381"/>
      <c r="Z1" s="381"/>
      <c r="AA1" s="381"/>
      <c r="AB1" s="11" t="s">
        <v>233</v>
      </c>
      <c r="AC1" s="48"/>
      <c r="AD1" s="71"/>
      <c r="AE1" s="66"/>
      <c r="AF1" s="72"/>
      <c r="AG1" s="66"/>
      <c r="AH1" s="49"/>
      <c r="AI1" s="49"/>
      <c r="AJ1" s="50"/>
    </row>
    <row r="2" spans="1:36" ht="51" x14ac:dyDescent="0.2">
      <c r="A2" s="73" t="s">
        <v>1</v>
      </c>
      <c r="B2" s="74" t="s">
        <v>234</v>
      </c>
      <c r="C2" s="75" t="s">
        <v>2</v>
      </c>
      <c r="D2" s="77" t="s">
        <v>235</v>
      </c>
      <c r="E2" s="78" t="s">
        <v>236</v>
      </c>
      <c r="F2" s="78" t="s">
        <v>237</v>
      </c>
      <c r="G2" s="78" t="s">
        <v>238</v>
      </c>
      <c r="H2" s="78" t="s">
        <v>239</v>
      </c>
      <c r="I2" s="78" t="s">
        <v>240</v>
      </c>
      <c r="J2" s="78" t="s">
        <v>241</v>
      </c>
      <c r="K2" s="78" t="s">
        <v>242</v>
      </c>
      <c r="L2" s="78" t="s">
        <v>243</v>
      </c>
      <c r="M2" s="78" t="s">
        <v>244</v>
      </c>
      <c r="N2" s="78" t="s">
        <v>245</v>
      </c>
      <c r="O2" s="78" t="s">
        <v>246</v>
      </c>
      <c r="P2" s="79" t="s">
        <v>247</v>
      </c>
      <c r="Q2" s="79" t="s">
        <v>248</v>
      </c>
      <c r="R2" s="79" t="s">
        <v>249</v>
      </c>
      <c r="S2" s="79" t="s">
        <v>250</v>
      </c>
      <c r="T2" s="79" t="s">
        <v>251</v>
      </c>
      <c r="U2" s="79" t="s">
        <v>240</v>
      </c>
      <c r="V2" s="79" t="s">
        <v>242</v>
      </c>
      <c r="W2" s="79" t="s">
        <v>252</v>
      </c>
      <c r="X2" s="79" t="s">
        <v>253</v>
      </c>
      <c r="Y2" s="79" t="s">
        <v>254</v>
      </c>
      <c r="Z2" s="79" t="s">
        <v>255</v>
      </c>
      <c r="AA2" s="79" t="s">
        <v>256</v>
      </c>
      <c r="AB2" s="80" t="s">
        <v>257</v>
      </c>
      <c r="AC2" s="81" t="s">
        <v>258</v>
      </c>
      <c r="AD2" s="82" t="s">
        <v>259</v>
      </c>
      <c r="AE2" s="83" t="s">
        <v>260</v>
      </c>
      <c r="AF2" s="84" t="s">
        <v>6</v>
      </c>
      <c r="AG2" s="85" t="s">
        <v>261</v>
      </c>
      <c r="AH2" s="49"/>
      <c r="AI2" s="49"/>
      <c r="AJ2" s="60"/>
    </row>
    <row r="3" spans="1:36" x14ac:dyDescent="0.2">
      <c r="A3" s="8">
        <v>45273</v>
      </c>
      <c r="B3" s="76">
        <v>1</v>
      </c>
      <c r="C3" s="4" t="s">
        <v>262</v>
      </c>
      <c r="D3" s="94">
        <v>66916</v>
      </c>
      <c r="E3" s="94">
        <v>330083</v>
      </c>
      <c r="F3" s="94">
        <v>50905</v>
      </c>
      <c r="G3" s="94">
        <v>0</v>
      </c>
      <c r="H3" s="94">
        <v>0</v>
      </c>
      <c r="I3" s="94">
        <v>16618</v>
      </c>
      <c r="J3" s="95">
        <v>0</v>
      </c>
      <c r="K3" s="96">
        <v>8454</v>
      </c>
      <c r="L3" s="95">
        <v>3228</v>
      </c>
      <c r="M3" s="96">
        <v>9600</v>
      </c>
      <c r="N3" s="95">
        <v>1380</v>
      </c>
      <c r="O3" s="96">
        <v>487184</v>
      </c>
      <c r="P3" s="95">
        <v>0</v>
      </c>
      <c r="Q3" s="96">
        <v>43272</v>
      </c>
      <c r="R3" s="95">
        <v>298512</v>
      </c>
      <c r="S3" s="96">
        <v>6416</v>
      </c>
      <c r="T3" s="95">
        <v>114792</v>
      </c>
      <c r="U3" s="96">
        <v>16618</v>
      </c>
      <c r="V3" s="95">
        <v>8454</v>
      </c>
      <c r="W3" s="96">
        <v>0</v>
      </c>
      <c r="X3" s="95">
        <v>0</v>
      </c>
      <c r="Y3" s="96">
        <v>748</v>
      </c>
      <c r="Z3" s="95">
        <v>6712</v>
      </c>
      <c r="AA3" s="96">
        <v>495524</v>
      </c>
      <c r="AB3" s="97">
        <v>-2429</v>
      </c>
      <c r="AC3" s="97">
        <v>-10769</v>
      </c>
      <c r="AD3" s="57">
        <v>0</v>
      </c>
      <c r="AE3" s="98">
        <v>0</v>
      </c>
      <c r="AF3" s="67"/>
      <c r="AG3" s="65" t="s">
        <v>15</v>
      </c>
      <c r="AH3" s="50"/>
      <c r="AI3" s="50"/>
      <c r="AJ3" s="10"/>
    </row>
    <row r="4" spans="1:36" x14ac:dyDescent="0.2">
      <c r="A4" s="8">
        <v>45273</v>
      </c>
      <c r="B4" s="76">
        <v>2</v>
      </c>
      <c r="C4" s="4" t="s">
        <v>263</v>
      </c>
      <c r="D4" s="94">
        <v>1822</v>
      </c>
      <c r="E4" s="94">
        <v>19637</v>
      </c>
      <c r="F4" s="94">
        <v>3268</v>
      </c>
      <c r="G4" s="94">
        <v>0</v>
      </c>
      <c r="H4" s="94">
        <v>0</v>
      </c>
      <c r="I4" s="94">
        <v>0</v>
      </c>
      <c r="J4" s="95">
        <v>0</v>
      </c>
      <c r="K4" s="96">
        <v>0</v>
      </c>
      <c r="L4" s="95">
        <v>0</v>
      </c>
      <c r="M4" s="96">
        <v>0</v>
      </c>
      <c r="N4" s="95">
        <v>400</v>
      </c>
      <c r="O4" s="96">
        <v>25127</v>
      </c>
      <c r="P4" s="95">
        <v>0</v>
      </c>
      <c r="Q4" s="96">
        <v>3532</v>
      </c>
      <c r="R4" s="95">
        <v>13669</v>
      </c>
      <c r="S4" s="96">
        <v>0</v>
      </c>
      <c r="T4" s="95">
        <v>9783</v>
      </c>
      <c r="U4" s="96">
        <v>0</v>
      </c>
      <c r="V4" s="95">
        <v>0</v>
      </c>
      <c r="W4" s="96">
        <v>0</v>
      </c>
      <c r="X4" s="95">
        <v>0</v>
      </c>
      <c r="Y4" s="96">
        <v>0</v>
      </c>
      <c r="Z4" s="95">
        <v>0</v>
      </c>
      <c r="AA4" s="96">
        <v>26984</v>
      </c>
      <c r="AB4" s="97">
        <v>0</v>
      </c>
      <c r="AC4" s="97">
        <v>-1857</v>
      </c>
      <c r="AD4" s="57">
        <v>0</v>
      </c>
      <c r="AE4" s="98">
        <v>0</v>
      </c>
      <c r="AF4" s="67"/>
      <c r="AG4" s="65" t="s">
        <v>15</v>
      </c>
      <c r="AH4" s="50"/>
      <c r="AI4" s="50"/>
      <c r="AJ4" s="10"/>
    </row>
    <row r="5" spans="1:36" x14ac:dyDescent="0.2">
      <c r="A5" s="8">
        <v>45307</v>
      </c>
      <c r="B5" s="76">
        <v>3</v>
      </c>
      <c r="C5" s="4" t="s">
        <v>16</v>
      </c>
      <c r="D5" s="94">
        <v>11290</v>
      </c>
      <c r="E5" s="94">
        <v>85295</v>
      </c>
      <c r="F5" s="94">
        <v>25599</v>
      </c>
      <c r="G5" s="94">
        <v>2590</v>
      </c>
      <c r="H5" s="94">
        <v>0</v>
      </c>
      <c r="I5" s="94">
        <v>9095</v>
      </c>
      <c r="J5" s="95">
        <v>0</v>
      </c>
      <c r="K5" s="96">
        <v>7003</v>
      </c>
      <c r="L5" s="95">
        <v>1428</v>
      </c>
      <c r="M5" s="96">
        <v>0</v>
      </c>
      <c r="N5" s="95">
        <v>3050</v>
      </c>
      <c r="O5" s="96">
        <v>145350</v>
      </c>
      <c r="P5" s="95">
        <v>0</v>
      </c>
      <c r="Q5" s="96">
        <v>17326</v>
      </c>
      <c r="R5" s="95">
        <v>69253</v>
      </c>
      <c r="S5" s="96">
        <v>0</v>
      </c>
      <c r="T5" s="95">
        <v>13493</v>
      </c>
      <c r="U5" s="96">
        <v>9095</v>
      </c>
      <c r="V5" s="95">
        <v>7003</v>
      </c>
      <c r="W5" s="96">
        <v>0</v>
      </c>
      <c r="X5" s="95">
        <v>0</v>
      </c>
      <c r="Y5" s="96">
        <v>0</v>
      </c>
      <c r="Z5" s="95">
        <v>0</v>
      </c>
      <c r="AA5" s="96">
        <v>116170</v>
      </c>
      <c r="AB5" s="97">
        <v>0</v>
      </c>
      <c r="AC5" s="97">
        <v>29180</v>
      </c>
      <c r="AD5" s="57">
        <v>0</v>
      </c>
      <c r="AE5" s="98">
        <v>0</v>
      </c>
      <c r="AF5" s="67"/>
      <c r="AG5" s="65" t="s">
        <v>15</v>
      </c>
      <c r="AH5" s="50"/>
      <c r="AI5" s="50"/>
      <c r="AJ5" s="10"/>
    </row>
    <row r="6" spans="1:36" x14ac:dyDescent="0.2">
      <c r="A6" s="8">
        <v>45324</v>
      </c>
      <c r="B6" s="76">
        <v>4</v>
      </c>
      <c r="C6" s="4" t="s">
        <v>18</v>
      </c>
      <c r="D6" s="94">
        <v>352281</v>
      </c>
      <c r="E6" s="94">
        <v>225459</v>
      </c>
      <c r="F6" s="94">
        <v>102605</v>
      </c>
      <c r="G6" s="94">
        <v>57873</v>
      </c>
      <c r="H6" s="94">
        <v>0</v>
      </c>
      <c r="I6" s="94">
        <v>12162</v>
      </c>
      <c r="J6" s="95">
        <v>100000</v>
      </c>
      <c r="K6" s="96">
        <v>0</v>
      </c>
      <c r="L6" s="95">
        <v>2123</v>
      </c>
      <c r="M6" s="96">
        <v>0</v>
      </c>
      <c r="N6" s="95">
        <v>47173</v>
      </c>
      <c r="O6" s="96">
        <v>899676</v>
      </c>
      <c r="P6" s="95">
        <v>63020</v>
      </c>
      <c r="Q6" s="96">
        <v>95976</v>
      </c>
      <c r="R6" s="95">
        <v>361529</v>
      </c>
      <c r="S6" s="96">
        <v>178913</v>
      </c>
      <c r="T6" s="95">
        <v>92101</v>
      </c>
      <c r="U6" s="96">
        <v>12162</v>
      </c>
      <c r="V6" s="95">
        <v>1097</v>
      </c>
      <c r="W6" s="96">
        <v>76962</v>
      </c>
      <c r="X6" s="95">
        <v>0</v>
      </c>
      <c r="Y6" s="96">
        <v>1812</v>
      </c>
      <c r="Z6" s="95">
        <v>9134</v>
      </c>
      <c r="AA6" s="96">
        <v>892706</v>
      </c>
      <c r="AB6" s="97">
        <v>0</v>
      </c>
      <c r="AC6" s="97">
        <v>6970</v>
      </c>
      <c r="AD6" s="57">
        <v>0</v>
      </c>
      <c r="AE6" s="98">
        <v>67434</v>
      </c>
      <c r="AF6" s="67"/>
      <c r="AG6" s="65" t="s">
        <v>15</v>
      </c>
      <c r="AH6" s="50"/>
      <c r="AI6" s="50"/>
      <c r="AJ6" s="10"/>
    </row>
    <row r="7" spans="1:36" x14ac:dyDescent="0.2">
      <c r="A7" s="8">
        <v>45317</v>
      </c>
      <c r="B7" s="76">
        <v>5</v>
      </c>
      <c r="C7" s="4" t="s">
        <v>21</v>
      </c>
      <c r="D7" s="94">
        <v>234312</v>
      </c>
      <c r="E7" s="94">
        <v>1082945</v>
      </c>
      <c r="F7" s="94">
        <v>0</v>
      </c>
      <c r="G7" s="94">
        <v>5607</v>
      </c>
      <c r="H7" s="94">
        <v>0</v>
      </c>
      <c r="I7" s="94">
        <v>0</v>
      </c>
      <c r="J7" s="58">
        <v>0</v>
      </c>
      <c r="K7" s="99">
        <v>9113</v>
      </c>
      <c r="L7" s="58">
        <v>6504</v>
      </c>
      <c r="M7" s="96">
        <v>12000</v>
      </c>
      <c r="N7" s="95">
        <v>9392</v>
      </c>
      <c r="O7" s="96">
        <v>1359873</v>
      </c>
      <c r="P7" s="95">
        <v>2351</v>
      </c>
      <c r="Q7" s="96">
        <v>286950</v>
      </c>
      <c r="R7" s="95">
        <v>233682</v>
      </c>
      <c r="S7" s="96">
        <v>7582</v>
      </c>
      <c r="T7" s="95">
        <v>574002</v>
      </c>
      <c r="U7" s="96">
        <v>10213</v>
      </c>
      <c r="V7" s="95">
        <v>5779</v>
      </c>
      <c r="W7" s="96">
        <v>601</v>
      </c>
      <c r="X7" s="95">
        <v>0</v>
      </c>
      <c r="Y7" s="96">
        <v>0</v>
      </c>
      <c r="Z7" s="95">
        <v>796</v>
      </c>
      <c r="AA7" s="96">
        <v>1121956</v>
      </c>
      <c r="AB7" s="100">
        <v>0</v>
      </c>
      <c r="AC7" s="97">
        <v>237917</v>
      </c>
      <c r="AD7" s="98">
        <v>289646</v>
      </c>
      <c r="AE7" s="98">
        <v>0</v>
      </c>
      <c r="AF7" s="68"/>
      <c r="AG7" s="65" t="s">
        <v>15</v>
      </c>
      <c r="AH7" s="50"/>
      <c r="AI7" s="50"/>
      <c r="AJ7" s="10"/>
    </row>
    <row r="8" spans="1:36" x14ac:dyDescent="0.2">
      <c r="A8" s="8">
        <v>45317</v>
      </c>
      <c r="B8" s="76">
        <v>6</v>
      </c>
      <c r="C8" s="4" t="s">
        <v>25</v>
      </c>
      <c r="D8" s="94">
        <v>517076</v>
      </c>
      <c r="E8" s="94">
        <v>900419</v>
      </c>
      <c r="F8" s="94">
        <v>0</v>
      </c>
      <c r="G8" s="94">
        <v>85421</v>
      </c>
      <c r="H8" s="94">
        <v>309000</v>
      </c>
      <c r="I8" s="94">
        <v>0</v>
      </c>
      <c r="J8" s="95">
        <v>0</v>
      </c>
      <c r="K8" s="96">
        <v>4473</v>
      </c>
      <c r="L8" s="95">
        <v>3114</v>
      </c>
      <c r="M8" s="96">
        <v>7125</v>
      </c>
      <c r="N8" s="95">
        <v>390592</v>
      </c>
      <c r="O8" s="96">
        <v>2217220</v>
      </c>
      <c r="P8" s="95">
        <v>474395</v>
      </c>
      <c r="Q8" s="96">
        <v>60619</v>
      </c>
      <c r="R8" s="95">
        <v>193076</v>
      </c>
      <c r="S8" s="96">
        <v>348272</v>
      </c>
      <c r="T8" s="95">
        <v>937138</v>
      </c>
      <c r="U8" s="96">
        <v>0</v>
      </c>
      <c r="V8" s="95">
        <v>4473</v>
      </c>
      <c r="W8" s="96">
        <v>15705</v>
      </c>
      <c r="X8" s="95">
        <v>7264</v>
      </c>
      <c r="Y8" s="96">
        <v>929</v>
      </c>
      <c r="Z8" s="95">
        <v>1069</v>
      </c>
      <c r="AA8" s="96">
        <v>2042940</v>
      </c>
      <c r="AB8" s="97">
        <v>36383</v>
      </c>
      <c r="AC8" s="97">
        <v>210630</v>
      </c>
      <c r="AD8" s="98">
        <v>63383</v>
      </c>
      <c r="AE8" s="98">
        <v>0</v>
      </c>
      <c r="AF8" s="67"/>
      <c r="AG8" s="65" t="s">
        <v>15</v>
      </c>
      <c r="AH8" s="50"/>
      <c r="AI8" s="50"/>
      <c r="AJ8" s="10"/>
    </row>
    <row r="9" spans="1:36" x14ac:dyDescent="0.2">
      <c r="A9" s="8">
        <v>45307</v>
      </c>
      <c r="B9" s="76">
        <v>7</v>
      </c>
      <c r="C9" s="4" t="s">
        <v>30</v>
      </c>
      <c r="D9" s="94">
        <v>76342</v>
      </c>
      <c r="E9" s="94">
        <v>991456</v>
      </c>
      <c r="F9" s="94">
        <v>291845</v>
      </c>
      <c r="G9" s="94">
        <v>35787</v>
      </c>
      <c r="H9" s="94">
        <v>0</v>
      </c>
      <c r="I9" s="94">
        <v>29604</v>
      </c>
      <c r="J9" s="95">
        <v>0</v>
      </c>
      <c r="K9" s="96">
        <v>6000</v>
      </c>
      <c r="L9" s="95">
        <v>14930</v>
      </c>
      <c r="M9" s="96">
        <v>0</v>
      </c>
      <c r="N9" s="95">
        <v>24585</v>
      </c>
      <c r="O9" s="96">
        <v>1470549</v>
      </c>
      <c r="P9" s="95">
        <v>64565</v>
      </c>
      <c r="Q9" s="96">
        <v>152848</v>
      </c>
      <c r="R9" s="95">
        <v>802391</v>
      </c>
      <c r="S9" s="96">
        <v>98348</v>
      </c>
      <c r="T9" s="95">
        <v>291504</v>
      </c>
      <c r="U9" s="96">
        <v>29604</v>
      </c>
      <c r="V9" s="95">
        <v>6000</v>
      </c>
      <c r="W9" s="96">
        <v>0</v>
      </c>
      <c r="X9" s="95">
        <v>0</v>
      </c>
      <c r="Y9" s="96">
        <v>22900</v>
      </c>
      <c r="Z9" s="95">
        <v>23968</v>
      </c>
      <c r="AA9" s="96">
        <v>1492128</v>
      </c>
      <c r="AB9" s="97">
        <v>10651</v>
      </c>
      <c r="AC9" s="97">
        <v>-10928</v>
      </c>
      <c r="AD9" s="98">
        <v>2467588</v>
      </c>
      <c r="AE9" s="98">
        <v>0</v>
      </c>
      <c r="AF9" s="67"/>
      <c r="AG9" s="65" t="s">
        <v>15</v>
      </c>
      <c r="AH9" s="50"/>
      <c r="AI9" s="50"/>
      <c r="AJ9" s="10"/>
    </row>
    <row r="10" spans="1:36" x14ac:dyDescent="0.2">
      <c r="A10" s="8">
        <v>45307</v>
      </c>
      <c r="B10" s="76">
        <v>8</v>
      </c>
      <c r="C10" s="4" t="s">
        <v>35</v>
      </c>
      <c r="D10" s="94">
        <v>61985</v>
      </c>
      <c r="E10" s="94">
        <v>29244</v>
      </c>
      <c r="F10" s="94">
        <v>594</v>
      </c>
      <c r="G10" s="94">
        <v>1466</v>
      </c>
      <c r="H10" s="94">
        <v>0</v>
      </c>
      <c r="I10" s="94">
        <v>0</v>
      </c>
      <c r="J10" s="95">
        <v>0</v>
      </c>
      <c r="K10" s="96">
        <v>0</v>
      </c>
      <c r="L10" s="95">
        <v>1</v>
      </c>
      <c r="M10" s="96">
        <v>1000</v>
      </c>
      <c r="N10" s="95">
        <v>49</v>
      </c>
      <c r="O10" s="96">
        <v>94339</v>
      </c>
      <c r="P10" s="95">
        <v>6401</v>
      </c>
      <c r="Q10" s="96">
        <v>8589</v>
      </c>
      <c r="R10" s="95">
        <v>20500</v>
      </c>
      <c r="S10" s="96">
        <v>24477</v>
      </c>
      <c r="T10" s="95">
        <v>10838</v>
      </c>
      <c r="U10" s="96">
        <v>0</v>
      </c>
      <c r="V10" s="95">
        <v>0</v>
      </c>
      <c r="W10" s="96">
        <v>8804</v>
      </c>
      <c r="X10" s="95">
        <v>0</v>
      </c>
      <c r="Y10" s="96">
        <v>353</v>
      </c>
      <c r="Z10" s="95">
        <v>424</v>
      </c>
      <c r="AA10" s="96">
        <v>80386</v>
      </c>
      <c r="AB10" s="97">
        <v>0</v>
      </c>
      <c r="AC10" s="97">
        <v>13953</v>
      </c>
      <c r="AD10" s="98">
        <v>27682</v>
      </c>
      <c r="AE10" s="98">
        <v>7415</v>
      </c>
      <c r="AF10" s="67"/>
      <c r="AG10" s="65" t="s">
        <v>15</v>
      </c>
      <c r="AH10" s="50"/>
      <c r="AI10" s="50"/>
      <c r="AJ10" s="10"/>
    </row>
    <row r="11" spans="1:36" x14ac:dyDescent="0.2">
      <c r="A11" s="8">
        <v>45273</v>
      </c>
      <c r="B11" s="76">
        <v>9</v>
      </c>
      <c r="C11" s="4" t="s">
        <v>264</v>
      </c>
      <c r="D11" s="94">
        <v>244057</v>
      </c>
      <c r="E11" s="94">
        <v>389786</v>
      </c>
      <c r="F11" s="94">
        <v>68584</v>
      </c>
      <c r="G11" s="94">
        <v>0</v>
      </c>
      <c r="H11" s="94">
        <v>0</v>
      </c>
      <c r="I11" s="94">
        <v>287136</v>
      </c>
      <c r="J11" s="95">
        <v>0</v>
      </c>
      <c r="K11" s="96">
        <v>11535</v>
      </c>
      <c r="L11" s="95">
        <v>3494</v>
      </c>
      <c r="M11" s="96">
        <v>0</v>
      </c>
      <c r="N11" s="95">
        <v>1562</v>
      </c>
      <c r="O11" s="96">
        <v>1006154</v>
      </c>
      <c r="P11" s="95">
        <v>0</v>
      </c>
      <c r="Q11" s="96">
        <v>208397</v>
      </c>
      <c r="R11" s="95">
        <v>369742</v>
      </c>
      <c r="S11" s="96">
        <v>34907</v>
      </c>
      <c r="T11" s="95">
        <v>67228</v>
      </c>
      <c r="U11" s="96">
        <v>272205</v>
      </c>
      <c r="V11" s="95">
        <v>11534</v>
      </c>
      <c r="W11" s="96">
        <v>0</v>
      </c>
      <c r="X11" s="95">
        <v>0</v>
      </c>
      <c r="Y11" s="96">
        <v>951</v>
      </c>
      <c r="Z11" s="95">
        <v>196</v>
      </c>
      <c r="AA11" s="96">
        <v>965160</v>
      </c>
      <c r="AB11" s="97">
        <v>0</v>
      </c>
      <c r="AC11" s="97">
        <v>40994</v>
      </c>
      <c r="AD11" s="98">
        <v>0</v>
      </c>
      <c r="AE11" s="98">
        <v>0</v>
      </c>
      <c r="AF11" s="67"/>
      <c r="AG11" s="65" t="s">
        <v>15</v>
      </c>
      <c r="AH11" s="50"/>
      <c r="AI11" s="50"/>
      <c r="AJ11" s="10"/>
    </row>
    <row r="12" spans="1:36" x14ac:dyDescent="0.2">
      <c r="A12" s="8">
        <v>45281</v>
      </c>
      <c r="B12" s="76">
        <v>10</v>
      </c>
      <c r="C12" s="4" t="s">
        <v>265</v>
      </c>
      <c r="D12" s="94">
        <v>23209</v>
      </c>
      <c r="E12" s="94">
        <v>85224</v>
      </c>
      <c r="F12" s="94">
        <v>0</v>
      </c>
      <c r="G12" s="94">
        <v>0</v>
      </c>
      <c r="H12" s="94">
        <v>0</v>
      </c>
      <c r="I12" s="94">
        <v>27472</v>
      </c>
      <c r="J12" s="95">
        <v>0</v>
      </c>
      <c r="K12" s="96">
        <v>0</v>
      </c>
      <c r="L12" s="95">
        <v>2119</v>
      </c>
      <c r="M12" s="96">
        <v>0</v>
      </c>
      <c r="N12" s="95">
        <v>4656</v>
      </c>
      <c r="O12" s="96">
        <v>142680</v>
      </c>
      <c r="P12" s="95">
        <v>275998</v>
      </c>
      <c r="Q12" s="96">
        <v>6859</v>
      </c>
      <c r="R12" s="95">
        <v>12775</v>
      </c>
      <c r="S12" s="96">
        <v>35044</v>
      </c>
      <c r="T12" s="95">
        <v>25636</v>
      </c>
      <c r="U12" s="96">
        <v>0</v>
      </c>
      <c r="V12" s="95">
        <v>0</v>
      </c>
      <c r="W12" s="96">
        <v>24925</v>
      </c>
      <c r="X12" s="95">
        <v>0</v>
      </c>
      <c r="Y12" s="96">
        <v>0</v>
      </c>
      <c r="Z12" s="95">
        <v>0</v>
      </c>
      <c r="AA12" s="96">
        <v>381237</v>
      </c>
      <c r="AB12" s="97">
        <v>0</v>
      </c>
      <c r="AC12" s="97">
        <v>-238557</v>
      </c>
      <c r="AD12" s="98">
        <v>0</v>
      </c>
      <c r="AE12" s="98">
        <v>0</v>
      </c>
      <c r="AF12" s="67"/>
      <c r="AG12" s="65" t="s">
        <v>15</v>
      </c>
      <c r="AH12" s="50"/>
      <c r="AI12" s="50"/>
      <c r="AJ12" s="10"/>
    </row>
    <row r="13" spans="1:36" x14ac:dyDescent="0.2">
      <c r="A13" s="8">
        <v>45273</v>
      </c>
      <c r="B13" s="76">
        <v>11</v>
      </c>
      <c r="C13" s="4" t="s">
        <v>266</v>
      </c>
      <c r="D13" s="94">
        <v>1135243</v>
      </c>
      <c r="E13" s="94">
        <v>1190351</v>
      </c>
      <c r="F13" s="94">
        <v>9960</v>
      </c>
      <c r="G13" s="94">
        <v>5000</v>
      </c>
      <c r="H13" s="94">
        <v>60040</v>
      </c>
      <c r="I13" s="94">
        <v>591437</v>
      </c>
      <c r="J13" s="95">
        <v>0</v>
      </c>
      <c r="K13" s="96">
        <v>91876</v>
      </c>
      <c r="L13" s="95">
        <v>17357</v>
      </c>
      <c r="M13" s="96">
        <v>7366</v>
      </c>
      <c r="N13" s="95">
        <v>199973</v>
      </c>
      <c r="O13" s="96">
        <v>3308603</v>
      </c>
      <c r="P13" s="95">
        <v>327555</v>
      </c>
      <c r="Q13" s="96">
        <v>276552</v>
      </c>
      <c r="R13" s="95">
        <v>1013425</v>
      </c>
      <c r="S13" s="96">
        <v>540147</v>
      </c>
      <c r="T13" s="95">
        <v>340112</v>
      </c>
      <c r="U13" s="96">
        <v>530906</v>
      </c>
      <c r="V13" s="95">
        <v>90625</v>
      </c>
      <c r="W13" s="96">
        <v>0</v>
      </c>
      <c r="X13" s="95">
        <v>0</v>
      </c>
      <c r="Y13" s="96">
        <v>17808</v>
      </c>
      <c r="Z13" s="95">
        <v>0</v>
      </c>
      <c r="AA13" s="96">
        <v>3137130</v>
      </c>
      <c r="AB13" s="97">
        <v>0</v>
      </c>
      <c r="AC13" s="97">
        <v>171473</v>
      </c>
      <c r="AD13" s="98">
        <v>460414</v>
      </c>
      <c r="AE13" s="98">
        <v>430828</v>
      </c>
      <c r="AF13" s="67"/>
      <c r="AG13" s="65" t="s">
        <v>15</v>
      </c>
      <c r="AH13" s="50"/>
      <c r="AI13" s="50"/>
      <c r="AJ13" s="10"/>
    </row>
    <row r="14" spans="1:36" x14ac:dyDescent="0.2">
      <c r="A14" s="8">
        <v>45307</v>
      </c>
      <c r="B14" s="76">
        <v>12</v>
      </c>
      <c r="C14" s="4" t="s">
        <v>44</v>
      </c>
      <c r="D14" s="94">
        <v>6119</v>
      </c>
      <c r="E14" s="94">
        <v>12176</v>
      </c>
      <c r="F14" s="94">
        <v>2349</v>
      </c>
      <c r="G14" s="94">
        <v>0</v>
      </c>
      <c r="H14" s="94">
        <v>0</v>
      </c>
      <c r="I14" s="94">
        <v>0</v>
      </c>
      <c r="J14" s="95">
        <v>0</v>
      </c>
      <c r="K14" s="96">
        <v>0</v>
      </c>
      <c r="L14" s="95">
        <v>0</v>
      </c>
      <c r="M14" s="96">
        <v>0</v>
      </c>
      <c r="N14" s="95">
        <v>10493</v>
      </c>
      <c r="O14" s="96">
        <v>31137</v>
      </c>
      <c r="P14" s="95">
        <v>0</v>
      </c>
      <c r="Q14" s="96">
        <v>1934</v>
      </c>
      <c r="R14" s="95">
        <v>4682</v>
      </c>
      <c r="S14" s="96">
        <v>12155</v>
      </c>
      <c r="T14" s="95">
        <v>6915</v>
      </c>
      <c r="U14" s="96">
        <v>0</v>
      </c>
      <c r="V14" s="95">
        <v>0</v>
      </c>
      <c r="W14" s="96">
        <v>0</v>
      </c>
      <c r="X14" s="95">
        <v>0</v>
      </c>
      <c r="Y14" s="96">
        <v>353</v>
      </c>
      <c r="Z14" s="95">
        <v>181</v>
      </c>
      <c r="AA14" s="96">
        <v>26220</v>
      </c>
      <c r="AB14" s="97">
        <v>0</v>
      </c>
      <c r="AC14" s="97">
        <v>4917</v>
      </c>
      <c r="AD14" s="98">
        <v>302</v>
      </c>
      <c r="AE14" s="98">
        <v>0</v>
      </c>
      <c r="AF14" s="67"/>
      <c r="AG14" s="65" t="s">
        <v>15</v>
      </c>
      <c r="AH14" s="50"/>
      <c r="AI14" s="50"/>
      <c r="AJ14" s="10"/>
    </row>
    <row r="15" spans="1:36" x14ac:dyDescent="0.2">
      <c r="A15" s="8">
        <v>45398</v>
      </c>
      <c r="B15" s="76">
        <v>13</v>
      </c>
      <c r="C15" s="4" t="s">
        <v>267</v>
      </c>
      <c r="D15" s="94">
        <v>2578</v>
      </c>
      <c r="E15" s="94">
        <v>28687</v>
      </c>
      <c r="F15" s="94">
        <v>0</v>
      </c>
      <c r="G15" s="94">
        <v>0</v>
      </c>
      <c r="H15" s="94">
        <v>0</v>
      </c>
      <c r="I15" s="94">
        <v>0</v>
      </c>
      <c r="J15" s="95">
        <v>0</v>
      </c>
      <c r="K15" s="96">
        <v>0</v>
      </c>
      <c r="L15" s="95">
        <v>0</v>
      </c>
      <c r="M15" s="96">
        <v>0</v>
      </c>
      <c r="N15" s="95">
        <v>0</v>
      </c>
      <c r="O15" s="96">
        <v>31265</v>
      </c>
      <c r="P15" s="95">
        <v>0</v>
      </c>
      <c r="Q15" s="96">
        <v>0</v>
      </c>
      <c r="R15" s="95">
        <v>11809</v>
      </c>
      <c r="S15" s="96">
        <v>0</v>
      </c>
      <c r="T15" s="95">
        <v>429</v>
      </c>
      <c r="U15" s="96">
        <v>0</v>
      </c>
      <c r="V15" s="95">
        <v>0</v>
      </c>
      <c r="W15" s="96">
        <v>0</v>
      </c>
      <c r="X15" s="95">
        <v>0</v>
      </c>
      <c r="Y15" s="96">
        <v>0</v>
      </c>
      <c r="Z15" s="95">
        <v>8511</v>
      </c>
      <c r="AA15" s="96">
        <v>20749</v>
      </c>
      <c r="AB15" s="97">
        <v>0</v>
      </c>
      <c r="AC15" s="97">
        <v>10516</v>
      </c>
      <c r="AD15" s="98">
        <v>0</v>
      </c>
      <c r="AE15" s="98">
        <v>0</v>
      </c>
      <c r="AF15" s="67"/>
      <c r="AG15" s="65" t="s">
        <v>15</v>
      </c>
      <c r="AH15" s="50"/>
      <c r="AI15" s="50"/>
      <c r="AJ15" s="10"/>
    </row>
    <row r="16" spans="1:36" x14ac:dyDescent="0.2">
      <c r="A16" s="8">
        <v>45320</v>
      </c>
      <c r="B16" s="76">
        <v>14</v>
      </c>
      <c r="C16" s="4" t="s">
        <v>47</v>
      </c>
      <c r="D16" s="94">
        <v>315788</v>
      </c>
      <c r="E16" s="94">
        <v>727527</v>
      </c>
      <c r="F16" s="94">
        <v>319136</v>
      </c>
      <c r="G16" s="94">
        <v>8937</v>
      </c>
      <c r="H16" s="94">
        <v>628737</v>
      </c>
      <c r="I16" s="94">
        <v>157046</v>
      </c>
      <c r="J16" s="95">
        <v>0</v>
      </c>
      <c r="K16" s="96">
        <v>571680</v>
      </c>
      <c r="L16" s="95">
        <v>13095</v>
      </c>
      <c r="M16" s="96">
        <v>8900</v>
      </c>
      <c r="N16" s="95">
        <v>322382</v>
      </c>
      <c r="O16" s="96">
        <v>3073228</v>
      </c>
      <c r="P16" s="95">
        <v>80251</v>
      </c>
      <c r="Q16" s="96">
        <v>184009</v>
      </c>
      <c r="R16" s="95">
        <v>173894</v>
      </c>
      <c r="S16" s="96">
        <v>402635</v>
      </c>
      <c r="T16" s="95">
        <v>215662</v>
      </c>
      <c r="U16" s="96">
        <v>157680</v>
      </c>
      <c r="V16" s="95">
        <v>558573</v>
      </c>
      <c r="W16" s="96">
        <v>0</v>
      </c>
      <c r="X16" s="95">
        <v>1464948</v>
      </c>
      <c r="Y16" s="96">
        <v>10958</v>
      </c>
      <c r="Z16" s="95">
        <v>3411</v>
      </c>
      <c r="AA16" s="96">
        <v>3252020</v>
      </c>
      <c r="AB16" s="97">
        <v>25325</v>
      </c>
      <c r="AC16" s="97">
        <v>-153467</v>
      </c>
      <c r="AD16" s="98">
        <v>92922</v>
      </c>
      <c r="AE16" s="98">
        <v>2225925</v>
      </c>
      <c r="AF16" s="67"/>
      <c r="AG16" s="65" t="s">
        <v>15</v>
      </c>
      <c r="AH16" s="50"/>
      <c r="AI16" s="50"/>
      <c r="AJ16" s="10"/>
    </row>
    <row r="17" spans="1:36" ht="38.25" x14ac:dyDescent="0.2">
      <c r="A17" s="28">
        <v>45307</v>
      </c>
      <c r="B17" s="329">
        <v>15</v>
      </c>
      <c r="C17" s="29" t="s">
        <v>52</v>
      </c>
      <c r="D17" s="324">
        <v>61810</v>
      </c>
      <c r="E17" s="324">
        <v>673007</v>
      </c>
      <c r="F17" s="324">
        <v>254663</v>
      </c>
      <c r="G17" s="324">
        <v>8464</v>
      </c>
      <c r="H17" s="324">
        <v>0</v>
      </c>
      <c r="I17" s="324">
        <v>4943</v>
      </c>
      <c r="J17" s="325">
        <v>0</v>
      </c>
      <c r="K17" s="326">
        <v>0</v>
      </c>
      <c r="L17" s="325">
        <v>8118</v>
      </c>
      <c r="M17" s="326">
        <v>0</v>
      </c>
      <c r="N17" s="325">
        <v>15283</v>
      </c>
      <c r="O17" s="326">
        <v>1026288</v>
      </c>
      <c r="P17" s="325">
        <v>51347</v>
      </c>
      <c r="Q17" s="326">
        <v>117798</v>
      </c>
      <c r="R17" s="325">
        <v>768139</v>
      </c>
      <c r="S17" s="326">
        <v>15417</v>
      </c>
      <c r="T17" s="325">
        <v>196987</v>
      </c>
      <c r="U17" s="354">
        <v>4943</v>
      </c>
      <c r="V17" s="325">
        <v>0</v>
      </c>
      <c r="W17" s="326">
        <v>0</v>
      </c>
      <c r="X17" s="325">
        <v>0</v>
      </c>
      <c r="Y17" s="326">
        <v>13269</v>
      </c>
      <c r="Z17" s="325">
        <v>17677</v>
      </c>
      <c r="AA17" s="353">
        <v>1185634</v>
      </c>
      <c r="AB17" s="327">
        <v>7100</v>
      </c>
      <c r="AC17" s="327">
        <v>-152189</v>
      </c>
      <c r="AD17" s="328">
        <v>833571</v>
      </c>
      <c r="AE17" s="328">
        <v>0</v>
      </c>
      <c r="AF17" s="69" t="s">
        <v>561</v>
      </c>
      <c r="AG17" s="65" t="s">
        <v>15</v>
      </c>
      <c r="AH17" s="50"/>
      <c r="AI17" s="50"/>
      <c r="AJ17" s="10"/>
    </row>
    <row r="18" spans="1:36" x14ac:dyDescent="0.2">
      <c r="A18" s="8">
        <v>45324</v>
      </c>
      <c r="B18" s="76">
        <v>16</v>
      </c>
      <c r="C18" s="4" t="s">
        <v>57</v>
      </c>
      <c r="D18" s="94">
        <v>302365</v>
      </c>
      <c r="E18" s="94">
        <v>42275</v>
      </c>
      <c r="F18" s="94">
        <v>0</v>
      </c>
      <c r="G18" s="94">
        <v>746</v>
      </c>
      <c r="H18" s="94">
        <v>0</v>
      </c>
      <c r="I18" s="94">
        <v>0</v>
      </c>
      <c r="J18" s="95">
        <v>0</v>
      </c>
      <c r="K18" s="96">
        <v>72452</v>
      </c>
      <c r="L18" s="95">
        <v>3241</v>
      </c>
      <c r="M18" s="96">
        <v>0</v>
      </c>
      <c r="N18" s="95">
        <v>50</v>
      </c>
      <c r="O18" s="96">
        <v>421129</v>
      </c>
      <c r="P18" s="95">
        <v>0</v>
      </c>
      <c r="Q18" s="96">
        <v>81154</v>
      </c>
      <c r="R18" s="95">
        <v>155724</v>
      </c>
      <c r="S18" s="96">
        <v>113487</v>
      </c>
      <c r="T18" s="95">
        <v>26352</v>
      </c>
      <c r="U18" s="96">
        <v>0</v>
      </c>
      <c r="V18" s="95">
        <v>869</v>
      </c>
      <c r="W18" s="96">
        <v>548</v>
      </c>
      <c r="X18" s="95">
        <v>0</v>
      </c>
      <c r="Y18" s="96">
        <v>750</v>
      </c>
      <c r="Z18" s="95">
        <v>0</v>
      </c>
      <c r="AA18" s="96">
        <v>378884</v>
      </c>
      <c r="AB18" s="97">
        <v>0</v>
      </c>
      <c r="AC18" s="97">
        <v>42245</v>
      </c>
      <c r="AD18" s="98">
        <v>4918</v>
      </c>
      <c r="AE18" s="98">
        <v>0</v>
      </c>
      <c r="AF18" s="67"/>
      <c r="AG18" s="65" t="s">
        <v>15</v>
      </c>
      <c r="AH18" s="50"/>
      <c r="AI18" s="50"/>
      <c r="AJ18" s="10"/>
    </row>
    <row r="19" spans="1:36" x14ac:dyDescent="0.2">
      <c r="A19" s="8">
        <v>45324</v>
      </c>
      <c r="B19" s="76">
        <v>17</v>
      </c>
      <c r="C19" s="4" t="s">
        <v>60</v>
      </c>
      <c r="D19" s="94">
        <v>892</v>
      </c>
      <c r="E19" s="94">
        <v>20982</v>
      </c>
      <c r="F19" s="94">
        <v>4454</v>
      </c>
      <c r="G19" s="94">
        <v>0</v>
      </c>
      <c r="H19" s="94">
        <v>0</v>
      </c>
      <c r="I19" s="94">
        <v>0</v>
      </c>
      <c r="J19" s="95">
        <v>0</v>
      </c>
      <c r="K19" s="96">
        <v>0</v>
      </c>
      <c r="L19" s="95">
        <v>371</v>
      </c>
      <c r="M19" s="96">
        <v>350</v>
      </c>
      <c r="N19" s="95">
        <v>0</v>
      </c>
      <c r="O19" s="96">
        <v>27049</v>
      </c>
      <c r="P19" s="95">
        <v>0</v>
      </c>
      <c r="Q19" s="96">
        <v>3184</v>
      </c>
      <c r="R19" s="95">
        <v>25615</v>
      </c>
      <c r="S19" s="96">
        <v>10462</v>
      </c>
      <c r="T19" s="95">
        <v>7212</v>
      </c>
      <c r="U19" s="96">
        <v>0</v>
      </c>
      <c r="V19" s="95">
        <v>0</v>
      </c>
      <c r="W19" s="96">
        <v>0</v>
      </c>
      <c r="X19" s="95">
        <v>0</v>
      </c>
      <c r="Y19" s="96">
        <v>250</v>
      </c>
      <c r="Z19" s="95">
        <v>0</v>
      </c>
      <c r="AA19" s="96">
        <v>46723</v>
      </c>
      <c r="AB19" s="97">
        <v>0</v>
      </c>
      <c r="AC19" s="97">
        <v>-19674</v>
      </c>
      <c r="AD19" s="98">
        <v>0</v>
      </c>
      <c r="AE19" s="98">
        <v>0</v>
      </c>
      <c r="AF19" s="67"/>
      <c r="AG19" s="65" t="s">
        <v>15</v>
      </c>
      <c r="AH19" s="50"/>
      <c r="AI19" s="50"/>
      <c r="AJ19" s="10"/>
    </row>
    <row r="20" spans="1:36" x14ac:dyDescent="0.2">
      <c r="A20" s="8">
        <v>45307</v>
      </c>
      <c r="B20" s="76">
        <v>18</v>
      </c>
      <c r="C20" s="4" t="s">
        <v>61</v>
      </c>
      <c r="D20" s="94">
        <v>6892</v>
      </c>
      <c r="E20" s="94">
        <v>31858</v>
      </c>
      <c r="F20" s="94">
        <v>0</v>
      </c>
      <c r="G20" s="94">
        <v>731</v>
      </c>
      <c r="H20" s="94">
        <v>0</v>
      </c>
      <c r="I20" s="94">
        <v>0</v>
      </c>
      <c r="J20" s="95">
        <v>0</v>
      </c>
      <c r="K20" s="96">
        <v>0</v>
      </c>
      <c r="L20" s="95">
        <v>0</v>
      </c>
      <c r="M20" s="96">
        <v>0</v>
      </c>
      <c r="N20" s="95">
        <v>5414</v>
      </c>
      <c r="O20" s="96">
        <v>44895</v>
      </c>
      <c r="P20" s="95">
        <v>4874</v>
      </c>
      <c r="Q20" s="96">
        <v>2895</v>
      </c>
      <c r="R20" s="95">
        <v>16179</v>
      </c>
      <c r="S20" s="96">
        <v>0</v>
      </c>
      <c r="T20" s="95">
        <v>7010</v>
      </c>
      <c r="U20" s="96">
        <v>0</v>
      </c>
      <c r="V20" s="95">
        <v>0</v>
      </c>
      <c r="W20" s="96">
        <v>0</v>
      </c>
      <c r="X20" s="95">
        <v>0</v>
      </c>
      <c r="Y20" s="96">
        <v>473</v>
      </c>
      <c r="Z20" s="95">
        <v>292</v>
      </c>
      <c r="AA20" s="96">
        <v>31723</v>
      </c>
      <c r="AB20" s="97">
        <v>0</v>
      </c>
      <c r="AC20" s="97">
        <v>13172</v>
      </c>
      <c r="AD20" s="98">
        <v>12900</v>
      </c>
      <c r="AE20" s="98">
        <v>0</v>
      </c>
      <c r="AF20" s="68"/>
      <c r="AG20" s="65" t="s">
        <v>15</v>
      </c>
      <c r="AH20" s="50"/>
      <c r="AI20" s="50"/>
      <c r="AJ20" s="10"/>
    </row>
    <row r="21" spans="1:36" x14ac:dyDescent="0.2">
      <c r="A21" s="8">
        <v>45307</v>
      </c>
      <c r="B21" s="76">
        <v>19</v>
      </c>
      <c r="C21" s="4" t="s">
        <v>63</v>
      </c>
      <c r="D21" s="94">
        <v>24134</v>
      </c>
      <c r="E21" s="94">
        <v>6542</v>
      </c>
      <c r="F21" s="94">
        <v>3302</v>
      </c>
      <c r="G21" s="94">
        <v>0</v>
      </c>
      <c r="H21" s="94">
        <v>2313</v>
      </c>
      <c r="I21" s="94">
        <v>0</v>
      </c>
      <c r="J21" s="95">
        <v>0</v>
      </c>
      <c r="K21" s="96">
        <v>0</v>
      </c>
      <c r="L21" s="95">
        <v>1</v>
      </c>
      <c r="M21" s="96">
        <v>0</v>
      </c>
      <c r="N21" s="95">
        <v>0</v>
      </c>
      <c r="O21" s="96">
        <v>36292</v>
      </c>
      <c r="P21" s="95">
        <v>4626</v>
      </c>
      <c r="Q21" s="96">
        <v>2142</v>
      </c>
      <c r="R21" s="95">
        <v>13396</v>
      </c>
      <c r="S21" s="96">
        <v>7520</v>
      </c>
      <c r="T21" s="95">
        <v>8848</v>
      </c>
      <c r="U21" s="96">
        <v>0</v>
      </c>
      <c r="V21" s="95">
        <v>0</v>
      </c>
      <c r="W21" s="96">
        <v>0</v>
      </c>
      <c r="X21" s="95">
        <v>0</v>
      </c>
      <c r="Y21" s="96">
        <v>400</v>
      </c>
      <c r="Z21" s="95">
        <v>182</v>
      </c>
      <c r="AA21" s="96">
        <v>37114</v>
      </c>
      <c r="AB21" s="97">
        <v>0</v>
      </c>
      <c r="AC21" s="97">
        <v>-822</v>
      </c>
      <c r="AD21" s="98">
        <v>1187</v>
      </c>
      <c r="AE21" s="98">
        <v>0</v>
      </c>
      <c r="AF21" s="68"/>
      <c r="AG21" s="65" t="s">
        <v>15</v>
      </c>
      <c r="AH21" s="50"/>
      <c r="AI21" s="50"/>
      <c r="AJ21" s="10"/>
    </row>
    <row r="22" spans="1:36" x14ac:dyDescent="0.2">
      <c r="A22" s="8">
        <v>45282</v>
      </c>
      <c r="B22" s="76">
        <v>20</v>
      </c>
      <c r="C22" s="4" t="s">
        <v>268</v>
      </c>
      <c r="D22" s="94">
        <v>15458</v>
      </c>
      <c r="E22" s="94">
        <v>73535</v>
      </c>
      <c r="F22" s="94">
        <v>0</v>
      </c>
      <c r="G22" s="94">
        <v>0</v>
      </c>
      <c r="H22" s="94">
        <v>30785</v>
      </c>
      <c r="I22" s="94">
        <v>0</v>
      </c>
      <c r="J22" s="95">
        <v>0</v>
      </c>
      <c r="K22" s="96">
        <v>0</v>
      </c>
      <c r="L22" s="95">
        <v>224</v>
      </c>
      <c r="M22" s="96">
        <v>0</v>
      </c>
      <c r="N22" s="95">
        <v>150</v>
      </c>
      <c r="O22" s="96">
        <v>120152</v>
      </c>
      <c r="P22" s="95">
        <v>0</v>
      </c>
      <c r="Q22" s="96">
        <v>5276</v>
      </c>
      <c r="R22" s="95">
        <v>33392</v>
      </c>
      <c r="S22" s="96">
        <v>53094</v>
      </c>
      <c r="T22" s="95">
        <v>24227</v>
      </c>
      <c r="U22" s="96">
        <v>0</v>
      </c>
      <c r="V22" s="95">
        <v>0</v>
      </c>
      <c r="W22" s="96">
        <v>3800</v>
      </c>
      <c r="X22" s="95">
        <v>0</v>
      </c>
      <c r="Y22" s="96">
        <v>0</v>
      </c>
      <c r="Z22" s="95">
        <v>0</v>
      </c>
      <c r="AA22" s="96">
        <v>119789</v>
      </c>
      <c r="AB22" s="97">
        <v>0</v>
      </c>
      <c r="AC22" s="97">
        <v>363</v>
      </c>
      <c r="AD22" s="98">
        <v>0</v>
      </c>
      <c r="AE22" s="98">
        <v>0</v>
      </c>
      <c r="AF22" s="68"/>
      <c r="AG22" s="65" t="s">
        <v>15</v>
      </c>
      <c r="AH22" s="50"/>
      <c r="AI22" s="50"/>
      <c r="AJ22" s="10"/>
    </row>
    <row r="23" spans="1:36" x14ac:dyDescent="0.2">
      <c r="A23" s="8">
        <v>45308</v>
      </c>
      <c r="B23" s="76">
        <v>21</v>
      </c>
      <c r="C23" s="4" t="s">
        <v>269</v>
      </c>
      <c r="D23" s="94">
        <v>90352</v>
      </c>
      <c r="E23" s="94">
        <v>9753</v>
      </c>
      <c r="F23" s="94">
        <v>5492</v>
      </c>
      <c r="G23" s="94">
        <v>4542</v>
      </c>
      <c r="H23" s="94">
        <v>9252</v>
      </c>
      <c r="I23" s="94">
        <v>0</v>
      </c>
      <c r="J23" s="95">
        <v>0</v>
      </c>
      <c r="K23" s="96">
        <v>0</v>
      </c>
      <c r="L23" s="95">
        <v>1</v>
      </c>
      <c r="M23" s="96">
        <v>16</v>
      </c>
      <c r="N23" s="95">
        <v>5012</v>
      </c>
      <c r="O23" s="96">
        <v>124420</v>
      </c>
      <c r="P23" s="95">
        <v>18503</v>
      </c>
      <c r="Q23" s="96">
        <v>10323</v>
      </c>
      <c r="R23" s="95">
        <v>55153</v>
      </c>
      <c r="S23" s="96">
        <v>35161</v>
      </c>
      <c r="T23" s="95">
        <v>13282</v>
      </c>
      <c r="U23" s="96">
        <v>0</v>
      </c>
      <c r="V23" s="95">
        <v>0</v>
      </c>
      <c r="W23" s="96">
        <v>10988</v>
      </c>
      <c r="X23" s="95">
        <v>0</v>
      </c>
      <c r="Y23" s="96">
        <v>575</v>
      </c>
      <c r="Z23" s="95">
        <v>387</v>
      </c>
      <c r="AA23" s="96">
        <v>144372</v>
      </c>
      <c r="AB23" s="97">
        <v>0</v>
      </c>
      <c r="AC23" s="97">
        <v>-19952</v>
      </c>
      <c r="AD23" s="98">
        <v>14740</v>
      </c>
      <c r="AE23" s="98">
        <v>0</v>
      </c>
      <c r="AF23" s="68"/>
      <c r="AG23" s="65" t="s">
        <v>15</v>
      </c>
      <c r="AH23" s="50"/>
      <c r="AI23" s="50"/>
      <c r="AJ23" s="10"/>
    </row>
    <row r="24" spans="1:36" x14ac:dyDescent="0.2">
      <c r="A24" s="8">
        <v>45282</v>
      </c>
      <c r="B24" s="76">
        <v>22</v>
      </c>
      <c r="C24" s="4" t="s">
        <v>66</v>
      </c>
      <c r="D24" s="94">
        <v>179809</v>
      </c>
      <c r="E24" s="94">
        <v>1166441</v>
      </c>
      <c r="F24" s="94">
        <v>36494</v>
      </c>
      <c r="G24" s="94">
        <v>0</v>
      </c>
      <c r="H24" s="94">
        <v>687885</v>
      </c>
      <c r="I24" s="94">
        <v>90905</v>
      </c>
      <c r="J24" s="95">
        <v>0</v>
      </c>
      <c r="K24" s="96">
        <v>445238</v>
      </c>
      <c r="L24" s="95">
        <v>128</v>
      </c>
      <c r="M24" s="96">
        <v>460</v>
      </c>
      <c r="N24" s="95">
        <v>69896</v>
      </c>
      <c r="O24" s="96">
        <v>2677256</v>
      </c>
      <c r="P24" s="95">
        <v>617377</v>
      </c>
      <c r="Q24" s="96">
        <v>306482</v>
      </c>
      <c r="R24" s="95">
        <v>670897</v>
      </c>
      <c r="S24" s="96">
        <v>594120</v>
      </c>
      <c r="T24" s="95">
        <v>429299</v>
      </c>
      <c r="U24" s="96">
        <v>90905</v>
      </c>
      <c r="V24" s="95">
        <v>21998</v>
      </c>
      <c r="W24" s="96">
        <v>0</v>
      </c>
      <c r="X24" s="95">
        <v>0</v>
      </c>
      <c r="Y24" s="96">
        <v>0</v>
      </c>
      <c r="Z24" s="95">
        <v>305135</v>
      </c>
      <c r="AA24" s="96">
        <v>3036213</v>
      </c>
      <c r="AB24" s="97">
        <v>0</v>
      </c>
      <c r="AC24" s="97">
        <v>-358957</v>
      </c>
      <c r="AD24" s="98">
        <v>0</v>
      </c>
      <c r="AE24" s="98">
        <v>0</v>
      </c>
      <c r="AF24" s="68"/>
      <c r="AG24" s="65" t="s">
        <v>15</v>
      </c>
      <c r="AH24" s="50"/>
      <c r="AI24" s="50"/>
      <c r="AJ24" s="10"/>
    </row>
    <row r="25" spans="1:36" x14ac:dyDescent="0.2">
      <c r="A25" s="8">
        <v>45282</v>
      </c>
      <c r="B25" s="76">
        <v>23</v>
      </c>
      <c r="C25" s="4" t="s">
        <v>270</v>
      </c>
      <c r="D25" s="94">
        <v>13575</v>
      </c>
      <c r="E25" s="94">
        <v>30253</v>
      </c>
      <c r="F25" s="94">
        <v>0</v>
      </c>
      <c r="G25" s="94">
        <v>0</v>
      </c>
      <c r="H25" s="94">
        <v>0</v>
      </c>
      <c r="I25" s="94">
        <v>0</v>
      </c>
      <c r="J25" s="95">
        <v>0</v>
      </c>
      <c r="K25" s="96">
        <v>0</v>
      </c>
      <c r="L25" s="95">
        <v>198</v>
      </c>
      <c r="M25" s="96">
        <v>0</v>
      </c>
      <c r="N25" s="95">
        <v>50</v>
      </c>
      <c r="O25" s="96">
        <v>44076</v>
      </c>
      <c r="P25" s="95">
        <v>0</v>
      </c>
      <c r="Q25" s="96">
        <v>3268</v>
      </c>
      <c r="R25" s="95">
        <v>15216</v>
      </c>
      <c r="S25" s="96">
        <v>5020</v>
      </c>
      <c r="T25" s="95">
        <v>13895</v>
      </c>
      <c r="U25" s="96">
        <v>0</v>
      </c>
      <c r="V25" s="95">
        <v>0</v>
      </c>
      <c r="W25" s="96">
        <v>0</v>
      </c>
      <c r="X25" s="95">
        <v>0</v>
      </c>
      <c r="Y25" s="96">
        <v>0</v>
      </c>
      <c r="Z25" s="95">
        <v>0</v>
      </c>
      <c r="AA25" s="96">
        <v>37399</v>
      </c>
      <c r="AB25" s="97">
        <v>0</v>
      </c>
      <c r="AC25" s="97">
        <v>6677</v>
      </c>
      <c r="AD25" s="98">
        <v>0</v>
      </c>
      <c r="AE25" s="98">
        <v>0</v>
      </c>
      <c r="AF25" s="68"/>
      <c r="AG25" s="65" t="s">
        <v>15</v>
      </c>
      <c r="AH25" s="50"/>
      <c r="AI25" s="50"/>
      <c r="AJ25" s="10"/>
    </row>
    <row r="26" spans="1:36" x14ac:dyDescent="0.2">
      <c r="A26" s="8">
        <v>45317</v>
      </c>
      <c r="B26" s="76">
        <v>24</v>
      </c>
      <c r="C26" s="4" t="s">
        <v>72</v>
      </c>
      <c r="D26" s="94">
        <v>101872</v>
      </c>
      <c r="E26" s="94">
        <v>896779</v>
      </c>
      <c r="F26" s="94">
        <v>0</v>
      </c>
      <c r="G26" s="94">
        <v>258739</v>
      </c>
      <c r="H26" s="94">
        <v>0</v>
      </c>
      <c r="I26" s="94">
        <v>0</v>
      </c>
      <c r="J26" s="95">
        <v>0</v>
      </c>
      <c r="K26" s="96">
        <v>3774</v>
      </c>
      <c r="L26" s="95">
        <v>0</v>
      </c>
      <c r="M26" s="96">
        <v>211</v>
      </c>
      <c r="N26" s="95">
        <v>46658</v>
      </c>
      <c r="O26" s="96">
        <v>1308033</v>
      </c>
      <c r="P26" s="95">
        <v>124073</v>
      </c>
      <c r="Q26" s="96">
        <v>218880</v>
      </c>
      <c r="R26" s="95">
        <v>395784</v>
      </c>
      <c r="S26" s="96">
        <v>383142</v>
      </c>
      <c r="T26" s="95">
        <v>263058</v>
      </c>
      <c r="U26" s="96">
        <v>0</v>
      </c>
      <c r="V26" s="95">
        <v>1159</v>
      </c>
      <c r="W26" s="96">
        <v>17172</v>
      </c>
      <c r="X26" s="95">
        <v>180</v>
      </c>
      <c r="Y26" s="96">
        <v>0</v>
      </c>
      <c r="Z26" s="95">
        <v>160</v>
      </c>
      <c r="AA26" s="96">
        <v>1403608</v>
      </c>
      <c r="AB26" s="97">
        <v>0</v>
      </c>
      <c r="AC26" s="97">
        <v>-95575</v>
      </c>
      <c r="AD26" s="98">
        <v>29241</v>
      </c>
      <c r="AE26" s="98">
        <v>19363</v>
      </c>
      <c r="AF26" s="68"/>
      <c r="AG26" s="65" t="s">
        <v>15</v>
      </c>
      <c r="AH26" s="50"/>
      <c r="AI26" s="50"/>
      <c r="AJ26" s="10"/>
    </row>
    <row r="27" spans="1:36" x14ac:dyDescent="0.2">
      <c r="A27" s="8">
        <v>45320</v>
      </c>
      <c r="B27" s="76">
        <v>25</v>
      </c>
      <c r="C27" s="45" t="s">
        <v>73</v>
      </c>
      <c r="D27" s="94">
        <v>124347</v>
      </c>
      <c r="E27" s="94">
        <v>61512</v>
      </c>
      <c r="F27" s="94">
        <v>0</v>
      </c>
      <c r="G27" s="94">
        <v>0</v>
      </c>
      <c r="H27" s="94">
        <v>0</v>
      </c>
      <c r="I27" s="94">
        <v>0</v>
      </c>
      <c r="J27" s="95">
        <v>0</v>
      </c>
      <c r="K27" s="96">
        <v>1915</v>
      </c>
      <c r="L27" s="95">
        <v>586</v>
      </c>
      <c r="M27" s="96">
        <v>0</v>
      </c>
      <c r="N27" s="95">
        <v>0</v>
      </c>
      <c r="O27" s="96">
        <v>188360</v>
      </c>
      <c r="P27" s="95">
        <v>0</v>
      </c>
      <c r="Q27" s="96">
        <v>3711</v>
      </c>
      <c r="R27" s="95">
        <v>70283</v>
      </c>
      <c r="S27" s="96">
        <v>47934</v>
      </c>
      <c r="T27" s="95">
        <v>21643</v>
      </c>
      <c r="U27" s="96">
        <v>0</v>
      </c>
      <c r="V27" s="95">
        <v>0</v>
      </c>
      <c r="W27" s="96">
        <v>15887</v>
      </c>
      <c r="X27" s="95">
        <v>0</v>
      </c>
      <c r="Y27" s="96">
        <v>0</v>
      </c>
      <c r="Z27" s="95">
        <v>0</v>
      </c>
      <c r="AA27" s="96">
        <v>159458</v>
      </c>
      <c r="AB27" s="97">
        <v>0</v>
      </c>
      <c r="AC27" s="97">
        <v>28902</v>
      </c>
      <c r="AD27" s="98">
        <v>2262</v>
      </c>
      <c r="AE27" s="98">
        <v>0</v>
      </c>
      <c r="AF27" s="68"/>
      <c r="AG27" s="65" t="s">
        <v>15</v>
      </c>
      <c r="AH27" s="50"/>
      <c r="AI27" s="50"/>
      <c r="AJ27" s="10"/>
    </row>
    <row r="28" spans="1:36" x14ac:dyDescent="0.2">
      <c r="A28" s="8">
        <v>45324</v>
      </c>
      <c r="B28" s="76">
        <v>26</v>
      </c>
      <c r="C28" s="4" t="s">
        <v>75</v>
      </c>
      <c r="D28" s="94">
        <v>1049</v>
      </c>
      <c r="E28" s="94">
        <v>8750</v>
      </c>
      <c r="F28" s="94">
        <v>1868</v>
      </c>
      <c r="G28" s="94">
        <v>0</v>
      </c>
      <c r="H28" s="94">
        <v>0</v>
      </c>
      <c r="I28" s="94">
        <v>0</v>
      </c>
      <c r="J28" s="95">
        <v>0</v>
      </c>
      <c r="K28" s="96">
        <v>0</v>
      </c>
      <c r="L28" s="95">
        <v>0</v>
      </c>
      <c r="M28" s="96">
        <v>0</v>
      </c>
      <c r="N28" s="95">
        <v>0</v>
      </c>
      <c r="O28" s="96">
        <v>11667</v>
      </c>
      <c r="P28" s="95">
        <v>0</v>
      </c>
      <c r="Q28" s="96">
        <v>210</v>
      </c>
      <c r="R28" s="95">
        <v>2462</v>
      </c>
      <c r="S28" s="96">
        <v>0</v>
      </c>
      <c r="T28" s="95">
        <v>7050</v>
      </c>
      <c r="U28" s="96">
        <v>0</v>
      </c>
      <c r="V28" s="95">
        <v>0</v>
      </c>
      <c r="W28" s="96">
        <v>0</v>
      </c>
      <c r="X28" s="95">
        <v>0</v>
      </c>
      <c r="Y28" s="96">
        <v>500</v>
      </c>
      <c r="Z28" s="95">
        <v>0</v>
      </c>
      <c r="AA28" s="96">
        <v>10222</v>
      </c>
      <c r="AB28" s="97">
        <v>0</v>
      </c>
      <c r="AC28" s="97">
        <v>1445</v>
      </c>
      <c r="AD28" s="98">
        <v>0</v>
      </c>
      <c r="AE28" s="98">
        <v>0</v>
      </c>
      <c r="AF28" s="68"/>
      <c r="AG28" s="65" t="s">
        <v>15</v>
      </c>
      <c r="AH28" s="50"/>
      <c r="AI28" s="50"/>
      <c r="AJ28" s="10"/>
    </row>
    <row r="29" spans="1:36" x14ac:dyDescent="0.2">
      <c r="A29" s="28">
        <v>45271</v>
      </c>
      <c r="B29" s="76">
        <v>27</v>
      </c>
      <c r="C29" s="29" t="s">
        <v>77</v>
      </c>
      <c r="D29" s="94">
        <v>13625</v>
      </c>
      <c r="E29" s="94">
        <v>23278</v>
      </c>
      <c r="F29" s="94">
        <v>6406</v>
      </c>
      <c r="G29" s="94">
        <v>0</v>
      </c>
      <c r="H29" s="94">
        <v>0</v>
      </c>
      <c r="I29" s="94">
        <v>10000</v>
      </c>
      <c r="J29" s="95">
        <v>0</v>
      </c>
      <c r="K29" s="96">
        <v>0</v>
      </c>
      <c r="L29" s="95">
        <v>1693</v>
      </c>
      <c r="M29" s="96">
        <v>0</v>
      </c>
      <c r="N29" s="95">
        <v>7021</v>
      </c>
      <c r="O29" s="96">
        <v>62023</v>
      </c>
      <c r="P29" s="95">
        <v>0</v>
      </c>
      <c r="Q29" s="96">
        <v>5724</v>
      </c>
      <c r="R29" s="95">
        <v>23180</v>
      </c>
      <c r="S29" s="96">
        <v>0</v>
      </c>
      <c r="T29" s="95">
        <v>2423</v>
      </c>
      <c r="U29" s="96">
        <v>0</v>
      </c>
      <c r="V29" s="95">
        <v>0</v>
      </c>
      <c r="W29" s="96">
        <v>0</v>
      </c>
      <c r="X29" s="95">
        <v>0</v>
      </c>
      <c r="Y29" s="96">
        <v>0</v>
      </c>
      <c r="Z29" s="95">
        <v>40331</v>
      </c>
      <c r="AA29" s="96">
        <v>71658</v>
      </c>
      <c r="AB29" s="97">
        <v>-9635</v>
      </c>
      <c r="AC29" s="97">
        <v>0</v>
      </c>
      <c r="AD29" s="98">
        <v>0</v>
      </c>
      <c r="AE29" s="98"/>
      <c r="AF29" s="68"/>
      <c r="AG29" s="65" t="s">
        <v>15</v>
      </c>
      <c r="AH29" s="50"/>
      <c r="AI29" s="50"/>
      <c r="AJ29" s="10"/>
    </row>
    <row r="30" spans="1:36" x14ac:dyDescent="0.2">
      <c r="A30" s="8">
        <v>45320</v>
      </c>
      <c r="B30" s="76">
        <v>28</v>
      </c>
      <c r="C30" s="4" t="s">
        <v>271</v>
      </c>
      <c r="D30" s="94">
        <v>55712</v>
      </c>
      <c r="E30" s="94">
        <v>271226</v>
      </c>
      <c r="F30" s="94">
        <v>66607</v>
      </c>
      <c r="G30" s="94">
        <v>0</v>
      </c>
      <c r="H30" s="94">
        <v>0</v>
      </c>
      <c r="I30" s="94">
        <v>0</v>
      </c>
      <c r="J30" s="95">
        <v>0</v>
      </c>
      <c r="K30" s="96">
        <v>21035</v>
      </c>
      <c r="L30" s="95">
        <v>2285</v>
      </c>
      <c r="M30" s="96">
        <v>0</v>
      </c>
      <c r="N30" s="95">
        <v>400</v>
      </c>
      <c r="O30" s="96">
        <v>417265</v>
      </c>
      <c r="P30" s="95">
        <v>0</v>
      </c>
      <c r="Q30" s="96">
        <v>53337</v>
      </c>
      <c r="R30" s="95">
        <v>136258</v>
      </c>
      <c r="S30" s="96">
        <v>182273</v>
      </c>
      <c r="T30" s="95">
        <v>49599</v>
      </c>
      <c r="U30" s="96">
        <v>0</v>
      </c>
      <c r="V30" s="95">
        <v>0</v>
      </c>
      <c r="W30" s="96">
        <v>0</v>
      </c>
      <c r="X30" s="95">
        <v>0</v>
      </c>
      <c r="Y30" s="96">
        <v>0</v>
      </c>
      <c r="Z30" s="95">
        <v>0</v>
      </c>
      <c r="AA30" s="96">
        <v>421467</v>
      </c>
      <c r="AB30" s="97">
        <v>0</v>
      </c>
      <c r="AC30" s="97">
        <v>-4202</v>
      </c>
      <c r="AD30" s="98">
        <v>330715</v>
      </c>
      <c r="AE30" s="98">
        <v>0</v>
      </c>
      <c r="AF30" s="68"/>
      <c r="AG30" s="65" t="s">
        <v>15</v>
      </c>
      <c r="AH30" s="50"/>
      <c r="AI30" s="50"/>
      <c r="AJ30" s="10"/>
    </row>
    <row r="31" spans="1:36" x14ac:dyDescent="0.2">
      <c r="A31" s="8">
        <v>45320</v>
      </c>
      <c r="B31" s="76">
        <v>29</v>
      </c>
      <c r="C31" s="4" t="s">
        <v>272</v>
      </c>
      <c r="D31" s="94">
        <v>301291</v>
      </c>
      <c r="E31" s="94">
        <v>210783</v>
      </c>
      <c r="F31" s="94">
        <v>129673</v>
      </c>
      <c r="G31" s="94">
        <v>660</v>
      </c>
      <c r="H31" s="94">
        <v>103248</v>
      </c>
      <c r="I31" s="94">
        <v>441863</v>
      </c>
      <c r="J31" s="95">
        <v>0</v>
      </c>
      <c r="K31" s="96">
        <v>134078</v>
      </c>
      <c r="L31" s="95">
        <v>40516</v>
      </c>
      <c r="M31" s="96">
        <v>0</v>
      </c>
      <c r="N31" s="95">
        <v>268958</v>
      </c>
      <c r="O31" s="96">
        <v>1631070</v>
      </c>
      <c r="P31" s="95">
        <v>103248</v>
      </c>
      <c r="Q31" s="96">
        <v>96200</v>
      </c>
      <c r="R31" s="95">
        <v>76874</v>
      </c>
      <c r="S31" s="96">
        <v>478421</v>
      </c>
      <c r="T31" s="95">
        <v>189686</v>
      </c>
      <c r="U31" s="96">
        <v>441863</v>
      </c>
      <c r="V31" s="95">
        <v>86913</v>
      </c>
      <c r="W31" s="96">
        <v>78121</v>
      </c>
      <c r="X31" s="95">
        <v>0</v>
      </c>
      <c r="Y31" s="96">
        <v>9950</v>
      </c>
      <c r="Z31" s="95">
        <v>1890</v>
      </c>
      <c r="AA31" s="96">
        <v>1563166</v>
      </c>
      <c r="AB31" s="97">
        <v>0</v>
      </c>
      <c r="AC31" s="97">
        <v>67904</v>
      </c>
      <c r="AD31" s="98">
        <v>77645</v>
      </c>
      <c r="AE31" s="98">
        <v>615238</v>
      </c>
      <c r="AF31" s="68"/>
      <c r="AG31" s="65" t="s">
        <v>15</v>
      </c>
      <c r="AH31" s="50"/>
      <c r="AI31" s="50"/>
      <c r="AJ31" s="10"/>
    </row>
    <row r="32" spans="1:36" x14ac:dyDescent="0.2">
      <c r="A32" s="8">
        <v>45308</v>
      </c>
      <c r="B32" s="76">
        <v>30</v>
      </c>
      <c r="C32" s="4" t="s">
        <v>86</v>
      </c>
      <c r="D32" s="94">
        <v>34056</v>
      </c>
      <c r="E32" s="94">
        <v>2731</v>
      </c>
      <c r="F32" s="94">
        <v>0</v>
      </c>
      <c r="G32" s="94">
        <v>0</v>
      </c>
      <c r="H32" s="94">
        <v>4734</v>
      </c>
      <c r="I32" s="94">
        <v>0</v>
      </c>
      <c r="J32" s="95">
        <v>0</v>
      </c>
      <c r="K32" s="96">
        <v>0</v>
      </c>
      <c r="L32" s="95">
        <v>1</v>
      </c>
      <c r="M32" s="96">
        <v>0</v>
      </c>
      <c r="N32" s="95">
        <v>0</v>
      </c>
      <c r="O32" s="96">
        <v>41522</v>
      </c>
      <c r="P32" s="95">
        <v>9469</v>
      </c>
      <c r="Q32" s="96">
        <v>3928</v>
      </c>
      <c r="R32" s="95">
        <v>4479</v>
      </c>
      <c r="S32" s="96">
        <v>13035</v>
      </c>
      <c r="T32" s="95">
        <v>7626</v>
      </c>
      <c r="U32" s="96">
        <v>0</v>
      </c>
      <c r="V32" s="95">
        <v>0</v>
      </c>
      <c r="W32" s="96">
        <v>0</v>
      </c>
      <c r="X32" s="95">
        <v>0</v>
      </c>
      <c r="Y32" s="96">
        <v>353</v>
      </c>
      <c r="Z32" s="95">
        <v>180</v>
      </c>
      <c r="AA32" s="96">
        <v>39070</v>
      </c>
      <c r="AB32" s="97">
        <v>0</v>
      </c>
      <c r="AC32" s="97">
        <v>2452</v>
      </c>
      <c r="AD32" s="98">
        <v>935</v>
      </c>
      <c r="AE32" s="98">
        <v>2149</v>
      </c>
      <c r="AF32" s="68"/>
      <c r="AG32" s="65" t="s">
        <v>15</v>
      </c>
      <c r="AH32" s="50"/>
      <c r="AI32" s="50"/>
      <c r="AJ32" s="10"/>
    </row>
    <row r="33" spans="1:36" x14ac:dyDescent="0.2">
      <c r="A33" s="8">
        <v>45371</v>
      </c>
      <c r="B33" s="76">
        <v>31</v>
      </c>
      <c r="C33" s="4" t="s">
        <v>87</v>
      </c>
      <c r="D33" s="94">
        <v>6681</v>
      </c>
      <c r="E33" s="94">
        <v>10562</v>
      </c>
      <c r="F33" s="94">
        <v>0</v>
      </c>
      <c r="G33" s="94">
        <v>0</v>
      </c>
      <c r="H33" s="94">
        <v>0</v>
      </c>
      <c r="I33" s="94">
        <v>0</v>
      </c>
      <c r="J33" s="95">
        <v>0</v>
      </c>
      <c r="K33" s="96">
        <v>0</v>
      </c>
      <c r="L33" s="95">
        <v>31</v>
      </c>
      <c r="M33" s="96">
        <v>0</v>
      </c>
      <c r="N33" s="95">
        <v>1467</v>
      </c>
      <c r="O33" s="96">
        <v>18741</v>
      </c>
      <c r="P33" s="95">
        <v>0</v>
      </c>
      <c r="Q33" s="96">
        <v>533</v>
      </c>
      <c r="R33" s="95">
        <v>2463</v>
      </c>
      <c r="S33" s="96">
        <v>6899</v>
      </c>
      <c r="T33" s="95">
        <v>9185</v>
      </c>
      <c r="U33" s="96">
        <v>0</v>
      </c>
      <c r="V33" s="95">
        <v>0</v>
      </c>
      <c r="W33" s="96">
        <v>0</v>
      </c>
      <c r="X33" s="95">
        <v>0</v>
      </c>
      <c r="Y33" s="96">
        <v>318</v>
      </c>
      <c r="Z33" s="95">
        <v>0</v>
      </c>
      <c r="AA33" s="96">
        <v>19398</v>
      </c>
      <c r="AB33" s="97">
        <v>0</v>
      </c>
      <c r="AC33" s="97">
        <v>-652</v>
      </c>
      <c r="AD33" s="98">
        <v>0</v>
      </c>
      <c r="AE33" s="98">
        <v>0</v>
      </c>
      <c r="AF33" s="68"/>
      <c r="AG33" s="65" t="s">
        <v>15</v>
      </c>
      <c r="AH33" s="50"/>
      <c r="AI33" s="50"/>
      <c r="AJ33" s="10"/>
    </row>
    <row r="34" spans="1:36" x14ac:dyDescent="0.2">
      <c r="A34" s="8">
        <v>45273</v>
      </c>
      <c r="B34" s="76">
        <v>32</v>
      </c>
      <c r="C34" s="4" t="s">
        <v>273</v>
      </c>
      <c r="D34" s="94">
        <v>51734</v>
      </c>
      <c r="E34" s="94">
        <v>329026</v>
      </c>
      <c r="F34" s="94">
        <v>66149</v>
      </c>
      <c r="G34" s="94">
        <v>0</v>
      </c>
      <c r="H34" s="94">
        <v>0</v>
      </c>
      <c r="I34" s="94">
        <v>9550</v>
      </c>
      <c r="J34" s="95">
        <v>0</v>
      </c>
      <c r="K34" s="96">
        <v>8798</v>
      </c>
      <c r="L34" s="95">
        <v>3051</v>
      </c>
      <c r="M34" s="96">
        <v>0</v>
      </c>
      <c r="N34" s="95">
        <v>292602</v>
      </c>
      <c r="O34" s="96">
        <v>760910</v>
      </c>
      <c r="P34" s="95">
        <v>0</v>
      </c>
      <c r="Q34" s="96">
        <v>13796</v>
      </c>
      <c r="R34" s="95">
        <v>319783</v>
      </c>
      <c r="S34" s="96">
        <v>0</v>
      </c>
      <c r="T34" s="95">
        <v>402912</v>
      </c>
      <c r="U34" s="96">
        <v>9550</v>
      </c>
      <c r="V34" s="95">
        <v>8798</v>
      </c>
      <c r="W34" s="96">
        <v>0</v>
      </c>
      <c r="X34" s="95">
        <v>0</v>
      </c>
      <c r="Y34" s="96">
        <v>801</v>
      </c>
      <c r="Z34" s="95">
        <v>103</v>
      </c>
      <c r="AA34" s="96">
        <v>755743</v>
      </c>
      <c r="AB34" s="97">
        <v>-9650</v>
      </c>
      <c r="AC34" s="97">
        <v>-4483</v>
      </c>
      <c r="AD34" s="98">
        <v>0</v>
      </c>
      <c r="AE34" s="98">
        <v>0</v>
      </c>
      <c r="AF34" s="68"/>
      <c r="AG34" s="65" t="s">
        <v>15</v>
      </c>
      <c r="AH34" s="50"/>
      <c r="AI34" s="50"/>
      <c r="AJ34" s="10"/>
    </row>
    <row r="35" spans="1:36" x14ac:dyDescent="0.2">
      <c r="A35" s="8">
        <v>45324</v>
      </c>
      <c r="B35" s="76">
        <v>33</v>
      </c>
      <c r="C35" s="4" t="s">
        <v>274</v>
      </c>
      <c r="D35" s="94">
        <v>5398</v>
      </c>
      <c r="E35" s="94">
        <v>257414</v>
      </c>
      <c r="F35" s="94">
        <v>0</v>
      </c>
      <c r="G35" s="94">
        <v>26679</v>
      </c>
      <c r="H35" s="94">
        <v>0</v>
      </c>
      <c r="I35" s="94">
        <v>0</v>
      </c>
      <c r="J35" s="95">
        <v>0</v>
      </c>
      <c r="K35" s="96">
        <v>0</v>
      </c>
      <c r="L35" s="95">
        <v>1667</v>
      </c>
      <c r="M35" s="96">
        <v>0</v>
      </c>
      <c r="N35" s="95">
        <v>350</v>
      </c>
      <c r="O35" s="96">
        <v>291508</v>
      </c>
      <c r="P35" s="95">
        <v>0</v>
      </c>
      <c r="Q35" s="96">
        <v>68860</v>
      </c>
      <c r="R35" s="95">
        <v>23661</v>
      </c>
      <c r="S35" s="96">
        <v>46486</v>
      </c>
      <c r="T35" s="95">
        <v>52352</v>
      </c>
      <c r="U35" s="96">
        <v>0</v>
      </c>
      <c r="V35" s="95">
        <v>0</v>
      </c>
      <c r="W35" s="96">
        <v>7374</v>
      </c>
      <c r="X35" s="95">
        <v>0</v>
      </c>
      <c r="Y35" s="96">
        <v>780</v>
      </c>
      <c r="Z35" s="95">
        <v>0</v>
      </c>
      <c r="AA35" s="96">
        <v>199513</v>
      </c>
      <c r="AB35" s="97">
        <v>0</v>
      </c>
      <c r="AC35" s="97">
        <v>91995</v>
      </c>
      <c r="AD35" s="98">
        <v>0</v>
      </c>
      <c r="AE35" s="98">
        <v>0</v>
      </c>
      <c r="AF35" s="68"/>
      <c r="AG35" s="65" t="s">
        <v>15</v>
      </c>
      <c r="AH35" s="50"/>
      <c r="AI35" s="50"/>
      <c r="AJ35" s="10"/>
    </row>
    <row r="36" spans="1:36" x14ac:dyDescent="0.2">
      <c r="A36" s="8">
        <v>45324</v>
      </c>
      <c r="B36" s="76">
        <v>34</v>
      </c>
      <c r="C36" s="4" t="s">
        <v>90</v>
      </c>
      <c r="D36" s="94">
        <v>26127</v>
      </c>
      <c r="E36" s="94">
        <v>6791</v>
      </c>
      <c r="F36" s="94">
        <v>0</v>
      </c>
      <c r="G36" s="94">
        <v>0</v>
      </c>
      <c r="H36" s="94">
        <v>0</v>
      </c>
      <c r="I36" s="94">
        <v>0</v>
      </c>
      <c r="J36" s="95">
        <v>0</v>
      </c>
      <c r="K36" s="96">
        <v>0</v>
      </c>
      <c r="L36" s="95">
        <v>0</v>
      </c>
      <c r="M36" s="96">
        <v>0</v>
      </c>
      <c r="N36" s="95">
        <v>52</v>
      </c>
      <c r="O36" s="96">
        <v>32970</v>
      </c>
      <c r="P36" s="95">
        <v>0</v>
      </c>
      <c r="Q36" s="96">
        <v>2453</v>
      </c>
      <c r="R36" s="95">
        <v>8691</v>
      </c>
      <c r="S36" s="96">
        <v>10465</v>
      </c>
      <c r="T36" s="95">
        <v>10641</v>
      </c>
      <c r="U36" s="96">
        <v>0</v>
      </c>
      <c r="V36" s="95">
        <v>0</v>
      </c>
      <c r="W36" s="96">
        <v>0</v>
      </c>
      <c r="X36" s="95">
        <v>0</v>
      </c>
      <c r="Y36" s="96">
        <v>25</v>
      </c>
      <c r="Z36" s="95">
        <v>108</v>
      </c>
      <c r="AA36" s="96">
        <v>32383</v>
      </c>
      <c r="AB36" s="97">
        <v>0</v>
      </c>
      <c r="AC36" s="97">
        <v>587</v>
      </c>
      <c r="AD36" s="98">
        <v>0</v>
      </c>
      <c r="AE36" s="98">
        <v>0</v>
      </c>
      <c r="AF36" s="68"/>
      <c r="AG36" s="65" t="s">
        <v>15</v>
      </c>
      <c r="AH36" s="50"/>
      <c r="AI36" s="50"/>
      <c r="AJ36" s="10"/>
    </row>
    <row r="37" spans="1:36" x14ac:dyDescent="0.2">
      <c r="A37" s="8">
        <v>45308</v>
      </c>
      <c r="B37" s="76">
        <v>35</v>
      </c>
      <c r="C37" s="4" t="s">
        <v>92</v>
      </c>
      <c r="D37" s="94">
        <v>124147</v>
      </c>
      <c r="E37" s="94">
        <v>68735</v>
      </c>
      <c r="F37" s="94">
        <v>10386</v>
      </c>
      <c r="G37" s="94">
        <v>0</v>
      </c>
      <c r="H37" s="94">
        <v>4626</v>
      </c>
      <c r="I37" s="94">
        <v>0</v>
      </c>
      <c r="J37" s="95">
        <v>0</v>
      </c>
      <c r="K37" s="96">
        <v>9116</v>
      </c>
      <c r="L37" s="95">
        <v>0</v>
      </c>
      <c r="M37" s="96">
        <v>0</v>
      </c>
      <c r="N37" s="95">
        <v>14818</v>
      </c>
      <c r="O37" s="96">
        <v>231828</v>
      </c>
      <c r="P37" s="95">
        <v>9252</v>
      </c>
      <c r="Q37" s="96">
        <v>36672</v>
      </c>
      <c r="R37" s="95">
        <v>57364</v>
      </c>
      <c r="S37" s="96">
        <v>62149</v>
      </c>
      <c r="T37" s="95">
        <v>13567</v>
      </c>
      <c r="U37" s="96">
        <v>0</v>
      </c>
      <c r="V37" s="95">
        <v>0</v>
      </c>
      <c r="W37" s="96">
        <v>42964</v>
      </c>
      <c r="X37" s="95">
        <v>0</v>
      </c>
      <c r="Y37" s="96">
        <v>468</v>
      </c>
      <c r="Z37" s="95">
        <v>6132</v>
      </c>
      <c r="AA37" s="96">
        <v>228568</v>
      </c>
      <c r="AB37" s="97">
        <v>0</v>
      </c>
      <c r="AC37" s="97">
        <v>3260</v>
      </c>
      <c r="AD37" s="98">
        <v>3430</v>
      </c>
      <c r="AE37" s="98">
        <v>0</v>
      </c>
      <c r="AF37" s="68"/>
      <c r="AG37" s="65" t="s">
        <v>15</v>
      </c>
      <c r="AH37" s="50"/>
      <c r="AI37" s="50"/>
      <c r="AJ37" s="10"/>
    </row>
    <row r="38" spans="1:36" x14ac:dyDescent="0.2">
      <c r="A38" s="32">
        <v>45371</v>
      </c>
      <c r="B38" s="76">
        <v>36</v>
      </c>
      <c r="C38" s="4" t="s">
        <v>275</v>
      </c>
      <c r="D38" s="94">
        <v>55062</v>
      </c>
      <c r="E38" s="94">
        <v>2277</v>
      </c>
      <c r="F38" s="94">
        <v>0</v>
      </c>
      <c r="G38" s="94">
        <v>0</v>
      </c>
      <c r="H38" s="94">
        <v>0</v>
      </c>
      <c r="I38" s="94">
        <v>0</v>
      </c>
      <c r="J38" s="95">
        <v>0</v>
      </c>
      <c r="K38" s="96">
        <v>0</v>
      </c>
      <c r="L38" s="95">
        <v>0</v>
      </c>
      <c r="M38" s="96">
        <v>0</v>
      </c>
      <c r="N38" s="95">
        <v>6590</v>
      </c>
      <c r="O38" s="96">
        <v>63929</v>
      </c>
      <c r="P38" s="95">
        <v>0</v>
      </c>
      <c r="Q38" s="96">
        <v>9595</v>
      </c>
      <c r="R38" s="95">
        <v>2085</v>
      </c>
      <c r="S38" s="96">
        <v>16633</v>
      </c>
      <c r="T38" s="95">
        <v>9873</v>
      </c>
      <c r="U38" s="96">
        <v>0</v>
      </c>
      <c r="V38" s="95">
        <v>0</v>
      </c>
      <c r="W38" s="96">
        <v>0</v>
      </c>
      <c r="X38" s="95">
        <v>0</v>
      </c>
      <c r="Y38" s="96">
        <v>745</v>
      </c>
      <c r="Z38" s="95">
        <v>0</v>
      </c>
      <c r="AA38" s="96">
        <v>38931</v>
      </c>
      <c r="AB38" s="97">
        <v>0</v>
      </c>
      <c r="AC38" s="97">
        <v>24999</v>
      </c>
      <c r="AD38" s="98">
        <v>0</v>
      </c>
      <c r="AE38" s="98">
        <v>0</v>
      </c>
      <c r="AF38" s="68"/>
      <c r="AG38" s="65" t="s">
        <v>15</v>
      </c>
      <c r="AH38" s="50"/>
      <c r="AI38" s="50"/>
      <c r="AJ38" s="10"/>
    </row>
    <row r="39" spans="1:36" x14ac:dyDescent="0.2">
      <c r="A39" s="51">
        <v>45308</v>
      </c>
      <c r="B39" s="76">
        <v>37</v>
      </c>
      <c r="C39" s="4" t="s">
        <v>276</v>
      </c>
      <c r="D39" s="94">
        <v>25880</v>
      </c>
      <c r="E39" s="94">
        <v>160</v>
      </c>
      <c r="F39" s="94">
        <v>0</v>
      </c>
      <c r="G39" s="94">
        <v>0</v>
      </c>
      <c r="H39" s="94">
        <v>0</v>
      </c>
      <c r="I39" s="94">
        <v>0</v>
      </c>
      <c r="J39" s="95">
        <v>0</v>
      </c>
      <c r="K39" s="96">
        <v>0</v>
      </c>
      <c r="L39" s="95">
        <v>1</v>
      </c>
      <c r="M39" s="96">
        <v>0</v>
      </c>
      <c r="N39" s="95">
        <v>0</v>
      </c>
      <c r="O39" s="96">
        <v>26041</v>
      </c>
      <c r="P39" s="95">
        <v>0</v>
      </c>
      <c r="Q39" s="96">
        <v>1353</v>
      </c>
      <c r="R39" s="95">
        <v>15235</v>
      </c>
      <c r="S39" s="96">
        <v>0</v>
      </c>
      <c r="T39" s="95">
        <v>6548</v>
      </c>
      <c r="U39" s="96">
        <v>0</v>
      </c>
      <c r="V39" s="95">
        <v>0</v>
      </c>
      <c r="W39" s="96">
        <v>0</v>
      </c>
      <c r="X39" s="95">
        <v>0</v>
      </c>
      <c r="Y39" s="96">
        <v>270</v>
      </c>
      <c r="Z39" s="95">
        <v>230</v>
      </c>
      <c r="AA39" s="96">
        <v>23636</v>
      </c>
      <c r="AB39" s="97">
        <v>0</v>
      </c>
      <c r="AC39" s="97">
        <v>2405</v>
      </c>
      <c r="AD39" s="98">
        <v>0</v>
      </c>
      <c r="AE39" s="98">
        <v>1885</v>
      </c>
      <c r="AF39" s="68"/>
      <c r="AG39" s="65" t="s">
        <v>15</v>
      </c>
      <c r="AH39" s="50"/>
      <c r="AI39" s="50"/>
      <c r="AJ39" s="10"/>
    </row>
    <row r="40" spans="1:36" x14ac:dyDescent="0.2">
      <c r="A40" s="51">
        <v>45308</v>
      </c>
      <c r="B40" s="76">
        <v>38</v>
      </c>
      <c r="C40" s="4" t="s">
        <v>97</v>
      </c>
      <c r="D40" s="94">
        <v>10611</v>
      </c>
      <c r="E40" s="94">
        <v>204823</v>
      </c>
      <c r="F40" s="94">
        <v>0</v>
      </c>
      <c r="G40" s="94">
        <v>475</v>
      </c>
      <c r="H40" s="94">
        <v>0</v>
      </c>
      <c r="I40" s="94">
        <v>0</v>
      </c>
      <c r="J40" s="95">
        <v>0</v>
      </c>
      <c r="K40" s="96">
        <v>0</v>
      </c>
      <c r="L40" s="95">
        <v>5</v>
      </c>
      <c r="M40" s="96">
        <v>0</v>
      </c>
      <c r="N40" s="95">
        <v>350</v>
      </c>
      <c r="O40" s="96">
        <v>216264</v>
      </c>
      <c r="P40" s="95">
        <v>18966</v>
      </c>
      <c r="Q40" s="96">
        <v>17780</v>
      </c>
      <c r="R40" s="95">
        <v>48365</v>
      </c>
      <c r="S40" s="96">
        <v>33708</v>
      </c>
      <c r="T40" s="95">
        <v>21153</v>
      </c>
      <c r="U40" s="96">
        <v>0</v>
      </c>
      <c r="V40" s="95">
        <v>0</v>
      </c>
      <c r="W40" s="96">
        <v>74628</v>
      </c>
      <c r="X40" s="95">
        <v>0</v>
      </c>
      <c r="Y40" s="96">
        <v>353</v>
      </c>
      <c r="Z40" s="95">
        <v>750</v>
      </c>
      <c r="AA40" s="96">
        <v>215703</v>
      </c>
      <c r="AB40" s="97">
        <v>0</v>
      </c>
      <c r="AC40" s="97">
        <v>561</v>
      </c>
      <c r="AD40" s="98">
        <v>100135</v>
      </c>
      <c r="AE40" s="98">
        <v>0</v>
      </c>
      <c r="AF40" s="68"/>
      <c r="AG40" s="65" t="s">
        <v>15</v>
      </c>
      <c r="AH40" s="50"/>
      <c r="AI40" s="50"/>
      <c r="AJ40" s="10"/>
    </row>
    <row r="41" spans="1:36" x14ac:dyDescent="0.2">
      <c r="A41" s="8">
        <v>45320</v>
      </c>
      <c r="B41" s="76">
        <v>39</v>
      </c>
      <c r="C41" s="4" t="s">
        <v>98</v>
      </c>
      <c r="D41" s="94">
        <v>388509</v>
      </c>
      <c r="E41" s="94">
        <v>2157319</v>
      </c>
      <c r="F41" s="94">
        <v>76819</v>
      </c>
      <c r="G41" s="94">
        <v>213003</v>
      </c>
      <c r="H41" s="94">
        <v>776036</v>
      </c>
      <c r="I41" s="94">
        <v>203275</v>
      </c>
      <c r="J41" s="95">
        <v>0</v>
      </c>
      <c r="K41" s="96">
        <v>31343</v>
      </c>
      <c r="L41" s="95">
        <v>51744</v>
      </c>
      <c r="M41" s="96">
        <v>8243</v>
      </c>
      <c r="N41" s="95">
        <v>351561</v>
      </c>
      <c r="O41" s="96">
        <v>4257853</v>
      </c>
      <c r="P41" s="95">
        <v>1428797</v>
      </c>
      <c r="Q41" s="96">
        <v>177452</v>
      </c>
      <c r="R41" s="95">
        <v>1146725</v>
      </c>
      <c r="S41" s="96">
        <v>828960</v>
      </c>
      <c r="T41" s="95">
        <v>428966</v>
      </c>
      <c r="U41" s="96">
        <v>182000</v>
      </c>
      <c r="V41" s="95">
        <v>18264</v>
      </c>
      <c r="W41" s="96">
        <v>278270</v>
      </c>
      <c r="X41" s="95">
        <v>0</v>
      </c>
      <c r="Y41" s="96">
        <v>9737</v>
      </c>
      <c r="Z41" s="95">
        <v>172037</v>
      </c>
      <c r="AA41" s="96">
        <v>4671210</v>
      </c>
      <c r="AB41" s="97">
        <v>27034</v>
      </c>
      <c r="AC41" s="97">
        <v>-386322</v>
      </c>
      <c r="AD41" s="98">
        <v>1282710</v>
      </c>
      <c r="AE41" s="98">
        <v>176596</v>
      </c>
      <c r="AF41" s="68" t="s">
        <v>562</v>
      </c>
      <c r="AG41" s="65" t="s">
        <v>15</v>
      </c>
      <c r="AH41" s="50"/>
      <c r="AI41" s="50"/>
      <c r="AJ41" s="10"/>
    </row>
    <row r="42" spans="1:36" x14ac:dyDescent="0.2">
      <c r="A42" s="8">
        <v>45295</v>
      </c>
      <c r="B42" s="76">
        <v>40</v>
      </c>
      <c r="C42" s="4" t="s">
        <v>277</v>
      </c>
      <c r="D42" s="94">
        <v>53872</v>
      </c>
      <c r="E42" s="94">
        <v>144796</v>
      </c>
      <c r="F42" s="94">
        <v>43242</v>
      </c>
      <c r="G42" s="94">
        <v>0</v>
      </c>
      <c r="H42" s="94">
        <v>0</v>
      </c>
      <c r="I42" s="94">
        <v>0</v>
      </c>
      <c r="J42" s="95">
        <v>0</v>
      </c>
      <c r="K42" s="96">
        <v>0</v>
      </c>
      <c r="L42" s="95">
        <v>1766</v>
      </c>
      <c r="M42" s="96">
        <v>0</v>
      </c>
      <c r="N42" s="95">
        <v>316</v>
      </c>
      <c r="O42" s="96">
        <v>243992</v>
      </c>
      <c r="P42" s="95">
        <v>0</v>
      </c>
      <c r="Q42" s="96">
        <v>10793</v>
      </c>
      <c r="R42" s="95">
        <v>183130</v>
      </c>
      <c r="S42" s="96">
        <v>0</v>
      </c>
      <c r="T42" s="95">
        <v>39129</v>
      </c>
      <c r="U42" s="96">
        <v>0</v>
      </c>
      <c r="V42" s="95">
        <v>0</v>
      </c>
      <c r="W42" s="96">
        <v>0</v>
      </c>
      <c r="X42" s="95">
        <v>0</v>
      </c>
      <c r="Y42" s="96">
        <v>0</v>
      </c>
      <c r="Z42" s="95">
        <v>0</v>
      </c>
      <c r="AA42" s="96">
        <v>233052</v>
      </c>
      <c r="AB42" s="97">
        <v>0</v>
      </c>
      <c r="AC42" s="97">
        <v>10940</v>
      </c>
      <c r="AD42" s="98">
        <v>0</v>
      </c>
      <c r="AE42" s="98">
        <v>0</v>
      </c>
      <c r="AF42" s="68"/>
      <c r="AG42" s="65" t="s">
        <v>15</v>
      </c>
      <c r="AH42" s="50"/>
      <c r="AI42" s="50"/>
      <c r="AJ42" s="10"/>
    </row>
    <row r="43" spans="1:36" x14ac:dyDescent="0.2">
      <c r="A43" s="8">
        <v>45324</v>
      </c>
      <c r="B43" s="76">
        <v>41</v>
      </c>
      <c r="C43" s="4" t="s">
        <v>101</v>
      </c>
      <c r="D43" s="94">
        <v>70340</v>
      </c>
      <c r="E43" s="94">
        <v>15283</v>
      </c>
      <c r="F43" s="94">
        <v>27852</v>
      </c>
      <c r="G43" s="94">
        <v>290</v>
      </c>
      <c r="H43" s="94">
        <v>0</v>
      </c>
      <c r="I43" s="94">
        <v>0</v>
      </c>
      <c r="J43" s="95">
        <v>0</v>
      </c>
      <c r="K43" s="96">
        <v>0</v>
      </c>
      <c r="L43" s="95">
        <v>1154</v>
      </c>
      <c r="M43" s="96">
        <v>52</v>
      </c>
      <c r="N43" s="95">
        <v>100</v>
      </c>
      <c r="O43" s="96">
        <v>115071</v>
      </c>
      <c r="P43" s="95">
        <v>0</v>
      </c>
      <c r="Q43" s="96">
        <v>22916</v>
      </c>
      <c r="R43" s="95">
        <v>64897</v>
      </c>
      <c r="S43" s="96">
        <v>15498</v>
      </c>
      <c r="T43" s="95">
        <v>10714</v>
      </c>
      <c r="U43" s="96">
        <v>0</v>
      </c>
      <c r="V43" s="95">
        <v>0</v>
      </c>
      <c r="W43" s="96">
        <v>0</v>
      </c>
      <c r="X43" s="95">
        <v>0</v>
      </c>
      <c r="Y43" s="96">
        <v>750</v>
      </c>
      <c r="Z43" s="95">
        <v>0</v>
      </c>
      <c r="AA43" s="96">
        <v>114775</v>
      </c>
      <c r="AB43" s="97">
        <v>0</v>
      </c>
      <c r="AC43" s="97">
        <v>296</v>
      </c>
      <c r="AD43" s="98">
        <v>195037</v>
      </c>
      <c r="AE43" s="98">
        <v>0</v>
      </c>
      <c r="AF43" s="68"/>
      <c r="AG43" s="65" t="s">
        <v>15</v>
      </c>
      <c r="AH43" s="50"/>
      <c r="AI43" s="50"/>
      <c r="AJ43" s="10"/>
    </row>
    <row r="44" spans="1:36" x14ac:dyDescent="0.2">
      <c r="A44" s="8">
        <v>38012</v>
      </c>
      <c r="B44" s="76">
        <v>42</v>
      </c>
      <c r="C44" s="4" t="s">
        <v>278</v>
      </c>
      <c r="D44" s="94">
        <v>1036210</v>
      </c>
      <c r="E44" s="94">
        <v>3158296</v>
      </c>
      <c r="F44" s="94">
        <v>64194</v>
      </c>
      <c r="G44" s="94">
        <v>47749</v>
      </c>
      <c r="H44" s="94">
        <v>4698849</v>
      </c>
      <c r="I44" s="94">
        <v>325917</v>
      </c>
      <c r="J44" s="95">
        <v>0</v>
      </c>
      <c r="K44" s="96">
        <v>320954</v>
      </c>
      <c r="L44" s="95">
        <v>16438</v>
      </c>
      <c r="M44" s="96">
        <v>1548</v>
      </c>
      <c r="N44" s="95">
        <v>2223444</v>
      </c>
      <c r="O44" s="96">
        <v>11893599</v>
      </c>
      <c r="P44" s="95">
        <v>4392166</v>
      </c>
      <c r="Q44" s="96">
        <v>450451</v>
      </c>
      <c r="R44" s="95">
        <v>605296</v>
      </c>
      <c r="S44" s="96">
        <v>946437</v>
      </c>
      <c r="T44" s="95">
        <v>4347700</v>
      </c>
      <c r="U44" s="96">
        <v>310754</v>
      </c>
      <c r="V44" s="95">
        <v>259657</v>
      </c>
      <c r="W44" s="96">
        <v>0</v>
      </c>
      <c r="X44" s="95">
        <v>0</v>
      </c>
      <c r="Y44" s="96">
        <v>10385</v>
      </c>
      <c r="Z44" s="95">
        <v>263</v>
      </c>
      <c r="AA44" s="96">
        <v>11323109</v>
      </c>
      <c r="AB44" s="97">
        <v>22688</v>
      </c>
      <c r="AC44" s="97">
        <v>593178</v>
      </c>
      <c r="AD44" s="98">
        <v>186955</v>
      </c>
      <c r="AE44" s="98">
        <v>0</v>
      </c>
      <c r="AF44" s="68"/>
      <c r="AG44" s="65" t="s">
        <v>15</v>
      </c>
      <c r="AH44" s="50"/>
      <c r="AI44" s="50"/>
      <c r="AJ44" s="10"/>
    </row>
    <row r="45" spans="1:36" x14ac:dyDescent="0.2">
      <c r="A45" s="8">
        <v>45324</v>
      </c>
      <c r="B45" s="76">
        <v>43</v>
      </c>
      <c r="C45" s="4" t="s">
        <v>105</v>
      </c>
      <c r="D45" s="94">
        <v>676440</v>
      </c>
      <c r="E45" s="94">
        <v>232541</v>
      </c>
      <c r="F45" s="94">
        <v>55351</v>
      </c>
      <c r="G45" s="94">
        <v>0</v>
      </c>
      <c r="H45" s="94">
        <v>0</v>
      </c>
      <c r="I45" s="94">
        <v>0</v>
      </c>
      <c r="J45" s="95">
        <v>0</v>
      </c>
      <c r="K45" s="96">
        <v>42754</v>
      </c>
      <c r="L45" s="95">
        <v>4129</v>
      </c>
      <c r="M45" s="96">
        <v>701</v>
      </c>
      <c r="N45" s="95">
        <v>500</v>
      </c>
      <c r="O45" s="96">
        <v>1012416</v>
      </c>
      <c r="P45" s="95">
        <v>0</v>
      </c>
      <c r="Q45" s="96">
        <v>153885</v>
      </c>
      <c r="R45" s="95">
        <v>463262</v>
      </c>
      <c r="S45" s="96">
        <v>381170</v>
      </c>
      <c r="T45" s="95">
        <v>54044</v>
      </c>
      <c r="U45" s="96">
        <v>0</v>
      </c>
      <c r="V45" s="95">
        <v>42409</v>
      </c>
      <c r="W45" s="96">
        <v>0</v>
      </c>
      <c r="X45" s="95">
        <v>0</v>
      </c>
      <c r="Y45" s="96">
        <v>1000</v>
      </c>
      <c r="Z45" s="95">
        <v>0</v>
      </c>
      <c r="AA45" s="96">
        <v>1095770</v>
      </c>
      <c r="AB45" s="97">
        <v>0</v>
      </c>
      <c r="AC45" s="97">
        <v>-83354</v>
      </c>
      <c r="AD45" s="101">
        <v>0</v>
      </c>
      <c r="AE45" s="98">
        <v>0</v>
      </c>
      <c r="AF45" s="68"/>
      <c r="AG45" s="65" t="s">
        <v>15</v>
      </c>
      <c r="AH45" s="50"/>
      <c r="AI45" s="50"/>
      <c r="AJ45" s="10"/>
    </row>
    <row r="46" spans="1:36" x14ac:dyDescent="0.2">
      <c r="A46" s="8">
        <v>45274</v>
      </c>
      <c r="B46" s="76">
        <v>44</v>
      </c>
      <c r="C46" s="4" t="s">
        <v>279</v>
      </c>
      <c r="D46" s="94">
        <v>47779</v>
      </c>
      <c r="E46" s="94">
        <v>1537467</v>
      </c>
      <c r="F46" s="94">
        <v>54443</v>
      </c>
      <c r="G46" s="94">
        <v>29426</v>
      </c>
      <c r="H46" s="94">
        <v>0</v>
      </c>
      <c r="I46" s="94">
        <v>0</v>
      </c>
      <c r="J46" s="95">
        <v>0</v>
      </c>
      <c r="K46" s="96">
        <v>110544</v>
      </c>
      <c r="L46" s="95">
        <v>11731</v>
      </c>
      <c r="M46" s="96">
        <v>42411</v>
      </c>
      <c r="N46" s="95">
        <v>2949</v>
      </c>
      <c r="O46" s="96">
        <v>1836750</v>
      </c>
      <c r="P46" s="95">
        <v>0</v>
      </c>
      <c r="Q46" s="96">
        <v>335000</v>
      </c>
      <c r="R46" s="95">
        <v>394765</v>
      </c>
      <c r="S46" s="96">
        <v>48466</v>
      </c>
      <c r="T46" s="95">
        <v>281726</v>
      </c>
      <c r="U46" s="96">
        <v>0</v>
      </c>
      <c r="V46" s="95">
        <v>0</v>
      </c>
      <c r="W46" s="96">
        <v>0</v>
      </c>
      <c r="X46" s="95">
        <v>0</v>
      </c>
      <c r="Y46" s="96">
        <v>0</v>
      </c>
      <c r="Z46" s="95">
        <v>0</v>
      </c>
      <c r="AA46" s="96">
        <v>1059957</v>
      </c>
      <c r="AB46" s="97">
        <v>1076</v>
      </c>
      <c r="AC46" s="97">
        <v>777869</v>
      </c>
      <c r="AD46" s="98">
        <v>0</v>
      </c>
      <c r="AE46" s="98">
        <v>0</v>
      </c>
      <c r="AF46" s="68"/>
      <c r="AG46" s="65" t="s">
        <v>15</v>
      </c>
      <c r="AH46" s="50"/>
      <c r="AI46" s="50"/>
      <c r="AJ46" s="10"/>
    </row>
    <row r="47" spans="1:36" x14ac:dyDescent="0.2">
      <c r="A47" s="8">
        <v>45272</v>
      </c>
      <c r="B47" s="76">
        <v>45</v>
      </c>
      <c r="C47" s="4" t="s">
        <v>280</v>
      </c>
      <c r="D47" s="94">
        <v>137196</v>
      </c>
      <c r="E47" s="94">
        <v>1484901</v>
      </c>
      <c r="F47" s="94">
        <v>174099</v>
      </c>
      <c r="G47" s="94">
        <v>46332</v>
      </c>
      <c r="H47" s="94">
        <v>0</v>
      </c>
      <c r="I47" s="94">
        <v>0</v>
      </c>
      <c r="J47" s="95">
        <v>0</v>
      </c>
      <c r="K47" s="96">
        <v>53486</v>
      </c>
      <c r="L47" s="95">
        <v>2788</v>
      </c>
      <c r="M47" s="96">
        <v>0</v>
      </c>
      <c r="N47" s="95">
        <v>6235</v>
      </c>
      <c r="O47" s="96">
        <v>1905037</v>
      </c>
      <c r="P47" s="95">
        <v>0</v>
      </c>
      <c r="Q47" s="96">
        <v>222533</v>
      </c>
      <c r="R47" s="95">
        <v>1137462</v>
      </c>
      <c r="S47" s="96">
        <v>71264</v>
      </c>
      <c r="T47" s="95">
        <v>193660</v>
      </c>
      <c r="U47" s="96">
        <v>0</v>
      </c>
      <c r="V47" s="95">
        <v>48175</v>
      </c>
      <c r="W47" s="96">
        <v>0</v>
      </c>
      <c r="X47" s="95">
        <v>0</v>
      </c>
      <c r="Y47" s="96">
        <v>275000</v>
      </c>
      <c r="Z47" s="95">
        <v>0</v>
      </c>
      <c r="AA47" s="96">
        <v>1948095</v>
      </c>
      <c r="AB47" s="97">
        <v>15623</v>
      </c>
      <c r="AC47" s="97">
        <v>-27435</v>
      </c>
      <c r="AD47" s="98">
        <v>1251208</v>
      </c>
      <c r="AE47" s="98">
        <v>0</v>
      </c>
      <c r="AF47" s="68"/>
      <c r="AG47" s="65" t="s">
        <v>15</v>
      </c>
      <c r="AH47" s="50"/>
      <c r="AI47" s="50"/>
      <c r="AJ47" s="10"/>
    </row>
    <row r="48" spans="1:36" x14ac:dyDescent="0.2">
      <c r="A48" s="8">
        <v>45308</v>
      </c>
      <c r="B48" s="76">
        <v>46</v>
      </c>
      <c r="C48" s="4" t="s">
        <v>121</v>
      </c>
      <c r="D48" s="94">
        <v>148034</v>
      </c>
      <c r="E48" s="94">
        <v>57518</v>
      </c>
      <c r="F48" s="94">
        <v>817</v>
      </c>
      <c r="G48" s="94">
        <v>1617</v>
      </c>
      <c r="H48" s="94">
        <v>4626</v>
      </c>
      <c r="I48" s="94">
        <v>0</v>
      </c>
      <c r="J48" s="95">
        <v>0</v>
      </c>
      <c r="K48" s="96">
        <v>0</v>
      </c>
      <c r="L48" s="95">
        <v>1</v>
      </c>
      <c r="M48" s="96">
        <v>0</v>
      </c>
      <c r="N48" s="95">
        <v>6277</v>
      </c>
      <c r="O48" s="96">
        <v>218890</v>
      </c>
      <c r="P48" s="95">
        <v>9252</v>
      </c>
      <c r="Q48" s="96">
        <v>76803</v>
      </c>
      <c r="R48" s="95">
        <v>82737</v>
      </c>
      <c r="S48" s="96">
        <v>37376</v>
      </c>
      <c r="T48" s="95">
        <v>15994</v>
      </c>
      <c r="U48" s="96">
        <v>0</v>
      </c>
      <c r="V48" s="95">
        <v>0</v>
      </c>
      <c r="W48" s="96">
        <v>0</v>
      </c>
      <c r="X48" s="95">
        <v>0</v>
      </c>
      <c r="Y48" s="96">
        <v>468</v>
      </c>
      <c r="Z48" s="95">
        <v>278</v>
      </c>
      <c r="AA48" s="96">
        <v>222908</v>
      </c>
      <c r="AB48" s="97">
        <v>0</v>
      </c>
      <c r="AC48" s="97">
        <v>-4018</v>
      </c>
      <c r="AD48" s="98">
        <v>54789</v>
      </c>
      <c r="AE48" s="98">
        <v>7445</v>
      </c>
      <c r="AF48" s="68"/>
      <c r="AG48" s="65" t="s">
        <v>15</v>
      </c>
      <c r="AH48" s="50"/>
      <c r="AI48" s="50"/>
      <c r="AJ48" s="10"/>
    </row>
    <row r="49" spans="1:36" x14ac:dyDescent="0.2">
      <c r="A49" s="8">
        <v>45308</v>
      </c>
      <c r="B49" s="76">
        <v>47</v>
      </c>
      <c r="C49" s="4" t="s">
        <v>127</v>
      </c>
      <c r="D49" s="94">
        <v>57719</v>
      </c>
      <c r="E49" s="94">
        <v>52542</v>
      </c>
      <c r="F49" s="94">
        <v>1106</v>
      </c>
      <c r="G49" s="94">
        <v>7486</v>
      </c>
      <c r="H49" s="94">
        <v>7360</v>
      </c>
      <c r="I49" s="94">
        <v>0</v>
      </c>
      <c r="J49" s="95">
        <v>0</v>
      </c>
      <c r="K49" s="96">
        <v>0</v>
      </c>
      <c r="L49" s="95">
        <v>5</v>
      </c>
      <c r="M49" s="96">
        <v>7800</v>
      </c>
      <c r="N49" s="95">
        <v>345</v>
      </c>
      <c r="O49" s="96">
        <v>134363</v>
      </c>
      <c r="P49" s="95">
        <v>14721</v>
      </c>
      <c r="Q49" s="96">
        <v>12289</v>
      </c>
      <c r="R49" s="95">
        <v>32181</v>
      </c>
      <c r="S49" s="96">
        <v>36142</v>
      </c>
      <c r="T49" s="95">
        <v>12308</v>
      </c>
      <c r="U49" s="96">
        <v>0</v>
      </c>
      <c r="V49" s="95">
        <v>0</v>
      </c>
      <c r="W49" s="96">
        <v>0</v>
      </c>
      <c r="X49" s="95">
        <v>0</v>
      </c>
      <c r="Y49" s="96">
        <v>705</v>
      </c>
      <c r="Z49" s="95">
        <v>465</v>
      </c>
      <c r="AA49" s="96">
        <v>108811</v>
      </c>
      <c r="AB49" s="97">
        <v>0</v>
      </c>
      <c r="AC49" s="97">
        <v>2552</v>
      </c>
      <c r="AD49" s="98">
        <v>64046</v>
      </c>
      <c r="AE49" s="98">
        <v>0</v>
      </c>
      <c r="AF49" s="68"/>
      <c r="AG49" s="65" t="s">
        <v>15</v>
      </c>
      <c r="AH49" s="50"/>
      <c r="AI49" s="50"/>
      <c r="AJ49" s="10"/>
    </row>
    <row r="50" spans="1:36" x14ac:dyDescent="0.2">
      <c r="A50" s="8">
        <v>45317</v>
      </c>
      <c r="B50" s="76">
        <v>48</v>
      </c>
      <c r="C50" s="4" t="s">
        <v>125</v>
      </c>
      <c r="D50" s="94">
        <v>3337</v>
      </c>
      <c r="E50" s="94">
        <v>25829</v>
      </c>
      <c r="F50" s="94">
        <v>1299</v>
      </c>
      <c r="G50" s="94">
        <v>-267</v>
      </c>
      <c r="H50" s="94">
        <v>4626</v>
      </c>
      <c r="I50" s="94">
        <v>0</v>
      </c>
      <c r="J50" s="95">
        <v>0</v>
      </c>
      <c r="K50" s="96">
        <v>0</v>
      </c>
      <c r="L50" s="95">
        <v>3</v>
      </c>
      <c r="M50" s="96">
        <v>200</v>
      </c>
      <c r="N50" s="95">
        <v>50</v>
      </c>
      <c r="O50" s="96">
        <v>35077</v>
      </c>
      <c r="P50" s="95">
        <v>9252</v>
      </c>
      <c r="Q50" s="96">
        <v>2160</v>
      </c>
      <c r="R50" s="95">
        <v>6602</v>
      </c>
      <c r="S50" s="96">
        <v>4830</v>
      </c>
      <c r="T50" s="95">
        <v>9135</v>
      </c>
      <c r="U50" s="96">
        <v>0</v>
      </c>
      <c r="V50" s="95">
        <v>0</v>
      </c>
      <c r="W50" s="96">
        <v>0</v>
      </c>
      <c r="X50" s="95">
        <v>0</v>
      </c>
      <c r="Y50" s="96">
        <v>468</v>
      </c>
      <c r="Z50" s="95">
        <v>205</v>
      </c>
      <c r="AA50" s="96">
        <v>32652</v>
      </c>
      <c r="AB50" s="97">
        <v>0</v>
      </c>
      <c r="AC50" s="97">
        <v>2425</v>
      </c>
      <c r="AD50" s="98">
        <v>62290</v>
      </c>
      <c r="AE50" s="98">
        <v>0</v>
      </c>
      <c r="AF50" s="68"/>
      <c r="AG50" s="65" t="s">
        <v>15</v>
      </c>
      <c r="AH50" s="50"/>
      <c r="AI50" s="50"/>
      <c r="AJ50" s="10"/>
    </row>
    <row r="51" spans="1:36" x14ac:dyDescent="0.2">
      <c r="A51" s="8">
        <v>45317</v>
      </c>
      <c r="B51" s="76">
        <v>49</v>
      </c>
      <c r="C51" s="4" t="s">
        <v>126</v>
      </c>
      <c r="D51" s="94">
        <v>5634</v>
      </c>
      <c r="E51" s="94">
        <v>4079</v>
      </c>
      <c r="F51" s="94">
        <v>1336</v>
      </c>
      <c r="G51" s="94">
        <v>9000</v>
      </c>
      <c r="H51" s="94">
        <v>2313</v>
      </c>
      <c r="I51" s="94">
        <v>0</v>
      </c>
      <c r="J51" s="95">
        <v>0</v>
      </c>
      <c r="K51" s="96">
        <v>0</v>
      </c>
      <c r="L51" s="95">
        <v>1</v>
      </c>
      <c r="M51" s="96">
        <v>0</v>
      </c>
      <c r="N51" s="95">
        <v>0</v>
      </c>
      <c r="O51" s="96">
        <v>22363</v>
      </c>
      <c r="P51" s="95">
        <v>8688</v>
      </c>
      <c r="Q51" s="96">
        <v>1153</v>
      </c>
      <c r="R51" s="95">
        <v>4549</v>
      </c>
      <c r="S51" s="96">
        <v>3178</v>
      </c>
      <c r="T51" s="95">
        <v>4041</v>
      </c>
      <c r="U51" s="96">
        <v>0</v>
      </c>
      <c r="V51" s="95">
        <v>0</v>
      </c>
      <c r="W51" s="96">
        <v>0</v>
      </c>
      <c r="X51" s="95">
        <v>0</v>
      </c>
      <c r="Y51" s="96">
        <v>353</v>
      </c>
      <c r="Z51" s="95">
        <v>181</v>
      </c>
      <c r="AA51" s="96">
        <v>22143</v>
      </c>
      <c r="AB51" s="97">
        <v>0</v>
      </c>
      <c r="AC51" s="97">
        <v>220</v>
      </c>
      <c r="AD51" s="98">
        <v>36997</v>
      </c>
      <c r="AE51" s="98">
        <v>0</v>
      </c>
      <c r="AF51" s="68"/>
      <c r="AG51" s="65" t="s">
        <v>15</v>
      </c>
      <c r="AH51" s="50"/>
      <c r="AI51" s="50"/>
      <c r="AJ51" s="10"/>
    </row>
    <row r="52" spans="1:36" x14ac:dyDescent="0.2">
      <c r="A52" s="8">
        <v>45317</v>
      </c>
      <c r="B52" s="76">
        <v>50</v>
      </c>
      <c r="C52" s="4" t="s">
        <v>124</v>
      </c>
      <c r="D52" s="94">
        <v>137</v>
      </c>
      <c r="E52" s="94">
        <v>719</v>
      </c>
      <c r="F52" s="94">
        <v>8418</v>
      </c>
      <c r="G52" s="94">
        <v>640</v>
      </c>
      <c r="H52" s="94">
        <v>1791</v>
      </c>
      <c r="I52" s="94">
        <v>0</v>
      </c>
      <c r="J52" s="95">
        <v>0</v>
      </c>
      <c r="K52" s="96">
        <v>0</v>
      </c>
      <c r="L52" s="95">
        <v>5</v>
      </c>
      <c r="M52" s="96">
        <v>25307</v>
      </c>
      <c r="N52" s="95">
        <v>0</v>
      </c>
      <c r="O52" s="96">
        <v>37017</v>
      </c>
      <c r="P52" s="95">
        <v>3582</v>
      </c>
      <c r="Q52" s="96">
        <v>1934</v>
      </c>
      <c r="R52" s="95">
        <v>9085</v>
      </c>
      <c r="S52" s="96">
        <v>5660</v>
      </c>
      <c r="T52" s="95">
        <v>9490</v>
      </c>
      <c r="U52" s="96">
        <v>0</v>
      </c>
      <c r="V52" s="95">
        <v>0</v>
      </c>
      <c r="W52" s="96">
        <v>0</v>
      </c>
      <c r="X52" s="95">
        <v>0</v>
      </c>
      <c r="Y52" s="96">
        <v>468</v>
      </c>
      <c r="Z52" s="95">
        <v>181</v>
      </c>
      <c r="AA52" s="96">
        <v>30400</v>
      </c>
      <c r="AB52" s="97">
        <v>0</v>
      </c>
      <c r="AC52" s="97">
        <v>6617</v>
      </c>
      <c r="AD52" s="98">
        <v>68180</v>
      </c>
      <c r="AE52" s="98">
        <v>0</v>
      </c>
      <c r="AF52" s="68"/>
      <c r="AG52" s="65" t="s">
        <v>15</v>
      </c>
      <c r="AH52" s="50"/>
      <c r="AI52" s="50"/>
      <c r="AJ52" s="10"/>
    </row>
    <row r="53" spans="1:36" x14ac:dyDescent="0.2">
      <c r="A53" s="8">
        <v>45317</v>
      </c>
      <c r="B53" s="76">
        <v>51</v>
      </c>
      <c r="C53" s="4" t="s">
        <v>123</v>
      </c>
      <c r="D53" s="94">
        <v>99920</v>
      </c>
      <c r="E53" s="94">
        <v>42134</v>
      </c>
      <c r="F53" s="94">
        <v>825</v>
      </c>
      <c r="G53" s="94">
        <v>3870</v>
      </c>
      <c r="H53" s="94">
        <v>13877</v>
      </c>
      <c r="I53" s="94">
        <v>0</v>
      </c>
      <c r="J53" s="95">
        <v>0</v>
      </c>
      <c r="K53" s="96">
        <v>0</v>
      </c>
      <c r="L53" s="95">
        <v>6</v>
      </c>
      <c r="M53" s="96">
        <v>5</v>
      </c>
      <c r="N53" s="95">
        <v>263</v>
      </c>
      <c r="O53" s="96">
        <v>160900</v>
      </c>
      <c r="P53" s="95">
        <v>56370</v>
      </c>
      <c r="Q53" s="96">
        <v>16380</v>
      </c>
      <c r="R53" s="95">
        <v>45167</v>
      </c>
      <c r="S53" s="96">
        <v>49851</v>
      </c>
      <c r="T53" s="95">
        <v>17010</v>
      </c>
      <c r="U53" s="96">
        <v>0</v>
      </c>
      <c r="V53" s="95">
        <v>0</v>
      </c>
      <c r="W53" s="96">
        <v>5213</v>
      </c>
      <c r="X53" s="95">
        <v>0</v>
      </c>
      <c r="Y53" s="96">
        <v>715</v>
      </c>
      <c r="Z53" s="95">
        <v>850</v>
      </c>
      <c r="AA53" s="96">
        <v>191556</v>
      </c>
      <c r="AB53" s="97">
        <v>0</v>
      </c>
      <c r="AC53" s="97">
        <v>-30656</v>
      </c>
      <c r="AD53" s="98">
        <v>57318</v>
      </c>
      <c r="AE53" s="98">
        <v>0</v>
      </c>
      <c r="AF53" s="68"/>
      <c r="AG53" s="65" t="s">
        <v>15</v>
      </c>
      <c r="AH53" s="50"/>
      <c r="AI53" s="50"/>
      <c r="AJ53" s="10"/>
    </row>
    <row r="54" spans="1:36" x14ac:dyDescent="0.2">
      <c r="A54" s="8">
        <v>45282</v>
      </c>
      <c r="B54" s="76">
        <v>52</v>
      </c>
      <c r="C54" s="4" t="s">
        <v>281</v>
      </c>
      <c r="D54" s="57">
        <v>40415</v>
      </c>
      <c r="E54" s="102">
        <v>17611</v>
      </c>
      <c r="F54" s="94">
        <v>6756</v>
      </c>
      <c r="G54" s="94">
        <v>0</v>
      </c>
      <c r="H54" s="94">
        <v>0</v>
      </c>
      <c r="I54" s="94">
        <v>0</v>
      </c>
      <c r="J54" s="95">
        <v>0</v>
      </c>
      <c r="K54" s="96">
        <v>0</v>
      </c>
      <c r="L54" s="95">
        <v>22</v>
      </c>
      <c r="M54" s="96">
        <v>0</v>
      </c>
      <c r="N54" s="95">
        <v>6096</v>
      </c>
      <c r="O54" s="96">
        <v>70900</v>
      </c>
      <c r="P54" s="95">
        <v>0</v>
      </c>
      <c r="Q54" s="96">
        <v>4040</v>
      </c>
      <c r="R54" s="95">
        <v>39859</v>
      </c>
      <c r="S54" s="96">
        <v>0</v>
      </c>
      <c r="T54" s="95">
        <v>7141</v>
      </c>
      <c r="U54" s="96">
        <v>0</v>
      </c>
      <c r="V54" s="95">
        <v>0</v>
      </c>
      <c r="W54" s="96">
        <v>0</v>
      </c>
      <c r="X54" s="95">
        <v>0</v>
      </c>
      <c r="Y54" s="96">
        <v>5242</v>
      </c>
      <c r="Z54" s="95">
        <v>0</v>
      </c>
      <c r="AA54" s="96">
        <v>56282</v>
      </c>
      <c r="AB54" s="97">
        <v>0</v>
      </c>
      <c r="AC54" s="97">
        <v>14618</v>
      </c>
      <c r="AD54" s="98">
        <v>0</v>
      </c>
      <c r="AE54" s="98">
        <v>0</v>
      </c>
      <c r="AF54" s="68"/>
      <c r="AG54" s="65" t="s">
        <v>15</v>
      </c>
      <c r="AH54" s="50"/>
      <c r="AI54" s="50"/>
      <c r="AJ54" s="10"/>
    </row>
    <row r="55" spans="1:36" x14ac:dyDescent="0.2">
      <c r="A55" s="8">
        <v>45324</v>
      </c>
      <c r="B55" s="76">
        <v>53</v>
      </c>
      <c r="C55" s="4" t="s">
        <v>130</v>
      </c>
      <c r="D55" s="94">
        <v>281063</v>
      </c>
      <c r="E55" s="94">
        <v>88321</v>
      </c>
      <c r="F55" s="94">
        <v>14988</v>
      </c>
      <c r="G55" s="94">
        <v>875</v>
      </c>
      <c r="H55" s="94">
        <v>0</v>
      </c>
      <c r="I55" s="94">
        <v>0</v>
      </c>
      <c r="J55" s="95">
        <v>0</v>
      </c>
      <c r="K55" s="96">
        <v>207344</v>
      </c>
      <c r="L55" s="95">
        <v>2238</v>
      </c>
      <c r="M55" s="96">
        <v>7200</v>
      </c>
      <c r="N55" s="95">
        <v>350</v>
      </c>
      <c r="O55" s="96">
        <v>602379</v>
      </c>
      <c r="P55" s="95">
        <v>0</v>
      </c>
      <c r="Q55" s="96">
        <v>98167</v>
      </c>
      <c r="R55" s="95">
        <v>257165</v>
      </c>
      <c r="S55" s="96">
        <v>220608</v>
      </c>
      <c r="T55" s="95">
        <v>60042</v>
      </c>
      <c r="U55" s="96">
        <v>0</v>
      </c>
      <c r="V55" s="95">
        <v>99180</v>
      </c>
      <c r="W55" s="96">
        <v>7609</v>
      </c>
      <c r="X55" s="95">
        <v>0</v>
      </c>
      <c r="Y55" s="96">
        <v>1000</v>
      </c>
      <c r="Z55" s="95">
        <v>0</v>
      </c>
      <c r="AA55" s="96">
        <v>743771</v>
      </c>
      <c r="AB55" s="97">
        <v>-4528</v>
      </c>
      <c r="AC55" s="97">
        <v>-145920</v>
      </c>
      <c r="AD55" s="98">
        <v>0</v>
      </c>
      <c r="AE55" s="98">
        <v>0</v>
      </c>
      <c r="AF55" s="68"/>
      <c r="AG55" s="65" t="s">
        <v>15</v>
      </c>
      <c r="AH55" s="50"/>
      <c r="AI55" s="50"/>
      <c r="AJ55" s="10"/>
    </row>
    <row r="56" spans="1:36" x14ac:dyDescent="0.2">
      <c r="A56" s="8">
        <v>45322</v>
      </c>
      <c r="B56" s="76">
        <v>54</v>
      </c>
      <c r="C56" s="4" t="s">
        <v>131</v>
      </c>
      <c r="D56" s="94">
        <v>1880495</v>
      </c>
      <c r="E56" s="94">
        <v>994935</v>
      </c>
      <c r="F56" s="94">
        <v>258846</v>
      </c>
      <c r="G56" s="94">
        <v>7593</v>
      </c>
      <c r="H56" s="94">
        <v>926587</v>
      </c>
      <c r="I56" s="94">
        <v>16050</v>
      </c>
      <c r="J56" s="95">
        <v>0</v>
      </c>
      <c r="K56" s="96">
        <v>419853</v>
      </c>
      <c r="L56" s="95">
        <v>693</v>
      </c>
      <c r="M56" s="96">
        <v>29500</v>
      </c>
      <c r="N56" s="95">
        <v>699534</v>
      </c>
      <c r="O56" s="96">
        <v>5234086</v>
      </c>
      <c r="P56" s="95">
        <v>1298161</v>
      </c>
      <c r="Q56" s="96">
        <v>17428</v>
      </c>
      <c r="R56" s="95">
        <v>558827</v>
      </c>
      <c r="S56" s="96">
        <v>658271</v>
      </c>
      <c r="T56" s="95">
        <v>1354871</v>
      </c>
      <c r="U56" s="96">
        <v>16050</v>
      </c>
      <c r="V56" s="95">
        <v>419853</v>
      </c>
      <c r="W56" s="96">
        <v>817988</v>
      </c>
      <c r="X56" s="95">
        <v>0</v>
      </c>
      <c r="Y56" s="96">
        <v>16924</v>
      </c>
      <c r="Z56" s="95">
        <v>112477</v>
      </c>
      <c r="AA56" s="96">
        <v>5270850</v>
      </c>
      <c r="AB56" s="97">
        <v>37115</v>
      </c>
      <c r="AC56" s="97">
        <v>351</v>
      </c>
      <c r="AD56" s="98">
        <v>915988</v>
      </c>
      <c r="AE56" s="98">
        <v>547651</v>
      </c>
      <c r="AF56" s="68"/>
      <c r="AG56" s="65" t="s">
        <v>15</v>
      </c>
      <c r="AH56" s="50"/>
      <c r="AI56" s="50"/>
      <c r="AJ56" s="10"/>
    </row>
    <row r="57" spans="1:36" x14ac:dyDescent="0.2">
      <c r="A57" s="8">
        <v>45324</v>
      </c>
      <c r="B57" s="76">
        <v>55</v>
      </c>
      <c r="C57" s="4" t="s">
        <v>132</v>
      </c>
      <c r="D57" s="94">
        <v>82384</v>
      </c>
      <c r="E57" s="94">
        <v>72790</v>
      </c>
      <c r="F57" s="94">
        <v>10245</v>
      </c>
      <c r="G57" s="94">
        <v>784</v>
      </c>
      <c r="H57" s="94">
        <v>0</v>
      </c>
      <c r="I57" s="94">
        <v>0</v>
      </c>
      <c r="J57" s="95">
        <v>0</v>
      </c>
      <c r="K57" s="96">
        <v>25983</v>
      </c>
      <c r="L57" s="95">
        <v>601</v>
      </c>
      <c r="M57" s="96">
        <v>703</v>
      </c>
      <c r="N57" s="95">
        <v>0</v>
      </c>
      <c r="O57" s="96">
        <v>193490</v>
      </c>
      <c r="P57" s="95">
        <v>0</v>
      </c>
      <c r="Q57" s="96">
        <v>40196</v>
      </c>
      <c r="R57" s="95">
        <v>75355</v>
      </c>
      <c r="S57" s="96">
        <v>80546</v>
      </c>
      <c r="T57" s="95">
        <v>14966</v>
      </c>
      <c r="U57" s="96">
        <v>0</v>
      </c>
      <c r="V57" s="95">
        <v>343</v>
      </c>
      <c r="W57" s="96">
        <v>1497</v>
      </c>
      <c r="X57" s="95">
        <v>0</v>
      </c>
      <c r="Y57" s="96">
        <v>750</v>
      </c>
      <c r="Z57" s="95">
        <v>0</v>
      </c>
      <c r="AA57" s="96">
        <v>213653</v>
      </c>
      <c r="AB57" s="97">
        <v>0</v>
      </c>
      <c r="AC57" s="97">
        <v>-20163</v>
      </c>
      <c r="AD57" s="98">
        <v>92442</v>
      </c>
      <c r="AE57" s="98">
        <v>0</v>
      </c>
      <c r="AF57" s="68"/>
      <c r="AG57" s="65" t="s">
        <v>15</v>
      </c>
      <c r="AH57" s="50"/>
      <c r="AI57" s="50"/>
      <c r="AJ57" s="10"/>
    </row>
    <row r="58" spans="1:36" x14ac:dyDescent="0.2">
      <c r="A58" s="8">
        <v>45322</v>
      </c>
      <c r="B58" s="76">
        <v>56</v>
      </c>
      <c r="C58" s="4" t="s">
        <v>282</v>
      </c>
      <c r="D58" s="94">
        <v>22157</v>
      </c>
      <c r="E58" s="94">
        <v>30234</v>
      </c>
      <c r="F58" s="94">
        <v>0</v>
      </c>
      <c r="G58" s="94">
        <v>43</v>
      </c>
      <c r="H58" s="94">
        <v>130672</v>
      </c>
      <c r="I58" s="94">
        <v>0</v>
      </c>
      <c r="J58" s="95">
        <v>0</v>
      </c>
      <c r="K58" s="96">
        <v>0</v>
      </c>
      <c r="L58" s="95">
        <v>1</v>
      </c>
      <c r="M58" s="96">
        <v>0</v>
      </c>
      <c r="N58" s="95">
        <v>0</v>
      </c>
      <c r="O58" s="96">
        <v>183107</v>
      </c>
      <c r="P58" s="95">
        <v>157003</v>
      </c>
      <c r="Q58" s="96">
        <v>6592</v>
      </c>
      <c r="R58" s="95">
        <v>14571</v>
      </c>
      <c r="S58" s="96">
        <v>0</v>
      </c>
      <c r="T58" s="95">
        <v>10276</v>
      </c>
      <c r="U58" s="96">
        <v>0</v>
      </c>
      <c r="V58" s="95">
        <v>0</v>
      </c>
      <c r="W58" s="96">
        <v>0</v>
      </c>
      <c r="X58" s="95">
        <v>0</v>
      </c>
      <c r="Y58" s="96">
        <v>468</v>
      </c>
      <c r="Z58" s="95">
        <v>301</v>
      </c>
      <c r="AA58" s="96">
        <v>189211</v>
      </c>
      <c r="AB58" s="97">
        <v>0</v>
      </c>
      <c r="AC58" s="97">
        <v>-6104</v>
      </c>
      <c r="AD58" s="98">
        <v>34237</v>
      </c>
      <c r="AE58" s="98">
        <v>0</v>
      </c>
      <c r="AF58" s="68"/>
      <c r="AG58" s="65" t="s">
        <v>15</v>
      </c>
      <c r="AH58" s="50"/>
      <c r="AI58" s="50"/>
      <c r="AJ58" s="27"/>
    </row>
    <row r="59" spans="1:36" x14ac:dyDescent="0.2">
      <c r="A59" s="8">
        <v>45322</v>
      </c>
      <c r="B59" s="76">
        <v>57</v>
      </c>
      <c r="C59" s="4" t="s">
        <v>134</v>
      </c>
      <c r="D59" s="94">
        <v>5086</v>
      </c>
      <c r="E59" s="94">
        <v>27214</v>
      </c>
      <c r="F59" s="94">
        <v>5297</v>
      </c>
      <c r="G59" s="94">
        <v>2796</v>
      </c>
      <c r="H59" s="94">
        <v>2421</v>
      </c>
      <c r="I59" s="94">
        <v>0</v>
      </c>
      <c r="J59" s="95">
        <v>0</v>
      </c>
      <c r="K59" s="96">
        <v>0</v>
      </c>
      <c r="L59" s="95">
        <v>6</v>
      </c>
      <c r="M59" s="96">
        <v>0</v>
      </c>
      <c r="N59" s="95">
        <v>50</v>
      </c>
      <c r="O59" s="96">
        <v>42870</v>
      </c>
      <c r="P59" s="95">
        <v>4843</v>
      </c>
      <c r="Q59" s="96">
        <v>3438</v>
      </c>
      <c r="R59" s="95">
        <v>15797</v>
      </c>
      <c r="S59" s="96">
        <v>15546</v>
      </c>
      <c r="T59" s="95">
        <v>6692</v>
      </c>
      <c r="U59" s="96">
        <v>0</v>
      </c>
      <c r="V59" s="95">
        <v>0</v>
      </c>
      <c r="W59" s="96">
        <v>0</v>
      </c>
      <c r="X59" s="95">
        <v>0</v>
      </c>
      <c r="Y59" s="96">
        <v>545</v>
      </c>
      <c r="Z59" s="95">
        <v>363</v>
      </c>
      <c r="AA59" s="96">
        <v>47224</v>
      </c>
      <c r="AB59" s="97">
        <v>0</v>
      </c>
      <c r="AC59" s="97">
        <v>-4354</v>
      </c>
      <c r="AD59" s="98">
        <v>161075</v>
      </c>
      <c r="AE59" s="98">
        <v>0</v>
      </c>
      <c r="AF59" s="68"/>
      <c r="AG59" s="65" t="s">
        <v>15</v>
      </c>
      <c r="AH59" s="50"/>
      <c r="AI59" s="50"/>
      <c r="AJ59" s="10"/>
    </row>
    <row r="60" spans="1:36" x14ac:dyDescent="0.2">
      <c r="A60" s="8">
        <v>45322</v>
      </c>
      <c r="B60" s="76">
        <v>58</v>
      </c>
      <c r="C60" s="4" t="s">
        <v>135</v>
      </c>
      <c r="D60" s="94">
        <v>20789</v>
      </c>
      <c r="E60" s="94">
        <v>1514</v>
      </c>
      <c r="F60" s="94">
        <v>0</v>
      </c>
      <c r="G60" s="94">
        <v>0</v>
      </c>
      <c r="H60" s="94">
        <v>0</v>
      </c>
      <c r="I60" s="94">
        <v>0</v>
      </c>
      <c r="J60" s="95">
        <v>25000</v>
      </c>
      <c r="K60" s="96">
        <v>0</v>
      </c>
      <c r="L60" s="95">
        <v>1</v>
      </c>
      <c r="M60" s="96">
        <v>0</v>
      </c>
      <c r="N60" s="95">
        <v>142</v>
      </c>
      <c r="O60" s="96">
        <v>47446</v>
      </c>
      <c r="P60" s="95">
        <v>21151</v>
      </c>
      <c r="Q60" s="96">
        <v>1742</v>
      </c>
      <c r="R60" s="95">
        <v>5241</v>
      </c>
      <c r="S60" s="96">
        <v>3063</v>
      </c>
      <c r="T60" s="95">
        <v>5811</v>
      </c>
      <c r="U60" s="96">
        <v>0</v>
      </c>
      <c r="V60" s="95">
        <v>0</v>
      </c>
      <c r="W60" s="96">
        <v>1468</v>
      </c>
      <c r="X60" s="95">
        <v>0</v>
      </c>
      <c r="Y60" s="96">
        <v>390</v>
      </c>
      <c r="Z60" s="95">
        <v>181</v>
      </c>
      <c r="AA60" s="96">
        <v>39047</v>
      </c>
      <c r="AB60" s="97">
        <v>0</v>
      </c>
      <c r="AC60" s="97">
        <v>8399</v>
      </c>
      <c r="AD60" s="98">
        <v>0</v>
      </c>
      <c r="AE60" s="98">
        <v>0</v>
      </c>
      <c r="AF60" s="68"/>
      <c r="AG60" s="65" t="s">
        <v>15</v>
      </c>
      <c r="AH60" s="50"/>
      <c r="AI60" s="50"/>
      <c r="AJ60" s="10"/>
    </row>
    <row r="61" spans="1:36" x14ac:dyDescent="0.2">
      <c r="A61" s="8">
        <v>45320</v>
      </c>
      <c r="B61" s="76">
        <v>59</v>
      </c>
      <c r="C61" s="4" t="s">
        <v>136</v>
      </c>
      <c r="D61" s="94">
        <v>89746</v>
      </c>
      <c r="E61" s="94">
        <v>347433</v>
      </c>
      <c r="F61" s="94">
        <v>101135</v>
      </c>
      <c r="G61" s="94">
        <v>0</v>
      </c>
      <c r="H61" s="94">
        <v>9956</v>
      </c>
      <c r="I61" s="94">
        <v>155829</v>
      </c>
      <c r="J61" s="95">
        <v>0</v>
      </c>
      <c r="K61" s="96">
        <v>349766</v>
      </c>
      <c r="L61" s="95">
        <v>2354</v>
      </c>
      <c r="M61" s="96">
        <v>0</v>
      </c>
      <c r="N61" s="95">
        <v>299803</v>
      </c>
      <c r="O61" s="96">
        <v>1356022</v>
      </c>
      <c r="P61" s="95">
        <v>9956</v>
      </c>
      <c r="Q61" s="96">
        <v>78515</v>
      </c>
      <c r="R61" s="95">
        <v>593792</v>
      </c>
      <c r="S61" s="96">
        <v>0</v>
      </c>
      <c r="T61" s="95">
        <v>200743</v>
      </c>
      <c r="U61" s="96">
        <v>155829</v>
      </c>
      <c r="V61" s="95">
        <v>332930</v>
      </c>
      <c r="W61" s="96">
        <v>0</v>
      </c>
      <c r="X61" s="95">
        <v>0</v>
      </c>
      <c r="Y61" s="96">
        <v>12030</v>
      </c>
      <c r="Z61" s="95">
        <v>2273</v>
      </c>
      <c r="AA61" s="96">
        <v>1386068</v>
      </c>
      <c r="AB61" s="97">
        <v>0</v>
      </c>
      <c r="AC61" s="97">
        <v>-30045</v>
      </c>
      <c r="AD61" s="98">
        <v>210035</v>
      </c>
      <c r="AE61" s="98">
        <v>100521</v>
      </c>
      <c r="AF61" s="68"/>
      <c r="AG61" s="65" t="s">
        <v>15</v>
      </c>
      <c r="AH61" s="50"/>
      <c r="AI61" s="50"/>
      <c r="AJ61" s="10"/>
    </row>
    <row r="62" spans="1:36" x14ac:dyDescent="0.2">
      <c r="A62" s="8">
        <v>45274</v>
      </c>
      <c r="B62" s="76">
        <v>60</v>
      </c>
      <c r="C62" s="4" t="s">
        <v>140</v>
      </c>
      <c r="D62" s="94">
        <v>24531</v>
      </c>
      <c r="E62" s="94">
        <v>623154</v>
      </c>
      <c r="F62" s="94">
        <v>95668</v>
      </c>
      <c r="G62" s="94">
        <v>0</v>
      </c>
      <c r="H62" s="94">
        <v>146600</v>
      </c>
      <c r="I62" s="94">
        <v>159982</v>
      </c>
      <c r="J62" s="95">
        <v>0</v>
      </c>
      <c r="K62" s="96">
        <v>66180</v>
      </c>
      <c r="L62" s="95">
        <v>1939</v>
      </c>
      <c r="M62" s="96">
        <v>0</v>
      </c>
      <c r="N62" s="95">
        <v>850</v>
      </c>
      <c r="O62" s="96">
        <v>1118904</v>
      </c>
      <c r="P62" s="95">
        <v>15245</v>
      </c>
      <c r="Q62" s="96">
        <v>161019</v>
      </c>
      <c r="R62" s="95">
        <v>248347</v>
      </c>
      <c r="S62" s="96">
        <v>92208</v>
      </c>
      <c r="T62" s="95">
        <v>145115</v>
      </c>
      <c r="U62" s="96">
        <v>159982</v>
      </c>
      <c r="V62" s="95">
        <v>66180</v>
      </c>
      <c r="W62" s="96">
        <v>0</v>
      </c>
      <c r="X62" s="95">
        <v>0</v>
      </c>
      <c r="Y62" s="96">
        <v>705</v>
      </c>
      <c r="Z62" s="95">
        <v>0</v>
      </c>
      <c r="AA62" s="96">
        <v>888801</v>
      </c>
      <c r="AB62" s="97">
        <v>0</v>
      </c>
      <c r="AC62" s="97">
        <v>230103</v>
      </c>
      <c r="AD62" s="98">
        <v>101566</v>
      </c>
      <c r="AE62" s="98">
        <v>161600</v>
      </c>
      <c r="AF62" s="68"/>
      <c r="AG62" s="65" t="s">
        <v>15</v>
      </c>
      <c r="AH62" s="50"/>
      <c r="AI62" s="50"/>
      <c r="AJ62" s="10"/>
    </row>
    <row r="63" spans="1:36" ht="25.5" x14ac:dyDescent="0.2">
      <c r="A63" s="8">
        <v>45274</v>
      </c>
      <c r="B63" s="76">
        <v>61</v>
      </c>
      <c r="C63" s="4" t="s">
        <v>141</v>
      </c>
      <c r="D63" s="94">
        <v>10115</v>
      </c>
      <c r="E63" s="94">
        <v>94615</v>
      </c>
      <c r="F63" s="94">
        <v>604</v>
      </c>
      <c r="G63" s="94">
        <v>1000</v>
      </c>
      <c r="H63" s="94">
        <v>0</v>
      </c>
      <c r="I63" s="94">
        <v>0</v>
      </c>
      <c r="J63" s="95">
        <v>0</v>
      </c>
      <c r="K63" s="96">
        <v>0</v>
      </c>
      <c r="L63" s="95">
        <v>0</v>
      </c>
      <c r="M63" s="96">
        <v>0</v>
      </c>
      <c r="N63" s="95">
        <v>0</v>
      </c>
      <c r="O63" s="96">
        <v>106335</v>
      </c>
      <c r="P63" s="95">
        <v>0</v>
      </c>
      <c r="Q63" s="96">
        <v>93716</v>
      </c>
      <c r="R63" s="95">
        <v>6737.55</v>
      </c>
      <c r="S63" s="96">
        <v>0</v>
      </c>
      <c r="T63" s="95">
        <v>50089</v>
      </c>
      <c r="U63" s="96">
        <v>0</v>
      </c>
      <c r="V63" s="95">
        <v>0</v>
      </c>
      <c r="W63" s="96">
        <v>0</v>
      </c>
      <c r="X63" s="95">
        <v>0</v>
      </c>
      <c r="Y63" s="96">
        <v>6112.65</v>
      </c>
      <c r="Z63" s="95">
        <v>0</v>
      </c>
      <c r="AA63" s="96">
        <v>156655</v>
      </c>
      <c r="AB63" s="97">
        <v>0</v>
      </c>
      <c r="AC63" s="97">
        <v>-50320</v>
      </c>
      <c r="AD63" s="98">
        <v>0</v>
      </c>
      <c r="AE63" s="98">
        <v>0</v>
      </c>
      <c r="AF63" s="69" t="s">
        <v>563</v>
      </c>
      <c r="AG63" s="65" t="s">
        <v>15</v>
      </c>
      <c r="AH63" s="50"/>
      <c r="AI63" s="50"/>
      <c r="AJ63" s="10"/>
    </row>
    <row r="64" spans="1:36" x14ac:dyDescent="0.2">
      <c r="A64" s="8">
        <v>45271</v>
      </c>
      <c r="B64" s="76">
        <v>62</v>
      </c>
      <c r="C64" s="5" t="s">
        <v>283</v>
      </c>
      <c r="D64" s="94">
        <v>729159</v>
      </c>
      <c r="E64" s="94">
        <v>982978</v>
      </c>
      <c r="F64" s="94">
        <v>0</v>
      </c>
      <c r="G64" s="94">
        <v>126243</v>
      </c>
      <c r="H64" s="94">
        <v>761820</v>
      </c>
      <c r="I64" s="94">
        <v>234154</v>
      </c>
      <c r="J64" s="95">
        <v>0</v>
      </c>
      <c r="K64" s="96">
        <v>61935</v>
      </c>
      <c r="L64" s="95">
        <v>11753</v>
      </c>
      <c r="M64" s="96">
        <v>47229</v>
      </c>
      <c r="N64" s="95">
        <v>17940</v>
      </c>
      <c r="O64" s="96">
        <v>2973211</v>
      </c>
      <c r="P64" s="95">
        <v>1581653</v>
      </c>
      <c r="Q64" s="96">
        <v>117185</v>
      </c>
      <c r="R64" s="95">
        <v>695513</v>
      </c>
      <c r="S64" s="96">
        <v>393241</v>
      </c>
      <c r="T64" s="95">
        <v>266727</v>
      </c>
      <c r="U64" s="96">
        <v>234154</v>
      </c>
      <c r="V64" s="95">
        <v>15151</v>
      </c>
      <c r="W64" s="96">
        <v>0</v>
      </c>
      <c r="X64" s="95">
        <v>0</v>
      </c>
      <c r="Y64" s="96">
        <v>0</v>
      </c>
      <c r="Z64" s="95">
        <v>58261</v>
      </c>
      <c r="AA64" s="96">
        <v>3361885</v>
      </c>
      <c r="AB64" s="97">
        <v>0</v>
      </c>
      <c r="AC64" s="97">
        <v>-388674</v>
      </c>
      <c r="AD64" s="98">
        <v>99473</v>
      </c>
      <c r="AE64" s="98">
        <v>56960</v>
      </c>
      <c r="AF64" s="68"/>
      <c r="AG64" s="65" t="s">
        <v>15</v>
      </c>
      <c r="AH64" s="50"/>
      <c r="AI64" s="50"/>
      <c r="AJ64" s="10"/>
    </row>
    <row r="65" spans="1:36" x14ac:dyDescent="0.2">
      <c r="A65" s="8">
        <v>45317</v>
      </c>
      <c r="B65" s="76">
        <v>63</v>
      </c>
      <c r="C65" s="5" t="s">
        <v>284</v>
      </c>
      <c r="D65" s="94">
        <v>86708</v>
      </c>
      <c r="E65" s="94">
        <v>568039</v>
      </c>
      <c r="F65" s="94">
        <v>0</v>
      </c>
      <c r="G65" s="94">
        <v>1235</v>
      </c>
      <c r="H65" s="94">
        <v>0</v>
      </c>
      <c r="I65" s="94">
        <v>0</v>
      </c>
      <c r="J65" s="58">
        <v>0</v>
      </c>
      <c r="K65" s="96">
        <v>6406</v>
      </c>
      <c r="L65" s="95">
        <v>5460</v>
      </c>
      <c r="M65" s="96">
        <v>0</v>
      </c>
      <c r="N65" s="95">
        <v>8220</v>
      </c>
      <c r="O65" s="96">
        <v>676068</v>
      </c>
      <c r="P65" s="95">
        <v>84781</v>
      </c>
      <c r="Q65" s="96">
        <v>114825</v>
      </c>
      <c r="R65" s="95">
        <v>180961</v>
      </c>
      <c r="S65" s="96">
        <v>1823</v>
      </c>
      <c r="T65" s="95">
        <v>273181</v>
      </c>
      <c r="U65" s="96">
        <v>0</v>
      </c>
      <c r="V65" s="95">
        <v>4994</v>
      </c>
      <c r="W65" s="96">
        <v>100</v>
      </c>
      <c r="X65" s="95">
        <v>0</v>
      </c>
      <c r="Y65" s="96">
        <v>938</v>
      </c>
      <c r="Z65" s="95">
        <v>1341</v>
      </c>
      <c r="AA65" s="96">
        <v>662944</v>
      </c>
      <c r="AB65" s="100">
        <v>0</v>
      </c>
      <c r="AC65" s="97">
        <v>14062</v>
      </c>
      <c r="AD65" s="98">
        <v>475627</v>
      </c>
      <c r="AE65" s="98">
        <v>0</v>
      </c>
      <c r="AF65" s="68"/>
      <c r="AG65" s="65" t="s">
        <v>15</v>
      </c>
      <c r="AH65" s="50"/>
      <c r="AI65" s="50"/>
      <c r="AJ65" s="27"/>
    </row>
    <row r="66" spans="1:36" x14ac:dyDescent="0.2">
      <c r="A66" s="8">
        <v>45320</v>
      </c>
      <c r="B66" s="76">
        <v>64</v>
      </c>
      <c r="C66" s="4" t="s">
        <v>147</v>
      </c>
      <c r="D66" s="94">
        <v>12253</v>
      </c>
      <c r="E66" s="94">
        <v>250</v>
      </c>
      <c r="F66" s="94">
        <v>432</v>
      </c>
      <c r="G66" s="94">
        <v>0</v>
      </c>
      <c r="H66" s="94">
        <v>0</v>
      </c>
      <c r="I66" s="94">
        <v>0</v>
      </c>
      <c r="J66" s="95">
        <v>0</v>
      </c>
      <c r="K66" s="96">
        <v>0</v>
      </c>
      <c r="L66" s="95">
        <v>7</v>
      </c>
      <c r="M66" s="96">
        <v>0</v>
      </c>
      <c r="N66" s="95">
        <v>0</v>
      </c>
      <c r="O66" s="96">
        <v>12942</v>
      </c>
      <c r="P66" s="95">
        <v>0</v>
      </c>
      <c r="Q66" s="96">
        <v>5754</v>
      </c>
      <c r="R66" s="95">
        <v>4552</v>
      </c>
      <c r="S66" s="96">
        <v>0</v>
      </c>
      <c r="T66" s="95">
        <v>3146</v>
      </c>
      <c r="U66" s="96">
        <v>0</v>
      </c>
      <c r="V66" s="95">
        <v>0</v>
      </c>
      <c r="W66" s="96">
        <v>0</v>
      </c>
      <c r="X66" s="95">
        <v>0</v>
      </c>
      <c r="Y66" s="96">
        <v>0</v>
      </c>
      <c r="Z66" s="95">
        <v>0</v>
      </c>
      <c r="AA66" s="96">
        <v>13452</v>
      </c>
      <c r="AB66" s="97">
        <v>0</v>
      </c>
      <c r="AC66" s="97">
        <v>-510</v>
      </c>
      <c r="AD66" s="98">
        <v>0</v>
      </c>
      <c r="AE66" s="98">
        <v>0</v>
      </c>
      <c r="AF66" s="68"/>
      <c r="AG66" s="65" t="s">
        <v>15</v>
      </c>
      <c r="AH66" s="50"/>
      <c r="AI66" s="50"/>
      <c r="AJ66" s="10"/>
    </row>
    <row r="67" spans="1:36" x14ac:dyDescent="0.2">
      <c r="A67" s="8">
        <v>45324</v>
      </c>
      <c r="B67" s="76">
        <v>65</v>
      </c>
      <c r="C67" s="5" t="s">
        <v>148</v>
      </c>
      <c r="D67" s="94">
        <v>149023</v>
      </c>
      <c r="E67" s="94">
        <v>40786</v>
      </c>
      <c r="F67" s="94">
        <v>3506</v>
      </c>
      <c r="G67" s="94">
        <v>0</v>
      </c>
      <c r="H67" s="94">
        <v>0</v>
      </c>
      <c r="I67" s="94">
        <v>0</v>
      </c>
      <c r="J67" s="95">
        <v>0</v>
      </c>
      <c r="K67" s="96">
        <v>0</v>
      </c>
      <c r="L67" s="95">
        <v>758</v>
      </c>
      <c r="M67" s="96">
        <v>4164</v>
      </c>
      <c r="N67" s="95">
        <v>150</v>
      </c>
      <c r="O67" s="96">
        <v>198387</v>
      </c>
      <c r="P67" s="95">
        <v>0</v>
      </c>
      <c r="Q67" s="96">
        <v>53005</v>
      </c>
      <c r="R67" s="95">
        <v>66401</v>
      </c>
      <c r="S67" s="96">
        <v>68907</v>
      </c>
      <c r="T67" s="95">
        <v>22151</v>
      </c>
      <c r="U67" s="96">
        <v>0</v>
      </c>
      <c r="V67" s="95">
        <v>0</v>
      </c>
      <c r="W67" s="96">
        <v>0</v>
      </c>
      <c r="X67" s="95">
        <v>0</v>
      </c>
      <c r="Y67" s="96">
        <v>750</v>
      </c>
      <c r="Z67" s="95">
        <v>0</v>
      </c>
      <c r="AA67" s="96">
        <v>211214</v>
      </c>
      <c r="AB67" s="97">
        <v>751</v>
      </c>
      <c r="AC67" s="97">
        <v>13578</v>
      </c>
      <c r="AD67" s="98">
        <v>669</v>
      </c>
      <c r="AE67" s="98">
        <v>0</v>
      </c>
      <c r="AF67" s="68"/>
      <c r="AG67" s="65" t="s">
        <v>15</v>
      </c>
      <c r="AH67" s="50"/>
      <c r="AI67" s="50"/>
      <c r="AJ67" s="10"/>
    </row>
    <row r="68" spans="1:36" x14ac:dyDescent="0.2">
      <c r="A68" s="8">
        <v>45273</v>
      </c>
      <c r="B68" s="76">
        <v>66</v>
      </c>
      <c r="C68" s="4" t="s">
        <v>285</v>
      </c>
      <c r="D68" s="94">
        <v>82794</v>
      </c>
      <c r="E68" s="94">
        <v>403382</v>
      </c>
      <c r="F68" s="94">
        <v>3596</v>
      </c>
      <c r="G68" s="94">
        <v>0</v>
      </c>
      <c r="H68" s="94">
        <v>0</v>
      </c>
      <c r="I68" s="94">
        <v>0</v>
      </c>
      <c r="J68" s="95">
        <v>0</v>
      </c>
      <c r="K68" s="96">
        <v>295853</v>
      </c>
      <c r="L68" s="95">
        <v>3494</v>
      </c>
      <c r="M68" s="96">
        <v>11964</v>
      </c>
      <c r="N68" s="95">
        <v>1454</v>
      </c>
      <c r="O68" s="96">
        <v>802537</v>
      </c>
      <c r="P68" s="95">
        <v>0</v>
      </c>
      <c r="Q68" s="96">
        <v>92369</v>
      </c>
      <c r="R68" s="95">
        <v>286402</v>
      </c>
      <c r="S68" s="96">
        <v>25007</v>
      </c>
      <c r="T68" s="95">
        <v>94669</v>
      </c>
      <c r="U68" s="96">
        <v>0</v>
      </c>
      <c r="V68" s="95">
        <v>299875</v>
      </c>
      <c r="W68" s="96">
        <v>0</v>
      </c>
      <c r="X68" s="95">
        <v>0</v>
      </c>
      <c r="Y68" s="96">
        <v>717</v>
      </c>
      <c r="Z68" s="95">
        <v>140</v>
      </c>
      <c r="AA68" s="96">
        <v>799179</v>
      </c>
      <c r="AB68" s="97">
        <v>-7000</v>
      </c>
      <c r="AC68" s="97">
        <v>-3642</v>
      </c>
      <c r="AD68" s="98">
        <v>0</v>
      </c>
      <c r="AE68" s="98">
        <v>0</v>
      </c>
      <c r="AF68" s="68"/>
      <c r="AG68" s="65" t="s">
        <v>15</v>
      </c>
      <c r="AH68" s="50"/>
      <c r="AI68" s="50"/>
      <c r="AJ68" s="10"/>
    </row>
    <row r="69" spans="1:36" x14ac:dyDescent="0.2">
      <c r="A69" s="8">
        <v>45282</v>
      </c>
      <c r="B69" s="76">
        <v>67</v>
      </c>
      <c r="C69" s="4" t="s">
        <v>151</v>
      </c>
      <c r="D69" s="94">
        <v>631848</v>
      </c>
      <c r="E69" s="94">
        <v>776528</v>
      </c>
      <c r="F69" s="94">
        <v>13757</v>
      </c>
      <c r="G69" s="94">
        <v>0</v>
      </c>
      <c r="H69" s="94">
        <v>584914</v>
      </c>
      <c r="I69" s="94">
        <v>195790</v>
      </c>
      <c r="J69" s="95">
        <v>0</v>
      </c>
      <c r="K69" s="96">
        <v>593870</v>
      </c>
      <c r="L69" s="95">
        <v>7922</v>
      </c>
      <c r="M69" s="96">
        <v>0</v>
      </c>
      <c r="N69" s="95">
        <v>711022</v>
      </c>
      <c r="O69" s="96">
        <v>3515651</v>
      </c>
      <c r="P69" s="95">
        <v>838032</v>
      </c>
      <c r="Q69" s="99">
        <v>105359</v>
      </c>
      <c r="R69" s="58">
        <v>619283</v>
      </c>
      <c r="S69" s="99">
        <v>169247</v>
      </c>
      <c r="T69" s="58">
        <v>949396</v>
      </c>
      <c r="U69" s="99">
        <v>195790</v>
      </c>
      <c r="V69" s="58">
        <v>593870</v>
      </c>
      <c r="W69" s="99">
        <v>70255</v>
      </c>
      <c r="X69" s="58">
        <v>0</v>
      </c>
      <c r="Y69" s="352">
        <v>0</v>
      </c>
      <c r="Z69" s="58">
        <v>346101</v>
      </c>
      <c r="AA69" s="99">
        <v>3887333</v>
      </c>
      <c r="AB69" s="100">
        <v>0</v>
      </c>
      <c r="AC69" s="97">
        <v>-371682</v>
      </c>
      <c r="AD69" s="98">
        <v>0</v>
      </c>
      <c r="AE69" s="98">
        <v>0</v>
      </c>
      <c r="AF69" s="68"/>
      <c r="AG69" s="65" t="s">
        <v>15</v>
      </c>
      <c r="AH69" s="50"/>
      <c r="AI69" s="50"/>
      <c r="AJ69" s="10"/>
    </row>
    <row r="70" spans="1:36" x14ac:dyDescent="0.2">
      <c r="A70" s="8">
        <v>45323</v>
      </c>
      <c r="B70" s="76">
        <v>68</v>
      </c>
      <c r="C70" s="4" t="s">
        <v>152</v>
      </c>
      <c r="D70" s="94">
        <v>14143</v>
      </c>
      <c r="E70" s="94">
        <v>21155</v>
      </c>
      <c r="F70" s="94">
        <v>4533</v>
      </c>
      <c r="G70" s="94">
        <v>0</v>
      </c>
      <c r="H70" s="94">
        <v>0</v>
      </c>
      <c r="I70" s="94">
        <v>0</v>
      </c>
      <c r="J70" s="95">
        <v>0</v>
      </c>
      <c r="K70" s="96">
        <v>8549</v>
      </c>
      <c r="L70" s="95">
        <v>0</v>
      </c>
      <c r="M70" s="96">
        <v>0</v>
      </c>
      <c r="N70" s="95">
        <v>50</v>
      </c>
      <c r="O70" s="96">
        <v>48430</v>
      </c>
      <c r="P70" s="95">
        <v>0</v>
      </c>
      <c r="Q70" s="96">
        <v>16492</v>
      </c>
      <c r="R70" s="95">
        <v>8930</v>
      </c>
      <c r="S70" s="96">
        <v>13235</v>
      </c>
      <c r="T70" s="95">
        <v>5232</v>
      </c>
      <c r="U70" s="96">
        <v>0</v>
      </c>
      <c r="V70" s="95">
        <v>0</v>
      </c>
      <c r="W70" s="96">
        <v>3237</v>
      </c>
      <c r="X70" s="95">
        <v>0</v>
      </c>
      <c r="Y70" s="96">
        <v>323</v>
      </c>
      <c r="Z70" s="95">
        <v>205</v>
      </c>
      <c r="AA70" s="96">
        <v>47654</v>
      </c>
      <c r="AB70" s="97">
        <v>0</v>
      </c>
      <c r="AC70" s="97">
        <v>776</v>
      </c>
      <c r="AD70" s="98">
        <v>1684</v>
      </c>
      <c r="AE70" s="98">
        <v>0</v>
      </c>
      <c r="AF70" s="68"/>
      <c r="AG70" s="65" t="s">
        <v>15</v>
      </c>
      <c r="AH70" s="50"/>
      <c r="AI70" s="50"/>
      <c r="AJ70" s="10"/>
    </row>
    <row r="71" spans="1:36" x14ac:dyDescent="0.2">
      <c r="A71" s="8">
        <v>45324</v>
      </c>
      <c r="B71" s="76">
        <v>69</v>
      </c>
      <c r="C71" s="4" t="s">
        <v>153</v>
      </c>
      <c r="D71" s="94">
        <v>28807</v>
      </c>
      <c r="E71" s="94">
        <v>74941</v>
      </c>
      <c r="F71" s="94">
        <v>2839</v>
      </c>
      <c r="G71" s="94">
        <v>809</v>
      </c>
      <c r="H71" s="94">
        <v>534052</v>
      </c>
      <c r="I71" s="94">
        <v>0</v>
      </c>
      <c r="J71" s="95">
        <v>0</v>
      </c>
      <c r="K71" s="96">
        <v>11866</v>
      </c>
      <c r="L71" s="95">
        <v>3375</v>
      </c>
      <c r="M71" s="96">
        <v>13</v>
      </c>
      <c r="N71" s="95">
        <v>17</v>
      </c>
      <c r="O71" s="96">
        <v>656719</v>
      </c>
      <c r="P71" s="95">
        <v>427834</v>
      </c>
      <c r="Q71" s="96">
        <v>15939</v>
      </c>
      <c r="R71" s="95">
        <v>25301</v>
      </c>
      <c r="S71" s="96">
        <v>52771</v>
      </c>
      <c r="T71" s="95">
        <v>11584</v>
      </c>
      <c r="U71" s="96">
        <v>0</v>
      </c>
      <c r="V71" s="95">
        <v>0</v>
      </c>
      <c r="W71" s="96">
        <v>0</v>
      </c>
      <c r="X71" s="95">
        <v>0</v>
      </c>
      <c r="Y71" s="96">
        <v>500</v>
      </c>
      <c r="Z71" s="95">
        <v>681</v>
      </c>
      <c r="AA71" s="96">
        <v>534610</v>
      </c>
      <c r="AB71" s="97">
        <v>0</v>
      </c>
      <c r="AC71" s="97">
        <v>122109</v>
      </c>
      <c r="AD71" s="98">
        <v>0</v>
      </c>
      <c r="AE71" s="98">
        <v>0</v>
      </c>
      <c r="AF71" s="68"/>
      <c r="AG71" s="65" t="s">
        <v>15</v>
      </c>
      <c r="AH71" s="50"/>
      <c r="AI71" s="50"/>
      <c r="AJ71" s="10"/>
    </row>
    <row r="72" spans="1:36" x14ac:dyDescent="0.2">
      <c r="A72" s="8">
        <v>45317</v>
      </c>
      <c r="B72" s="76">
        <v>70</v>
      </c>
      <c r="C72" s="4" t="s">
        <v>154</v>
      </c>
      <c r="D72" s="94">
        <v>178374</v>
      </c>
      <c r="E72" s="94">
        <v>947994</v>
      </c>
      <c r="F72" s="94">
        <v>0</v>
      </c>
      <c r="G72" s="94">
        <v>2026</v>
      </c>
      <c r="H72" s="94">
        <v>0</v>
      </c>
      <c r="I72" s="94">
        <v>284089</v>
      </c>
      <c r="J72" s="58">
        <v>0</v>
      </c>
      <c r="K72" s="96">
        <v>20808</v>
      </c>
      <c r="L72" s="95">
        <v>7041</v>
      </c>
      <c r="M72" s="96">
        <v>0</v>
      </c>
      <c r="N72" s="95">
        <v>6200</v>
      </c>
      <c r="O72" s="96">
        <v>1446532</v>
      </c>
      <c r="P72" s="95">
        <v>23959</v>
      </c>
      <c r="Q72" s="96">
        <v>233203</v>
      </c>
      <c r="R72" s="95">
        <v>273706</v>
      </c>
      <c r="S72" s="96">
        <v>8617</v>
      </c>
      <c r="T72" s="95">
        <v>457089</v>
      </c>
      <c r="U72" s="96">
        <v>294089</v>
      </c>
      <c r="V72" s="95">
        <v>1058</v>
      </c>
      <c r="W72" s="96">
        <v>795</v>
      </c>
      <c r="X72" s="95">
        <v>0</v>
      </c>
      <c r="Y72" s="96">
        <v>1862</v>
      </c>
      <c r="Z72" s="95">
        <v>890</v>
      </c>
      <c r="AA72" s="96">
        <v>1295268</v>
      </c>
      <c r="AB72" s="100">
        <v>0</v>
      </c>
      <c r="AC72" s="97">
        <v>153126</v>
      </c>
      <c r="AD72" s="98">
        <v>430424</v>
      </c>
      <c r="AE72" s="98">
        <v>0</v>
      </c>
      <c r="AF72" s="68"/>
      <c r="AG72" s="65" t="s">
        <v>15</v>
      </c>
      <c r="AH72" s="50"/>
      <c r="AI72" s="50"/>
      <c r="AJ72" s="10"/>
    </row>
    <row r="73" spans="1:36" x14ac:dyDescent="0.2">
      <c r="A73" s="8">
        <v>45320</v>
      </c>
      <c r="B73" s="76">
        <v>71</v>
      </c>
      <c r="C73" s="4" t="s">
        <v>156</v>
      </c>
      <c r="D73" s="94">
        <v>43484</v>
      </c>
      <c r="E73" s="94">
        <v>333009</v>
      </c>
      <c r="F73" s="94">
        <v>86330</v>
      </c>
      <c r="G73" s="94">
        <v>314595</v>
      </c>
      <c r="H73" s="94">
        <v>254776</v>
      </c>
      <c r="I73" s="94">
        <v>0</v>
      </c>
      <c r="J73" s="58">
        <v>0</v>
      </c>
      <c r="K73" s="96">
        <v>268</v>
      </c>
      <c r="L73" s="95">
        <v>5507</v>
      </c>
      <c r="M73" s="96">
        <v>0</v>
      </c>
      <c r="N73" s="95">
        <v>10000</v>
      </c>
      <c r="O73" s="96">
        <v>1047969</v>
      </c>
      <c r="P73" s="95">
        <v>327487</v>
      </c>
      <c r="Q73" s="96">
        <v>10000</v>
      </c>
      <c r="R73" s="95">
        <v>32103</v>
      </c>
      <c r="S73" s="96">
        <v>0</v>
      </c>
      <c r="T73" s="95">
        <v>49643</v>
      </c>
      <c r="U73" s="96">
        <v>0</v>
      </c>
      <c r="V73" s="95">
        <v>-18384</v>
      </c>
      <c r="W73" s="96">
        <v>0</v>
      </c>
      <c r="X73" s="95">
        <v>547575</v>
      </c>
      <c r="Y73" s="96">
        <v>1395</v>
      </c>
      <c r="Z73" s="95">
        <v>10000</v>
      </c>
      <c r="AA73" s="96">
        <v>959819</v>
      </c>
      <c r="AB73" s="100">
        <v>0</v>
      </c>
      <c r="AC73" s="97">
        <v>88150</v>
      </c>
      <c r="AD73" s="98">
        <v>911356</v>
      </c>
      <c r="AE73" s="98">
        <v>0</v>
      </c>
      <c r="AF73" s="68"/>
      <c r="AG73" s="65" t="s">
        <v>15</v>
      </c>
      <c r="AH73" s="50"/>
      <c r="AI73" s="50"/>
      <c r="AJ73" s="10"/>
    </row>
    <row r="74" spans="1:36" x14ac:dyDescent="0.2">
      <c r="A74" s="8">
        <v>45323</v>
      </c>
      <c r="B74" s="76">
        <v>72</v>
      </c>
      <c r="C74" s="4" t="s">
        <v>163</v>
      </c>
      <c r="D74" s="94">
        <v>68923</v>
      </c>
      <c r="E74" s="94">
        <v>4882</v>
      </c>
      <c r="F74" s="94">
        <v>10935</v>
      </c>
      <c r="G74" s="94">
        <v>1110</v>
      </c>
      <c r="H74" s="94">
        <v>2670</v>
      </c>
      <c r="I74" s="94">
        <v>0</v>
      </c>
      <c r="J74" s="58">
        <v>0</v>
      </c>
      <c r="K74" s="96">
        <v>0</v>
      </c>
      <c r="L74" s="95">
        <v>0</v>
      </c>
      <c r="M74" s="96">
        <v>0</v>
      </c>
      <c r="N74" s="95">
        <v>1606</v>
      </c>
      <c r="O74" s="96">
        <v>90126</v>
      </c>
      <c r="P74" s="95">
        <v>5339</v>
      </c>
      <c r="Q74" s="96">
        <v>6551</v>
      </c>
      <c r="R74" s="95">
        <v>21928</v>
      </c>
      <c r="S74" s="96">
        <v>26092</v>
      </c>
      <c r="T74" s="95">
        <v>7573</v>
      </c>
      <c r="U74" s="96">
        <v>0</v>
      </c>
      <c r="V74" s="95">
        <v>0</v>
      </c>
      <c r="W74" s="96">
        <v>13963</v>
      </c>
      <c r="X74" s="95">
        <v>0</v>
      </c>
      <c r="Y74" s="96">
        <v>313</v>
      </c>
      <c r="Z74" s="95">
        <v>254</v>
      </c>
      <c r="AA74" s="96">
        <v>82013</v>
      </c>
      <c r="AB74" s="100">
        <v>0</v>
      </c>
      <c r="AC74" s="97">
        <v>8113</v>
      </c>
      <c r="AD74" s="98">
        <v>16819</v>
      </c>
      <c r="AE74" s="98">
        <v>0</v>
      </c>
      <c r="AF74" s="68"/>
      <c r="AG74" s="65" t="s">
        <v>15</v>
      </c>
      <c r="AH74" s="50"/>
      <c r="AI74" s="50"/>
      <c r="AJ74" s="10"/>
    </row>
    <row r="75" spans="1:36" x14ac:dyDescent="0.2">
      <c r="A75" s="8">
        <v>45323</v>
      </c>
      <c r="B75" s="76">
        <v>73</v>
      </c>
      <c r="C75" s="4" t="s">
        <v>286</v>
      </c>
      <c r="D75" s="94">
        <v>30388</v>
      </c>
      <c r="E75" s="94">
        <v>21689</v>
      </c>
      <c r="F75" s="94">
        <v>2337</v>
      </c>
      <c r="G75" s="94">
        <v>0</v>
      </c>
      <c r="H75" s="94">
        <v>2572</v>
      </c>
      <c r="I75" s="94">
        <v>0</v>
      </c>
      <c r="J75" s="95">
        <v>0</v>
      </c>
      <c r="K75" s="96">
        <v>0</v>
      </c>
      <c r="L75" s="95">
        <v>0</v>
      </c>
      <c r="M75" s="96">
        <v>9823</v>
      </c>
      <c r="N75" s="95">
        <v>218</v>
      </c>
      <c r="O75" s="96">
        <v>67027</v>
      </c>
      <c r="P75" s="95">
        <v>5144</v>
      </c>
      <c r="Q75" s="96">
        <v>6004</v>
      </c>
      <c r="R75" s="95">
        <v>15083</v>
      </c>
      <c r="S75" s="96">
        <v>12979</v>
      </c>
      <c r="T75" s="95">
        <v>7541</v>
      </c>
      <c r="U75" s="96">
        <v>0</v>
      </c>
      <c r="V75" s="95">
        <v>0</v>
      </c>
      <c r="W75" s="96">
        <v>15803</v>
      </c>
      <c r="X75" s="95">
        <v>0</v>
      </c>
      <c r="Y75" s="96">
        <v>353</v>
      </c>
      <c r="Z75" s="95">
        <v>1026</v>
      </c>
      <c r="AA75" s="96">
        <v>63933</v>
      </c>
      <c r="AB75" s="97">
        <v>0</v>
      </c>
      <c r="AC75" s="97">
        <v>3094</v>
      </c>
      <c r="AD75" s="98">
        <v>19341</v>
      </c>
      <c r="AE75" s="98">
        <v>0</v>
      </c>
      <c r="AF75" s="68"/>
      <c r="AG75" s="65" t="s">
        <v>15</v>
      </c>
      <c r="AH75" s="50"/>
      <c r="AI75" s="50"/>
      <c r="AJ75" s="10"/>
    </row>
    <row r="76" spans="1:36" x14ac:dyDescent="0.2">
      <c r="A76" s="8">
        <v>45300</v>
      </c>
      <c r="B76" s="76">
        <v>74</v>
      </c>
      <c r="C76" s="4" t="s">
        <v>161</v>
      </c>
      <c r="D76" s="94">
        <v>4715.6099999999997</v>
      </c>
      <c r="E76" s="94">
        <v>30793.49</v>
      </c>
      <c r="F76" s="94">
        <v>2743.2</v>
      </c>
      <c r="G76" s="94">
        <v>40000</v>
      </c>
      <c r="H76" s="94">
        <v>0</v>
      </c>
      <c r="I76" s="94">
        <v>0</v>
      </c>
      <c r="J76" s="95">
        <v>0</v>
      </c>
      <c r="K76" s="96">
        <v>0</v>
      </c>
      <c r="L76" s="95">
        <v>1223.25</v>
      </c>
      <c r="M76" s="96">
        <v>0</v>
      </c>
      <c r="N76" s="95">
        <v>50</v>
      </c>
      <c r="O76" s="96">
        <v>79525.55</v>
      </c>
      <c r="P76" s="95">
        <v>0</v>
      </c>
      <c r="Q76" s="96">
        <v>1331.19</v>
      </c>
      <c r="R76" s="95">
        <v>7022</v>
      </c>
      <c r="S76" s="96">
        <v>7199.17</v>
      </c>
      <c r="T76" s="95">
        <v>19352.07</v>
      </c>
      <c r="U76" s="96">
        <v>0</v>
      </c>
      <c r="V76" s="95">
        <v>0</v>
      </c>
      <c r="W76" s="96">
        <v>361.95</v>
      </c>
      <c r="X76" s="95">
        <v>0</v>
      </c>
      <c r="Y76" s="96">
        <v>255</v>
      </c>
      <c r="Z76" s="95">
        <v>3637.35</v>
      </c>
      <c r="AA76" s="96">
        <v>39158.730000000003</v>
      </c>
      <c r="AB76" s="97">
        <v>0</v>
      </c>
      <c r="AC76" s="97">
        <v>40366.82</v>
      </c>
      <c r="AD76" s="98">
        <v>40000</v>
      </c>
      <c r="AE76" s="98">
        <v>0</v>
      </c>
      <c r="AF76" s="68"/>
      <c r="AG76" s="65" t="s">
        <v>15</v>
      </c>
      <c r="AH76" s="50"/>
      <c r="AI76" s="50"/>
      <c r="AJ76" s="10"/>
    </row>
    <row r="77" spans="1:36" x14ac:dyDescent="0.2">
      <c r="A77" s="8">
        <v>45323</v>
      </c>
      <c r="B77" s="76">
        <v>75</v>
      </c>
      <c r="C77" s="4" t="s">
        <v>287</v>
      </c>
      <c r="D77" s="94">
        <v>36815</v>
      </c>
      <c r="E77" s="94">
        <v>35644</v>
      </c>
      <c r="F77" s="94">
        <v>8348</v>
      </c>
      <c r="G77" s="94">
        <v>0</v>
      </c>
      <c r="H77" s="94">
        <v>0</v>
      </c>
      <c r="I77" s="94">
        <v>0</v>
      </c>
      <c r="J77" s="95">
        <v>0</v>
      </c>
      <c r="K77" s="96">
        <v>0</v>
      </c>
      <c r="L77" s="95">
        <v>0</v>
      </c>
      <c r="M77" s="96">
        <v>0</v>
      </c>
      <c r="N77" s="95">
        <v>2720</v>
      </c>
      <c r="O77" s="96">
        <v>83527</v>
      </c>
      <c r="P77" s="95">
        <v>0</v>
      </c>
      <c r="Q77" s="96">
        <v>5333</v>
      </c>
      <c r="R77" s="95">
        <v>24146</v>
      </c>
      <c r="S77" s="96">
        <v>21008</v>
      </c>
      <c r="T77" s="95">
        <v>7709</v>
      </c>
      <c r="U77" s="96">
        <v>0</v>
      </c>
      <c r="V77" s="95">
        <v>0</v>
      </c>
      <c r="W77" s="96">
        <v>0</v>
      </c>
      <c r="X77" s="95">
        <v>0</v>
      </c>
      <c r="Y77" s="96">
        <v>400</v>
      </c>
      <c r="Z77" s="95">
        <v>241</v>
      </c>
      <c r="AA77" s="96">
        <v>58837</v>
      </c>
      <c r="AB77" s="97">
        <v>0</v>
      </c>
      <c r="AC77" s="97">
        <v>24690</v>
      </c>
      <c r="AD77" s="98">
        <v>26225</v>
      </c>
      <c r="AE77" s="98">
        <v>0</v>
      </c>
      <c r="AF77" s="68"/>
      <c r="AG77" s="65" t="s">
        <v>15</v>
      </c>
      <c r="AH77" s="50"/>
      <c r="AI77" s="50"/>
      <c r="AJ77" s="10"/>
    </row>
    <row r="78" spans="1:36" x14ac:dyDescent="0.2">
      <c r="A78" s="8">
        <v>45323</v>
      </c>
      <c r="B78" s="76">
        <v>76</v>
      </c>
      <c r="C78" s="4" t="s">
        <v>166</v>
      </c>
      <c r="D78" s="94">
        <v>30535</v>
      </c>
      <c r="E78" s="94">
        <v>9249</v>
      </c>
      <c r="F78" s="94">
        <v>3088</v>
      </c>
      <c r="G78" s="94">
        <v>2725</v>
      </c>
      <c r="H78" s="94">
        <v>2313</v>
      </c>
      <c r="I78" s="94">
        <v>0</v>
      </c>
      <c r="J78" s="95">
        <v>0</v>
      </c>
      <c r="K78" s="96">
        <v>0</v>
      </c>
      <c r="L78" s="95">
        <v>1</v>
      </c>
      <c r="M78" s="96">
        <v>10</v>
      </c>
      <c r="N78" s="95">
        <v>101</v>
      </c>
      <c r="O78" s="96">
        <v>48022</v>
      </c>
      <c r="P78" s="95">
        <v>4626</v>
      </c>
      <c r="Q78" s="96">
        <v>6125</v>
      </c>
      <c r="R78" s="95">
        <v>5181</v>
      </c>
      <c r="S78" s="96">
        <v>12202</v>
      </c>
      <c r="T78" s="95">
        <v>10831</v>
      </c>
      <c r="U78" s="96">
        <v>0</v>
      </c>
      <c r="V78" s="95">
        <v>0</v>
      </c>
      <c r="W78" s="96">
        <v>0</v>
      </c>
      <c r="X78" s="95">
        <v>0</v>
      </c>
      <c r="Y78" s="96">
        <v>498</v>
      </c>
      <c r="Z78" s="95">
        <v>217</v>
      </c>
      <c r="AA78" s="96">
        <v>39680</v>
      </c>
      <c r="AB78" s="97">
        <v>0</v>
      </c>
      <c r="AC78" s="97">
        <v>8342</v>
      </c>
      <c r="AD78" s="98">
        <v>18023</v>
      </c>
      <c r="AE78" s="98">
        <v>16966</v>
      </c>
      <c r="AF78" s="68"/>
      <c r="AG78" s="65" t="s">
        <v>15</v>
      </c>
      <c r="AH78" s="50"/>
      <c r="AI78" s="50"/>
      <c r="AJ78" s="10"/>
    </row>
    <row r="79" spans="1:36" x14ac:dyDescent="0.2">
      <c r="A79" s="8">
        <v>45282</v>
      </c>
      <c r="B79" s="76">
        <v>77</v>
      </c>
      <c r="C79" s="4" t="s">
        <v>288</v>
      </c>
      <c r="D79" s="94">
        <v>15241</v>
      </c>
      <c r="E79" s="94">
        <v>81148</v>
      </c>
      <c r="F79" s="94">
        <v>0</v>
      </c>
      <c r="G79" s="94">
        <v>0</v>
      </c>
      <c r="H79" s="94">
        <v>0</v>
      </c>
      <c r="I79" s="94">
        <v>27875</v>
      </c>
      <c r="J79" s="95">
        <v>0</v>
      </c>
      <c r="K79" s="96">
        <v>0</v>
      </c>
      <c r="L79" s="95">
        <v>130</v>
      </c>
      <c r="M79" s="96">
        <v>0</v>
      </c>
      <c r="N79" s="95">
        <v>938</v>
      </c>
      <c r="O79" s="96">
        <v>125332</v>
      </c>
      <c r="P79" s="95">
        <v>0</v>
      </c>
      <c r="Q79" s="96">
        <v>9163</v>
      </c>
      <c r="R79" s="95">
        <v>21524</v>
      </c>
      <c r="S79" s="96">
        <v>32268</v>
      </c>
      <c r="T79" s="95">
        <v>25268</v>
      </c>
      <c r="U79" s="96">
        <v>0</v>
      </c>
      <c r="V79" s="95">
        <v>0</v>
      </c>
      <c r="W79" s="96">
        <v>0</v>
      </c>
      <c r="X79" s="95">
        <v>0</v>
      </c>
      <c r="Y79" s="96">
        <v>0</v>
      </c>
      <c r="Z79" s="95">
        <v>0</v>
      </c>
      <c r="AA79" s="96">
        <v>88223</v>
      </c>
      <c r="AB79" s="97">
        <v>0</v>
      </c>
      <c r="AC79" s="97">
        <v>37109</v>
      </c>
      <c r="AD79" s="98">
        <v>0</v>
      </c>
      <c r="AE79" s="98">
        <v>0</v>
      </c>
      <c r="AF79" s="68"/>
      <c r="AG79" s="65" t="s">
        <v>15</v>
      </c>
      <c r="AH79" s="50"/>
      <c r="AI79" s="50"/>
      <c r="AJ79" s="10"/>
    </row>
    <row r="80" spans="1:36" x14ac:dyDescent="0.2">
      <c r="A80" s="8">
        <v>45282</v>
      </c>
      <c r="B80" s="76">
        <v>78</v>
      </c>
      <c r="C80" s="4" t="s">
        <v>289</v>
      </c>
      <c r="D80" s="94">
        <v>10743</v>
      </c>
      <c r="E80" s="94">
        <v>1329</v>
      </c>
      <c r="F80" s="94">
        <v>7454</v>
      </c>
      <c r="G80" s="94">
        <v>0</v>
      </c>
      <c r="H80" s="94">
        <v>0</v>
      </c>
      <c r="I80" s="94">
        <v>0</v>
      </c>
      <c r="J80" s="95">
        <v>0</v>
      </c>
      <c r="K80" s="96">
        <v>0</v>
      </c>
      <c r="L80" s="95">
        <v>0</v>
      </c>
      <c r="M80" s="96">
        <v>0</v>
      </c>
      <c r="N80" s="95">
        <v>1847</v>
      </c>
      <c r="O80" s="96">
        <v>21373</v>
      </c>
      <c r="P80" s="95">
        <v>0</v>
      </c>
      <c r="Q80" s="96">
        <v>4177</v>
      </c>
      <c r="R80" s="95">
        <v>9104</v>
      </c>
      <c r="S80" s="96">
        <v>0</v>
      </c>
      <c r="T80" s="95">
        <v>3642</v>
      </c>
      <c r="U80" s="96">
        <v>0</v>
      </c>
      <c r="V80" s="95">
        <v>0</v>
      </c>
      <c r="W80" s="96">
        <v>0</v>
      </c>
      <c r="X80" s="95">
        <v>0</v>
      </c>
      <c r="Y80" s="96">
        <v>2276</v>
      </c>
      <c r="Z80" s="95">
        <v>0</v>
      </c>
      <c r="AA80" s="96">
        <v>19199</v>
      </c>
      <c r="AB80" s="97">
        <v>0</v>
      </c>
      <c r="AC80" s="97">
        <v>2174</v>
      </c>
      <c r="AD80" s="98">
        <v>0</v>
      </c>
      <c r="AE80" s="98">
        <v>0</v>
      </c>
      <c r="AF80" s="68"/>
      <c r="AG80" s="65" t="s">
        <v>15</v>
      </c>
      <c r="AH80" s="50"/>
      <c r="AI80" s="50"/>
      <c r="AJ80" s="10"/>
    </row>
    <row r="81" spans="1:36" x14ac:dyDescent="0.2">
      <c r="A81" s="8">
        <v>45282</v>
      </c>
      <c r="B81" s="76">
        <v>79</v>
      </c>
      <c r="C81" s="4" t="s">
        <v>290</v>
      </c>
      <c r="D81" s="94">
        <v>46541</v>
      </c>
      <c r="E81" s="94">
        <v>33354</v>
      </c>
      <c r="F81" s="94">
        <v>0</v>
      </c>
      <c r="G81" s="94">
        <v>0</v>
      </c>
      <c r="H81" s="94">
        <v>0</v>
      </c>
      <c r="I81" s="94">
        <v>0</v>
      </c>
      <c r="J81" s="95">
        <v>0</v>
      </c>
      <c r="K81" s="96">
        <v>0</v>
      </c>
      <c r="L81" s="95">
        <v>616</v>
      </c>
      <c r="M81" s="96">
        <v>0</v>
      </c>
      <c r="N81" s="95">
        <v>19862</v>
      </c>
      <c r="O81" s="96">
        <v>100373</v>
      </c>
      <c r="P81" s="95">
        <v>0</v>
      </c>
      <c r="Q81" s="96">
        <v>8287</v>
      </c>
      <c r="R81" s="95">
        <v>44637</v>
      </c>
      <c r="S81" s="96">
        <v>10380</v>
      </c>
      <c r="T81" s="95">
        <v>18565</v>
      </c>
      <c r="U81" s="96">
        <v>0</v>
      </c>
      <c r="V81" s="95">
        <v>0</v>
      </c>
      <c r="W81" s="96">
        <v>1808</v>
      </c>
      <c r="X81" s="95">
        <v>0</v>
      </c>
      <c r="Y81" s="96">
        <v>0</v>
      </c>
      <c r="Z81" s="95">
        <v>0</v>
      </c>
      <c r="AA81" s="96">
        <v>83677</v>
      </c>
      <c r="AB81" s="97">
        <v>0</v>
      </c>
      <c r="AC81" s="97">
        <v>16696</v>
      </c>
      <c r="AD81" s="98">
        <v>0</v>
      </c>
      <c r="AE81" s="98">
        <v>0</v>
      </c>
      <c r="AF81" s="68"/>
      <c r="AG81" s="65" t="s">
        <v>15</v>
      </c>
      <c r="AH81" s="50"/>
      <c r="AI81" s="50"/>
      <c r="AJ81" s="10"/>
    </row>
    <row r="82" spans="1:36" x14ac:dyDescent="0.2">
      <c r="A82" s="8">
        <v>45324</v>
      </c>
      <c r="B82" s="76">
        <v>80</v>
      </c>
      <c r="C82" s="4" t="s">
        <v>291</v>
      </c>
      <c r="D82" s="94">
        <v>96167</v>
      </c>
      <c r="E82" s="94">
        <v>134417</v>
      </c>
      <c r="F82" s="94">
        <v>18280</v>
      </c>
      <c r="G82" s="94">
        <v>3100</v>
      </c>
      <c r="H82" s="94">
        <v>0</v>
      </c>
      <c r="I82" s="94">
        <v>0</v>
      </c>
      <c r="J82" s="58">
        <v>0</v>
      </c>
      <c r="K82" s="96">
        <v>0</v>
      </c>
      <c r="L82" s="95">
        <v>1114</v>
      </c>
      <c r="M82" s="96">
        <v>0</v>
      </c>
      <c r="N82" s="95">
        <v>273</v>
      </c>
      <c r="O82" s="96">
        <v>253351</v>
      </c>
      <c r="P82" s="95">
        <v>0</v>
      </c>
      <c r="Q82" s="96">
        <v>18280</v>
      </c>
      <c r="R82" s="95">
        <v>138683</v>
      </c>
      <c r="S82" s="96">
        <v>0</v>
      </c>
      <c r="T82" s="95">
        <v>70214</v>
      </c>
      <c r="U82" s="96">
        <v>0</v>
      </c>
      <c r="V82" s="95">
        <v>0</v>
      </c>
      <c r="W82" s="96">
        <v>0</v>
      </c>
      <c r="X82" s="95">
        <v>0</v>
      </c>
      <c r="Y82" s="96">
        <v>2080</v>
      </c>
      <c r="Z82" s="95">
        <v>0</v>
      </c>
      <c r="AA82" s="96">
        <v>229257</v>
      </c>
      <c r="AB82" s="100">
        <v>0</v>
      </c>
      <c r="AC82" s="97">
        <v>24094</v>
      </c>
      <c r="AD82" s="98">
        <v>0</v>
      </c>
      <c r="AE82" s="98">
        <v>0</v>
      </c>
      <c r="AF82" s="68"/>
      <c r="AG82" s="65" t="s">
        <v>15</v>
      </c>
      <c r="AH82" s="50"/>
      <c r="AI82" s="50"/>
      <c r="AJ82" s="10"/>
    </row>
    <row r="83" spans="1:36" x14ac:dyDescent="0.2">
      <c r="A83" s="8">
        <v>45272</v>
      </c>
      <c r="B83" s="76">
        <v>81</v>
      </c>
      <c r="C83" s="4" t="s">
        <v>292</v>
      </c>
      <c r="D83" s="94">
        <v>68108</v>
      </c>
      <c r="E83" s="94">
        <v>604386</v>
      </c>
      <c r="F83" s="94">
        <v>54933</v>
      </c>
      <c r="G83" s="94">
        <v>5154</v>
      </c>
      <c r="H83" s="94">
        <v>0</v>
      </c>
      <c r="I83" s="94">
        <v>137855</v>
      </c>
      <c r="J83" s="95">
        <v>0</v>
      </c>
      <c r="K83" s="96">
        <v>4897</v>
      </c>
      <c r="L83" s="95">
        <v>8494</v>
      </c>
      <c r="M83" s="96">
        <v>9800</v>
      </c>
      <c r="N83" s="95">
        <v>2250</v>
      </c>
      <c r="O83" s="96">
        <v>895877</v>
      </c>
      <c r="P83" s="95">
        <v>0</v>
      </c>
      <c r="Q83" s="96">
        <v>95836</v>
      </c>
      <c r="R83" s="95">
        <v>397011</v>
      </c>
      <c r="S83" s="96">
        <v>69948</v>
      </c>
      <c r="T83" s="95">
        <v>118434</v>
      </c>
      <c r="U83" s="96">
        <v>125726</v>
      </c>
      <c r="V83" s="95">
        <v>3895</v>
      </c>
      <c r="W83" s="96">
        <v>0</v>
      </c>
      <c r="X83" s="95">
        <v>53539</v>
      </c>
      <c r="Y83" s="96">
        <v>19313</v>
      </c>
      <c r="Z83" s="95">
        <v>37517</v>
      </c>
      <c r="AA83" s="96">
        <v>921219</v>
      </c>
      <c r="AB83" s="97">
        <v>0</v>
      </c>
      <c r="AC83" s="97">
        <v>-25342</v>
      </c>
      <c r="AD83" s="98">
        <v>0</v>
      </c>
      <c r="AE83" s="98">
        <v>0</v>
      </c>
      <c r="AF83" s="68"/>
      <c r="AG83" s="65" t="s">
        <v>15</v>
      </c>
      <c r="AH83" s="50"/>
      <c r="AI83" s="50"/>
      <c r="AJ83" s="10"/>
    </row>
    <row r="84" spans="1:36" x14ac:dyDescent="0.2">
      <c r="A84" s="8">
        <v>45281</v>
      </c>
      <c r="B84" s="76">
        <v>82</v>
      </c>
      <c r="C84" s="4" t="s">
        <v>293</v>
      </c>
      <c r="D84" s="94">
        <v>204726</v>
      </c>
      <c r="E84" s="94">
        <v>654808</v>
      </c>
      <c r="F84" s="94">
        <v>40450</v>
      </c>
      <c r="G84" s="94">
        <v>0</v>
      </c>
      <c r="H84" s="94">
        <v>0</v>
      </c>
      <c r="I84" s="94">
        <v>0</v>
      </c>
      <c r="J84" s="95">
        <v>0</v>
      </c>
      <c r="K84" s="96">
        <v>0</v>
      </c>
      <c r="L84" s="95">
        <v>5256</v>
      </c>
      <c r="M84" s="96">
        <v>0</v>
      </c>
      <c r="N84" s="95">
        <v>300</v>
      </c>
      <c r="O84" s="96">
        <v>905540</v>
      </c>
      <c r="P84" s="95">
        <v>0</v>
      </c>
      <c r="Q84" s="96">
        <v>366505</v>
      </c>
      <c r="R84" s="95">
        <v>255890</v>
      </c>
      <c r="S84" s="96">
        <v>16704</v>
      </c>
      <c r="T84" s="95">
        <v>235077</v>
      </c>
      <c r="U84" s="96">
        <v>0</v>
      </c>
      <c r="V84" s="95">
        <v>0</v>
      </c>
      <c r="W84" s="96">
        <v>0</v>
      </c>
      <c r="X84" s="95">
        <v>10763</v>
      </c>
      <c r="Y84" s="96">
        <v>476</v>
      </c>
      <c r="Z84" s="95">
        <v>0</v>
      </c>
      <c r="AA84" s="96">
        <v>885415</v>
      </c>
      <c r="AB84" s="97">
        <v>0</v>
      </c>
      <c r="AC84" s="97">
        <v>20125</v>
      </c>
      <c r="AD84" s="98">
        <v>0</v>
      </c>
      <c r="AE84" s="98">
        <v>0</v>
      </c>
      <c r="AF84" s="68"/>
      <c r="AG84" s="65" t="s">
        <v>15</v>
      </c>
      <c r="AH84" s="50"/>
      <c r="AI84" s="50"/>
      <c r="AJ84" s="10"/>
    </row>
    <row r="85" spans="1:36" x14ac:dyDescent="0.2">
      <c r="A85" s="8">
        <v>45323</v>
      </c>
      <c r="B85" s="76">
        <v>83</v>
      </c>
      <c r="C85" s="4" t="s">
        <v>182</v>
      </c>
      <c r="D85" s="94">
        <v>38539</v>
      </c>
      <c r="E85" s="94">
        <v>20569</v>
      </c>
      <c r="F85" s="94">
        <v>6875</v>
      </c>
      <c r="G85" s="94">
        <v>1171</v>
      </c>
      <c r="H85" s="94">
        <v>6939</v>
      </c>
      <c r="I85" s="94">
        <v>0</v>
      </c>
      <c r="J85" s="95">
        <v>0</v>
      </c>
      <c r="K85" s="96">
        <v>0</v>
      </c>
      <c r="L85" s="95">
        <v>6</v>
      </c>
      <c r="M85" s="96">
        <v>5</v>
      </c>
      <c r="N85" s="95">
        <v>100</v>
      </c>
      <c r="O85" s="96">
        <v>74204</v>
      </c>
      <c r="P85" s="95">
        <v>13877</v>
      </c>
      <c r="Q85" s="96">
        <v>6616</v>
      </c>
      <c r="R85" s="95">
        <v>19114</v>
      </c>
      <c r="S85" s="96">
        <v>12644</v>
      </c>
      <c r="T85" s="95">
        <v>10112</v>
      </c>
      <c r="U85" s="96">
        <v>0</v>
      </c>
      <c r="V85" s="95">
        <v>0</v>
      </c>
      <c r="W85" s="96">
        <v>0</v>
      </c>
      <c r="X85" s="95">
        <v>0</v>
      </c>
      <c r="Y85" s="96">
        <v>540</v>
      </c>
      <c r="Z85" s="95">
        <v>242</v>
      </c>
      <c r="AA85" s="96">
        <v>63145</v>
      </c>
      <c r="AB85" s="97">
        <v>0</v>
      </c>
      <c r="AC85" s="97">
        <v>11059</v>
      </c>
      <c r="AD85" s="98">
        <v>337034</v>
      </c>
      <c r="AE85" s="98">
        <v>0</v>
      </c>
      <c r="AF85" s="68"/>
      <c r="AG85" s="65" t="s">
        <v>15</v>
      </c>
      <c r="AH85" s="50"/>
      <c r="AI85" s="50"/>
      <c r="AJ85" s="10"/>
    </row>
    <row r="86" spans="1:36" x14ac:dyDescent="0.2">
      <c r="A86" s="8">
        <v>45324</v>
      </c>
      <c r="B86" s="76">
        <v>84</v>
      </c>
      <c r="C86" s="4" t="s">
        <v>183</v>
      </c>
      <c r="D86" s="94">
        <v>138397</v>
      </c>
      <c r="E86" s="94">
        <v>312687</v>
      </c>
      <c r="F86" s="94">
        <v>105185</v>
      </c>
      <c r="G86" s="94">
        <v>0</v>
      </c>
      <c r="H86" s="94">
        <v>14510</v>
      </c>
      <c r="I86" s="94">
        <v>0</v>
      </c>
      <c r="J86" s="95">
        <v>0</v>
      </c>
      <c r="K86" s="96">
        <v>0</v>
      </c>
      <c r="L86" s="95">
        <v>371</v>
      </c>
      <c r="M86" s="96">
        <v>260</v>
      </c>
      <c r="N86" s="95">
        <v>3257</v>
      </c>
      <c r="O86" s="96">
        <v>574667</v>
      </c>
      <c r="P86" s="95">
        <v>22048</v>
      </c>
      <c r="Q86" s="96">
        <v>64399</v>
      </c>
      <c r="R86" s="95">
        <v>211400</v>
      </c>
      <c r="S86" s="96">
        <v>139468</v>
      </c>
      <c r="T86" s="95">
        <v>71185</v>
      </c>
      <c r="U86" s="96">
        <v>0</v>
      </c>
      <c r="V86" s="95">
        <v>0</v>
      </c>
      <c r="W86" s="96">
        <v>99145</v>
      </c>
      <c r="X86" s="95">
        <v>0</v>
      </c>
      <c r="Y86" s="96">
        <v>763</v>
      </c>
      <c r="Z86" s="95">
        <v>0</v>
      </c>
      <c r="AA86" s="96">
        <v>608408</v>
      </c>
      <c r="AB86" s="97">
        <v>0</v>
      </c>
      <c r="AC86" s="97">
        <v>-33741</v>
      </c>
      <c r="AD86" s="98">
        <v>0</v>
      </c>
      <c r="AE86" s="98">
        <v>420087</v>
      </c>
      <c r="AF86" s="68"/>
      <c r="AG86" s="65" t="s">
        <v>15</v>
      </c>
      <c r="AH86" s="50"/>
      <c r="AI86" s="50"/>
      <c r="AJ86" s="10"/>
    </row>
    <row r="87" spans="1:36" x14ac:dyDescent="0.2">
      <c r="A87" s="8">
        <v>45300</v>
      </c>
      <c r="B87" s="76">
        <v>85</v>
      </c>
      <c r="C87" s="4" t="s">
        <v>294</v>
      </c>
      <c r="D87" s="94">
        <v>125619</v>
      </c>
      <c r="E87" s="94">
        <v>1048230</v>
      </c>
      <c r="F87" s="94">
        <v>5337</v>
      </c>
      <c r="G87" s="94">
        <v>50000</v>
      </c>
      <c r="H87" s="94">
        <v>0</v>
      </c>
      <c r="I87" s="94">
        <v>104596</v>
      </c>
      <c r="J87" s="95">
        <v>0</v>
      </c>
      <c r="K87" s="96">
        <v>236851</v>
      </c>
      <c r="L87" s="95">
        <v>18626</v>
      </c>
      <c r="M87" s="96">
        <v>6000</v>
      </c>
      <c r="N87" s="95">
        <v>725</v>
      </c>
      <c r="O87" s="96">
        <v>1595984</v>
      </c>
      <c r="P87" s="95">
        <v>50278</v>
      </c>
      <c r="Q87" s="96">
        <v>136931</v>
      </c>
      <c r="R87" s="95">
        <v>790415</v>
      </c>
      <c r="S87" s="96">
        <v>275620</v>
      </c>
      <c r="T87" s="95">
        <v>159838</v>
      </c>
      <c r="U87" s="96">
        <v>104596</v>
      </c>
      <c r="V87" s="95">
        <v>71486</v>
      </c>
      <c r="W87" s="96">
        <v>51724</v>
      </c>
      <c r="X87" s="95">
        <v>0</v>
      </c>
      <c r="Y87" s="96">
        <v>0</v>
      </c>
      <c r="Z87" s="95">
        <v>0</v>
      </c>
      <c r="AA87" s="96">
        <v>1640888</v>
      </c>
      <c r="AB87" s="97">
        <v>0</v>
      </c>
      <c r="AC87" s="97">
        <v>-44904</v>
      </c>
      <c r="AD87" s="98">
        <v>0</v>
      </c>
      <c r="AE87" s="98">
        <v>58569</v>
      </c>
      <c r="AF87" s="68" t="s">
        <v>24</v>
      </c>
      <c r="AG87" s="65" t="s">
        <v>15</v>
      </c>
      <c r="AH87" s="50"/>
      <c r="AI87" s="50"/>
      <c r="AJ87" s="10"/>
    </row>
    <row r="88" spans="1:36" x14ac:dyDescent="0.2">
      <c r="A88" s="8">
        <v>45404</v>
      </c>
      <c r="B88" s="76">
        <v>86</v>
      </c>
      <c r="C88" s="4" t="s">
        <v>187</v>
      </c>
      <c r="D88" s="94">
        <v>113497</v>
      </c>
      <c r="E88" s="94">
        <v>61276</v>
      </c>
      <c r="F88" s="94">
        <v>14159</v>
      </c>
      <c r="G88" s="94">
        <v>0</v>
      </c>
      <c r="H88" s="94">
        <v>0</v>
      </c>
      <c r="I88" s="94">
        <v>36916</v>
      </c>
      <c r="J88" s="95">
        <v>0</v>
      </c>
      <c r="K88" s="96">
        <v>0</v>
      </c>
      <c r="L88" s="95">
        <v>399</v>
      </c>
      <c r="M88" s="96">
        <v>0</v>
      </c>
      <c r="N88" s="95">
        <v>4690</v>
      </c>
      <c r="O88" s="96">
        <v>230937</v>
      </c>
      <c r="P88" s="95">
        <v>0</v>
      </c>
      <c r="Q88" s="96">
        <v>36970</v>
      </c>
      <c r="R88" s="95">
        <v>89486</v>
      </c>
      <c r="S88" s="96">
        <v>0</v>
      </c>
      <c r="T88" s="95">
        <v>82550</v>
      </c>
      <c r="U88" s="96" t="s">
        <v>295</v>
      </c>
      <c r="V88" s="95" t="s">
        <v>295</v>
      </c>
      <c r="W88" s="96">
        <v>96</v>
      </c>
      <c r="X88" s="95">
        <v>0</v>
      </c>
      <c r="Y88" s="96">
        <v>0</v>
      </c>
      <c r="Z88" s="95">
        <v>27</v>
      </c>
      <c r="AA88" s="96">
        <v>209129</v>
      </c>
      <c r="AB88" s="97">
        <v>0</v>
      </c>
      <c r="AC88" s="97">
        <v>21808</v>
      </c>
      <c r="AD88" s="98">
        <v>0</v>
      </c>
      <c r="AE88" s="98">
        <v>0</v>
      </c>
      <c r="AF88" s="68"/>
      <c r="AG88" s="65" t="s">
        <v>15</v>
      </c>
      <c r="AH88" s="50"/>
      <c r="AI88" s="50"/>
      <c r="AJ88" s="10"/>
    </row>
    <row r="89" spans="1:36" x14ac:dyDescent="0.2">
      <c r="A89" s="34">
        <v>45320</v>
      </c>
      <c r="B89" s="76">
        <v>87</v>
      </c>
      <c r="C89" s="4" t="s">
        <v>185</v>
      </c>
      <c r="D89" s="94">
        <v>1218352</v>
      </c>
      <c r="E89" s="94">
        <v>1462609</v>
      </c>
      <c r="F89" s="94">
        <v>0</v>
      </c>
      <c r="G89" s="94">
        <v>234663</v>
      </c>
      <c r="H89" s="94">
        <v>523400</v>
      </c>
      <c r="I89" s="94">
        <v>62000</v>
      </c>
      <c r="J89" s="95">
        <v>0</v>
      </c>
      <c r="K89" s="96">
        <v>29755</v>
      </c>
      <c r="L89" s="95">
        <v>32060</v>
      </c>
      <c r="M89" s="96">
        <v>1158</v>
      </c>
      <c r="N89" s="95">
        <v>94749</v>
      </c>
      <c r="O89" s="96">
        <v>3658745</v>
      </c>
      <c r="P89" s="95">
        <v>1166671</v>
      </c>
      <c r="Q89" s="96">
        <v>145835</v>
      </c>
      <c r="R89" s="95">
        <v>1293956</v>
      </c>
      <c r="S89" s="96">
        <v>595017</v>
      </c>
      <c r="T89" s="95">
        <v>539369</v>
      </c>
      <c r="U89" s="96">
        <v>62000</v>
      </c>
      <c r="V89" s="95">
        <v>21862</v>
      </c>
      <c r="W89" s="96">
        <v>0</v>
      </c>
      <c r="X89" s="95">
        <v>0</v>
      </c>
      <c r="Y89" s="96">
        <v>9559</v>
      </c>
      <c r="Z89" s="95">
        <v>62132</v>
      </c>
      <c r="AA89" s="96">
        <v>3896401</v>
      </c>
      <c r="AB89" s="97">
        <v>92707</v>
      </c>
      <c r="AC89" s="97">
        <v>-144948</v>
      </c>
      <c r="AD89" s="98">
        <v>946863</v>
      </c>
      <c r="AE89" s="98">
        <v>112115</v>
      </c>
      <c r="AF89" s="68"/>
      <c r="AG89" s="65" t="s">
        <v>15</v>
      </c>
      <c r="AH89" s="50"/>
      <c r="AI89" s="50"/>
      <c r="AJ89" s="10"/>
    </row>
    <row r="90" spans="1:36" x14ac:dyDescent="0.2">
      <c r="A90" s="8">
        <v>45320</v>
      </c>
      <c r="B90" s="76">
        <v>88</v>
      </c>
      <c r="C90" s="4" t="s">
        <v>186</v>
      </c>
      <c r="D90" s="94">
        <v>349221</v>
      </c>
      <c r="E90" s="94">
        <v>211062</v>
      </c>
      <c r="F90" s="94">
        <v>17579</v>
      </c>
      <c r="G90" s="94">
        <v>0</v>
      </c>
      <c r="H90" s="94">
        <v>0</v>
      </c>
      <c r="I90" s="94">
        <v>0</v>
      </c>
      <c r="J90" s="95">
        <v>0</v>
      </c>
      <c r="K90" s="96">
        <v>73394</v>
      </c>
      <c r="L90" s="95">
        <v>1141</v>
      </c>
      <c r="M90" s="96">
        <v>355</v>
      </c>
      <c r="N90" s="95">
        <v>50</v>
      </c>
      <c r="O90" s="96">
        <v>652802</v>
      </c>
      <c r="P90" s="95">
        <v>0</v>
      </c>
      <c r="Q90" s="96">
        <v>117273</v>
      </c>
      <c r="R90" s="95">
        <v>252668</v>
      </c>
      <c r="S90" s="96">
        <v>250958</v>
      </c>
      <c r="T90" s="95">
        <v>58195</v>
      </c>
      <c r="U90" s="96">
        <v>0</v>
      </c>
      <c r="V90" s="95">
        <v>0</v>
      </c>
      <c r="W90" s="96">
        <v>0</v>
      </c>
      <c r="X90" s="95">
        <v>0</v>
      </c>
      <c r="Y90" s="96">
        <v>0</v>
      </c>
      <c r="Z90" s="95">
        <v>0</v>
      </c>
      <c r="AA90" s="96">
        <v>679094</v>
      </c>
      <c r="AB90" s="97">
        <v>-66828</v>
      </c>
      <c r="AC90" s="97">
        <v>-9320</v>
      </c>
      <c r="AD90" s="98">
        <v>0</v>
      </c>
      <c r="AE90" s="98">
        <v>0</v>
      </c>
      <c r="AF90" s="68"/>
      <c r="AG90" s="65" t="s">
        <v>15</v>
      </c>
      <c r="AH90" s="50"/>
      <c r="AI90" s="50"/>
      <c r="AJ90" s="10"/>
    </row>
    <row r="91" spans="1:36" x14ac:dyDescent="0.2">
      <c r="A91" s="8">
        <v>45324</v>
      </c>
      <c r="B91" s="76">
        <v>89</v>
      </c>
      <c r="C91" s="4" t="s">
        <v>296</v>
      </c>
      <c r="D91" s="94">
        <v>11392</v>
      </c>
      <c r="E91" s="94">
        <v>112852</v>
      </c>
      <c r="F91" s="94">
        <v>0</v>
      </c>
      <c r="G91" s="94">
        <v>1002</v>
      </c>
      <c r="H91" s="94">
        <v>0</v>
      </c>
      <c r="I91" s="94">
        <v>0</v>
      </c>
      <c r="J91" s="95">
        <v>0</v>
      </c>
      <c r="K91" s="96">
        <v>0</v>
      </c>
      <c r="L91" s="95">
        <v>190</v>
      </c>
      <c r="M91" s="96">
        <v>0</v>
      </c>
      <c r="N91" s="95">
        <v>2144</v>
      </c>
      <c r="O91" s="96">
        <v>127580</v>
      </c>
      <c r="P91" s="95">
        <v>1600</v>
      </c>
      <c r="Q91" s="96">
        <v>8635</v>
      </c>
      <c r="R91" s="95">
        <v>101705</v>
      </c>
      <c r="S91" s="96">
        <v>0</v>
      </c>
      <c r="T91" s="95">
        <v>27837</v>
      </c>
      <c r="U91" s="96">
        <v>0</v>
      </c>
      <c r="V91" s="95">
        <v>0</v>
      </c>
      <c r="W91" s="96">
        <v>0</v>
      </c>
      <c r="X91" s="95">
        <v>0</v>
      </c>
      <c r="Y91" s="96">
        <v>68</v>
      </c>
      <c r="Z91" s="95">
        <v>0</v>
      </c>
      <c r="AA91" s="96">
        <v>139845</v>
      </c>
      <c r="AB91" s="97">
        <v>0</v>
      </c>
      <c r="AC91" s="97">
        <v>-12265</v>
      </c>
      <c r="AD91" s="98">
        <v>0</v>
      </c>
      <c r="AE91" s="98">
        <v>0</v>
      </c>
      <c r="AF91" s="68"/>
      <c r="AG91" s="65" t="s">
        <v>15</v>
      </c>
      <c r="AH91" s="50"/>
      <c r="AI91" s="50"/>
      <c r="AJ91" s="10"/>
    </row>
    <row r="92" spans="1:36" x14ac:dyDescent="0.2">
      <c r="A92" s="8">
        <v>45320</v>
      </c>
      <c r="B92" s="76">
        <v>90</v>
      </c>
      <c r="C92" s="29" t="s">
        <v>191</v>
      </c>
      <c r="D92" s="94">
        <v>45583</v>
      </c>
      <c r="E92" s="94">
        <v>45982</v>
      </c>
      <c r="F92" s="94">
        <v>17573</v>
      </c>
      <c r="G92" s="94">
        <v>0</v>
      </c>
      <c r="H92" s="94">
        <v>0</v>
      </c>
      <c r="I92" s="94">
        <v>0</v>
      </c>
      <c r="J92" s="95">
        <v>0</v>
      </c>
      <c r="K92" s="96">
        <v>5250</v>
      </c>
      <c r="L92" s="95">
        <v>986</v>
      </c>
      <c r="M92" s="96">
        <v>0</v>
      </c>
      <c r="N92" s="95">
        <v>50</v>
      </c>
      <c r="O92" s="96">
        <v>115424</v>
      </c>
      <c r="P92" s="95">
        <v>0</v>
      </c>
      <c r="Q92" s="96">
        <v>11015</v>
      </c>
      <c r="R92" s="95">
        <v>51817</v>
      </c>
      <c r="S92" s="96">
        <v>37093</v>
      </c>
      <c r="T92" s="95">
        <v>24809</v>
      </c>
      <c r="U92" s="96">
        <v>0</v>
      </c>
      <c r="V92" s="95">
        <v>0</v>
      </c>
      <c r="W92" s="96">
        <v>0</v>
      </c>
      <c r="X92" s="95">
        <v>0</v>
      </c>
      <c r="Y92" s="96">
        <v>0</v>
      </c>
      <c r="Z92" s="95">
        <v>2500</v>
      </c>
      <c r="AA92" s="96">
        <v>127234</v>
      </c>
      <c r="AB92" s="97">
        <v>0</v>
      </c>
      <c r="AC92" s="97">
        <v>-11810</v>
      </c>
      <c r="AD92" s="98">
        <v>5687</v>
      </c>
      <c r="AE92" s="98">
        <v>0</v>
      </c>
      <c r="AF92" s="68"/>
      <c r="AG92" s="65" t="s">
        <v>15</v>
      </c>
      <c r="AH92" s="50"/>
      <c r="AI92" s="50"/>
      <c r="AJ92" s="10"/>
    </row>
    <row r="93" spans="1:36" x14ac:dyDescent="0.2">
      <c r="A93" s="28">
        <v>45272</v>
      </c>
      <c r="B93" s="76">
        <v>91</v>
      </c>
      <c r="C93" s="29" t="s">
        <v>297</v>
      </c>
      <c r="D93" s="94">
        <v>24822</v>
      </c>
      <c r="E93" s="94">
        <v>0</v>
      </c>
      <c r="F93" s="94">
        <v>0</v>
      </c>
      <c r="G93" s="94">
        <v>0</v>
      </c>
      <c r="H93" s="94">
        <v>0</v>
      </c>
      <c r="I93" s="94">
        <v>0</v>
      </c>
      <c r="J93" s="95">
        <v>0</v>
      </c>
      <c r="K93" s="96">
        <v>0</v>
      </c>
      <c r="L93" s="95">
        <v>82</v>
      </c>
      <c r="M93" s="96">
        <v>0</v>
      </c>
      <c r="N93" s="95">
        <v>0</v>
      </c>
      <c r="O93" s="96">
        <v>24904</v>
      </c>
      <c r="P93" s="95">
        <v>0</v>
      </c>
      <c r="Q93" s="96">
        <v>0</v>
      </c>
      <c r="R93" s="95">
        <v>13149.75</v>
      </c>
      <c r="S93" s="96">
        <v>0</v>
      </c>
      <c r="T93" s="95">
        <v>4422.68</v>
      </c>
      <c r="U93" s="96">
        <v>0</v>
      </c>
      <c r="V93" s="95">
        <v>0</v>
      </c>
      <c r="W93" s="96">
        <v>128.26</v>
      </c>
      <c r="X93" s="95">
        <v>0</v>
      </c>
      <c r="Y93" s="96">
        <v>0</v>
      </c>
      <c r="Z93" s="95">
        <v>0</v>
      </c>
      <c r="AA93" s="96">
        <v>17700.689999999999</v>
      </c>
      <c r="AB93" s="97">
        <v>0</v>
      </c>
      <c r="AC93" s="97">
        <v>7202.31</v>
      </c>
      <c r="AD93" s="98">
        <v>0</v>
      </c>
      <c r="AE93" s="98">
        <v>0</v>
      </c>
      <c r="AF93" s="68" t="s">
        <v>24</v>
      </c>
      <c r="AG93" s="65" t="s">
        <v>15</v>
      </c>
      <c r="AH93" s="50"/>
      <c r="AI93" s="50"/>
      <c r="AJ93" s="10"/>
    </row>
    <row r="94" spans="1:36" x14ac:dyDescent="0.2">
      <c r="A94" s="28">
        <v>45320</v>
      </c>
      <c r="B94" s="76">
        <v>92</v>
      </c>
      <c r="C94" s="4" t="s">
        <v>192</v>
      </c>
      <c r="D94" s="94">
        <v>8713</v>
      </c>
      <c r="E94" s="94">
        <v>2027</v>
      </c>
      <c r="F94" s="94">
        <v>2025</v>
      </c>
      <c r="G94" s="94">
        <v>1553</v>
      </c>
      <c r="H94" s="94">
        <v>0</v>
      </c>
      <c r="I94" s="94">
        <v>0</v>
      </c>
      <c r="J94" s="95">
        <v>0</v>
      </c>
      <c r="K94" s="96">
        <v>0</v>
      </c>
      <c r="L94" s="95">
        <v>26</v>
      </c>
      <c r="M94" s="96">
        <v>0</v>
      </c>
      <c r="N94" s="95">
        <v>0</v>
      </c>
      <c r="O94" s="96">
        <v>14344</v>
      </c>
      <c r="P94" s="95">
        <v>0</v>
      </c>
      <c r="Q94" s="96">
        <v>2564</v>
      </c>
      <c r="R94" s="95">
        <v>4664</v>
      </c>
      <c r="S94" s="96">
        <v>0</v>
      </c>
      <c r="T94" s="95">
        <v>4294</v>
      </c>
      <c r="U94" s="96">
        <v>0</v>
      </c>
      <c r="V94" s="95">
        <v>0</v>
      </c>
      <c r="W94" s="96">
        <v>0</v>
      </c>
      <c r="X94" s="95">
        <v>0</v>
      </c>
      <c r="Y94" s="96">
        <v>0</v>
      </c>
      <c r="Z94" s="95">
        <v>0</v>
      </c>
      <c r="AA94" s="96">
        <v>11522</v>
      </c>
      <c r="AB94" s="97">
        <v>0</v>
      </c>
      <c r="AC94" s="97">
        <v>2822</v>
      </c>
      <c r="AD94" s="98">
        <v>0</v>
      </c>
      <c r="AE94" s="98">
        <v>0</v>
      </c>
      <c r="AF94" s="70"/>
      <c r="AG94" s="65" t="s">
        <v>15</v>
      </c>
      <c r="AH94" s="50"/>
      <c r="AI94" s="50"/>
      <c r="AJ94" s="10"/>
    </row>
    <row r="95" spans="1:36" x14ac:dyDescent="0.2">
      <c r="A95" s="28">
        <v>45323</v>
      </c>
      <c r="B95" s="76">
        <v>93</v>
      </c>
      <c r="C95" s="4" t="s">
        <v>193</v>
      </c>
      <c r="D95" s="94">
        <v>220940</v>
      </c>
      <c r="E95" s="94">
        <v>50278</v>
      </c>
      <c r="F95" s="94">
        <v>6097</v>
      </c>
      <c r="G95" s="94">
        <v>0</v>
      </c>
      <c r="H95" s="94">
        <v>0</v>
      </c>
      <c r="I95" s="94">
        <v>0</v>
      </c>
      <c r="J95" s="95">
        <v>0</v>
      </c>
      <c r="K95" s="96">
        <v>5360</v>
      </c>
      <c r="L95" s="95">
        <v>5</v>
      </c>
      <c r="M95" s="96">
        <v>0</v>
      </c>
      <c r="N95" s="95">
        <v>1401</v>
      </c>
      <c r="O95" s="96">
        <v>284081</v>
      </c>
      <c r="P95" s="95">
        <v>36482</v>
      </c>
      <c r="Q95" s="96">
        <v>115366</v>
      </c>
      <c r="R95" s="95">
        <v>55955</v>
      </c>
      <c r="S95" s="96">
        <v>86098</v>
      </c>
      <c r="T95" s="95">
        <v>20353</v>
      </c>
      <c r="U95" s="96">
        <v>0</v>
      </c>
      <c r="V95" s="95">
        <v>0</v>
      </c>
      <c r="W95" s="96">
        <v>0</v>
      </c>
      <c r="X95" s="95">
        <v>0</v>
      </c>
      <c r="Y95" s="96">
        <v>673</v>
      </c>
      <c r="Z95" s="95">
        <v>289</v>
      </c>
      <c r="AA95" s="96">
        <v>315216</v>
      </c>
      <c r="AB95" s="97">
        <v>0</v>
      </c>
      <c r="AC95" s="97">
        <v>-31135</v>
      </c>
      <c r="AD95" s="98">
        <v>283503</v>
      </c>
      <c r="AE95" s="98">
        <v>0</v>
      </c>
      <c r="AF95" s="68"/>
      <c r="AG95" s="65" t="s">
        <v>15</v>
      </c>
      <c r="AH95" s="50"/>
      <c r="AI95" s="50"/>
      <c r="AJ95" s="10"/>
    </row>
    <row r="96" spans="1:36" x14ac:dyDescent="0.2">
      <c r="A96" s="8">
        <v>45324</v>
      </c>
      <c r="B96" s="76">
        <v>94</v>
      </c>
      <c r="C96" s="4" t="s">
        <v>194</v>
      </c>
      <c r="D96" s="94">
        <v>202217</v>
      </c>
      <c r="E96" s="94">
        <v>40818</v>
      </c>
      <c r="F96" s="94">
        <v>6682</v>
      </c>
      <c r="G96" s="94">
        <v>0</v>
      </c>
      <c r="H96" s="94">
        <v>0</v>
      </c>
      <c r="I96" s="94">
        <v>0</v>
      </c>
      <c r="J96" s="95">
        <v>0</v>
      </c>
      <c r="K96" s="96">
        <v>52251</v>
      </c>
      <c r="L96" s="95">
        <v>631</v>
      </c>
      <c r="M96" s="96">
        <v>238</v>
      </c>
      <c r="N96" s="95">
        <v>832</v>
      </c>
      <c r="O96" s="96">
        <v>303669</v>
      </c>
      <c r="P96" s="95">
        <v>0</v>
      </c>
      <c r="Q96" s="96">
        <v>60915</v>
      </c>
      <c r="R96" s="95">
        <v>160204</v>
      </c>
      <c r="S96" s="96">
        <v>90051</v>
      </c>
      <c r="T96" s="95">
        <v>21983</v>
      </c>
      <c r="U96" s="96">
        <v>0</v>
      </c>
      <c r="V96" s="95">
        <v>7478</v>
      </c>
      <c r="W96" s="96">
        <v>0</v>
      </c>
      <c r="X96" s="95">
        <v>0</v>
      </c>
      <c r="Y96" s="96">
        <v>750</v>
      </c>
      <c r="Z96" s="95">
        <v>0</v>
      </c>
      <c r="AA96" s="96">
        <v>341381</v>
      </c>
      <c r="AB96" s="97">
        <v>4000</v>
      </c>
      <c r="AC96" s="97">
        <v>-41712</v>
      </c>
      <c r="AD96" s="98">
        <v>6630</v>
      </c>
      <c r="AE96" s="98">
        <v>0</v>
      </c>
      <c r="AF96" s="68"/>
      <c r="AG96" s="65" t="s">
        <v>15</v>
      </c>
      <c r="AH96" s="50"/>
      <c r="AI96" s="50"/>
      <c r="AJ96" s="10"/>
    </row>
    <row r="97" spans="1:36" x14ac:dyDescent="0.2">
      <c r="A97" s="8">
        <v>45324</v>
      </c>
      <c r="B97" s="76">
        <v>95</v>
      </c>
      <c r="C97" s="4" t="s">
        <v>195</v>
      </c>
      <c r="D97" s="94">
        <v>179901</v>
      </c>
      <c r="E97" s="94">
        <v>229814</v>
      </c>
      <c r="F97" s="94">
        <v>134923</v>
      </c>
      <c r="G97" s="94">
        <v>0</v>
      </c>
      <c r="H97" s="94">
        <v>0</v>
      </c>
      <c r="I97" s="94">
        <v>133238</v>
      </c>
      <c r="J97" s="95">
        <v>0</v>
      </c>
      <c r="K97" s="96">
        <v>0</v>
      </c>
      <c r="L97" s="95">
        <v>3357</v>
      </c>
      <c r="M97" s="96">
        <v>0</v>
      </c>
      <c r="N97" s="95">
        <v>19764</v>
      </c>
      <c r="O97" s="96">
        <v>700997</v>
      </c>
      <c r="P97" s="95">
        <v>140977</v>
      </c>
      <c r="Q97" s="96">
        <v>20660</v>
      </c>
      <c r="R97" s="95">
        <v>416690</v>
      </c>
      <c r="S97" s="96">
        <v>4270</v>
      </c>
      <c r="T97" s="95">
        <v>167194</v>
      </c>
      <c r="U97" s="96">
        <v>133238</v>
      </c>
      <c r="V97" s="95">
        <v>0</v>
      </c>
      <c r="W97" s="96">
        <v>0</v>
      </c>
      <c r="X97" s="95">
        <v>0</v>
      </c>
      <c r="Y97" s="96">
        <v>6321</v>
      </c>
      <c r="Z97" s="95">
        <v>1038</v>
      </c>
      <c r="AA97" s="96">
        <v>890388</v>
      </c>
      <c r="AB97" s="97">
        <v>9025</v>
      </c>
      <c r="AC97" s="97">
        <v>-180366</v>
      </c>
      <c r="AD97" s="98">
        <v>0</v>
      </c>
      <c r="AE97" s="98">
        <v>0</v>
      </c>
      <c r="AF97" s="68"/>
      <c r="AG97" s="65" t="s">
        <v>15</v>
      </c>
      <c r="AH97" s="50"/>
      <c r="AI97" s="50"/>
      <c r="AJ97" s="10"/>
    </row>
    <row r="98" spans="1:36" x14ac:dyDescent="0.2">
      <c r="A98" s="8">
        <v>45323</v>
      </c>
      <c r="B98" s="76">
        <v>96</v>
      </c>
      <c r="C98" s="4" t="s">
        <v>196</v>
      </c>
      <c r="D98" s="94">
        <v>14400</v>
      </c>
      <c r="E98" s="94">
        <v>6927</v>
      </c>
      <c r="F98" s="94">
        <v>4040</v>
      </c>
      <c r="G98" s="94">
        <v>0</v>
      </c>
      <c r="H98" s="94">
        <v>0</v>
      </c>
      <c r="I98" s="94">
        <v>0</v>
      </c>
      <c r="J98" s="95">
        <v>0</v>
      </c>
      <c r="K98" s="96">
        <v>0</v>
      </c>
      <c r="L98" s="95">
        <v>0</v>
      </c>
      <c r="M98" s="96">
        <v>0</v>
      </c>
      <c r="N98" s="95">
        <v>3268</v>
      </c>
      <c r="O98" s="96">
        <v>28635</v>
      </c>
      <c r="P98" s="95">
        <v>0</v>
      </c>
      <c r="Q98" s="96">
        <v>1832</v>
      </c>
      <c r="R98" s="95">
        <v>7969</v>
      </c>
      <c r="S98" s="96">
        <v>6049</v>
      </c>
      <c r="T98" s="95">
        <v>5864</v>
      </c>
      <c r="U98" s="96">
        <v>0</v>
      </c>
      <c r="V98" s="95">
        <v>0</v>
      </c>
      <c r="W98" s="96">
        <v>0</v>
      </c>
      <c r="X98" s="95">
        <v>0</v>
      </c>
      <c r="Y98" s="96">
        <v>673</v>
      </c>
      <c r="Z98" s="95">
        <v>192</v>
      </c>
      <c r="AA98" s="96">
        <v>22579</v>
      </c>
      <c r="AB98" s="97">
        <v>0</v>
      </c>
      <c r="AC98" s="97">
        <v>6056</v>
      </c>
      <c r="AD98" s="100">
        <v>34852</v>
      </c>
      <c r="AE98" s="98">
        <v>0</v>
      </c>
      <c r="AF98" s="68" t="s">
        <v>24</v>
      </c>
      <c r="AG98" s="65" t="s">
        <v>15</v>
      </c>
      <c r="AH98" s="50"/>
      <c r="AI98" s="50"/>
      <c r="AJ98" s="10"/>
    </row>
    <row r="99" spans="1:36" x14ac:dyDescent="0.2">
      <c r="A99" s="8">
        <v>45271</v>
      </c>
      <c r="B99" s="76">
        <v>97</v>
      </c>
      <c r="C99" s="4" t="s">
        <v>298</v>
      </c>
      <c r="D99" s="94">
        <v>15673</v>
      </c>
      <c r="E99" s="94">
        <v>2424</v>
      </c>
      <c r="F99" s="94">
        <v>0</v>
      </c>
      <c r="G99" s="94">
        <v>0</v>
      </c>
      <c r="H99" s="94">
        <v>0</v>
      </c>
      <c r="I99" s="94">
        <v>0</v>
      </c>
      <c r="J99" s="95">
        <v>0</v>
      </c>
      <c r="K99" s="96">
        <v>0</v>
      </c>
      <c r="L99" s="95">
        <v>58</v>
      </c>
      <c r="M99" s="96">
        <v>50</v>
      </c>
      <c r="N99" s="95">
        <v>5000</v>
      </c>
      <c r="O99" s="96">
        <v>23205</v>
      </c>
      <c r="P99" s="95">
        <v>0</v>
      </c>
      <c r="Q99" s="96">
        <v>1961</v>
      </c>
      <c r="R99" s="95">
        <v>2059</v>
      </c>
      <c r="S99" s="96">
        <v>7336</v>
      </c>
      <c r="T99" s="95">
        <v>4477</v>
      </c>
      <c r="U99" s="96">
        <v>0</v>
      </c>
      <c r="V99" s="95">
        <v>0</v>
      </c>
      <c r="W99" s="96">
        <v>108</v>
      </c>
      <c r="X99" s="95">
        <v>0</v>
      </c>
      <c r="Y99" s="96">
        <v>0</v>
      </c>
      <c r="Z99" s="95">
        <v>1315</v>
      </c>
      <c r="AA99" s="96">
        <v>17256</v>
      </c>
      <c r="AB99" s="97">
        <v>0</v>
      </c>
      <c r="AC99" s="97">
        <v>5949</v>
      </c>
      <c r="AD99" s="98">
        <v>0</v>
      </c>
      <c r="AE99" s="98">
        <v>0</v>
      </c>
      <c r="AF99" s="68" t="s">
        <v>24</v>
      </c>
      <c r="AG99" s="65" t="s">
        <v>15</v>
      </c>
      <c r="AH99" s="50"/>
      <c r="AI99" s="50"/>
      <c r="AJ99" s="10"/>
    </row>
    <row r="100" spans="1:36" x14ac:dyDescent="0.2">
      <c r="A100" s="8">
        <v>45317</v>
      </c>
      <c r="B100" s="76">
        <v>98</v>
      </c>
      <c r="C100" s="4" t="s">
        <v>198</v>
      </c>
      <c r="D100" s="94">
        <v>476917</v>
      </c>
      <c r="E100" s="94">
        <v>1615339</v>
      </c>
      <c r="F100" s="94">
        <v>0</v>
      </c>
      <c r="G100" s="94">
        <v>25382</v>
      </c>
      <c r="H100" s="94">
        <v>55000</v>
      </c>
      <c r="I100" s="94">
        <v>50105</v>
      </c>
      <c r="J100" s="95">
        <v>0</v>
      </c>
      <c r="K100" s="96">
        <v>1045</v>
      </c>
      <c r="L100" s="95">
        <v>9915</v>
      </c>
      <c r="M100" s="96">
        <v>5035</v>
      </c>
      <c r="N100" s="95">
        <v>618054</v>
      </c>
      <c r="O100" s="96">
        <v>2856792</v>
      </c>
      <c r="P100" s="95">
        <v>199541</v>
      </c>
      <c r="Q100" s="96">
        <v>185634</v>
      </c>
      <c r="R100" s="95">
        <v>566659</v>
      </c>
      <c r="S100" s="96">
        <v>349393</v>
      </c>
      <c r="T100" s="95">
        <v>1485329</v>
      </c>
      <c r="U100" s="96">
        <v>38234</v>
      </c>
      <c r="V100" s="95">
        <v>1045</v>
      </c>
      <c r="W100" s="96">
        <v>16203</v>
      </c>
      <c r="X100" s="95">
        <v>0</v>
      </c>
      <c r="Y100" s="96">
        <v>181</v>
      </c>
      <c r="Z100" s="95">
        <v>1482</v>
      </c>
      <c r="AA100" s="96">
        <v>2843701</v>
      </c>
      <c r="AB100" s="97">
        <v>37246</v>
      </c>
      <c r="AC100" s="97">
        <v>50337</v>
      </c>
      <c r="AD100" s="98">
        <v>79584</v>
      </c>
      <c r="AE100" s="98">
        <v>0</v>
      </c>
      <c r="AF100" s="68" t="s">
        <v>24</v>
      </c>
      <c r="AG100" s="65" t="s">
        <v>15</v>
      </c>
      <c r="AH100" s="50"/>
      <c r="AI100" s="50"/>
      <c r="AJ100" s="10"/>
    </row>
    <row r="101" spans="1:36" x14ac:dyDescent="0.2">
      <c r="A101" s="8">
        <v>45272</v>
      </c>
      <c r="B101" s="329">
        <v>99</v>
      </c>
      <c r="C101" s="29" t="s">
        <v>299</v>
      </c>
      <c r="D101" s="324">
        <v>46177</v>
      </c>
      <c r="E101" s="324">
        <v>518831</v>
      </c>
      <c r="F101" s="324">
        <v>110134</v>
      </c>
      <c r="G101" s="324">
        <v>0</v>
      </c>
      <c r="H101" s="324">
        <v>0</v>
      </c>
      <c r="I101" s="324">
        <v>0</v>
      </c>
      <c r="J101" s="325">
        <v>0</v>
      </c>
      <c r="K101" s="326">
        <v>0</v>
      </c>
      <c r="L101" s="325">
        <v>5333</v>
      </c>
      <c r="M101" s="326">
        <v>0</v>
      </c>
      <c r="N101" s="325">
        <v>500</v>
      </c>
      <c r="O101" s="326">
        <v>680975</v>
      </c>
      <c r="P101" s="325">
        <v>0</v>
      </c>
      <c r="Q101" s="326">
        <v>90000</v>
      </c>
      <c r="R101" s="325">
        <v>128419</v>
      </c>
      <c r="S101" s="326">
        <v>0</v>
      </c>
      <c r="T101" s="325">
        <v>494818</v>
      </c>
      <c r="U101" s="326">
        <v>0</v>
      </c>
      <c r="V101" s="325">
        <v>0</v>
      </c>
      <c r="W101" s="326">
        <v>0</v>
      </c>
      <c r="X101" s="325">
        <v>0</v>
      </c>
      <c r="Y101" s="326">
        <v>0</v>
      </c>
      <c r="Z101" s="325">
        <v>0</v>
      </c>
      <c r="AA101" s="326">
        <v>713237</v>
      </c>
      <c r="AB101" s="327">
        <v>-800</v>
      </c>
      <c r="AC101" s="327">
        <v>-33062</v>
      </c>
      <c r="AD101" s="328">
        <v>0</v>
      </c>
      <c r="AE101" s="328">
        <v>0</v>
      </c>
      <c r="AF101" s="68" t="s">
        <v>24</v>
      </c>
      <c r="AG101" s="65" t="s">
        <v>15</v>
      </c>
      <c r="AH101" s="50"/>
      <c r="AI101" s="50"/>
      <c r="AJ101" s="10"/>
    </row>
    <row r="102" spans="1:36" x14ac:dyDescent="0.2">
      <c r="A102" s="8">
        <v>45365</v>
      </c>
      <c r="B102" s="76">
        <v>100</v>
      </c>
      <c r="C102" s="4" t="s">
        <v>210</v>
      </c>
      <c r="D102" s="94">
        <v>269047</v>
      </c>
      <c r="E102" s="94">
        <v>955348</v>
      </c>
      <c r="F102" s="94">
        <v>208807</v>
      </c>
      <c r="G102" s="94">
        <v>129693</v>
      </c>
      <c r="H102" s="94">
        <v>265499</v>
      </c>
      <c r="I102" s="94">
        <v>193674</v>
      </c>
      <c r="J102" s="95">
        <v>0</v>
      </c>
      <c r="K102" s="96">
        <v>30281</v>
      </c>
      <c r="L102" s="95">
        <v>5332</v>
      </c>
      <c r="M102" s="96">
        <v>684</v>
      </c>
      <c r="N102" s="95">
        <v>46015</v>
      </c>
      <c r="O102" s="96">
        <v>2104380</v>
      </c>
      <c r="P102" s="95">
        <v>408557</v>
      </c>
      <c r="Q102" s="96">
        <v>166826</v>
      </c>
      <c r="R102" s="95">
        <v>793692</v>
      </c>
      <c r="S102" s="96">
        <v>199816</v>
      </c>
      <c r="T102" s="95">
        <v>160914</v>
      </c>
      <c r="U102" s="96">
        <v>193674</v>
      </c>
      <c r="V102" s="95">
        <v>30281</v>
      </c>
      <c r="W102" s="96">
        <v>29495</v>
      </c>
      <c r="X102" s="95">
        <v>0</v>
      </c>
      <c r="Y102" s="96">
        <v>273</v>
      </c>
      <c r="Z102" s="95">
        <v>20184</v>
      </c>
      <c r="AA102" s="96">
        <v>2003712</v>
      </c>
      <c r="AB102" s="97">
        <v>0</v>
      </c>
      <c r="AC102" s="97">
        <v>100668</v>
      </c>
      <c r="AD102" s="98">
        <v>49500</v>
      </c>
      <c r="AE102" s="98">
        <v>170736</v>
      </c>
      <c r="AF102" s="68"/>
      <c r="AG102" s="65" t="s">
        <v>15</v>
      </c>
      <c r="AH102" s="50"/>
      <c r="AI102" s="50"/>
      <c r="AJ102" s="10"/>
    </row>
    <row r="103" spans="1:36" x14ac:dyDescent="0.2">
      <c r="A103" s="8">
        <v>45323</v>
      </c>
      <c r="B103" s="76">
        <v>101</v>
      </c>
      <c r="C103" s="4" t="s">
        <v>213</v>
      </c>
      <c r="D103" s="94">
        <v>163830</v>
      </c>
      <c r="E103" s="94">
        <v>52717</v>
      </c>
      <c r="F103" s="94">
        <v>0</v>
      </c>
      <c r="G103" s="94">
        <v>1254</v>
      </c>
      <c r="H103" s="94">
        <v>10971</v>
      </c>
      <c r="I103" s="94">
        <v>0</v>
      </c>
      <c r="J103" s="95">
        <v>0</v>
      </c>
      <c r="K103" s="96">
        <v>1235</v>
      </c>
      <c r="L103" s="95">
        <v>5</v>
      </c>
      <c r="M103" s="96">
        <v>0</v>
      </c>
      <c r="N103" s="95">
        <v>5399</v>
      </c>
      <c r="O103" s="96">
        <v>235411</v>
      </c>
      <c r="P103" s="95">
        <v>76852</v>
      </c>
      <c r="Q103" s="96">
        <v>41604</v>
      </c>
      <c r="R103" s="95">
        <v>84764</v>
      </c>
      <c r="S103" s="96">
        <v>35380</v>
      </c>
      <c r="T103" s="95">
        <v>24394</v>
      </c>
      <c r="U103" s="96">
        <v>0</v>
      </c>
      <c r="V103" s="95">
        <v>0</v>
      </c>
      <c r="W103" s="96">
        <v>30318</v>
      </c>
      <c r="X103" s="95">
        <v>0</v>
      </c>
      <c r="Y103" s="96">
        <v>655</v>
      </c>
      <c r="Z103" s="95">
        <v>684</v>
      </c>
      <c r="AA103" s="96">
        <v>294651</v>
      </c>
      <c r="AB103" s="97">
        <v>9879</v>
      </c>
      <c r="AC103" s="97">
        <v>-49361</v>
      </c>
      <c r="AD103" s="98">
        <v>34203</v>
      </c>
      <c r="AE103" s="98">
        <v>0</v>
      </c>
      <c r="AF103" s="68"/>
      <c r="AG103" s="65" t="s">
        <v>15</v>
      </c>
      <c r="AH103" s="50"/>
      <c r="AI103" s="50"/>
      <c r="AJ103" s="10"/>
    </row>
    <row r="104" spans="1:36" x14ac:dyDescent="0.2">
      <c r="A104" s="8">
        <v>45281</v>
      </c>
      <c r="B104" s="76">
        <v>102</v>
      </c>
      <c r="C104" s="4" t="s">
        <v>214</v>
      </c>
      <c r="D104" s="94">
        <v>320346</v>
      </c>
      <c r="E104" s="94">
        <v>134536</v>
      </c>
      <c r="F104" s="94">
        <v>51650</v>
      </c>
      <c r="G104" s="94">
        <v>0</v>
      </c>
      <c r="H104" s="94">
        <v>0</v>
      </c>
      <c r="I104" s="94">
        <v>21671</v>
      </c>
      <c r="J104" s="95">
        <v>250000</v>
      </c>
      <c r="K104" s="96">
        <v>0</v>
      </c>
      <c r="L104" s="95">
        <v>329</v>
      </c>
      <c r="M104" s="96">
        <v>0</v>
      </c>
      <c r="N104" s="95">
        <v>6819</v>
      </c>
      <c r="O104" s="96">
        <v>785351</v>
      </c>
      <c r="P104" s="95">
        <v>0</v>
      </c>
      <c r="Q104" s="96">
        <v>53955</v>
      </c>
      <c r="R104" s="95">
        <v>598917</v>
      </c>
      <c r="S104" s="96">
        <v>0</v>
      </c>
      <c r="T104" s="95">
        <v>104381</v>
      </c>
      <c r="U104" s="96">
        <v>20196</v>
      </c>
      <c r="V104" s="95">
        <v>0</v>
      </c>
      <c r="W104" s="96">
        <v>19941</v>
      </c>
      <c r="X104" s="95">
        <v>0</v>
      </c>
      <c r="Y104" s="96">
        <v>0</v>
      </c>
      <c r="Z104" s="95">
        <v>0</v>
      </c>
      <c r="AA104" s="96">
        <v>797390</v>
      </c>
      <c r="AB104" s="97">
        <v>0</v>
      </c>
      <c r="AC104" s="97">
        <v>-12039</v>
      </c>
      <c r="AD104" s="98">
        <v>0</v>
      </c>
      <c r="AE104" s="98">
        <v>0</v>
      </c>
      <c r="AF104" s="68" t="s">
        <v>24</v>
      </c>
      <c r="AG104" s="65" t="s">
        <v>15</v>
      </c>
      <c r="AH104" s="50"/>
      <c r="AI104" s="50"/>
      <c r="AJ104" s="10"/>
    </row>
    <row r="105" spans="1:36" x14ac:dyDescent="0.2">
      <c r="A105" s="8">
        <v>45323</v>
      </c>
      <c r="B105" s="76">
        <v>103</v>
      </c>
      <c r="C105" s="4" t="s">
        <v>217</v>
      </c>
      <c r="D105" s="94">
        <v>63865</v>
      </c>
      <c r="E105" s="94">
        <v>10986</v>
      </c>
      <c r="F105" s="94">
        <v>0</v>
      </c>
      <c r="G105" s="94">
        <v>0</v>
      </c>
      <c r="H105" s="94">
        <v>4734</v>
      </c>
      <c r="I105" s="94">
        <v>0</v>
      </c>
      <c r="J105" s="95">
        <v>0</v>
      </c>
      <c r="K105" s="96">
        <v>0</v>
      </c>
      <c r="L105" s="95">
        <v>3</v>
      </c>
      <c r="M105" s="96">
        <v>392</v>
      </c>
      <c r="N105" s="95">
        <v>27926</v>
      </c>
      <c r="O105" s="96">
        <v>107906</v>
      </c>
      <c r="P105" s="95">
        <v>9469</v>
      </c>
      <c r="Q105" s="96">
        <v>2633</v>
      </c>
      <c r="R105" s="95">
        <v>30970</v>
      </c>
      <c r="S105" s="96">
        <v>44408</v>
      </c>
      <c r="T105" s="95">
        <v>12575</v>
      </c>
      <c r="U105" s="96">
        <v>0</v>
      </c>
      <c r="V105" s="95">
        <v>0</v>
      </c>
      <c r="W105" s="96">
        <v>0</v>
      </c>
      <c r="X105" s="95">
        <v>0</v>
      </c>
      <c r="Y105" s="96">
        <v>473</v>
      </c>
      <c r="Z105" s="95">
        <v>253</v>
      </c>
      <c r="AA105" s="96">
        <v>100781</v>
      </c>
      <c r="AB105" s="97">
        <v>0</v>
      </c>
      <c r="AC105" s="97">
        <v>7125</v>
      </c>
      <c r="AD105" s="98">
        <v>1502</v>
      </c>
      <c r="AE105" s="98">
        <v>0</v>
      </c>
      <c r="AF105" s="68"/>
      <c r="AG105" s="65" t="s">
        <v>15</v>
      </c>
      <c r="AH105" s="50"/>
      <c r="AI105" s="50"/>
      <c r="AJ105" s="10"/>
    </row>
    <row r="106" spans="1:36" x14ac:dyDescent="0.2">
      <c r="A106" s="34">
        <v>45300</v>
      </c>
      <c r="B106" s="76">
        <v>104</v>
      </c>
      <c r="C106" s="4" t="s">
        <v>218</v>
      </c>
      <c r="D106" s="94">
        <v>162963</v>
      </c>
      <c r="E106" s="94">
        <v>19821</v>
      </c>
      <c r="F106" s="94">
        <v>19126</v>
      </c>
      <c r="G106" s="94">
        <v>458</v>
      </c>
      <c r="H106" s="94">
        <v>13877</v>
      </c>
      <c r="I106" s="94">
        <v>0</v>
      </c>
      <c r="J106" s="95">
        <v>0</v>
      </c>
      <c r="K106" s="96">
        <v>300</v>
      </c>
      <c r="L106" s="95">
        <v>0</v>
      </c>
      <c r="M106" s="96">
        <v>6600</v>
      </c>
      <c r="N106" s="95">
        <v>600</v>
      </c>
      <c r="O106" s="96">
        <v>223745</v>
      </c>
      <c r="P106" s="95">
        <v>28361</v>
      </c>
      <c r="Q106" s="96">
        <v>22314</v>
      </c>
      <c r="R106" s="95">
        <v>79314</v>
      </c>
      <c r="S106" s="96">
        <v>96625</v>
      </c>
      <c r="T106" s="95">
        <v>23975</v>
      </c>
      <c r="U106" s="96">
        <v>0</v>
      </c>
      <c r="V106" s="95">
        <v>0</v>
      </c>
      <c r="W106" s="96">
        <v>0</v>
      </c>
      <c r="X106" s="95">
        <v>0</v>
      </c>
      <c r="Y106" s="96">
        <v>673</v>
      </c>
      <c r="Z106" s="95">
        <v>622</v>
      </c>
      <c r="AA106" s="96">
        <v>251884</v>
      </c>
      <c r="AB106" s="97">
        <v>0</v>
      </c>
      <c r="AC106" s="97">
        <v>-28139</v>
      </c>
      <c r="AD106" s="98">
        <v>358488</v>
      </c>
      <c r="AE106" s="98">
        <v>164011</v>
      </c>
      <c r="AF106" s="68" t="s">
        <v>24</v>
      </c>
      <c r="AG106" s="274" t="s">
        <v>15</v>
      </c>
      <c r="AH106" s="50"/>
      <c r="AI106" s="50"/>
      <c r="AJ106" s="10"/>
    </row>
    <row r="107" spans="1:36" x14ac:dyDescent="0.2">
      <c r="A107" s="8">
        <v>45324</v>
      </c>
      <c r="B107" s="76">
        <v>105</v>
      </c>
      <c r="C107" s="4" t="s">
        <v>219</v>
      </c>
      <c r="D107" s="94">
        <v>40478</v>
      </c>
      <c r="E107" s="94">
        <v>159949</v>
      </c>
      <c r="F107" s="94">
        <v>1668</v>
      </c>
      <c r="G107" s="94">
        <v>2476</v>
      </c>
      <c r="H107" s="94">
        <v>0</v>
      </c>
      <c r="I107" s="94">
        <v>0</v>
      </c>
      <c r="J107" s="95">
        <v>0</v>
      </c>
      <c r="K107" s="96">
        <v>49276</v>
      </c>
      <c r="L107" s="95">
        <v>2922</v>
      </c>
      <c r="M107" s="96">
        <v>3600</v>
      </c>
      <c r="N107" s="95">
        <v>250</v>
      </c>
      <c r="O107" s="96">
        <v>260619</v>
      </c>
      <c r="P107" s="95">
        <v>0</v>
      </c>
      <c r="Q107" s="96">
        <v>35391</v>
      </c>
      <c r="R107" s="95">
        <v>97613</v>
      </c>
      <c r="S107" s="96">
        <v>75143</v>
      </c>
      <c r="T107" s="95">
        <v>16433</v>
      </c>
      <c r="U107" s="96">
        <v>0</v>
      </c>
      <c r="V107" s="95">
        <v>2470</v>
      </c>
      <c r="W107" s="96">
        <v>0</v>
      </c>
      <c r="X107" s="95">
        <v>0</v>
      </c>
      <c r="Y107" s="96">
        <v>750</v>
      </c>
      <c r="Z107" s="95">
        <v>0</v>
      </c>
      <c r="AA107" s="96">
        <v>227800</v>
      </c>
      <c r="AB107" s="97">
        <v>0</v>
      </c>
      <c r="AC107" s="97">
        <v>32819</v>
      </c>
      <c r="AD107" s="98">
        <v>42734</v>
      </c>
      <c r="AE107" s="98">
        <v>0</v>
      </c>
      <c r="AF107" s="68"/>
      <c r="AG107" s="65" t="s">
        <v>15</v>
      </c>
      <c r="AH107" s="50"/>
      <c r="AI107" s="50"/>
      <c r="AJ107" s="10"/>
    </row>
    <row r="108" spans="1:36" x14ac:dyDescent="0.2">
      <c r="A108" s="8">
        <v>45320</v>
      </c>
      <c r="B108" s="76">
        <v>106</v>
      </c>
      <c r="C108" s="4" t="s">
        <v>221</v>
      </c>
      <c r="D108" s="94">
        <v>250877</v>
      </c>
      <c r="E108" s="94">
        <v>234473</v>
      </c>
      <c r="F108" s="94">
        <v>182650</v>
      </c>
      <c r="G108" s="94">
        <v>5874</v>
      </c>
      <c r="H108" s="94">
        <v>2931145</v>
      </c>
      <c r="I108" s="94">
        <v>10000</v>
      </c>
      <c r="J108" s="95">
        <v>0</v>
      </c>
      <c r="K108" s="96">
        <v>2500</v>
      </c>
      <c r="L108" s="95">
        <v>22798</v>
      </c>
      <c r="M108" s="96">
        <v>0</v>
      </c>
      <c r="N108" s="95">
        <v>269273</v>
      </c>
      <c r="O108" s="96">
        <v>3909590</v>
      </c>
      <c r="P108" s="95">
        <v>2931145</v>
      </c>
      <c r="Q108" s="96">
        <v>90826</v>
      </c>
      <c r="R108" s="95">
        <v>257235</v>
      </c>
      <c r="S108" s="96">
        <v>397237</v>
      </c>
      <c r="T108" s="95">
        <v>160736</v>
      </c>
      <c r="U108" s="96">
        <v>10000</v>
      </c>
      <c r="V108" s="95">
        <v>2500</v>
      </c>
      <c r="W108" s="96">
        <v>3011</v>
      </c>
      <c r="X108" s="95">
        <v>0</v>
      </c>
      <c r="Y108" s="96">
        <v>625</v>
      </c>
      <c r="Z108" s="95">
        <v>0</v>
      </c>
      <c r="AA108" s="96">
        <v>3853315</v>
      </c>
      <c r="AB108" s="97">
        <v>0</v>
      </c>
      <c r="AC108" s="97">
        <v>56274</v>
      </c>
      <c r="AD108" s="98">
        <v>490700</v>
      </c>
      <c r="AE108" s="98">
        <v>1549870</v>
      </c>
      <c r="AF108" s="68" t="s">
        <v>24</v>
      </c>
      <c r="AG108" s="65" t="s">
        <v>15</v>
      </c>
      <c r="AH108" s="50"/>
      <c r="AI108" s="50"/>
      <c r="AJ108" s="10"/>
    </row>
    <row r="109" spans="1:36" x14ac:dyDescent="0.2">
      <c r="A109" s="8">
        <v>45266</v>
      </c>
      <c r="B109" s="76">
        <v>107</v>
      </c>
      <c r="C109" s="4" t="s">
        <v>223</v>
      </c>
      <c r="D109" s="94">
        <v>751161</v>
      </c>
      <c r="E109" s="94">
        <v>1865901</v>
      </c>
      <c r="F109" s="94">
        <v>13865</v>
      </c>
      <c r="G109" s="94">
        <v>103943</v>
      </c>
      <c r="H109" s="94">
        <v>0</v>
      </c>
      <c r="I109" s="94">
        <v>0</v>
      </c>
      <c r="J109" s="95">
        <v>0</v>
      </c>
      <c r="K109" s="96">
        <v>23235</v>
      </c>
      <c r="L109" s="95">
        <v>12724</v>
      </c>
      <c r="M109" s="96">
        <v>80276</v>
      </c>
      <c r="N109" s="95">
        <v>12715</v>
      </c>
      <c r="O109" s="96">
        <v>2863820</v>
      </c>
      <c r="P109" s="95">
        <v>0</v>
      </c>
      <c r="Q109" s="96">
        <v>214895</v>
      </c>
      <c r="R109" s="95">
        <v>1632401</v>
      </c>
      <c r="S109" s="96">
        <v>475882</v>
      </c>
      <c r="T109" s="95">
        <v>445556</v>
      </c>
      <c r="U109" s="96">
        <v>0</v>
      </c>
      <c r="V109" s="95">
        <v>10579</v>
      </c>
      <c r="W109" s="96">
        <v>0</v>
      </c>
      <c r="X109" s="95">
        <v>0</v>
      </c>
      <c r="Y109" s="96">
        <v>5387</v>
      </c>
      <c r="Z109" s="95">
        <v>118000</v>
      </c>
      <c r="AA109" s="96">
        <v>2902700</v>
      </c>
      <c r="AB109" s="97">
        <v>56574</v>
      </c>
      <c r="AC109" s="97">
        <v>17694</v>
      </c>
      <c r="AD109" s="98">
        <v>63943</v>
      </c>
      <c r="AE109" s="98">
        <v>0</v>
      </c>
      <c r="AF109" s="68" t="s">
        <v>24</v>
      </c>
      <c r="AG109" s="65" t="s">
        <v>15</v>
      </c>
      <c r="AH109" s="50"/>
      <c r="AI109" s="50"/>
      <c r="AJ109" s="10"/>
    </row>
    <row r="110" spans="1:36" x14ac:dyDescent="0.2">
      <c r="A110" s="8">
        <v>45371</v>
      </c>
      <c r="B110" s="76">
        <v>108</v>
      </c>
      <c r="C110" s="4" t="s">
        <v>224</v>
      </c>
      <c r="D110" s="94">
        <v>183206</v>
      </c>
      <c r="E110" s="94">
        <v>143651</v>
      </c>
      <c r="F110" s="94">
        <v>10871</v>
      </c>
      <c r="G110" s="94">
        <v>0</v>
      </c>
      <c r="H110" s="94">
        <v>0</v>
      </c>
      <c r="I110" s="94">
        <v>0</v>
      </c>
      <c r="J110" s="95">
        <v>0</v>
      </c>
      <c r="K110" s="96">
        <v>0</v>
      </c>
      <c r="L110" s="95">
        <v>276</v>
      </c>
      <c r="M110" s="96">
        <v>0</v>
      </c>
      <c r="N110" s="95">
        <v>17250</v>
      </c>
      <c r="O110" s="96">
        <v>355254</v>
      </c>
      <c r="P110" s="95">
        <v>0</v>
      </c>
      <c r="Q110" s="96">
        <v>32985</v>
      </c>
      <c r="R110" s="95">
        <v>89270</v>
      </c>
      <c r="S110" s="96">
        <v>112657</v>
      </c>
      <c r="T110" s="95">
        <v>97435</v>
      </c>
      <c r="U110" s="96">
        <v>0</v>
      </c>
      <c r="V110" s="95">
        <v>0</v>
      </c>
      <c r="W110" s="96">
        <v>0</v>
      </c>
      <c r="X110" s="95">
        <v>0</v>
      </c>
      <c r="Y110" s="96">
        <v>1720</v>
      </c>
      <c r="Z110" s="95">
        <v>0</v>
      </c>
      <c r="AA110" s="96">
        <v>334067</v>
      </c>
      <c r="AB110" s="97">
        <v>0</v>
      </c>
      <c r="AC110" s="97">
        <v>21187</v>
      </c>
      <c r="AD110" s="98">
        <v>0</v>
      </c>
      <c r="AE110" s="98">
        <v>0</v>
      </c>
      <c r="AF110" s="68"/>
      <c r="AG110" s="65" t="s">
        <v>15</v>
      </c>
      <c r="AH110" s="50"/>
      <c r="AI110" s="50"/>
      <c r="AJ110" s="10"/>
    </row>
    <row r="111" spans="1:36" x14ac:dyDescent="0.2">
      <c r="A111" s="8">
        <v>45281</v>
      </c>
      <c r="B111" s="76">
        <v>109</v>
      </c>
      <c r="C111" s="4" t="s">
        <v>225</v>
      </c>
      <c r="D111" s="94">
        <v>552924</v>
      </c>
      <c r="E111" s="94">
        <v>426758</v>
      </c>
      <c r="F111" s="94">
        <v>23149</v>
      </c>
      <c r="G111" s="94">
        <v>0</v>
      </c>
      <c r="H111" s="94">
        <v>125625</v>
      </c>
      <c r="I111" s="94">
        <v>111204</v>
      </c>
      <c r="J111" s="95">
        <v>0</v>
      </c>
      <c r="K111" s="96">
        <v>12593</v>
      </c>
      <c r="L111" s="95">
        <v>4539</v>
      </c>
      <c r="M111" s="96">
        <v>3908</v>
      </c>
      <c r="N111" s="95">
        <v>9480</v>
      </c>
      <c r="O111" s="96">
        <v>1270180</v>
      </c>
      <c r="P111" s="95">
        <v>53855</v>
      </c>
      <c r="Q111" s="96">
        <v>83031</v>
      </c>
      <c r="R111" s="95">
        <v>438663</v>
      </c>
      <c r="S111" s="96">
        <v>275163</v>
      </c>
      <c r="T111" s="95">
        <v>125068</v>
      </c>
      <c r="U111" s="96">
        <v>111204</v>
      </c>
      <c r="V111" s="95">
        <v>12593</v>
      </c>
      <c r="W111" s="96">
        <v>2925</v>
      </c>
      <c r="X111" s="95">
        <v>0</v>
      </c>
      <c r="Y111" s="96">
        <v>273</v>
      </c>
      <c r="Z111" s="95">
        <v>33097</v>
      </c>
      <c r="AA111" s="96">
        <v>1135872</v>
      </c>
      <c r="AB111" s="97">
        <v>0</v>
      </c>
      <c r="AC111" s="97">
        <v>134308</v>
      </c>
      <c r="AD111" s="98">
        <v>19800</v>
      </c>
      <c r="AE111" s="98">
        <v>153514</v>
      </c>
      <c r="AF111" s="68" t="s">
        <v>24</v>
      </c>
      <c r="AG111" s="65" t="s">
        <v>15</v>
      </c>
      <c r="AH111" s="50"/>
      <c r="AI111" s="50"/>
      <c r="AJ111" s="10"/>
    </row>
    <row r="112" spans="1:36" x14ac:dyDescent="0.2">
      <c r="A112" s="8">
        <v>45272</v>
      </c>
      <c r="B112" s="76">
        <v>110</v>
      </c>
      <c r="C112" s="33" t="s">
        <v>300</v>
      </c>
      <c r="D112" s="94">
        <v>1324020</v>
      </c>
      <c r="E112" s="94">
        <v>1573610</v>
      </c>
      <c r="F112" s="94">
        <v>0</v>
      </c>
      <c r="G112" s="94">
        <v>23611</v>
      </c>
      <c r="H112" s="94">
        <v>1163435</v>
      </c>
      <c r="I112" s="94">
        <v>281868</v>
      </c>
      <c r="J112" s="95">
        <v>0</v>
      </c>
      <c r="K112" s="96">
        <v>269393</v>
      </c>
      <c r="L112" s="95">
        <v>0</v>
      </c>
      <c r="M112" s="96">
        <v>12559</v>
      </c>
      <c r="N112" s="95">
        <v>450969</v>
      </c>
      <c r="O112" s="96">
        <v>5099465</v>
      </c>
      <c r="P112" s="95">
        <v>1196340</v>
      </c>
      <c r="Q112" s="96">
        <v>309758</v>
      </c>
      <c r="R112" s="95">
        <v>1695973</v>
      </c>
      <c r="S112" s="96">
        <v>485312</v>
      </c>
      <c r="T112" s="95">
        <v>483678</v>
      </c>
      <c r="U112" s="96">
        <v>281868</v>
      </c>
      <c r="V112" s="95">
        <v>269393</v>
      </c>
      <c r="W112" s="96">
        <v>14002</v>
      </c>
      <c r="X112" s="95">
        <v>0</v>
      </c>
      <c r="Y112" s="96">
        <v>131546</v>
      </c>
      <c r="Z112" s="95">
        <v>0</v>
      </c>
      <c r="AA112" s="96">
        <v>4867870</v>
      </c>
      <c r="AB112" s="97">
        <v>65259</v>
      </c>
      <c r="AC112" s="97">
        <v>296854</v>
      </c>
      <c r="AD112" s="98">
        <v>0</v>
      </c>
      <c r="AE112" s="98">
        <v>601969</v>
      </c>
      <c r="AF112" s="68" t="s">
        <v>301</v>
      </c>
      <c r="AG112" s="65" t="s">
        <v>15</v>
      </c>
      <c r="AH112" s="50"/>
      <c r="AI112" s="50"/>
      <c r="AJ112" s="10"/>
    </row>
    <row r="113" spans="1:36" x14ac:dyDescent="0.2">
      <c r="A113" s="34">
        <v>45281</v>
      </c>
      <c r="B113" s="76">
        <v>111</v>
      </c>
      <c r="C113" s="17" t="s">
        <v>226</v>
      </c>
      <c r="D113" s="94">
        <v>199449</v>
      </c>
      <c r="E113" s="94">
        <v>889115</v>
      </c>
      <c r="F113" s="94">
        <v>316983</v>
      </c>
      <c r="G113" s="94">
        <v>0</v>
      </c>
      <c r="H113" s="94">
        <v>116750</v>
      </c>
      <c r="I113" s="94">
        <v>289364</v>
      </c>
      <c r="J113" s="95">
        <v>0</v>
      </c>
      <c r="K113" s="96">
        <v>41634</v>
      </c>
      <c r="L113" s="95">
        <v>11270</v>
      </c>
      <c r="M113" s="96">
        <v>588</v>
      </c>
      <c r="N113" s="95">
        <v>60181</v>
      </c>
      <c r="O113" s="96">
        <v>1925334</v>
      </c>
      <c r="P113" s="95">
        <v>36429</v>
      </c>
      <c r="Q113" s="96">
        <v>105154</v>
      </c>
      <c r="R113" s="95">
        <v>671889</v>
      </c>
      <c r="S113" s="96">
        <v>386971</v>
      </c>
      <c r="T113" s="95">
        <v>191664</v>
      </c>
      <c r="U113" s="96">
        <v>289364</v>
      </c>
      <c r="V113" s="95">
        <v>41634</v>
      </c>
      <c r="W113" s="96">
        <v>0</v>
      </c>
      <c r="X113" s="95">
        <v>0</v>
      </c>
      <c r="Y113" s="96">
        <v>1773</v>
      </c>
      <c r="Z113" s="95">
        <v>19443</v>
      </c>
      <c r="AA113" s="96">
        <v>1744321</v>
      </c>
      <c r="AB113" s="97">
        <v>3632</v>
      </c>
      <c r="AC113" s="97">
        <v>184645</v>
      </c>
      <c r="AD113" s="98">
        <v>10400</v>
      </c>
      <c r="AE113" s="98">
        <v>93750</v>
      </c>
      <c r="AF113" s="68" t="s">
        <v>24</v>
      </c>
      <c r="AG113" s="65" t="s">
        <v>15</v>
      </c>
      <c r="AH113" s="50"/>
      <c r="AI113" s="50"/>
      <c r="AJ113" s="10"/>
    </row>
    <row r="114" spans="1:36" x14ac:dyDescent="0.2">
      <c r="A114" s="8">
        <v>45371</v>
      </c>
      <c r="B114" s="76">
        <v>112</v>
      </c>
      <c r="C114" s="4" t="s">
        <v>228</v>
      </c>
      <c r="D114" s="338">
        <v>14746</v>
      </c>
      <c r="E114" s="338">
        <v>579</v>
      </c>
      <c r="F114" s="338">
        <v>0</v>
      </c>
      <c r="G114" s="338">
        <v>0</v>
      </c>
      <c r="H114" s="338">
        <v>0</v>
      </c>
      <c r="I114" s="338">
        <v>0</v>
      </c>
      <c r="J114" s="58">
        <v>0</v>
      </c>
      <c r="K114" s="99">
        <v>0</v>
      </c>
      <c r="L114" s="58">
        <v>0</v>
      </c>
      <c r="M114" s="99">
        <v>0</v>
      </c>
      <c r="N114" s="58">
        <v>0</v>
      </c>
      <c r="O114" s="99">
        <v>15325</v>
      </c>
      <c r="P114" s="58">
        <v>0</v>
      </c>
      <c r="Q114" s="99">
        <v>1899</v>
      </c>
      <c r="R114" s="58">
        <v>4000</v>
      </c>
      <c r="S114" s="99">
        <v>3201</v>
      </c>
      <c r="T114" s="58">
        <v>5014</v>
      </c>
      <c r="U114" s="99">
        <v>0</v>
      </c>
      <c r="V114" s="58">
        <v>0</v>
      </c>
      <c r="W114" s="99">
        <v>0</v>
      </c>
      <c r="X114" s="58">
        <v>0</v>
      </c>
      <c r="Y114" s="99">
        <v>317</v>
      </c>
      <c r="Z114" s="58">
        <v>0</v>
      </c>
      <c r="AA114" s="99">
        <v>14431</v>
      </c>
      <c r="AB114" s="100">
        <v>0</v>
      </c>
      <c r="AC114" s="100">
        <v>894</v>
      </c>
      <c r="AD114" s="98">
        <v>0</v>
      </c>
      <c r="AE114" s="98">
        <v>0</v>
      </c>
      <c r="AF114" s="65"/>
      <c r="AG114" s="65" t="s">
        <v>15</v>
      </c>
      <c r="AH114" s="50"/>
      <c r="AI114" s="50"/>
      <c r="AJ114" s="27"/>
    </row>
    <row r="115" spans="1:36" x14ac:dyDescent="0.2">
      <c r="A115" s="63"/>
      <c r="B115" s="9"/>
      <c r="C115" s="60"/>
      <c r="D115" s="57"/>
      <c r="E115" s="95"/>
      <c r="F115" s="95"/>
      <c r="G115" s="95"/>
      <c r="H115" s="95"/>
      <c r="I115" s="95"/>
      <c r="J115" s="95"/>
      <c r="K115" s="95"/>
      <c r="L115" s="95"/>
      <c r="M115" s="95"/>
      <c r="N115" s="95"/>
      <c r="O115" s="97"/>
      <c r="P115" s="98"/>
      <c r="Q115" s="98"/>
      <c r="R115" s="98"/>
      <c r="S115" s="98"/>
      <c r="T115" s="98"/>
      <c r="U115" s="98"/>
      <c r="V115" s="98"/>
      <c r="W115" s="98"/>
      <c r="X115" s="98"/>
      <c r="Y115" s="98"/>
      <c r="Z115" s="98"/>
      <c r="AA115" s="98"/>
      <c r="AB115" s="97"/>
      <c r="AC115" s="97"/>
      <c r="AD115" s="98"/>
      <c r="AE115" s="98"/>
      <c r="AF115" s="65"/>
      <c r="AG115" s="65"/>
      <c r="AH115" s="50"/>
      <c r="AI115" s="50"/>
      <c r="AJ115" s="10"/>
    </row>
    <row r="116" spans="1:36" x14ac:dyDescent="0.2">
      <c r="A116" s="63"/>
      <c r="B116" s="9"/>
      <c r="C116" s="60"/>
      <c r="D116" s="57"/>
      <c r="E116" s="95"/>
      <c r="F116" s="95"/>
      <c r="G116" s="95"/>
      <c r="H116" s="95"/>
      <c r="I116" s="95"/>
      <c r="J116" s="95"/>
      <c r="K116" s="95"/>
      <c r="L116" s="95"/>
      <c r="M116" s="95"/>
      <c r="N116" s="95"/>
      <c r="O116" s="97"/>
      <c r="P116" s="95"/>
      <c r="Q116" s="95"/>
      <c r="R116" s="95"/>
      <c r="S116" s="95"/>
      <c r="T116" s="95"/>
      <c r="U116" s="95"/>
      <c r="V116" s="95"/>
      <c r="W116" s="95"/>
      <c r="X116" s="95"/>
      <c r="Y116" s="95"/>
      <c r="Z116" s="95"/>
      <c r="AA116" s="103"/>
      <c r="AB116" s="104"/>
      <c r="AC116" s="97"/>
      <c r="AD116" s="98"/>
      <c r="AE116" s="98"/>
      <c r="AF116" s="65"/>
      <c r="AG116" s="65"/>
      <c r="AH116" s="50"/>
      <c r="AI116" s="50"/>
      <c r="AJ116" s="10"/>
    </row>
    <row r="117" spans="1:36" ht="13.5" thickBot="1" x14ac:dyDescent="0.25">
      <c r="A117" s="61"/>
      <c r="B117" s="62"/>
      <c r="C117" s="64"/>
      <c r="D117" s="105">
        <f t="shared" ref="D117:AE117" si="0">SUM(D3:D114)</f>
        <v>19960572.609999999</v>
      </c>
      <c r="E117" s="106">
        <f>SUM(E3:E114)</f>
        <v>39688957.489999995</v>
      </c>
      <c r="F117" s="106">
        <f t="shared" si="0"/>
        <v>3986618.2</v>
      </c>
      <c r="G117" s="106">
        <f t="shared" si="0"/>
        <v>1954031</v>
      </c>
      <c r="H117" s="106">
        <f t="shared" si="0"/>
        <v>15941336</v>
      </c>
      <c r="I117" s="106">
        <f t="shared" si="0"/>
        <v>4723283</v>
      </c>
      <c r="J117" s="106">
        <f t="shared" si="0"/>
        <v>375000</v>
      </c>
      <c r="K117" s="106">
        <f t="shared" si="0"/>
        <v>4873552</v>
      </c>
      <c r="L117" s="106">
        <f t="shared" si="0"/>
        <v>422672.25</v>
      </c>
      <c r="M117" s="106">
        <f t="shared" si="0"/>
        <v>375409</v>
      </c>
      <c r="N117" s="106">
        <f t="shared" si="0"/>
        <v>7796352</v>
      </c>
      <c r="O117" s="107">
        <f t="shared" si="0"/>
        <v>100097784.55</v>
      </c>
      <c r="P117" s="106">
        <f t="shared" si="0"/>
        <v>19356795</v>
      </c>
      <c r="Q117" s="106">
        <f t="shared" si="0"/>
        <v>7860619.1900000004</v>
      </c>
      <c r="R117" s="106">
        <f t="shared" si="0"/>
        <v>26285558.300000001</v>
      </c>
      <c r="S117" s="106">
        <f t="shared" si="0"/>
        <v>12686816.17</v>
      </c>
      <c r="T117" s="106">
        <f t="shared" si="0"/>
        <v>19465200.75</v>
      </c>
      <c r="U117" s="106">
        <f t="shared" si="0"/>
        <v>4504492</v>
      </c>
      <c r="V117" s="106">
        <f t="shared" si="0"/>
        <v>3472046</v>
      </c>
      <c r="W117" s="106">
        <f t="shared" si="0"/>
        <v>1863943.21</v>
      </c>
      <c r="X117" s="106">
        <f t="shared" si="0"/>
        <v>2084269</v>
      </c>
      <c r="Y117" s="106">
        <f t="shared" si="0"/>
        <v>627749.65</v>
      </c>
      <c r="Z117" s="106">
        <f t="shared" si="0"/>
        <v>1440025.35</v>
      </c>
      <c r="AA117" s="108">
        <f>SUM(AA3:AA114)</f>
        <v>99647573.419999987</v>
      </c>
      <c r="AB117" s="108">
        <f t="shared" si="0"/>
        <v>361198</v>
      </c>
      <c r="AC117" s="108">
        <f t="shared" si="0"/>
        <v>911964.13000000012</v>
      </c>
      <c r="AD117" s="444">
        <f t="shared" si="0"/>
        <v>14393553</v>
      </c>
      <c r="AE117" s="444">
        <f t="shared" si="0"/>
        <v>7762597</v>
      </c>
      <c r="AF117" s="445"/>
      <c r="AG117" s="445"/>
      <c r="AH117" s="50"/>
      <c r="AI117" s="50"/>
      <c r="AJ117" s="59"/>
    </row>
    <row r="118" spans="1:36" x14ac:dyDescent="0.2">
      <c r="A118" s="86">
        <f>COUNTA(A3:A114)</f>
        <v>112</v>
      </c>
      <c r="B118" s="87"/>
      <c r="C118" s="88">
        <f>COUNTA(C3:C114)</f>
        <v>112</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3"/>
      <c r="AB118" s="50"/>
      <c r="AC118" s="50"/>
      <c r="AD118" s="399"/>
      <c r="AE118" s="399"/>
      <c r="AF118" s="399"/>
      <c r="AG118" s="399"/>
      <c r="AH118" s="399"/>
      <c r="AI118" s="50"/>
      <c r="AJ118" s="50"/>
    </row>
    <row r="119" spans="1:36" x14ac:dyDescent="0.2">
      <c r="A119" s="50"/>
      <c r="B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3"/>
      <c r="AA119" s="50" t="s">
        <v>24</v>
      </c>
      <c r="AB119" s="50"/>
      <c r="AC119" s="50"/>
      <c r="AD119" s="399"/>
      <c r="AE119" s="399"/>
      <c r="AF119" s="399"/>
      <c r="AG119" s="399"/>
      <c r="AH119" s="399"/>
      <c r="AI119" s="50"/>
      <c r="AJ119" s="50"/>
    </row>
    <row r="120" spans="1:36" x14ac:dyDescent="0.2">
      <c r="A120" s="50"/>
      <c r="B120" s="50"/>
      <c r="D120" s="446"/>
      <c r="E120" s="446"/>
      <c r="F120" s="446"/>
      <c r="G120" s="446"/>
      <c r="H120" s="446"/>
      <c r="I120" s="446"/>
      <c r="J120" s="446"/>
      <c r="K120" s="446"/>
      <c r="L120" s="446"/>
      <c r="M120" s="446"/>
      <c r="N120" s="446"/>
      <c r="O120" s="447"/>
      <c r="P120" s="446"/>
      <c r="Q120" s="446"/>
      <c r="R120" s="446"/>
      <c r="S120" s="446"/>
      <c r="T120" s="446"/>
      <c r="U120" s="446"/>
      <c r="V120" s="446"/>
      <c r="W120" s="446"/>
      <c r="X120" s="446"/>
      <c r="Y120" s="446"/>
      <c r="Z120" s="446"/>
      <c r="AA120" s="447"/>
      <c r="AB120" s="10"/>
      <c r="AC120" s="50"/>
      <c r="AD120" s="399"/>
      <c r="AE120" s="399"/>
      <c r="AF120" s="399"/>
      <c r="AG120" s="399"/>
      <c r="AH120" s="399"/>
      <c r="AI120" s="50"/>
      <c r="AJ120" s="50"/>
    </row>
    <row r="121" spans="1:36" x14ac:dyDescent="0.2">
      <c r="A121" s="50"/>
      <c r="B121" s="50"/>
      <c r="D121" s="399"/>
      <c r="E121" s="399"/>
      <c r="F121" s="399"/>
      <c r="G121" s="399"/>
      <c r="H121" s="399"/>
      <c r="I121" s="399"/>
      <c r="J121" s="399"/>
      <c r="K121" s="399"/>
      <c r="L121" s="399"/>
      <c r="M121" s="399"/>
      <c r="N121" s="399"/>
      <c r="O121" s="399"/>
      <c r="P121" s="399"/>
      <c r="Q121" s="399"/>
      <c r="R121" s="399"/>
      <c r="S121" s="399"/>
      <c r="T121" s="399"/>
      <c r="U121" s="399"/>
      <c r="V121" s="399"/>
      <c r="W121" s="399"/>
      <c r="X121" s="399"/>
      <c r="Y121" s="399"/>
      <c r="Z121" s="399"/>
      <c r="AA121" s="399"/>
      <c r="AB121" s="399"/>
      <c r="AC121" s="50"/>
      <c r="AD121" s="399"/>
      <c r="AE121" s="399"/>
      <c r="AF121" s="399"/>
      <c r="AG121" s="399"/>
      <c r="AH121" s="399"/>
      <c r="AI121" s="50"/>
      <c r="AJ121" s="50"/>
    </row>
    <row r="122" spans="1:36" x14ac:dyDescent="0.2">
      <c r="A122" s="50"/>
      <c r="B122" s="50"/>
      <c r="C122" s="6"/>
      <c r="D122" s="50"/>
      <c r="E122" s="50"/>
      <c r="F122" s="50"/>
      <c r="G122" s="50"/>
      <c r="H122" s="50"/>
      <c r="I122" s="50"/>
      <c r="J122" s="50"/>
      <c r="K122" s="50"/>
      <c r="L122" s="399"/>
      <c r="M122" s="399"/>
      <c r="N122" s="399"/>
      <c r="O122" s="399"/>
      <c r="P122" s="50"/>
      <c r="Q122" s="50"/>
      <c r="R122" s="50"/>
      <c r="S122" s="50"/>
      <c r="T122" s="50"/>
      <c r="U122" s="50"/>
      <c r="V122" s="50"/>
      <c r="W122" s="50"/>
      <c r="X122" s="50"/>
      <c r="Y122" s="50"/>
      <c r="Z122" s="50"/>
      <c r="AA122" s="50"/>
      <c r="AB122" s="50"/>
      <c r="AC122" s="50"/>
      <c r="AD122" s="399"/>
      <c r="AE122" s="399"/>
      <c r="AF122" s="399"/>
      <c r="AG122" s="399"/>
      <c r="AH122" s="399"/>
      <c r="AI122" s="50"/>
      <c r="AJ122" s="50"/>
    </row>
    <row r="123" spans="1:36" x14ac:dyDescent="0.2">
      <c r="A123" s="50"/>
      <c r="B123" s="50"/>
      <c r="C123" s="7"/>
      <c r="D123" s="50"/>
      <c r="E123" s="50"/>
      <c r="F123" s="50"/>
      <c r="G123" s="50"/>
      <c r="H123" s="50"/>
      <c r="I123" s="50"/>
      <c r="J123" s="50"/>
      <c r="K123" s="50"/>
      <c r="L123" s="399"/>
      <c r="M123" s="435"/>
      <c r="N123" s="399"/>
      <c r="O123" s="436"/>
      <c r="P123" s="50"/>
      <c r="Q123" s="355"/>
      <c r="R123" s="50"/>
      <c r="S123" s="50"/>
      <c r="T123" s="50"/>
      <c r="U123" s="50"/>
      <c r="V123" s="50"/>
      <c r="W123" s="50"/>
      <c r="X123" s="50"/>
      <c r="Y123" s="50"/>
      <c r="Z123" s="50"/>
      <c r="AA123" s="50"/>
      <c r="AB123" s="50"/>
      <c r="AC123" s="50"/>
      <c r="AD123" s="399"/>
      <c r="AE123" s="399"/>
      <c r="AF123" s="399"/>
      <c r="AG123" s="399"/>
      <c r="AH123" s="399"/>
      <c r="AI123" s="50"/>
      <c r="AJ123" s="50"/>
    </row>
    <row r="124" spans="1:36" x14ac:dyDescent="0.2">
      <c r="L124" s="399"/>
      <c r="M124" s="437"/>
      <c r="N124" s="438"/>
      <c r="O124" s="436"/>
      <c r="AD124" s="436"/>
      <c r="AE124" s="436"/>
      <c r="AF124" s="436"/>
      <c r="AG124" s="436"/>
      <c r="AH124" s="436"/>
    </row>
    <row r="125" spans="1:36" x14ac:dyDescent="0.2">
      <c r="L125" s="399"/>
      <c r="M125" s="439"/>
      <c r="N125" s="438"/>
      <c r="O125" s="436"/>
      <c r="AD125" s="436"/>
      <c r="AE125" s="436"/>
      <c r="AF125" s="436"/>
      <c r="AG125" s="436"/>
      <c r="AH125" s="436"/>
    </row>
    <row r="126" spans="1:36" x14ac:dyDescent="0.2">
      <c r="L126" s="399"/>
      <c r="M126" s="439"/>
      <c r="N126" s="438"/>
      <c r="O126" s="375"/>
      <c r="P126" s="374"/>
      <c r="Q126" s="373"/>
      <c r="R126" s="96"/>
      <c r="S126" s="96"/>
      <c r="T126" s="96"/>
      <c r="U126" s="96"/>
      <c r="V126" s="96"/>
      <c r="W126" s="96"/>
      <c r="X126" s="96"/>
      <c r="Y126" s="96"/>
      <c r="Z126" s="96"/>
      <c r="AA126" s="96"/>
      <c r="AB126" s="373"/>
      <c r="AD126" s="436"/>
      <c r="AE126" s="436"/>
      <c r="AF126" s="436"/>
      <c r="AG126" s="436"/>
      <c r="AH126" s="436"/>
    </row>
    <row r="127" spans="1:36" x14ac:dyDescent="0.2">
      <c r="A127" s="50"/>
      <c r="B127" s="50"/>
      <c r="D127" s="50"/>
      <c r="E127" s="50"/>
      <c r="F127" s="50"/>
      <c r="G127" s="50"/>
      <c r="H127" s="50"/>
      <c r="I127" s="50"/>
      <c r="J127" s="50"/>
      <c r="K127" s="50"/>
      <c r="L127" s="399"/>
      <c r="M127" s="399"/>
      <c r="N127" s="399"/>
      <c r="O127" s="375"/>
      <c r="P127" s="374"/>
      <c r="Q127" s="50"/>
      <c r="R127" s="50"/>
      <c r="S127" s="50"/>
      <c r="T127" s="50"/>
      <c r="U127" s="50"/>
      <c r="V127" s="50"/>
      <c r="W127" s="50"/>
      <c r="X127" s="50"/>
      <c r="Y127" s="50"/>
      <c r="Z127" s="50"/>
      <c r="AA127" s="50"/>
      <c r="AB127" s="50"/>
      <c r="AC127" s="50"/>
      <c r="AD127" s="399"/>
      <c r="AE127" s="399"/>
      <c r="AF127" s="399"/>
      <c r="AG127" s="399"/>
      <c r="AH127" s="399"/>
      <c r="AI127" s="50"/>
      <c r="AJ127" s="50"/>
    </row>
    <row r="128" spans="1:36" x14ac:dyDescent="0.2">
      <c r="L128" s="436"/>
      <c r="M128" s="436"/>
      <c r="N128" s="436"/>
      <c r="O128" s="375"/>
      <c r="P128" s="374"/>
      <c r="AD128" s="436"/>
      <c r="AE128" s="436"/>
      <c r="AF128" s="436"/>
      <c r="AG128" s="436"/>
      <c r="AH128" s="436"/>
    </row>
    <row r="129" spans="1:34" x14ac:dyDescent="0.2">
      <c r="O129" s="375"/>
      <c r="P129" s="374"/>
      <c r="AD129" s="436"/>
      <c r="AE129" s="436"/>
      <c r="AF129" s="436"/>
      <c r="AG129" s="436"/>
      <c r="AH129" s="436"/>
    </row>
    <row r="130" spans="1:34" x14ac:dyDescent="0.2">
      <c r="A130" s="50"/>
      <c r="B130" s="50"/>
      <c r="D130" s="50"/>
      <c r="E130" s="50"/>
      <c r="F130" s="50"/>
      <c r="G130" s="50"/>
      <c r="H130" s="50"/>
      <c r="I130" s="50"/>
      <c r="J130" s="50"/>
      <c r="K130" s="50"/>
      <c r="L130" s="50"/>
      <c r="M130" s="50"/>
      <c r="N130" s="50"/>
      <c r="O130" s="375"/>
      <c r="P130" s="374"/>
      <c r="Q130" s="50"/>
      <c r="R130" s="50"/>
      <c r="S130" s="50"/>
      <c r="T130" s="50"/>
      <c r="U130" s="50"/>
      <c r="V130" s="50"/>
      <c r="AD130" s="436"/>
      <c r="AE130" s="436"/>
      <c r="AF130" s="436"/>
      <c r="AG130" s="436"/>
      <c r="AH130" s="436"/>
    </row>
    <row r="131" spans="1:34" x14ac:dyDescent="0.2">
      <c r="O131" s="375"/>
      <c r="P131" s="374"/>
      <c r="AD131" s="436"/>
      <c r="AE131" s="436"/>
      <c r="AF131" s="436"/>
      <c r="AG131" s="436"/>
      <c r="AH131" s="436"/>
    </row>
    <row r="132" spans="1:34" x14ac:dyDescent="0.2">
      <c r="O132" s="375"/>
      <c r="P132" s="374"/>
      <c r="AD132" s="436"/>
      <c r="AE132" s="436"/>
      <c r="AF132" s="436"/>
      <c r="AG132" s="436"/>
      <c r="AH132" s="436"/>
    </row>
    <row r="133" spans="1:34" x14ac:dyDescent="0.2">
      <c r="O133" s="375"/>
      <c r="P133" s="374"/>
      <c r="AD133" s="436"/>
      <c r="AE133" s="436"/>
      <c r="AF133" s="436"/>
      <c r="AG133" s="436"/>
      <c r="AH133" s="436"/>
    </row>
    <row r="134" spans="1:34" x14ac:dyDescent="0.2">
      <c r="O134" s="375"/>
      <c r="P134" s="374"/>
      <c r="AD134" s="436"/>
      <c r="AE134" s="436"/>
      <c r="AF134" s="436"/>
      <c r="AG134" s="436"/>
      <c r="AH134" s="436"/>
    </row>
    <row r="135" spans="1:34" x14ac:dyDescent="0.2">
      <c r="O135" s="375"/>
      <c r="P135" s="374"/>
      <c r="AD135" s="436"/>
      <c r="AE135" s="436"/>
      <c r="AF135" s="436"/>
      <c r="AG135" s="436"/>
      <c r="AH135" s="436"/>
    </row>
    <row r="136" spans="1:34" x14ac:dyDescent="0.2">
      <c r="O136" s="375"/>
      <c r="P136" s="374"/>
      <c r="AD136" s="436"/>
      <c r="AE136" s="436"/>
      <c r="AF136" s="436"/>
      <c r="AG136" s="436"/>
      <c r="AH136" s="436"/>
    </row>
    <row r="137" spans="1:34" x14ac:dyDescent="0.2">
      <c r="O137" s="376"/>
      <c r="P137" s="374"/>
      <c r="AD137" s="436"/>
      <c r="AE137" s="436"/>
      <c r="AF137" s="436"/>
      <c r="AG137" s="436"/>
      <c r="AH137" s="436"/>
    </row>
    <row r="138" spans="1:34" x14ac:dyDescent="0.2">
      <c r="AD138" s="436"/>
      <c r="AE138" s="436"/>
      <c r="AF138" s="436"/>
      <c r="AG138" s="436"/>
      <c r="AH138" s="436"/>
    </row>
    <row r="139" spans="1:34" x14ac:dyDescent="0.2">
      <c r="AD139" s="436"/>
      <c r="AE139" s="436"/>
      <c r="AF139" s="436"/>
      <c r="AG139" s="436"/>
      <c r="AH139" s="436"/>
    </row>
    <row r="140" spans="1:34" x14ac:dyDescent="0.2">
      <c r="AD140" s="436"/>
      <c r="AE140" s="436"/>
      <c r="AF140" s="436"/>
      <c r="AG140" s="436"/>
      <c r="AH140" s="436"/>
    </row>
    <row r="141" spans="1:34" x14ac:dyDescent="0.2">
      <c r="AD141" s="436"/>
      <c r="AE141" s="436"/>
      <c r="AF141" s="436"/>
      <c r="AG141" s="436"/>
      <c r="AH141" s="436"/>
    </row>
    <row r="142" spans="1:34" x14ac:dyDescent="0.2">
      <c r="AD142" s="436"/>
      <c r="AE142" s="436"/>
      <c r="AF142" s="436"/>
      <c r="AG142" s="436"/>
      <c r="AH142" s="436"/>
    </row>
    <row r="143" spans="1:34" x14ac:dyDescent="0.2">
      <c r="AD143" s="436"/>
      <c r="AE143" s="436"/>
      <c r="AF143" s="436"/>
      <c r="AG143" s="436"/>
      <c r="AH143" s="436"/>
    </row>
    <row r="144" spans="1:34" x14ac:dyDescent="0.2">
      <c r="AD144" s="436"/>
      <c r="AE144" s="436"/>
      <c r="AF144" s="436"/>
      <c r="AG144" s="436"/>
      <c r="AH144" s="436"/>
    </row>
    <row r="145" spans="30:34" x14ac:dyDescent="0.2">
      <c r="AD145" s="436"/>
      <c r="AE145" s="436"/>
      <c r="AF145" s="436"/>
      <c r="AG145" s="436"/>
      <c r="AH145" s="436"/>
    </row>
    <row r="146" spans="30:34" x14ac:dyDescent="0.2">
      <c r="AD146" s="436"/>
      <c r="AE146" s="436"/>
      <c r="AF146" s="436"/>
      <c r="AG146" s="436"/>
      <c r="AH146" s="436"/>
    </row>
    <row r="147" spans="30:34" x14ac:dyDescent="0.2">
      <c r="AD147" s="436"/>
      <c r="AE147" s="436"/>
      <c r="AF147" s="436"/>
      <c r="AG147" s="436"/>
      <c r="AH147" s="436"/>
    </row>
    <row r="148" spans="30:34" x14ac:dyDescent="0.2">
      <c r="AD148" s="436"/>
      <c r="AE148" s="436"/>
      <c r="AF148" s="436"/>
      <c r="AG148" s="436"/>
      <c r="AH148" s="436"/>
    </row>
    <row r="149" spans="30:34" x14ac:dyDescent="0.2">
      <c r="AD149" s="436"/>
      <c r="AE149" s="436"/>
      <c r="AF149" s="436"/>
      <c r="AG149" s="436"/>
      <c r="AH149" s="436"/>
    </row>
    <row r="150" spans="30:34" x14ac:dyDescent="0.2">
      <c r="AD150" s="436"/>
      <c r="AE150" s="436"/>
      <c r="AF150" s="436"/>
      <c r="AG150" s="436"/>
      <c r="AH150" s="436"/>
    </row>
    <row r="151" spans="30:34" x14ac:dyDescent="0.2">
      <c r="AD151" s="436"/>
      <c r="AE151" s="436"/>
      <c r="AF151" s="436"/>
      <c r="AG151" s="436"/>
      <c r="AH151" s="436"/>
    </row>
    <row r="152" spans="30:34" x14ac:dyDescent="0.2">
      <c r="AD152" s="436"/>
      <c r="AE152" s="436"/>
      <c r="AF152" s="436"/>
      <c r="AG152" s="436"/>
      <c r="AH152" s="436"/>
    </row>
    <row r="153" spans="30:34" x14ac:dyDescent="0.2">
      <c r="AD153" s="436"/>
      <c r="AE153" s="436"/>
      <c r="AF153" s="436"/>
      <c r="AG153" s="436"/>
      <c r="AH153" s="436"/>
    </row>
    <row r="154" spans="30:34" x14ac:dyDescent="0.2">
      <c r="AD154" s="436"/>
      <c r="AE154" s="436"/>
      <c r="AF154" s="436"/>
      <c r="AG154" s="436"/>
      <c r="AH154" s="436"/>
    </row>
    <row r="155" spans="30:34" x14ac:dyDescent="0.2">
      <c r="AD155" s="436"/>
      <c r="AE155" s="436"/>
      <c r="AF155" s="436"/>
      <c r="AG155" s="436"/>
      <c r="AH155" s="436"/>
    </row>
    <row r="156" spans="30:34" x14ac:dyDescent="0.2">
      <c r="AD156" s="436"/>
      <c r="AE156" s="436"/>
      <c r="AF156" s="436"/>
      <c r="AG156" s="436"/>
      <c r="AH156" s="436"/>
    </row>
    <row r="157" spans="30:34" x14ac:dyDescent="0.2">
      <c r="AD157" s="436"/>
      <c r="AE157" s="436"/>
      <c r="AF157" s="436"/>
      <c r="AG157" s="436"/>
      <c r="AH157" s="436"/>
    </row>
    <row r="158" spans="30:34" x14ac:dyDescent="0.2">
      <c r="AD158" s="436"/>
      <c r="AE158" s="436"/>
      <c r="AF158" s="436"/>
      <c r="AG158" s="436"/>
      <c r="AH158" s="436"/>
    </row>
    <row r="159" spans="30:34" x14ac:dyDescent="0.2">
      <c r="AD159" s="436"/>
      <c r="AE159" s="436"/>
      <c r="AF159" s="436"/>
      <c r="AG159" s="436"/>
      <c r="AH159" s="436"/>
    </row>
    <row r="160" spans="30:34" x14ac:dyDescent="0.2">
      <c r="AD160" s="436"/>
      <c r="AE160" s="436"/>
      <c r="AF160" s="436"/>
      <c r="AG160" s="436"/>
      <c r="AH160" s="436"/>
    </row>
    <row r="161" spans="30:34" x14ac:dyDescent="0.2">
      <c r="AD161" s="436"/>
      <c r="AE161" s="436"/>
      <c r="AF161" s="436"/>
      <c r="AG161" s="436"/>
      <c r="AH161" s="436"/>
    </row>
    <row r="162" spans="30:34" x14ac:dyDescent="0.2">
      <c r="AD162" s="436"/>
      <c r="AE162" s="436"/>
      <c r="AF162" s="436"/>
      <c r="AG162" s="436"/>
      <c r="AH162" s="436"/>
    </row>
    <row r="163" spans="30:34" x14ac:dyDescent="0.2">
      <c r="AD163" s="436"/>
      <c r="AE163" s="436"/>
      <c r="AF163" s="436"/>
      <c r="AG163" s="436"/>
      <c r="AH163" s="436"/>
    </row>
    <row r="164" spans="30:34" x14ac:dyDescent="0.2">
      <c r="AD164" s="436"/>
      <c r="AE164" s="436"/>
      <c r="AF164" s="436"/>
      <c r="AG164" s="436"/>
      <c r="AH164" s="436"/>
    </row>
    <row r="165" spans="30:34" x14ac:dyDescent="0.2">
      <c r="AD165" s="436"/>
      <c r="AE165" s="436"/>
      <c r="AF165" s="436"/>
      <c r="AG165" s="436"/>
      <c r="AH165" s="436"/>
    </row>
    <row r="166" spans="30:34" x14ac:dyDescent="0.2">
      <c r="AD166" s="436"/>
      <c r="AE166" s="436"/>
      <c r="AF166" s="436"/>
      <c r="AG166" s="436"/>
      <c r="AH166" s="436"/>
    </row>
    <row r="167" spans="30:34" x14ac:dyDescent="0.2">
      <c r="AD167" s="436"/>
      <c r="AE167" s="436"/>
      <c r="AF167" s="436"/>
      <c r="AG167" s="436"/>
      <c r="AH167" s="436"/>
    </row>
    <row r="168" spans="30:34" x14ac:dyDescent="0.2">
      <c r="AD168" s="436"/>
      <c r="AE168" s="436"/>
      <c r="AF168" s="436"/>
      <c r="AG168" s="436"/>
      <c r="AH168" s="436"/>
    </row>
    <row r="169" spans="30:34" x14ac:dyDescent="0.2">
      <c r="AD169" s="436"/>
      <c r="AE169" s="436"/>
      <c r="AF169" s="436"/>
      <c r="AG169" s="436"/>
      <c r="AH169" s="436"/>
    </row>
    <row r="170" spans="30:34" x14ac:dyDescent="0.2">
      <c r="AD170" s="436"/>
      <c r="AE170" s="436"/>
      <c r="AF170" s="436"/>
      <c r="AG170" s="436"/>
      <c r="AH170" s="436"/>
    </row>
    <row r="171" spans="30:34" x14ac:dyDescent="0.2">
      <c r="AD171" s="436"/>
      <c r="AE171" s="436"/>
      <c r="AF171" s="436"/>
      <c r="AG171" s="436"/>
      <c r="AH171" s="436"/>
    </row>
    <row r="172" spans="30:34" x14ac:dyDescent="0.2">
      <c r="AD172" s="436"/>
      <c r="AE172" s="436"/>
      <c r="AF172" s="436"/>
      <c r="AG172" s="436"/>
      <c r="AH172" s="436"/>
    </row>
    <row r="173" spans="30:34" x14ac:dyDescent="0.2">
      <c r="AD173" s="436"/>
      <c r="AE173" s="436"/>
      <c r="AF173" s="436"/>
      <c r="AG173" s="436"/>
      <c r="AH173" s="436"/>
    </row>
    <row r="174" spans="30:34" x14ac:dyDescent="0.2">
      <c r="AD174" s="436"/>
      <c r="AE174" s="436"/>
      <c r="AF174" s="436"/>
      <c r="AG174" s="436"/>
      <c r="AH174" s="436"/>
    </row>
    <row r="175" spans="30:34" x14ac:dyDescent="0.2">
      <c r="AD175" s="436"/>
      <c r="AE175" s="436"/>
      <c r="AF175" s="436"/>
      <c r="AG175" s="436"/>
      <c r="AH175" s="436"/>
    </row>
    <row r="176" spans="30:34" x14ac:dyDescent="0.2">
      <c r="AD176" s="436"/>
      <c r="AE176" s="436"/>
      <c r="AF176" s="436"/>
      <c r="AG176" s="436"/>
      <c r="AH176" s="436"/>
    </row>
    <row r="177" spans="30:34" x14ac:dyDescent="0.2">
      <c r="AD177" s="436"/>
      <c r="AE177" s="436"/>
      <c r="AF177" s="436"/>
      <c r="AG177" s="436"/>
      <c r="AH177" s="436"/>
    </row>
    <row r="178" spans="30:34" x14ac:dyDescent="0.2">
      <c r="AD178" s="436"/>
      <c r="AE178" s="436"/>
      <c r="AF178" s="436"/>
      <c r="AG178" s="436"/>
      <c r="AH178" s="436"/>
    </row>
    <row r="179" spans="30:34" x14ac:dyDescent="0.2">
      <c r="AD179" s="436"/>
      <c r="AE179" s="436"/>
      <c r="AF179" s="436"/>
      <c r="AG179" s="436"/>
      <c r="AH179" s="436"/>
    </row>
    <row r="180" spans="30:34" x14ac:dyDescent="0.2">
      <c r="AD180" s="436"/>
      <c r="AE180" s="436"/>
      <c r="AF180" s="436"/>
      <c r="AG180" s="436"/>
      <c r="AH180" s="436"/>
    </row>
    <row r="181" spans="30:34" x14ac:dyDescent="0.2">
      <c r="AD181" s="436"/>
      <c r="AE181" s="436"/>
      <c r="AF181" s="436"/>
      <c r="AG181" s="436"/>
      <c r="AH181" s="436"/>
    </row>
    <row r="182" spans="30:34" x14ac:dyDescent="0.2">
      <c r="AD182" s="436"/>
      <c r="AE182" s="436"/>
      <c r="AF182" s="436"/>
      <c r="AG182" s="436"/>
      <c r="AH182" s="436"/>
    </row>
    <row r="183" spans="30:34" x14ac:dyDescent="0.2">
      <c r="AD183" s="436"/>
      <c r="AE183" s="436"/>
      <c r="AF183" s="436"/>
      <c r="AG183" s="436"/>
      <c r="AH183" s="436"/>
    </row>
    <row r="184" spans="30:34" x14ac:dyDescent="0.2">
      <c r="AD184" s="436"/>
      <c r="AE184" s="436"/>
      <c r="AF184" s="436"/>
      <c r="AG184" s="436"/>
      <c r="AH184" s="436"/>
    </row>
    <row r="185" spans="30:34" x14ac:dyDescent="0.2">
      <c r="AD185" s="436"/>
      <c r="AE185" s="436"/>
      <c r="AF185" s="436"/>
      <c r="AG185" s="436"/>
      <c r="AH185" s="436"/>
    </row>
    <row r="186" spans="30:34" x14ac:dyDescent="0.2">
      <c r="AD186" s="436"/>
      <c r="AE186" s="436"/>
      <c r="AF186" s="436"/>
      <c r="AG186" s="436"/>
      <c r="AH186" s="436"/>
    </row>
    <row r="187" spans="30:34" x14ac:dyDescent="0.2">
      <c r="AD187" s="436"/>
      <c r="AE187" s="436"/>
      <c r="AF187" s="436"/>
      <c r="AG187" s="436"/>
      <c r="AH187" s="436"/>
    </row>
    <row r="188" spans="30:34" x14ac:dyDescent="0.2">
      <c r="AD188" s="436"/>
      <c r="AE188" s="436"/>
      <c r="AF188" s="436"/>
      <c r="AG188" s="436"/>
      <c r="AH188" s="436"/>
    </row>
    <row r="189" spans="30:34" x14ac:dyDescent="0.2">
      <c r="AD189" s="436"/>
      <c r="AE189" s="436"/>
      <c r="AF189" s="436"/>
      <c r="AG189" s="436"/>
      <c r="AH189" s="436"/>
    </row>
    <row r="190" spans="30:34" x14ac:dyDescent="0.2">
      <c r="AD190" s="436"/>
      <c r="AE190" s="436"/>
      <c r="AF190" s="436"/>
      <c r="AG190" s="436"/>
      <c r="AH190" s="436"/>
    </row>
    <row r="191" spans="30:34" x14ac:dyDescent="0.2">
      <c r="AD191" s="436"/>
      <c r="AE191" s="436"/>
      <c r="AF191" s="436"/>
      <c r="AG191" s="436"/>
      <c r="AH191" s="436"/>
    </row>
    <row r="192" spans="30:34" x14ac:dyDescent="0.2">
      <c r="AD192" s="436"/>
      <c r="AE192" s="436"/>
      <c r="AF192" s="436"/>
      <c r="AG192" s="436"/>
      <c r="AH192" s="436"/>
    </row>
    <row r="193" spans="30:34" x14ac:dyDescent="0.2">
      <c r="AD193" s="436"/>
      <c r="AE193" s="436"/>
      <c r="AF193" s="436"/>
      <c r="AG193" s="436"/>
      <c r="AH193" s="436"/>
    </row>
    <row r="194" spans="30:34" x14ac:dyDescent="0.2">
      <c r="AD194" s="436"/>
      <c r="AE194" s="436"/>
      <c r="AF194" s="436"/>
      <c r="AG194" s="436"/>
      <c r="AH194" s="436"/>
    </row>
    <row r="195" spans="30:34" x14ac:dyDescent="0.2">
      <c r="AD195" s="436"/>
      <c r="AE195" s="436"/>
      <c r="AF195" s="436"/>
      <c r="AG195" s="436"/>
      <c r="AH195" s="436"/>
    </row>
    <row r="196" spans="30:34" x14ac:dyDescent="0.2">
      <c r="AD196" s="436"/>
      <c r="AE196" s="436"/>
      <c r="AF196" s="436"/>
      <c r="AG196" s="436"/>
      <c r="AH196" s="436"/>
    </row>
    <row r="197" spans="30:34" x14ac:dyDescent="0.2">
      <c r="AD197" s="436"/>
      <c r="AE197" s="436"/>
      <c r="AF197" s="436"/>
      <c r="AG197" s="436"/>
      <c r="AH197" s="436"/>
    </row>
    <row r="198" spans="30:34" x14ac:dyDescent="0.2">
      <c r="AD198" s="436"/>
      <c r="AE198" s="436"/>
      <c r="AF198" s="436"/>
      <c r="AG198" s="436"/>
      <c r="AH198" s="436"/>
    </row>
    <row r="199" spans="30:34" x14ac:dyDescent="0.2">
      <c r="AD199" s="436"/>
      <c r="AE199" s="436"/>
      <c r="AF199" s="436"/>
      <c r="AG199" s="436"/>
      <c r="AH199" s="436"/>
    </row>
    <row r="200" spans="30:34" x14ac:dyDescent="0.2">
      <c r="AD200" s="436"/>
      <c r="AE200" s="436"/>
      <c r="AF200" s="436"/>
      <c r="AG200" s="436"/>
      <c r="AH200" s="436"/>
    </row>
    <row r="201" spans="30:34" x14ac:dyDescent="0.2">
      <c r="AD201" s="436"/>
      <c r="AE201" s="436"/>
      <c r="AF201" s="436"/>
      <c r="AG201" s="436"/>
      <c r="AH201" s="436"/>
    </row>
    <row r="202" spans="30:34" x14ac:dyDescent="0.2">
      <c r="AD202" s="436"/>
      <c r="AE202" s="436"/>
      <c r="AF202" s="436"/>
      <c r="AG202" s="436"/>
      <c r="AH202" s="436"/>
    </row>
    <row r="203" spans="30:34" x14ac:dyDescent="0.2">
      <c r="AD203" s="436"/>
      <c r="AE203" s="436"/>
      <c r="AF203" s="436"/>
      <c r="AG203" s="436"/>
      <c r="AH203" s="436"/>
    </row>
    <row r="204" spans="30:34" x14ac:dyDescent="0.2">
      <c r="AD204" s="436"/>
      <c r="AE204" s="436"/>
      <c r="AF204" s="436"/>
      <c r="AG204" s="436"/>
      <c r="AH204" s="436"/>
    </row>
    <row r="205" spans="30:34" x14ac:dyDescent="0.2">
      <c r="AD205" s="436"/>
      <c r="AE205" s="436"/>
      <c r="AF205" s="436"/>
      <c r="AG205" s="436"/>
      <c r="AH205" s="436"/>
    </row>
    <row r="206" spans="30:34" x14ac:dyDescent="0.2">
      <c r="AD206" s="436"/>
      <c r="AE206" s="436"/>
      <c r="AF206" s="436"/>
      <c r="AG206" s="436"/>
      <c r="AH206" s="436"/>
    </row>
    <row r="207" spans="30:34" x14ac:dyDescent="0.2">
      <c r="AD207" s="436"/>
      <c r="AE207" s="436"/>
      <c r="AF207" s="436"/>
      <c r="AG207" s="436"/>
      <c r="AH207" s="436"/>
    </row>
    <row r="208" spans="30:34" x14ac:dyDescent="0.2">
      <c r="AD208" s="436"/>
      <c r="AE208" s="436"/>
      <c r="AF208" s="436"/>
      <c r="AG208" s="436"/>
      <c r="AH208" s="436"/>
    </row>
    <row r="209" spans="30:34" x14ac:dyDescent="0.2">
      <c r="AD209" s="436"/>
      <c r="AE209" s="436"/>
      <c r="AF209" s="436"/>
      <c r="AG209" s="436"/>
      <c r="AH209" s="436"/>
    </row>
    <row r="210" spans="30:34" x14ac:dyDescent="0.2">
      <c r="AD210" s="436"/>
      <c r="AE210" s="436"/>
      <c r="AF210" s="436"/>
      <c r="AG210" s="436"/>
      <c r="AH210" s="436"/>
    </row>
    <row r="211" spans="30:34" x14ac:dyDescent="0.2">
      <c r="AD211" s="436"/>
      <c r="AE211" s="436"/>
      <c r="AF211" s="436"/>
      <c r="AG211" s="436"/>
      <c r="AH211" s="436"/>
    </row>
    <row r="212" spans="30:34" x14ac:dyDescent="0.2">
      <c r="AD212" s="436"/>
      <c r="AE212" s="436"/>
      <c r="AF212" s="436"/>
      <c r="AG212" s="436"/>
      <c r="AH212" s="436"/>
    </row>
    <row r="213" spans="30:34" x14ac:dyDescent="0.2">
      <c r="AD213" s="436"/>
      <c r="AE213" s="436"/>
      <c r="AF213" s="436"/>
      <c r="AG213" s="436"/>
      <c r="AH213" s="436"/>
    </row>
    <row r="214" spans="30:34" x14ac:dyDescent="0.2">
      <c r="AD214" s="436"/>
      <c r="AE214" s="436"/>
      <c r="AF214" s="436"/>
      <c r="AG214" s="436"/>
      <c r="AH214" s="436"/>
    </row>
    <row r="215" spans="30:34" x14ac:dyDescent="0.2">
      <c r="AD215" s="436"/>
      <c r="AE215" s="436"/>
      <c r="AF215" s="436"/>
      <c r="AG215" s="436"/>
      <c r="AH215" s="436"/>
    </row>
    <row r="216" spans="30:34" x14ac:dyDescent="0.2">
      <c r="AD216" s="436"/>
      <c r="AE216" s="436"/>
      <c r="AF216" s="436"/>
      <c r="AG216" s="436"/>
      <c r="AH216" s="436"/>
    </row>
    <row r="217" spans="30:34" x14ac:dyDescent="0.2">
      <c r="AD217" s="436"/>
      <c r="AE217" s="436"/>
      <c r="AF217" s="436"/>
      <c r="AG217" s="436"/>
      <c r="AH217" s="436"/>
    </row>
    <row r="218" spans="30:34" x14ac:dyDescent="0.2">
      <c r="AD218" s="436"/>
      <c r="AE218" s="436"/>
      <c r="AF218" s="436"/>
      <c r="AG218" s="436"/>
      <c r="AH218" s="436"/>
    </row>
    <row r="219" spans="30:34" x14ac:dyDescent="0.2">
      <c r="AD219" s="436"/>
      <c r="AE219" s="436"/>
      <c r="AF219" s="436"/>
      <c r="AG219" s="436"/>
      <c r="AH219" s="436"/>
    </row>
    <row r="220" spans="30:34" x14ac:dyDescent="0.2">
      <c r="AD220" s="436"/>
      <c r="AE220" s="436"/>
      <c r="AF220" s="436"/>
      <c r="AG220" s="436"/>
      <c r="AH220" s="436"/>
    </row>
    <row r="221" spans="30:34" x14ac:dyDescent="0.2">
      <c r="AD221" s="436"/>
      <c r="AE221" s="436"/>
      <c r="AF221" s="436"/>
      <c r="AG221" s="436"/>
      <c r="AH221" s="436"/>
    </row>
    <row r="222" spans="30:34" x14ac:dyDescent="0.2">
      <c r="AD222" s="436"/>
      <c r="AE222" s="436"/>
      <c r="AF222" s="436"/>
      <c r="AG222" s="436"/>
      <c r="AH222" s="436"/>
    </row>
    <row r="223" spans="30:34" x14ac:dyDescent="0.2">
      <c r="AD223" s="436"/>
      <c r="AE223" s="436"/>
      <c r="AF223" s="436"/>
      <c r="AG223" s="436"/>
      <c r="AH223" s="436"/>
    </row>
    <row r="224" spans="30:34" x14ac:dyDescent="0.2">
      <c r="AD224" s="436"/>
      <c r="AE224" s="436"/>
      <c r="AF224" s="436"/>
      <c r="AG224" s="436"/>
      <c r="AH224" s="436"/>
    </row>
    <row r="225" spans="30:34" x14ac:dyDescent="0.2">
      <c r="AD225" s="436"/>
      <c r="AE225" s="436"/>
      <c r="AF225" s="436"/>
      <c r="AG225" s="436"/>
      <c r="AH225" s="436"/>
    </row>
    <row r="226" spans="30:34" x14ac:dyDescent="0.2">
      <c r="AD226" s="436"/>
      <c r="AE226" s="436"/>
      <c r="AF226" s="436"/>
      <c r="AG226" s="436"/>
      <c r="AH226" s="436"/>
    </row>
    <row r="227" spans="30:34" x14ac:dyDescent="0.2">
      <c r="AD227" s="436"/>
      <c r="AE227" s="436"/>
      <c r="AF227" s="436"/>
      <c r="AG227" s="436"/>
      <c r="AH227" s="436"/>
    </row>
    <row r="228" spans="30:34" x14ac:dyDescent="0.2">
      <c r="AD228" s="436"/>
      <c r="AE228" s="436"/>
      <c r="AF228" s="436"/>
      <c r="AG228" s="436"/>
      <c r="AH228" s="436"/>
    </row>
    <row r="229" spans="30:34" x14ac:dyDescent="0.2">
      <c r="AD229" s="436"/>
      <c r="AE229" s="436"/>
      <c r="AF229" s="436"/>
      <c r="AG229" s="436"/>
      <c r="AH229" s="436"/>
    </row>
    <row r="230" spans="30:34" x14ac:dyDescent="0.2">
      <c r="AD230" s="436"/>
      <c r="AE230" s="436"/>
      <c r="AF230" s="436"/>
      <c r="AG230" s="436"/>
      <c r="AH230" s="436"/>
    </row>
    <row r="231" spans="30:34" x14ac:dyDescent="0.2">
      <c r="AD231" s="436"/>
      <c r="AE231" s="436"/>
      <c r="AF231" s="436"/>
      <c r="AG231" s="436"/>
      <c r="AH231" s="436"/>
    </row>
    <row r="232" spans="30:34" x14ac:dyDescent="0.2">
      <c r="AD232" s="436"/>
      <c r="AE232" s="436"/>
      <c r="AF232" s="436"/>
      <c r="AG232" s="436"/>
      <c r="AH232" s="436"/>
    </row>
    <row r="233" spans="30:34" x14ac:dyDescent="0.2">
      <c r="AD233" s="436"/>
      <c r="AE233" s="436"/>
      <c r="AF233" s="436"/>
      <c r="AG233" s="436"/>
      <c r="AH233" s="436"/>
    </row>
    <row r="234" spans="30:34" x14ac:dyDescent="0.2">
      <c r="AD234" s="436"/>
      <c r="AE234" s="436"/>
      <c r="AF234" s="436"/>
      <c r="AG234" s="436"/>
      <c r="AH234" s="436"/>
    </row>
    <row r="235" spans="30:34" x14ac:dyDescent="0.2">
      <c r="AD235" s="436"/>
      <c r="AE235" s="436"/>
      <c r="AF235" s="436"/>
      <c r="AG235" s="436"/>
      <c r="AH235" s="436"/>
    </row>
    <row r="236" spans="30:34" x14ac:dyDescent="0.2">
      <c r="AD236" s="436"/>
      <c r="AE236" s="436"/>
      <c r="AF236" s="436"/>
      <c r="AG236" s="436"/>
      <c r="AH236" s="436"/>
    </row>
    <row r="237" spans="30:34" x14ac:dyDescent="0.2">
      <c r="AD237" s="436"/>
      <c r="AE237" s="436"/>
      <c r="AF237" s="436"/>
      <c r="AG237" s="436"/>
      <c r="AH237" s="436"/>
    </row>
    <row r="238" spans="30:34" x14ac:dyDescent="0.2">
      <c r="AD238" s="436"/>
      <c r="AE238" s="436"/>
      <c r="AF238" s="436"/>
      <c r="AG238" s="436"/>
      <c r="AH238" s="436"/>
    </row>
    <row r="239" spans="30:34" x14ac:dyDescent="0.2">
      <c r="AD239" s="436"/>
      <c r="AE239" s="436"/>
      <c r="AF239" s="436"/>
      <c r="AG239" s="436"/>
      <c r="AH239" s="436"/>
    </row>
    <row r="240" spans="30:34" x14ac:dyDescent="0.2">
      <c r="AD240" s="436"/>
      <c r="AE240" s="436"/>
      <c r="AF240" s="436"/>
      <c r="AG240" s="436"/>
      <c r="AH240" s="436"/>
    </row>
    <row r="241" spans="30:34" x14ac:dyDescent="0.2">
      <c r="AD241" s="436"/>
      <c r="AE241" s="436"/>
      <c r="AF241" s="436"/>
      <c r="AG241" s="436"/>
      <c r="AH241" s="436"/>
    </row>
    <row r="242" spans="30:34" x14ac:dyDescent="0.2">
      <c r="AD242" s="436"/>
      <c r="AE242" s="436"/>
      <c r="AF242" s="436"/>
      <c r="AG242" s="436"/>
      <c r="AH242" s="436"/>
    </row>
    <row r="243" spans="30:34" x14ac:dyDescent="0.2">
      <c r="AD243" s="436"/>
      <c r="AE243" s="436"/>
      <c r="AF243" s="436"/>
      <c r="AG243" s="436"/>
      <c r="AH243" s="436"/>
    </row>
    <row r="244" spans="30:34" x14ac:dyDescent="0.2">
      <c r="AD244" s="436"/>
      <c r="AE244" s="436"/>
      <c r="AF244" s="436"/>
      <c r="AG244" s="436"/>
      <c r="AH244" s="436"/>
    </row>
    <row r="245" spans="30:34" x14ac:dyDescent="0.2">
      <c r="AD245" s="436"/>
      <c r="AE245" s="436"/>
      <c r="AF245" s="436"/>
      <c r="AG245" s="436"/>
      <c r="AH245" s="436"/>
    </row>
    <row r="246" spans="30:34" x14ac:dyDescent="0.2">
      <c r="AD246" s="436"/>
      <c r="AE246" s="436"/>
      <c r="AF246" s="436"/>
      <c r="AG246" s="436"/>
      <c r="AH246" s="436"/>
    </row>
    <row r="247" spans="30:34" x14ac:dyDescent="0.2">
      <c r="AD247" s="436"/>
      <c r="AE247" s="436"/>
      <c r="AF247" s="436"/>
      <c r="AG247" s="436"/>
      <c r="AH247" s="436"/>
    </row>
    <row r="248" spans="30:34" x14ac:dyDescent="0.2">
      <c r="AD248" s="436"/>
      <c r="AE248" s="436"/>
      <c r="AF248" s="436"/>
      <c r="AG248" s="436"/>
      <c r="AH248" s="436"/>
    </row>
    <row r="249" spans="30:34" x14ac:dyDescent="0.2">
      <c r="AD249" s="436"/>
      <c r="AE249" s="436"/>
      <c r="AF249" s="436"/>
      <c r="AG249" s="436"/>
      <c r="AH249" s="436"/>
    </row>
    <row r="250" spans="30:34" x14ac:dyDescent="0.2">
      <c r="AD250" s="436"/>
      <c r="AE250" s="436"/>
      <c r="AF250" s="436"/>
      <c r="AG250" s="436"/>
      <c r="AH250" s="436"/>
    </row>
    <row r="251" spans="30:34" x14ac:dyDescent="0.2">
      <c r="AD251" s="436"/>
      <c r="AE251" s="436"/>
      <c r="AF251" s="436"/>
      <c r="AG251" s="436"/>
      <c r="AH251" s="436"/>
    </row>
    <row r="252" spans="30:34" x14ac:dyDescent="0.2">
      <c r="AD252" s="436"/>
      <c r="AE252" s="436"/>
      <c r="AF252" s="436"/>
      <c r="AG252" s="436"/>
      <c r="AH252" s="436"/>
    </row>
    <row r="253" spans="30:34" x14ac:dyDescent="0.2">
      <c r="AD253" s="436"/>
      <c r="AE253" s="436"/>
      <c r="AF253" s="436"/>
      <c r="AG253" s="436"/>
      <c r="AH253" s="436"/>
    </row>
    <row r="254" spans="30:34" x14ac:dyDescent="0.2">
      <c r="AD254" s="436"/>
      <c r="AE254" s="436"/>
      <c r="AF254" s="436"/>
      <c r="AG254" s="436"/>
      <c r="AH254" s="436"/>
    </row>
    <row r="255" spans="30:34" x14ac:dyDescent="0.2">
      <c r="AD255" s="436"/>
      <c r="AE255" s="436"/>
      <c r="AF255" s="436"/>
      <c r="AG255" s="436"/>
      <c r="AH255" s="436"/>
    </row>
    <row r="256" spans="30:34" x14ac:dyDescent="0.2">
      <c r="AD256" s="436"/>
      <c r="AE256" s="436"/>
      <c r="AF256" s="436"/>
      <c r="AG256" s="436"/>
      <c r="AH256" s="436"/>
    </row>
    <row r="257" spans="30:34" x14ac:dyDescent="0.2">
      <c r="AD257" s="436"/>
      <c r="AE257" s="436"/>
      <c r="AF257" s="436"/>
      <c r="AG257" s="436"/>
      <c r="AH257" s="436"/>
    </row>
    <row r="258" spans="30:34" x14ac:dyDescent="0.2">
      <c r="AD258" s="436"/>
      <c r="AE258" s="436"/>
      <c r="AF258" s="436"/>
      <c r="AG258" s="436"/>
      <c r="AH258" s="436"/>
    </row>
    <row r="259" spans="30:34" x14ac:dyDescent="0.2">
      <c r="AD259" s="436"/>
      <c r="AE259" s="436"/>
      <c r="AF259" s="436"/>
      <c r="AG259" s="436"/>
      <c r="AH259" s="436"/>
    </row>
    <row r="260" spans="30:34" x14ac:dyDescent="0.2">
      <c r="AD260" s="436"/>
      <c r="AE260" s="436"/>
      <c r="AF260" s="436"/>
      <c r="AG260" s="436"/>
      <c r="AH260" s="436"/>
    </row>
    <row r="261" spans="30:34" x14ac:dyDescent="0.2">
      <c r="AD261" s="436"/>
      <c r="AE261" s="436"/>
      <c r="AF261" s="436"/>
      <c r="AG261" s="436"/>
      <c r="AH261" s="436"/>
    </row>
    <row r="262" spans="30:34" x14ac:dyDescent="0.2">
      <c r="AD262" s="436"/>
      <c r="AE262" s="436"/>
      <c r="AF262" s="436"/>
      <c r="AG262" s="436"/>
      <c r="AH262" s="436"/>
    </row>
    <row r="263" spans="30:34" x14ac:dyDescent="0.2">
      <c r="AD263" s="436"/>
      <c r="AE263" s="436"/>
      <c r="AF263" s="436"/>
      <c r="AG263" s="436"/>
      <c r="AH263" s="436"/>
    </row>
    <row r="264" spans="30:34" x14ac:dyDescent="0.2">
      <c r="AD264" s="436"/>
      <c r="AE264" s="436"/>
      <c r="AF264" s="436"/>
      <c r="AG264" s="436"/>
      <c r="AH264" s="436"/>
    </row>
    <row r="265" spans="30:34" x14ac:dyDescent="0.2">
      <c r="AD265" s="436"/>
      <c r="AE265" s="436"/>
      <c r="AF265" s="436"/>
      <c r="AG265" s="436"/>
      <c r="AH265" s="436"/>
    </row>
    <row r="266" spans="30:34" x14ac:dyDescent="0.2">
      <c r="AD266" s="436"/>
      <c r="AE266" s="436"/>
      <c r="AF266" s="436"/>
      <c r="AG266" s="436"/>
      <c r="AH266" s="436"/>
    </row>
    <row r="267" spans="30:34" x14ac:dyDescent="0.2">
      <c r="AD267" s="436"/>
      <c r="AE267" s="436"/>
      <c r="AF267" s="436"/>
      <c r="AG267" s="436"/>
      <c r="AH267" s="436"/>
    </row>
    <row r="268" spans="30:34" x14ac:dyDescent="0.2">
      <c r="AD268" s="436"/>
      <c r="AE268" s="436"/>
      <c r="AF268" s="436"/>
      <c r="AG268" s="436"/>
      <c r="AH268" s="436"/>
    </row>
    <row r="269" spans="30:34" x14ac:dyDescent="0.2">
      <c r="AD269" s="436"/>
      <c r="AE269" s="436"/>
      <c r="AF269" s="436"/>
      <c r="AG269" s="436"/>
      <c r="AH269" s="436"/>
    </row>
    <row r="270" spans="30:34" x14ac:dyDescent="0.2">
      <c r="AD270" s="436"/>
      <c r="AE270" s="436"/>
      <c r="AF270" s="436"/>
      <c r="AG270" s="436"/>
      <c r="AH270" s="436"/>
    </row>
    <row r="271" spans="30:34" x14ac:dyDescent="0.2">
      <c r="AD271" s="436"/>
      <c r="AE271" s="436"/>
      <c r="AF271" s="436"/>
      <c r="AG271" s="436"/>
      <c r="AH271" s="436"/>
    </row>
    <row r="272" spans="30:34" x14ac:dyDescent="0.2">
      <c r="AD272" s="436"/>
      <c r="AE272" s="436"/>
      <c r="AF272" s="436"/>
      <c r="AG272" s="436"/>
      <c r="AH272" s="436"/>
    </row>
    <row r="273" spans="30:34" x14ac:dyDescent="0.2">
      <c r="AD273" s="436"/>
      <c r="AE273" s="436"/>
      <c r="AF273" s="436"/>
      <c r="AG273" s="436"/>
      <c r="AH273" s="436"/>
    </row>
    <row r="274" spans="30:34" x14ac:dyDescent="0.2">
      <c r="AD274" s="436"/>
      <c r="AE274" s="436"/>
      <c r="AF274" s="436"/>
      <c r="AG274" s="436"/>
      <c r="AH274" s="436"/>
    </row>
    <row r="275" spans="30:34" x14ac:dyDescent="0.2">
      <c r="AD275" s="436"/>
      <c r="AE275" s="436"/>
      <c r="AF275" s="436"/>
      <c r="AG275" s="436"/>
      <c r="AH275" s="436"/>
    </row>
    <row r="276" spans="30:34" x14ac:dyDescent="0.2">
      <c r="AD276" s="436"/>
      <c r="AE276" s="436"/>
      <c r="AF276" s="436"/>
      <c r="AG276" s="436"/>
      <c r="AH276" s="436"/>
    </row>
    <row r="277" spans="30:34" x14ac:dyDescent="0.2">
      <c r="AD277" s="436"/>
      <c r="AE277" s="436"/>
      <c r="AF277" s="436"/>
      <c r="AG277" s="436"/>
      <c r="AH277" s="436"/>
    </row>
    <row r="278" spans="30:34" x14ac:dyDescent="0.2">
      <c r="AD278" s="436"/>
      <c r="AE278" s="436"/>
      <c r="AF278" s="436"/>
      <c r="AG278" s="436"/>
      <c r="AH278" s="436"/>
    </row>
    <row r="279" spans="30:34" x14ac:dyDescent="0.2">
      <c r="AD279" s="436"/>
      <c r="AE279" s="436"/>
      <c r="AF279" s="436"/>
      <c r="AG279" s="436"/>
      <c r="AH279" s="436"/>
    </row>
    <row r="280" spans="30:34" x14ac:dyDescent="0.2">
      <c r="AD280" s="436"/>
      <c r="AE280" s="436"/>
      <c r="AF280" s="436"/>
      <c r="AG280" s="436"/>
      <c r="AH280" s="436"/>
    </row>
    <row r="281" spans="30:34" x14ac:dyDescent="0.2">
      <c r="AD281" s="436"/>
      <c r="AE281" s="436"/>
      <c r="AF281" s="436"/>
      <c r="AG281" s="436"/>
      <c r="AH281" s="436"/>
    </row>
    <row r="282" spans="30:34" x14ac:dyDescent="0.2">
      <c r="AD282" s="436"/>
      <c r="AE282" s="436"/>
      <c r="AF282" s="436"/>
      <c r="AG282" s="436"/>
      <c r="AH282" s="436"/>
    </row>
    <row r="283" spans="30:34" x14ac:dyDescent="0.2">
      <c r="AD283" s="436"/>
      <c r="AE283" s="436"/>
      <c r="AF283" s="436"/>
      <c r="AG283" s="436"/>
      <c r="AH283" s="436"/>
    </row>
    <row r="284" spans="30:34" x14ac:dyDescent="0.2">
      <c r="AD284" s="436"/>
      <c r="AE284" s="436"/>
      <c r="AF284" s="436"/>
      <c r="AG284" s="436"/>
      <c r="AH284" s="436"/>
    </row>
    <row r="285" spans="30:34" x14ac:dyDescent="0.2">
      <c r="AD285" s="436"/>
      <c r="AE285" s="436"/>
      <c r="AF285" s="436"/>
      <c r="AG285" s="436"/>
      <c r="AH285" s="436"/>
    </row>
    <row r="286" spans="30:34" x14ac:dyDescent="0.2">
      <c r="AD286" s="436"/>
      <c r="AE286" s="436"/>
      <c r="AF286" s="436"/>
      <c r="AG286" s="436"/>
      <c r="AH286" s="436"/>
    </row>
    <row r="287" spans="30:34" x14ac:dyDescent="0.2">
      <c r="AD287" s="436"/>
      <c r="AE287" s="436"/>
      <c r="AF287" s="436"/>
      <c r="AG287" s="436"/>
      <c r="AH287" s="436"/>
    </row>
    <row r="288" spans="30:34" x14ac:dyDescent="0.2">
      <c r="AD288" s="436"/>
      <c r="AE288" s="436"/>
      <c r="AF288" s="436"/>
      <c r="AG288" s="436"/>
      <c r="AH288" s="436"/>
    </row>
    <row r="289" spans="30:34" x14ac:dyDescent="0.2">
      <c r="AD289" s="436"/>
      <c r="AE289" s="436"/>
      <c r="AF289" s="436"/>
      <c r="AG289" s="436"/>
      <c r="AH289" s="436"/>
    </row>
    <row r="290" spans="30:34" x14ac:dyDescent="0.2">
      <c r="AD290" s="436"/>
      <c r="AE290" s="436"/>
      <c r="AF290" s="436"/>
      <c r="AG290" s="436"/>
      <c r="AH290" s="436"/>
    </row>
    <row r="291" spans="30:34" x14ac:dyDescent="0.2">
      <c r="AD291" s="436"/>
      <c r="AE291" s="436"/>
      <c r="AF291" s="436"/>
      <c r="AG291" s="436"/>
      <c r="AH291" s="436"/>
    </row>
    <row r="292" spans="30:34" x14ac:dyDescent="0.2">
      <c r="AD292" s="436"/>
      <c r="AE292" s="436"/>
      <c r="AF292" s="436"/>
      <c r="AG292" s="436"/>
      <c r="AH292" s="436"/>
    </row>
    <row r="293" spans="30:34" x14ac:dyDescent="0.2">
      <c r="AD293" s="436"/>
      <c r="AE293" s="436"/>
      <c r="AF293" s="436"/>
      <c r="AG293" s="436"/>
      <c r="AH293" s="436"/>
    </row>
    <row r="294" spans="30:34" x14ac:dyDescent="0.2">
      <c r="AD294" s="436"/>
      <c r="AE294" s="436"/>
      <c r="AF294" s="436"/>
      <c r="AG294" s="436"/>
      <c r="AH294" s="436"/>
    </row>
    <row r="295" spans="30:34" x14ac:dyDescent="0.2">
      <c r="AD295" s="436"/>
      <c r="AE295" s="436"/>
      <c r="AF295" s="436"/>
      <c r="AG295" s="436"/>
      <c r="AH295" s="436"/>
    </row>
    <row r="296" spans="30:34" x14ac:dyDescent="0.2">
      <c r="AD296" s="436"/>
      <c r="AE296" s="436"/>
      <c r="AF296" s="436"/>
      <c r="AG296" s="436"/>
      <c r="AH296" s="436"/>
    </row>
    <row r="297" spans="30:34" x14ac:dyDescent="0.2">
      <c r="AD297" s="436"/>
      <c r="AE297" s="436"/>
      <c r="AF297" s="436"/>
      <c r="AG297" s="436"/>
      <c r="AH297" s="436"/>
    </row>
    <row r="298" spans="30:34" x14ac:dyDescent="0.2">
      <c r="AD298" s="436"/>
      <c r="AE298" s="436"/>
      <c r="AF298" s="436"/>
      <c r="AG298" s="436"/>
      <c r="AH298" s="436"/>
    </row>
    <row r="299" spans="30:34" x14ac:dyDescent="0.2">
      <c r="AD299" s="436"/>
      <c r="AE299" s="436"/>
      <c r="AF299" s="436"/>
      <c r="AG299" s="436"/>
      <c r="AH299" s="436"/>
    </row>
    <row r="300" spans="30:34" x14ac:dyDescent="0.2">
      <c r="AD300" s="436"/>
      <c r="AE300" s="436"/>
      <c r="AF300" s="436"/>
      <c r="AG300" s="436"/>
      <c r="AH300" s="436"/>
    </row>
    <row r="301" spans="30:34" x14ac:dyDescent="0.2">
      <c r="AD301" s="436"/>
      <c r="AE301" s="436"/>
      <c r="AF301" s="436"/>
      <c r="AG301" s="436"/>
      <c r="AH301" s="436"/>
    </row>
    <row r="302" spans="30:34" x14ac:dyDescent="0.2">
      <c r="AD302" s="436"/>
      <c r="AE302" s="436"/>
      <c r="AF302" s="436"/>
      <c r="AG302" s="436"/>
      <c r="AH302" s="436"/>
    </row>
    <row r="303" spans="30:34" x14ac:dyDescent="0.2">
      <c r="AD303" s="436"/>
      <c r="AE303" s="436"/>
      <c r="AF303" s="436"/>
      <c r="AG303" s="436"/>
      <c r="AH303" s="436"/>
    </row>
    <row r="304" spans="30:34" x14ac:dyDescent="0.2">
      <c r="AD304" s="436"/>
      <c r="AE304" s="436"/>
      <c r="AF304" s="436"/>
      <c r="AG304" s="436"/>
      <c r="AH304" s="436"/>
    </row>
    <row r="305" spans="30:34" x14ac:dyDescent="0.2">
      <c r="AD305" s="436"/>
      <c r="AE305" s="436"/>
      <c r="AF305" s="436"/>
      <c r="AG305" s="436"/>
      <c r="AH305" s="436"/>
    </row>
    <row r="306" spans="30:34" x14ac:dyDescent="0.2">
      <c r="AD306" s="436"/>
      <c r="AE306" s="436"/>
      <c r="AF306" s="436"/>
      <c r="AG306" s="436"/>
      <c r="AH306" s="436"/>
    </row>
    <row r="307" spans="30:34" x14ac:dyDescent="0.2">
      <c r="AD307" s="436"/>
      <c r="AE307" s="436"/>
      <c r="AF307" s="436"/>
      <c r="AG307" s="436"/>
      <c r="AH307" s="436"/>
    </row>
    <row r="308" spans="30:34" x14ac:dyDescent="0.2">
      <c r="AD308" s="436"/>
      <c r="AE308" s="436"/>
      <c r="AF308" s="436"/>
      <c r="AG308" s="436"/>
      <c r="AH308" s="436"/>
    </row>
    <row r="309" spans="30:34" x14ac:dyDescent="0.2">
      <c r="AD309" s="436"/>
      <c r="AE309" s="436"/>
      <c r="AF309" s="436"/>
      <c r="AG309" s="436"/>
      <c r="AH309" s="436"/>
    </row>
    <row r="310" spans="30:34" x14ac:dyDescent="0.2">
      <c r="AD310" s="436"/>
      <c r="AE310" s="436"/>
      <c r="AF310" s="436"/>
      <c r="AG310" s="436"/>
      <c r="AH310" s="436"/>
    </row>
    <row r="311" spans="30:34" x14ac:dyDescent="0.2">
      <c r="AD311" s="436"/>
      <c r="AE311" s="436"/>
      <c r="AF311" s="436"/>
      <c r="AG311" s="436"/>
      <c r="AH311" s="436"/>
    </row>
    <row r="312" spans="30:34" x14ac:dyDescent="0.2">
      <c r="AD312" s="436"/>
      <c r="AE312" s="436"/>
      <c r="AF312" s="436"/>
      <c r="AG312" s="436"/>
      <c r="AH312" s="436"/>
    </row>
    <row r="313" spans="30:34" x14ac:dyDescent="0.2">
      <c r="AD313" s="436"/>
      <c r="AE313" s="436"/>
      <c r="AF313" s="436"/>
      <c r="AG313" s="436"/>
      <c r="AH313" s="436"/>
    </row>
    <row r="314" spans="30:34" x14ac:dyDescent="0.2">
      <c r="AD314" s="436"/>
      <c r="AE314" s="436"/>
      <c r="AF314" s="436"/>
      <c r="AG314" s="436"/>
      <c r="AH314" s="436"/>
    </row>
    <row r="315" spans="30:34" x14ac:dyDescent="0.2">
      <c r="AD315" s="436"/>
      <c r="AE315" s="436"/>
      <c r="AF315" s="436"/>
      <c r="AG315" s="436"/>
      <c r="AH315" s="436"/>
    </row>
    <row r="316" spans="30:34" x14ac:dyDescent="0.2">
      <c r="AD316" s="436"/>
      <c r="AE316" s="436"/>
      <c r="AF316" s="436"/>
      <c r="AG316" s="436"/>
      <c r="AH316" s="436"/>
    </row>
    <row r="317" spans="30:34" x14ac:dyDescent="0.2">
      <c r="AD317" s="436"/>
      <c r="AE317" s="436"/>
      <c r="AF317" s="436"/>
      <c r="AG317" s="436"/>
      <c r="AH317" s="436"/>
    </row>
    <row r="318" spans="30:34" x14ac:dyDescent="0.2">
      <c r="AD318" s="436"/>
      <c r="AE318" s="436"/>
      <c r="AF318" s="436"/>
      <c r="AG318" s="436"/>
      <c r="AH318" s="436"/>
    </row>
    <row r="319" spans="30:34" x14ac:dyDescent="0.2">
      <c r="AD319" s="436"/>
      <c r="AE319" s="436"/>
      <c r="AF319" s="436"/>
      <c r="AG319" s="436"/>
      <c r="AH319" s="436"/>
    </row>
    <row r="320" spans="30:34" x14ac:dyDescent="0.2">
      <c r="AD320" s="436"/>
      <c r="AE320" s="436"/>
      <c r="AF320" s="436"/>
      <c r="AG320" s="436"/>
      <c r="AH320" s="436"/>
    </row>
    <row r="321" spans="30:34" x14ac:dyDescent="0.2">
      <c r="AD321" s="436"/>
      <c r="AE321" s="436"/>
      <c r="AF321" s="436"/>
      <c r="AG321" s="436"/>
      <c r="AH321" s="436"/>
    </row>
    <row r="322" spans="30:34" x14ac:dyDescent="0.2">
      <c r="AD322" s="436"/>
      <c r="AE322" s="436"/>
      <c r="AF322" s="436"/>
      <c r="AG322" s="436"/>
      <c r="AH322" s="436"/>
    </row>
    <row r="323" spans="30:34" x14ac:dyDescent="0.2">
      <c r="AD323" s="436"/>
      <c r="AE323" s="436"/>
      <c r="AF323" s="436"/>
      <c r="AG323" s="436"/>
      <c r="AH323" s="436"/>
    </row>
    <row r="324" spans="30:34" x14ac:dyDescent="0.2">
      <c r="AD324" s="436"/>
      <c r="AE324" s="436"/>
      <c r="AF324" s="436"/>
      <c r="AG324" s="436"/>
      <c r="AH324" s="436"/>
    </row>
    <row r="325" spans="30:34" x14ac:dyDescent="0.2">
      <c r="AD325" s="436"/>
      <c r="AE325" s="436"/>
      <c r="AF325" s="436"/>
      <c r="AG325" s="436"/>
      <c r="AH325" s="436"/>
    </row>
    <row r="326" spans="30:34" x14ac:dyDescent="0.2">
      <c r="AD326" s="436"/>
      <c r="AE326" s="436"/>
      <c r="AF326" s="436"/>
      <c r="AG326" s="436"/>
      <c r="AH326" s="436"/>
    </row>
    <row r="327" spans="30:34" x14ac:dyDescent="0.2">
      <c r="AD327" s="436"/>
      <c r="AE327" s="436"/>
      <c r="AF327" s="436"/>
      <c r="AG327" s="436"/>
      <c r="AH327" s="436"/>
    </row>
    <row r="328" spans="30:34" x14ac:dyDescent="0.2">
      <c r="AD328" s="436"/>
      <c r="AE328" s="436"/>
      <c r="AF328" s="436"/>
      <c r="AG328" s="436"/>
      <c r="AH328" s="436"/>
    </row>
    <row r="329" spans="30:34" x14ac:dyDescent="0.2">
      <c r="AD329" s="436"/>
      <c r="AE329" s="436"/>
      <c r="AF329" s="436"/>
      <c r="AG329" s="436"/>
      <c r="AH329" s="436"/>
    </row>
    <row r="330" spans="30:34" x14ac:dyDescent="0.2">
      <c r="AD330" s="436"/>
      <c r="AE330" s="436"/>
      <c r="AF330" s="436"/>
      <c r="AG330" s="436"/>
      <c r="AH330" s="436"/>
    </row>
    <row r="331" spans="30:34" x14ac:dyDescent="0.2">
      <c r="AD331" s="436"/>
      <c r="AE331" s="436"/>
      <c r="AF331" s="436"/>
      <c r="AG331" s="436"/>
      <c r="AH331" s="436"/>
    </row>
    <row r="332" spans="30:34" x14ac:dyDescent="0.2">
      <c r="AD332" s="436"/>
      <c r="AE332" s="436"/>
      <c r="AF332" s="436"/>
      <c r="AG332" s="436"/>
      <c r="AH332" s="436"/>
    </row>
    <row r="333" spans="30:34" x14ac:dyDescent="0.2">
      <c r="AD333" s="436"/>
      <c r="AE333" s="436"/>
      <c r="AF333" s="436"/>
      <c r="AG333" s="436"/>
      <c r="AH333" s="436"/>
    </row>
    <row r="334" spans="30:34" x14ac:dyDescent="0.2">
      <c r="AD334" s="436"/>
      <c r="AE334" s="436"/>
      <c r="AF334" s="436"/>
      <c r="AG334" s="436"/>
      <c r="AH334" s="436"/>
    </row>
    <row r="335" spans="30:34" x14ac:dyDescent="0.2">
      <c r="AD335" s="436"/>
      <c r="AE335" s="436"/>
      <c r="AF335" s="436"/>
      <c r="AG335" s="436"/>
      <c r="AH335" s="436"/>
    </row>
    <row r="336" spans="30:34" x14ac:dyDescent="0.2">
      <c r="AD336" s="436"/>
      <c r="AE336" s="436"/>
      <c r="AF336" s="436"/>
      <c r="AG336" s="436"/>
      <c r="AH336" s="436"/>
    </row>
    <row r="337" spans="30:34" x14ac:dyDescent="0.2">
      <c r="AD337" s="436"/>
      <c r="AE337" s="436"/>
      <c r="AF337" s="436"/>
      <c r="AG337" s="436"/>
      <c r="AH337" s="436"/>
    </row>
    <row r="338" spans="30:34" x14ac:dyDescent="0.2">
      <c r="AD338" s="436"/>
      <c r="AE338" s="436"/>
      <c r="AF338" s="436"/>
      <c r="AG338" s="436"/>
      <c r="AH338" s="436"/>
    </row>
    <row r="339" spans="30:34" x14ac:dyDescent="0.2">
      <c r="AD339" s="436"/>
      <c r="AE339" s="436"/>
      <c r="AF339" s="436"/>
      <c r="AG339" s="436"/>
      <c r="AH339" s="436"/>
    </row>
    <row r="340" spans="30:34" x14ac:dyDescent="0.2">
      <c r="AD340" s="436"/>
      <c r="AE340" s="436"/>
      <c r="AF340" s="436"/>
      <c r="AG340" s="436"/>
      <c r="AH340" s="436"/>
    </row>
    <row r="341" spans="30:34" x14ac:dyDescent="0.2">
      <c r="AD341" s="436"/>
      <c r="AE341" s="436"/>
      <c r="AF341" s="436"/>
      <c r="AG341" s="436"/>
      <c r="AH341" s="436"/>
    </row>
    <row r="342" spans="30:34" x14ac:dyDescent="0.2">
      <c r="AD342" s="436"/>
      <c r="AE342" s="436"/>
      <c r="AF342" s="436"/>
      <c r="AG342" s="436"/>
      <c r="AH342" s="436"/>
    </row>
    <row r="343" spans="30:34" x14ac:dyDescent="0.2">
      <c r="AD343" s="436"/>
      <c r="AE343" s="436"/>
      <c r="AF343" s="436"/>
      <c r="AG343" s="436"/>
      <c r="AH343" s="436"/>
    </row>
    <row r="344" spans="30:34" x14ac:dyDescent="0.2">
      <c r="AD344" s="436"/>
      <c r="AE344" s="436"/>
      <c r="AF344" s="436"/>
      <c r="AG344" s="436"/>
      <c r="AH344" s="436"/>
    </row>
    <row r="345" spans="30:34" x14ac:dyDescent="0.2">
      <c r="AD345" s="436"/>
      <c r="AE345" s="436"/>
      <c r="AF345" s="436"/>
      <c r="AG345" s="436"/>
      <c r="AH345" s="436"/>
    </row>
    <row r="346" spans="30:34" x14ac:dyDescent="0.2">
      <c r="AD346" s="436"/>
      <c r="AE346" s="436"/>
      <c r="AF346" s="436"/>
      <c r="AG346" s="436"/>
      <c r="AH346" s="436"/>
    </row>
    <row r="347" spans="30:34" x14ac:dyDescent="0.2">
      <c r="AD347" s="436"/>
      <c r="AE347" s="436"/>
      <c r="AF347" s="436"/>
      <c r="AG347" s="436"/>
      <c r="AH347" s="436"/>
    </row>
    <row r="348" spans="30:34" x14ac:dyDescent="0.2">
      <c r="AD348" s="436"/>
      <c r="AE348" s="436"/>
      <c r="AF348" s="436"/>
      <c r="AG348" s="436"/>
      <c r="AH348" s="436"/>
    </row>
    <row r="349" spans="30:34" x14ac:dyDescent="0.2">
      <c r="AD349" s="436"/>
      <c r="AE349" s="436"/>
      <c r="AF349" s="436"/>
      <c r="AG349" s="436"/>
      <c r="AH349" s="436"/>
    </row>
    <row r="350" spans="30:34" x14ac:dyDescent="0.2">
      <c r="AD350" s="436"/>
      <c r="AE350" s="436"/>
      <c r="AF350" s="436"/>
      <c r="AG350" s="436"/>
      <c r="AH350" s="436"/>
    </row>
    <row r="351" spans="30:34" x14ac:dyDescent="0.2">
      <c r="AD351" s="436"/>
      <c r="AE351" s="436"/>
      <c r="AF351" s="436"/>
      <c r="AG351" s="436"/>
      <c r="AH351" s="436"/>
    </row>
    <row r="352" spans="30:34" x14ac:dyDescent="0.2">
      <c r="AD352" s="436"/>
      <c r="AE352" s="436"/>
      <c r="AF352" s="436"/>
      <c r="AG352" s="436"/>
      <c r="AH352" s="436"/>
    </row>
    <row r="353" spans="30:34" x14ac:dyDescent="0.2">
      <c r="AD353" s="436"/>
      <c r="AE353" s="436"/>
      <c r="AF353" s="436"/>
      <c r="AG353" s="436"/>
      <c r="AH353" s="436"/>
    </row>
    <row r="354" spans="30:34" x14ac:dyDescent="0.2">
      <c r="AD354" s="436"/>
      <c r="AE354" s="436"/>
      <c r="AF354" s="436"/>
      <c r="AG354" s="436"/>
      <c r="AH354" s="436"/>
    </row>
    <row r="355" spans="30:34" x14ac:dyDescent="0.2">
      <c r="AD355" s="436"/>
      <c r="AE355" s="436"/>
      <c r="AF355" s="436"/>
      <c r="AG355" s="436"/>
      <c r="AH355" s="436"/>
    </row>
    <row r="356" spans="30:34" x14ac:dyDescent="0.2">
      <c r="AD356" s="436"/>
      <c r="AE356" s="436"/>
      <c r="AF356" s="436"/>
      <c r="AG356" s="436"/>
      <c r="AH356" s="436"/>
    </row>
    <row r="357" spans="30:34" x14ac:dyDescent="0.2">
      <c r="AD357" s="436"/>
      <c r="AE357" s="436"/>
      <c r="AF357" s="436"/>
      <c r="AG357" s="436"/>
      <c r="AH357" s="436"/>
    </row>
    <row r="358" spans="30:34" x14ac:dyDescent="0.2">
      <c r="AD358" s="436"/>
      <c r="AE358" s="436"/>
      <c r="AF358" s="436"/>
      <c r="AG358" s="436"/>
      <c r="AH358" s="436"/>
    </row>
    <row r="359" spans="30:34" x14ac:dyDescent="0.2">
      <c r="AD359" s="436"/>
      <c r="AE359" s="436"/>
      <c r="AF359" s="436"/>
      <c r="AG359" s="436"/>
      <c r="AH359" s="436"/>
    </row>
    <row r="360" spans="30:34" x14ac:dyDescent="0.2">
      <c r="AD360" s="436"/>
      <c r="AE360" s="436"/>
      <c r="AF360" s="436"/>
      <c r="AG360" s="436"/>
      <c r="AH360" s="436"/>
    </row>
    <row r="361" spans="30:34" x14ac:dyDescent="0.2">
      <c r="AD361" s="436"/>
      <c r="AE361" s="436"/>
      <c r="AF361" s="436"/>
      <c r="AG361" s="436"/>
      <c r="AH361" s="436"/>
    </row>
    <row r="362" spans="30:34" x14ac:dyDescent="0.2">
      <c r="AD362" s="436"/>
      <c r="AE362" s="436"/>
      <c r="AF362" s="436"/>
      <c r="AG362" s="436"/>
      <c r="AH362" s="436"/>
    </row>
    <row r="363" spans="30:34" x14ac:dyDescent="0.2">
      <c r="AD363" s="436"/>
      <c r="AE363" s="436"/>
      <c r="AF363" s="436"/>
      <c r="AG363" s="436"/>
      <c r="AH363" s="436"/>
    </row>
    <row r="364" spans="30:34" x14ac:dyDescent="0.2">
      <c r="AD364" s="436"/>
      <c r="AE364" s="436"/>
      <c r="AF364" s="436"/>
      <c r="AG364" s="436"/>
      <c r="AH364" s="436"/>
    </row>
    <row r="365" spans="30:34" x14ac:dyDescent="0.2">
      <c r="AD365" s="436"/>
      <c r="AE365" s="436"/>
      <c r="AF365" s="436"/>
      <c r="AG365" s="436"/>
      <c r="AH365" s="436"/>
    </row>
    <row r="366" spans="30:34" x14ac:dyDescent="0.2">
      <c r="AD366" s="436"/>
      <c r="AE366" s="436"/>
      <c r="AF366" s="436"/>
      <c r="AG366" s="436"/>
      <c r="AH366" s="436"/>
    </row>
    <row r="367" spans="30:34" x14ac:dyDescent="0.2">
      <c r="AD367" s="436"/>
      <c r="AE367" s="436"/>
      <c r="AF367" s="436"/>
      <c r="AG367" s="436"/>
      <c r="AH367" s="436"/>
    </row>
    <row r="368" spans="30:34" x14ac:dyDescent="0.2">
      <c r="AD368" s="436"/>
      <c r="AE368" s="436"/>
      <c r="AF368" s="436"/>
      <c r="AG368" s="436"/>
      <c r="AH368" s="436"/>
    </row>
    <row r="369" spans="30:34" x14ac:dyDescent="0.2">
      <c r="AD369" s="436"/>
      <c r="AE369" s="436"/>
      <c r="AF369" s="436"/>
      <c r="AG369" s="436"/>
      <c r="AH369" s="436"/>
    </row>
    <row r="370" spans="30:34" x14ac:dyDescent="0.2">
      <c r="AD370" s="436"/>
      <c r="AE370" s="436"/>
      <c r="AF370" s="436"/>
      <c r="AG370" s="436"/>
      <c r="AH370" s="436"/>
    </row>
    <row r="371" spans="30:34" x14ac:dyDescent="0.2">
      <c r="AD371" s="436"/>
      <c r="AE371" s="436"/>
      <c r="AF371" s="436"/>
      <c r="AG371" s="436"/>
      <c r="AH371" s="436"/>
    </row>
    <row r="372" spans="30:34" x14ac:dyDescent="0.2">
      <c r="AD372" s="436"/>
      <c r="AE372" s="436"/>
      <c r="AF372" s="436"/>
      <c r="AG372" s="436"/>
      <c r="AH372" s="436"/>
    </row>
    <row r="373" spans="30:34" x14ac:dyDescent="0.2">
      <c r="AD373" s="436"/>
      <c r="AE373" s="436"/>
      <c r="AF373" s="436"/>
      <c r="AG373" s="436"/>
      <c r="AH373" s="436"/>
    </row>
    <row r="374" spans="30:34" x14ac:dyDescent="0.2">
      <c r="AD374" s="436"/>
      <c r="AE374" s="436"/>
      <c r="AF374" s="436"/>
      <c r="AG374" s="436"/>
      <c r="AH374" s="436"/>
    </row>
    <row r="375" spans="30:34" x14ac:dyDescent="0.2">
      <c r="AD375" s="436"/>
      <c r="AE375" s="436"/>
      <c r="AF375" s="436"/>
      <c r="AG375" s="436"/>
      <c r="AH375" s="436"/>
    </row>
    <row r="376" spans="30:34" x14ac:dyDescent="0.2">
      <c r="AD376" s="436"/>
      <c r="AE376" s="436"/>
      <c r="AF376" s="436"/>
      <c r="AG376" s="436"/>
      <c r="AH376" s="436"/>
    </row>
    <row r="377" spans="30:34" x14ac:dyDescent="0.2">
      <c r="AD377" s="436"/>
      <c r="AE377" s="436"/>
      <c r="AF377" s="436"/>
      <c r="AG377" s="436"/>
      <c r="AH377" s="436"/>
    </row>
    <row r="378" spans="30:34" x14ac:dyDescent="0.2">
      <c r="AD378" s="436"/>
      <c r="AE378" s="436"/>
      <c r="AF378" s="436"/>
      <c r="AG378" s="436"/>
      <c r="AH378" s="436"/>
    </row>
    <row r="379" spans="30:34" x14ac:dyDescent="0.2">
      <c r="AD379" s="436"/>
      <c r="AE379" s="436"/>
      <c r="AF379" s="436"/>
      <c r="AG379" s="436"/>
      <c r="AH379" s="436"/>
    </row>
    <row r="380" spans="30:34" x14ac:dyDescent="0.2">
      <c r="AD380" s="436"/>
      <c r="AE380" s="436"/>
      <c r="AF380" s="436"/>
      <c r="AG380" s="436"/>
      <c r="AH380" s="436"/>
    </row>
    <row r="381" spans="30:34" x14ac:dyDescent="0.2">
      <c r="AD381" s="436"/>
      <c r="AE381" s="436"/>
      <c r="AF381" s="436"/>
      <c r="AG381" s="436"/>
      <c r="AH381" s="436"/>
    </row>
    <row r="382" spans="30:34" x14ac:dyDescent="0.2">
      <c r="AD382" s="436"/>
      <c r="AE382" s="436"/>
      <c r="AF382" s="436"/>
      <c r="AG382" s="436"/>
      <c r="AH382" s="436"/>
    </row>
    <row r="383" spans="30:34" x14ac:dyDescent="0.2">
      <c r="AD383" s="436"/>
      <c r="AE383" s="436"/>
      <c r="AF383" s="436"/>
      <c r="AG383" s="436"/>
      <c r="AH383" s="436"/>
    </row>
    <row r="384" spans="30:34" x14ac:dyDescent="0.2">
      <c r="AD384" s="436"/>
      <c r="AE384" s="436"/>
      <c r="AF384" s="436"/>
      <c r="AG384" s="436"/>
      <c r="AH384" s="436"/>
    </row>
    <row r="385" spans="30:34" x14ac:dyDescent="0.2">
      <c r="AD385" s="436"/>
      <c r="AE385" s="436"/>
      <c r="AF385" s="436"/>
      <c r="AG385" s="436"/>
      <c r="AH385" s="436"/>
    </row>
    <row r="386" spans="30:34" x14ac:dyDescent="0.2">
      <c r="AD386" s="436"/>
      <c r="AE386" s="436"/>
      <c r="AF386" s="436"/>
      <c r="AG386" s="436"/>
      <c r="AH386" s="436"/>
    </row>
    <row r="387" spans="30:34" x14ac:dyDescent="0.2">
      <c r="AD387" s="436"/>
      <c r="AE387" s="436"/>
      <c r="AF387" s="436"/>
      <c r="AG387" s="436"/>
      <c r="AH387" s="436"/>
    </row>
    <row r="388" spans="30:34" x14ac:dyDescent="0.2">
      <c r="AD388" s="436"/>
      <c r="AE388" s="436"/>
      <c r="AF388" s="436"/>
      <c r="AG388" s="436"/>
      <c r="AH388" s="436"/>
    </row>
    <row r="389" spans="30:34" x14ac:dyDescent="0.2">
      <c r="AD389" s="436"/>
      <c r="AE389" s="436"/>
      <c r="AF389" s="436"/>
      <c r="AG389" s="436"/>
      <c r="AH389" s="436"/>
    </row>
    <row r="390" spans="30:34" x14ac:dyDescent="0.2">
      <c r="AD390" s="436"/>
      <c r="AE390" s="436"/>
      <c r="AF390" s="436"/>
      <c r="AG390" s="436"/>
      <c r="AH390" s="436"/>
    </row>
    <row r="391" spans="30:34" x14ac:dyDescent="0.2">
      <c r="AD391" s="436"/>
      <c r="AE391" s="436"/>
      <c r="AF391" s="436"/>
      <c r="AG391" s="436"/>
      <c r="AH391" s="436"/>
    </row>
    <row r="392" spans="30:34" x14ac:dyDescent="0.2">
      <c r="AD392" s="436"/>
      <c r="AE392" s="436"/>
      <c r="AF392" s="436"/>
      <c r="AG392" s="436"/>
      <c r="AH392" s="436"/>
    </row>
    <row r="393" spans="30:34" x14ac:dyDescent="0.2">
      <c r="AD393" s="436"/>
      <c r="AE393" s="436"/>
      <c r="AF393" s="436"/>
      <c r="AG393" s="436"/>
      <c r="AH393" s="436"/>
    </row>
    <row r="394" spans="30:34" x14ac:dyDescent="0.2">
      <c r="AD394" s="436"/>
      <c r="AE394" s="436"/>
      <c r="AF394" s="436"/>
      <c r="AG394" s="436"/>
      <c r="AH394" s="436"/>
    </row>
    <row r="395" spans="30:34" x14ac:dyDescent="0.2">
      <c r="AD395" s="436"/>
      <c r="AE395" s="436"/>
      <c r="AF395" s="436"/>
      <c r="AG395" s="436"/>
      <c r="AH395" s="436"/>
    </row>
    <row r="396" spans="30:34" x14ac:dyDescent="0.2">
      <c r="AD396" s="436"/>
      <c r="AE396" s="436"/>
      <c r="AF396" s="436"/>
      <c r="AG396" s="436"/>
      <c r="AH396" s="436"/>
    </row>
    <row r="397" spans="30:34" x14ac:dyDescent="0.2">
      <c r="AD397" s="436"/>
      <c r="AE397" s="436"/>
      <c r="AF397" s="436"/>
      <c r="AG397" s="436"/>
      <c r="AH397" s="436"/>
    </row>
    <row r="398" spans="30:34" x14ac:dyDescent="0.2">
      <c r="AD398" s="436"/>
      <c r="AE398" s="436"/>
      <c r="AF398" s="436"/>
      <c r="AG398" s="436"/>
      <c r="AH398" s="436"/>
    </row>
    <row r="399" spans="30:34" x14ac:dyDescent="0.2">
      <c r="AD399" s="436"/>
      <c r="AE399" s="436"/>
      <c r="AF399" s="436"/>
      <c r="AG399" s="436"/>
      <c r="AH399" s="436"/>
    </row>
    <row r="400" spans="30:34" x14ac:dyDescent="0.2">
      <c r="AD400" s="436"/>
      <c r="AE400" s="436"/>
      <c r="AF400" s="436"/>
      <c r="AG400" s="436"/>
      <c r="AH400" s="436"/>
    </row>
    <row r="401" spans="30:34" x14ac:dyDescent="0.2">
      <c r="AD401" s="436"/>
      <c r="AE401" s="436"/>
      <c r="AF401" s="436"/>
      <c r="AG401" s="436"/>
      <c r="AH401" s="436"/>
    </row>
    <row r="402" spans="30:34" x14ac:dyDescent="0.2">
      <c r="AD402" s="436"/>
      <c r="AE402" s="436"/>
      <c r="AF402" s="436"/>
      <c r="AG402" s="436"/>
      <c r="AH402" s="436"/>
    </row>
    <row r="403" spans="30:34" x14ac:dyDescent="0.2">
      <c r="AD403" s="436"/>
      <c r="AE403" s="436"/>
      <c r="AF403" s="436"/>
      <c r="AG403" s="436"/>
      <c r="AH403" s="436"/>
    </row>
    <row r="404" spans="30:34" x14ac:dyDescent="0.2">
      <c r="AD404" s="436"/>
      <c r="AE404" s="436"/>
      <c r="AF404" s="436"/>
      <c r="AG404" s="436"/>
      <c r="AH404" s="436"/>
    </row>
    <row r="405" spans="30:34" x14ac:dyDescent="0.2">
      <c r="AD405" s="436"/>
      <c r="AE405" s="436"/>
      <c r="AF405" s="436"/>
      <c r="AG405" s="436"/>
      <c r="AH405" s="436"/>
    </row>
    <row r="406" spans="30:34" x14ac:dyDescent="0.2">
      <c r="AD406" s="436"/>
      <c r="AE406" s="436"/>
      <c r="AF406" s="436"/>
      <c r="AG406" s="436"/>
      <c r="AH406" s="436"/>
    </row>
    <row r="407" spans="30:34" x14ac:dyDescent="0.2">
      <c r="AD407" s="436"/>
      <c r="AE407" s="436"/>
      <c r="AF407" s="436"/>
      <c r="AG407" s="436"/>
      <c r="AH407" s="436"/>
    </row>
    <row r="408" spans="30:34" x14ac:dyDescent="0.2">
      <c r="AD408" s="436"/>
      <c r="AE408" s="436"/>
      <c r="AF408" s="436"/>
      <c r="AG408" s="436"/>
      <c r="AH408" s="436"/>
    </row>
    <row r="409" spans="30:34" x14ac:dyDescent="0.2">
      <c r="AD409" s="436"/>
      <c r="AE409" s="436"/>
      <c r="AF409" s="436"/>
      <c r="AG409" s="436"/>
      <c r="AH409" s="436"/>
    </row>
  </sheetData>
  <mergeCells count="3">
    <mergeCell ref="D1:O1"/>
    <mergeCell ref="P1:AA1"/>
    <mergeCell ref="A1:C1"/>
  </mergeCells>
  <phoneticPr fontId="0" type="noConversion"/>
  <pageMargins left="0.75" right="0.75" top="1" bottom="1" header="0.5" footer="0.5"/>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210"/>
  <sheetViews>
    <sheetView showGridLines="0" zoomScaleNormal="100" workbookViewId="0">
      <pane xSplit="1" topLeftCell="B1" activePane="topRight" state="frozen"/>
      <selection pane="topRight" activeCell="BV129" sqref="BV129"/>
    </sheetView>
  </sheetViews>
  <sheetFormatPr defaultRowHeight="12.75" x14ac:dyDescent="0.2"/>
  <cols>
    <col min="1" max="1" width="13" customWidth="1"/>
    <col min="2" max="2" width="12.85546875" style="56" customWidth="1"/>
    <col min="3" max="3" width="43.42578125" style="56" customWidth="1"/>
    <col min="4" max="4" width="14.5703125" style="20" customWidth="1"/>
    <col min="5" max="6" width="9.140625" style="20" customWidth="1"/>
    <col min="7" max="7" width="11.42578125" style="20" customWidth="1"/>
    <col min="8" max="8" width="9.140625" style="20" customWidth="1"/>
    <col min="9" max="9" width="14.140625" style="20" customWidth="1"/>
    <col min="10" max="11" width="9.140625" style="20" customWidth="1"/>
    <col min="12" max="12" width="20.28515625" style="20" customWidth="1"/>
    <col min="13" max="14" width="10" style="20" customWidth="1"/>
    <col min="15" max="27" width="9.140625" style="20" customWidth="1"/>
    <col min="28" max="28" width="13.85546875" style="20" customWidth="1"/>
    <col min="29" max="38" width="9.140625" style="20" customWidth="1"/>
    <col min="39" max="39" width="46.85546875" style="20" customWidth="1"/>
    <col min="40" max="66" width="9.140625" style="20" customWidth="1"/>
    <col min="73" max="73" width="9.140625" customWidth="1"/>
    <col min="74" max="74" width="10" style="20" customWidth="1"/>
    <col min="75" max="75" width="9.140625" style="110" customWidth="1"/>
    <col min="76" max="76" width="9.140625" customWidth="1"/>
  </cols>
  <sheetData>
    <row r="1" spans="1:85" ht="43.5" customHeight="1" x14ac:dyDescent="0.2">
      <c r="A1" s="394" t="s">
        <v>1</v>
      </c>
      <c r="B1" s="394" t="s">
        <v>302</v>
      </c>
      <c r="C1" s="395" t="s">
        <v>303</v>
      </c>
      <c r="D1" s="113" t="s">
        <v>304</v>
      </c>
      <c r="E1" s="388" t="s">
        <v>305</v>
      </c>
      <c r="F1" s="388"/>
      <c r="G1" s="388"/>
      <c r="H1" s="388"/>
      <c r="I1" s="388"/>
      <c r="J1" s="388"/>
      <c r="K1" s="389" t="s">
        <v>306</v>
      </c>
      <c r="L1" s="389"/>
      <c r="M1" s="389"/>
      <c r="N1" s="389"/>
      <c r="O1" s="389"/>
      <c r="P1" s="387" t="s">
        <v>307</v>
      </c>
      <c r="Q1" s="387"/>
      <c r="R1" s="387"/>
      <c r="S1" s="387"/>
      <c r="T1" s="387"/>
      <c r="U1" s="387"/>
      <c r="V1" s="390" t="s">
        <v>308</v>
      </c>
      <c r="W1" s="390"/>
      <c r="X1" s="390"/>
      <c r="Y1" s="390"/>
      <c r="Z1" s="390"/>
      <c r="AA1" s="390"/>
      <c r="AB1" s="390"/>
      <c r="AC1" s="391" t="s">
        <v>309</v>
      </c>
      <c r="AD1" s="391"/>
      <c r="AE1" s="391"/>
      <c r="AF1" s="392" t="s">
        <v>310</v>
      </c>
      <c r="AG1" s="392"/>
      <c r="AH1" s="392"/>
      <c r="AI1" s="392"/>
      <c r="AJ1" s="392"/>
      <c r="AK1" s="392"/>
      <c r="AL1" s="392"/>
      <c r="AM1" s="392"/>
      <c r="AN1" s="393"/>
      <c r="AO1" s="393"/>
      <c r="AP1" s="393"/>
      <c r="AQ1" s="393"/>
      <c r="AR1" s="393"/>
      <c r="AS1" s="393"/>
      <c r="AT1" s="393"/>
      <c r="AU1" s="393"/>
      <c r="AV1" s="393"/>
      <c r="AW1" s="393"/>
      <c r="AX1" s="393"/>
      <c r="AY1" s="393"/>
      <c r="AZ1" s="393"/>
      <c r="BA1" s="393"/>
      <c r="BB1" s="396" t="s">
        <v>311</v>
      </c>
      <c r="BC1" s="396"/>
      <c r="BD1" s="396"/>
      <c r="BE1" s="396"/>
      <c r="BF1" s="396"/>
      <c r="BG1" s="396"/>
      <c r="BH1" s="396"/>
      <c r="BI1" s="396"/>
      <c r="BJ1" s="396"/>
      <c r="BK1" s="396"/>
      <c r="BL1" s="396"/>
      <c r="BM1" s="396"/>
      <c r="BN1" s="396"/>
      <c r="BO1" s="386" t="s">
        <v>312</v>
      </c>
      <c r="BP1" s="386"/>
      <c r="BQ1" s="386"/>
      <c r="BR1" s="386"/>
      <c r="BS1" s="386"/>
      <c r="BT1" s="386"/>
      <c r="BU1" s="386"/>
      <c r="BV1" s="386"/>
      <c r="BW1" s="114" t="s">
        <v>6</v>
      </c>
      <c r="BX1" s="114" t="s">
        <v>7</v>
      </c>
      <c r="CG1" s="87"/>
    </row>
    <row r="2" spans="1:85" s="20" customFormat="1" ht="32.25" customHeight="1" x14ac:dyDescent="0.2">
      <c r="A2" s="394"/>
      <c r="B2" s="394"/>
      <c r="C2" s="395"/>
      <c r="D2" s="155">
        <v>1</v>
      </c>
      <c r="E2" s="156">
        <v>2</v>
      </c>
      <c r="F2" s="156">
        <v>3</v>
      </c>
      <c r="G2" s="156">
        <v>4</v>
      </c>
      <c r="H2" s="156">
        <v>5</v>
      </c>
      <c r="I2" s="156">
        <v>6</v>
      </c>
      <c r="J2" s="156">
        <v>7</v>
      </c>
      <c r="K2" s="157">
        <v>8</v>
      </c>
      <c r="L2" s="158" t="s">
        <v>313</v>
      </c>
      <c r="M2" s="157">
        <v>10</v>
      </c>
      <c r="N2" s="157">
        <v>11</v>
      </c>
      <c r="O2" s="157">
        <v>12</v>
      </c>
      <c r="P2" s="159">
        <v>13</v>
      </c>
      <c r="Q2" s="159">
        <v>14</v>
      </c>
      <c r="R2" s="159">
        <v>15</v>
      </c>
      <c r="S2" s="159">
        <v>16</v>
      </c>
      <c r="T2" s="159">
        <v>17</v>
      </c>
      <c r="U2" s="159">
        <v>18</v>
      </c>
      <c r="V2" s="160">
        <v>19</v>
      </c>
      <c r="W2" s="160">
        <v>20</v>
      </c>
      <c r="X2" s="160">
        <v>21</v>
      </c>
      <c r="Y2" s="160">
        <v>22</v>
      </c>
      <c r="Z2" s="160">
        <v>23</v>
      </c>
      <c r="AA2" s="160">
        <v>24</v>
      </c>
      <c r="AB2" s="160">
        <v>25</v>
      </c>
      <c r="AC2" s="161">
        <v>26</v>
      </c>
      <c r="AD2" s="161">
        <v>27</v>
      </c>
      <c r="AE2" s="161">
        <v>28</v>
      </c>
      <c r="AF2" s="162">
        <v>29</v>
      </c>
      <c r="AG2" s="162">
        <v>30</v>
      </c>
      <c r="AH2" s="162">
        <v>31</v>
      </c>
      <c r="AI2" s="162">
        <v>32</v>
      </c>
      <c r="AJ2" s="162">
        <v>33</v>
      </c>
      <c r="AK2" s="162">
        <v>34</v>
      </c>
      <c r="AL2" s="206" t="s">
        <v>314</v>
      </c>
      <c r="AM2" s="206" t="s">
        <v>315</v>
      </c>
      <c r="AN2" s="162">
        <v>36</v>
      </c>
      <c r="AO2" s="162">
        <v>37</v>
      </c>
      <c r="AP2" s="162">
        <v>38</v>
      </c>
      <c r="AQ2" s="162">
        <v>39</v>
      </c>
      <c r="AR2" s="162">
        <v>40</v>
      </c>
      <c r="AS2" s="162">
        <v>41</v>
      </c>
      <c r="AT2" s="162">
        <v>42</v>
      </c>
      <c r="AU2" s="162">
        <v>43</v>
      </c>
      <c r="AV2" s="162">
        <v>44</v>
      </c>
      <c r="AW2" s="162">
        <v>45</v>
      </c>
      <c r="AX2" s="162">
        <v>46</v>
      </c>
      <c r="AY2" s="162">
        <v>47</v>
      </c>
      <c r="AZ2" s="162">
        <v>48</v>
      </c>
      <c r="BA2" s="162">
        <v>49</v>
      </c>
      <c r="BB2" s="163">
        <v>50</v>
      </c>
      <c r="BC2" s="163">
        <v>51</v>
      </c>
      <c r="BD2" s="163">
        <v>52</v>
      </c>
      <c r="BE2" s="163">
        <v>53</v>
      </c>
      <c r="BF2" s="163">
        <v>54</v>
      </c>
      <c r="BG2" s="163">
        <v>55</v>
      </c>
      <c r="BH2" s="163">
        <v>56</v>
      </c>
      <c r="BI2" s="163">
        <v>57</v>
      </c>
      <c r="BJ2" s="163">
        <v>58</v>
      </c>
      <c r="BK2" s="163">
        <v>59</v>
      </c>
      <c r="BL2" s="163">
        <v>60</v>
      </c>
      <c r="BM2" s="163">
        <v>61</v>
      </c>
      <c r="BN2" s="163">
        <v>62</v>
      </c>
      <c r="BO2" s="164">
        <v>63</v>
      </c>
      <c r="BP2" s="164">
        <v>64</v>
      </c>
      <c r="BQ2" s="164">
        <v>65</v>
      </c>
      <c r="BR2" s="164">
        <v>66</v>
      </c>
      <c r="BS2" s="164">
        <v>67</v>
      </c>
      <c r="BT2" s="164">
        <v>68</v>
      </c>
      <c r="BU2" s="164">
        <v>69</v>
      </c>
      <c r="BV2" s="164">
        <v>70</v>
      </c>
      <c r="BW2" s="114"/>
      <c r="BX2" s="165"/>
      <c r="CG2" s="87"/>
    </row>
    <row r="3" spans="1:85" ht="62.25" customHeight="1" x14ac:dyDescent="0.2">
      <c r="A3" s="310">
        <v>45273</v>
      </c>
      <c r="B3" s="76">
        <v>1</v>
      </c>
      <c r="C3" s="133" t="s">
        <v>262</v>
      </c>
      <c r="D3" s="149" t="s">
        <v>316</v>
      </c>
      <c r="E3" s="150" t="s">
        <v>316</v>
      </c>
      <c r="F3" s="150" t="s">
        <v>316</v>
      </c>
      <c r="G3" s="150">
        <v>2014</v>
      </c>
      <c r="H3" s="150" t="s">
        <v>317</v>
      </c>
      <c r="I3" s="166">
        <v>44879</v>
      </c>
      <c r="J3" s="150" t="s">
        <v>316</v>
      </c>
      <c r="K3" s="117" t="s">
        <v>317</v>
      </c>
      <c r="L3" s="117" t="s">
        <v>560</v>
      </c>
      <c r="M3" s="117">
        <v>0</v>
      </c>
      <c r="N3" s="117">
        <v>0</v>
      </c>
      <c r="O3" s="117">
        <v>0</v>
      </c>
      <c r="P3" s="55" t="s">
        <v>317</v>
      </c>
      <c r="Q3" s="55" t="s">
        <v>317</v>
      </c>
      <c r="R3" s="55" t="s">
        <v>317</v>
      </c>
      <c r="S3" s="55" t="s">
        <v>316</v>
      </c>
      <c r="T3" s="55" t="s">
        <v>316</v>
      </c>
      <c r="U3" s="55" t="s">
        <v>316</v>
      </c>
      <c r="V3" s="151" t="s">
        <v>317</v>
      </c>
      <c r="W3" s="151" t="s">
        <v>316</v>
      </c>
      <c r="X3" s="151" t="s">
        <v>316</v>
      </c>
      <c r="Y3" s="151" t="s">
        <v>316</v>
      </c>
      <c r="Z3" s="151">
        <v>286</v>
      </c>
      <c r="AA3" s="151">
        <v>3</v>
      </c>
      <c r="AB3" s="151" t="s">
        <v>319</v>
      </c>
      <c r="AC3" s="152" t="s">
        <v>316</v>
      </c>
      <c r="AD3" s="152" t="s">
        <v>316</v>
      </c>
      <c r="AE3" s="152" t="s">
        <v>317</v>
      </c>
      <c r="AF3" s="119" t="s">
        <v>316</v>
      </c>
      <c r="AG3" s="119" t="s">
        <v>317</v>
      </c>
      <c r="AH3" s="119" t="s">
        <v>317</v>
      </c>
      <c r="AI3" s="119" t="s">
        <v>317</v>
      </c>
      <c r="AJ3" s="119" t="s">
        <v>317</v>
      </c>
      <c r="AK3" s="119" t="s">
        <v>317</v>
      </c>
      <c r="AL3" s="119" t="s">
        <v>316</v>
      </c>
      <c r="AM3" s="340" t="s">
        <v>320</v>
      </c>
      <c r="AN3" s="119" t="s">
        <v>316</v>
      </c>
      <c r="AO3" s="119" t="s">
        <v>316</v>
      </c>
      <c r="AP3" s="119" t="s">
        <v>317</v>
      </c>
      <c r="AQ3" s="119" t="s">
        <v>316</v>
      </c>
      <c r="AR3" s="119" t="s">
        <v>316</v>
      </c>
      <c r="AS3" s="119" t="s">
        <v>316</v>
      </c>
      <c r="AT3" s="119" t="s">
        <v>316</v>
      </c>
      <c r="AU3" s="119" t="s">
        <v>316</v>
      </c>
      <c r="AV3" s="119" t="s">
        <v>316</v>
      </c>
      <c r="AW3" s="119" t="s">
        <v>316</v>
      </c>
      <c r="AX3" s="119" t="s">
        <v>316</v>
      </c>
      <c r="AY3" s="119" t="s">
        <v>316</v>
      </c>
      <c r="AZ3" s="119" t="s">
        <v>316</v>
      </c>
      <c r="BA3" s="119" t="s">
        <v>316</v>
      </c>
      <c r="BB3" s="120">
        <v>29</v>
      </c>
      <c r="BC3" s="120">
        <v>15</v>
      </c>
      <c r="BD3" s="120">
        <v>12</v>
      </c>
      <c r="BE3" s="120">
        <v>6</v>
      </c>
      <c r="BF3" s="120" t="s">
        <v>321</v>
      </c>
      <c r="BG3" s="120" t="s">
        <v>322</v>
      </c>
      <c r="BH3" s="120" t="s">
        <v>316</v>
      </c>
      <c r="BI3" s="120" t="s">
        <v>316</v>
      </c>
      <c r="BJ3" s="120" t="s">
        <v>316</v>
      </c>
      <c r="BK3" s="120">
        <v>0</v>
      </c>
      <c r="BL3" s="120">
        <v>0</v>
      </c>
      <c r="BM3" s="120">
        <v>0</v>
      </c>
      <c r="BN3" s="120">
        <v>0</v>
      </c>
      <c r="BO3" s="153" t="s">
        <v>317</v>
      </c>
      <c r="BP3" s="153" t="s">
        <v>316</v>
      </c>
      <c r="BQ3" s="153" t="s">
        <v>316</v>
      </c>
      <c r="BR3" s="153" t="s">
        <v>316</v>
      </c>
      <c r="BS3" s="153" t="s">
        <v>316</v>
      </c>
      <c r="BT3" s="153" t="s">
        <v>317</v>
      </c>
      <c r="BU3" s="153" t="s">
        <v>316</v>
      </c>
      <c r="BV3" s="153">
        <v>0</v>
      </c>
      <c r="BW3" s="216"/>
      <c r="BX3" s="219" t="s">
        <v>15</v>
      </c>
    </row>
    <row r="4" spans="1:85" s="47" customFormat="1" ht="60" customHeight="1" x14ac:dyDescent="0.2">
      <c r="A4" s="310">
        <v>45273</v>
      </c>
      <c r="B4" s="76">
        <v>2</v>
      </c>
      <c r="C4" s="133" t="s">
        <v>263</v>
      </c>
      <c r="D4" s="149" t="s">
        <v>316</v>
      </c>
      <c r="E4" s="150" t="s">
        <v>316</v>
      </c>
      <c r="F4" s="150" t="s">
        <v>316</v>
      </c>
      <c r="G4" s="167">
        <v>2014</v>
      </c>
      <c r="H4" s="150" t="s">
        <v>317</v>
      </c>
      <c r="I4" s="168">
        <v>44945</v>
      </c>
      <c r="J4" s="150" t="s">
        <v>316</v>
      </c>
      <c r="K4" s="117" t="s">
        <v>317</v>
      </c>
      <c r="L4" s="117" t="s">
        <v>560</v>
      </c>
      <c r="M4" s="117">
        <v>0</v>
      </c>
      <c r="N4" s="117">
        <v>0</v>
      </c>
      <c r="O4" s="117">
        <v>0</v>
      </c>
      <c r="P4" s="55" t="s">
        <v>317</v>
      </c>
      <c r="Q4" s="55" t="s">
        <v>317</v>
      </c>
      <c r="R4" s="55" t="s">
        <v>317</v>
      </c>
      <c r="S4" s="55" t="s">
        <v>316</v>
      </c>
      <c r="T4" s="55" t="s">
        <v>316</v>
      </c>
      <c r="U4" s="55" t="s">
        <v>316</v>
      </c>
      <c r="V4" s="151" t="s">
        <v>317</v>
      </c>
      <c r="W4" s="151" t="s">
        <v>316</v>
      </c>
      <c r="X4" s="151" t="s">
        <v>316</v>
      </c>
      <c r="Y4" s="151" t="s">
        <v>316</v>
      </c>
      <c r="Z4" s="192">
        <v>4.5</v>
      </c>
      <c r="AA4" s="192">
        <v>0</v>
      </c>
      <c r="AB4" s="192">
        <v>0</v>
      </c>
      <c r="AC4" s="152" t="s">
        <v>316</v>
      </c>
      <c r="AD4" s="152" t="s">
        <v>316</v>
      </c>
      <c r="AE4" s="152" t="s">
        <v>317</v>
      </c>
      <c r="AF4" s="119" t="s">
        <v>316</v>
      </c>
      <c r="AG4" s="119" t="s">
        <v>317</v>
      </c>
      <c r="AH4" s="119" t="s">
        <v>317</v>
      </c>
      <c r="AI4" s="119" t="s">
        <v>317</v>
      </c>
      <c r="AJ4" s="119" t="s">
        <v>317</v>
      </c>
      <c r="AK4" s="119" t="s">
        <v>317</v>
      </c>
      <c r="AL4" s="119" t="s">
        <v>316</v>
      </c>
      <c r="AM4" s="321" t="s">
        <v>320</v>
      </c>
      <c r="AN4" s="119" t="s">
        <v>316</v>
      </c>
      <c r="AO4" s="119" t="s">
        <v>316</v>
      </c>
      <c r="AP4" s="119" t="s">
        <v>317</v>
      </c>
      <c r="AQ4" s="119" t="s">
        <v>316</v>
      </c>
      <c r="AR4" s="119" t="s">
        <v>316</v>
      </c>
      <c r="AS4" s="119" t="s">
        <v>316</v>
      </c>
      <c r="AT4" s="119" t="s">
        <v>316</v>
      </c>
      <c r="AU4" s="119" t="s">
        <v>316</v>
      </c>
      <c r="AV4" s="119" t="s">
        <v>316</v>
      </c>
      <c r="AW4" s="119" t="s">
        <v>316</v>
      </c>
      <c r="AX4" s="119" t="s">
        <v>316</v>
      </c>
      <c r="AY4" s="119" t="s">
        <v>316</v>
      </c>
      <c r="AZ4" s="119" t="s">
        <v>316</v>
      </c>
      <c r="BA4" s="119" t="s">
        <v>316</v>
      </c>
      <c r="BB4" s="210">
        <v>27</v>
      </c>
      <c r="BC4" s="210">
        <v>14</v>
      </c>
      <c r="BD4" s="210">
        <v>4</v>
      </c>
      <c r="BE4" s="210">
        <v>8</v>
      </c>
      <c r="BF4" s="210" t="s">
        <v>323</v>
      </c>
      <c r="BG4" s="210" t="s">
        <v>324</v>
      </c>
      <c r="BH4" s="313" t="s">
        <v>316</v>
      </c>
      <c r="BI4" s="210" t="s">
        <v>316</v>
      </c>
      <c r="BJ4" s="210" t="s">
        <v>316</v>
      </c>
      <c r="BK4" s="210">
        <v>0</v>
      </c>
      <c r="BL4" s="210">
        <v>0</v>
      </c>
      <c r="BM4" s="210">
        <v>0</v>
      </c>
      <c r="BN4" s="210">
        <v>0</v>
      </c>
      <c r="BO4" s="314" t="s">
        <v>317</v>
      </c>
      <c r="BP4" s="314" t="s">
        <v>317</v>
      </c>
      <c r="BQ4" s="314" t="s">
        <v>316</v>
      </c>
      <c r="BR4" s="314" t="s">
        <v>316</v>
      </c>
      <c r="BS4" s="314" t="s">
        <v>316</v>
      </c>
      <c r="BT4" s="314" t="s">
        <v>317</v>
      </c>
      <c r="BU4" s="314" t="s">
        <v>317</v>
      </c>
      <c r="BV4" s="231">
        <v>0</v>
      </c>
      <c r="BW4" s="218"/>
      <c r="BX4" s="223" t="s">
        <v>15</v>
      </c>
    </row>
    <row r="5" spans="1:85" ht="57" customHeight="1" x14ac:dyDescent="0.2">
      <c r="A5" s="310">
        <v>45307</v>
      </c>
      <c r="B5" s="76">
        <v>3</v>
      </c>
      <c r="C5" s="133" t="s">
        <v>16</v>
      </c>
      <c r="D5" s="149" t="s">
        <v>316</v>
      </c>
      <c r="E5" s="150" t="s">
        <v>316</v>
      </c>
      <c r="F5" s="150" t="s">
        <v>316</v>
      </c>
      <c r="G5" s="150">
        <v>2010</v>
      </c>
      <c r="H5" s="150" t="s">
        <v>316</v>
      </c>
      <c r="I5" s="166">
        <v>44959</v>
      </c>
      <c r="J5" s="150" t="s">
        <v>316</v>
      </c>
      <c r="K5" s="117" t="s">
        <v>317</v>
      </c>
      <c r="L5" s="117" t="s">
        <v>560</v>
      </c>
      <c r="M5" s="117">
        <v>0</v>
      </c>
      <c r="N5" s="117">
        <v>0</v>
      </c>
      <c r="O5" s="117">
        <v>0</v>
      </c>
      <c r="P5" s="55" t="s">
        <v>317</v>
      </c>
      <c r="Q5" s="55" t="s">
        <v>317</v>
      </c>
      <c r="R5" s="55" t="s">
        <v>317</v>
      </c>
      <c r="S5" s="55" t="s">
        <v>316</v>
      </c>
      <c r="T5" s="55" t="s">
        <v>317</v>
      </c>
      <c r="U5" s="55" t="s">
        <v>317</v>
      </c>
      <c r="V5" s="151" t="s">
        <v>317</v>
      </c>
      <c r="W5" s="151" t="s">
        <v>317</v>
      </c>
      <c r="X5" s="151" t="s">
        <v>316</v>
      </c>
      <c r="Y5" s="151" t="s">
        <v>316</v>
      </c>
      <c r="Z5" s="151">
        <v>63</v>
      </c>
      <c r="AA5" s="151">
        <v>0</v>
      </c>
      <c r="AB5" s="151">
        <v>0</v>
      </c>
      <c r="AC5" s="152" t="s">
        <v>316</v>
      </c>
      <c r="AD5" s="152" t="s">
        <v>316</v>
      </c>
      <c r="AE5" s="152" t="s">
        <v>317</v>
      </c>
      <c r="AF5" s="119" t="s">
        <v>316</v>
      </c>
      <c r="AG5" s="119" t="s">
        <v>317</v>
      </c>
      <c r="AH5" s="119" t="s">
        <v>317</v>
      </c>
      <c r="AI5" s="119" t="s">
        <v>317</v>
      </c>
      <c r="AJ5" s="119" t="s">
        <v>317</v>
      </c>
      <c r="AK5" s="119" t="s">
        <v>317</v>
      </c>
      <c r="AL5" s="119" t="s">
        <v>316</v>
      </c>
      <c r="AM5" s="201" t="s">
        <v>325</v>
      </c>
      <c r="AN5" s="119" t="s">
        <v>316</v>
      </c>
      <c r="AO5" s="119" t="s">
        <v>316</v>
      </c>
      <c r="AP5" s="119" t="s">
        <v>316</v>
      </c>
      <c r="AQ5" s="119" t="s">
        <v>316</v>
      </c>
      <c r="AR5" s="119" t="s">
        <v>316</v>
      </c>
      <c r="AS5" s="119" t="s">
        <v>316</v>
      </c>
      <c r="AT5" s="119" t="s">
        <v>316</v>
      </c>
      <c r="AU5" s="119" t="s">
        <v>316</v>
      </c>
      <c r="AV5" s="119" t="s">
        <v>316</v>
      </c>
      <c r="AW5" s="119" t="s">
        <v>316</v>
      </c>
      <c r="AX5" s="119" t="s">
        <v>316</v>
      </c>
      <c r="AY5" s="119" t="s">
        <v>316</v>
      </c>
      <c r="AZ5" s="119" t="s">
        <v>316</v>
      </c>
      <c r="BA5" s="119" t="s">
        <v>316</v>
      </c>
      <c r="BB5" s="120">
        <v>25</v>
      </c>
      <c r="BC5" s="120">
        <v>13</v>
      </c>
      <c r="BD5" s="120">
        <v>8</v>
      </c>
      <c r="BE5" s="120">
        <v>2</v>
      </c>
      <c r="BF5" s="120">
        <v>7</v>
      </c>
      <c r="BG5" s="120">
        <v>1.3</v>
      </c>
      <c r="BH5" s="120" t="s">
        <v>316</v>
      </c>
      <c r="BI5" s="120" t="s">
        <v>316</v>
      </c>
      <c r="BJ5" s="120" t="s">
        <v>316</v>
      </c>
      <c r="BK5" s="120">
        <v>0</v>
      </c>
      <c r="BL5" s="120">
        <v>0</v>
      </c>
      <c r="BM5" s="120">
        <v>0</v>
      </c>
      <c r="BN5" s="120">
        <v>0</v>
      </c>
      <c r="BO5" s="153" t="s">
        <v>317</v>
      </c>
      <c r="BP5" s="153" t="s">
        <v>316</v>
      </c>
      <c r="BQ5" s="153" t="s">
        <v>316</v>
      </c>
      <c r="BR5" s="153" t="s">
        <v>316</v>
      </c>
      <c r="BS5" s="153" t="s">
        <v>317</v>
      </c>
      <c r="BT5" s="153" t="s">
        <v>317</v>
      </c>
      <c r="BU5" s="153" t="s">
        <v>317</v>
      </c>
      <c r="BV5" s="232">
        <v>3.0800000000000001E-2</v>
      </c>
      <c r="BW5" s="216"/>
      <c r="BX5" s="219" t="s">
        <v>15</v>
      </c>
    </row>
    <row r="6" spans="1:85" ht="14.25" customHeight="1" x14ac:dyDescent="0.2">
      <c r="A6" s="311">
        <v>45324</v>
      </c>
      <c r="B6" s="76">
        <v>4</v>
      </c>
      <c r="C6" s="133" t="s">
        <v>18</v>
      </c>
      <c r="D6" s="149" t="s">
        <v>316</v>
      </c>
      <c r="E6" s="150" t="s">
        <v>316</v>
      </c>
      <c r="F6" s="150" t="s">
        <v>316</v>
      </c>
      <c r="G6" s="150">
        <v>2020</v>
      </c>
      <c r="H6" s="150" t="s">
        <v>316</v>
      </c>
      <c r="I6" s="166">
        <v>45078</v>
      </c>
      <c r="J6" s="150" t="s">
        <v>316</v>
      </c>
      <c r="K6" s="117" t="s">
        <v>317</v>
      </c>
      <c r="L6" s="117" t="s">
        <v>560</v>
      </c>
      <c r="M6" s="117">
        <v>0</v>
      </c>
      <c r="N6" s="117">
        <v>0</v>
      </c>
      <c r="O6" s="117">
        <v>0</v>
      </c>
      <c r="P6" s="55" t="s">
        <v>317</v>
      </c>
      <c r="Q6" s="55" t="s">
        <v>317</v>
      </c>
      <c r="R6" s="55" t="s">
        <v>317</v>
      </c>
      <c r="S6" s="55" t="s">
        <v>316</v>
      </c>
      <c r="T6" s="55" t="s">
        <v>317</v>
      </c>
      <c r="U6" s="55" t="s">
        <v>317</v>
      </c>
      <c r="V6" s="151" t="s">
        <v>317</v>
      </c>
      <c r="W6" s="151" t="s">
        <v>317</v>
      </c>
      <c r="X6" s="151" t="s">
        <v>316</v>
      </c>
      <c r="Y6" s="151" t="s">
        <v>316</v>
      </c>
      <c r="Z6" s="151">
        <v>191</v>
      </c>
      <c r="AA6" s="151">
        <v>16</v>
      </c>
      <c r="AB6" s="151">
        <v>15.3</v>
      </c>
      <c r="AC6" s="152" t="s">
        <v>316</v>
      </c>
      <c r="AD6" s="152" t="s">
        <v>316</v>
      </c>
      <c r="AE6" s="152" t="s">
        <v>317</v>
      </c>
      <c r="AF6" s="119" t="s">
        <v>316</v>
      </c>
      <c r="AG6" s="119" t="s">
        <v>317</v>
      </c>
      <c r="AH6" s="119" t="s">
        <v>317</v>
      </c>
      <c r="AI6" s="119" t="s">
        <v>317</v>
      </c>
      <c r="AJ6" s="119" t="s">
        <v>317</v>
      </c>
      <c r="AK6" s="119" t="s">
        <v>317</v>
      </c>
      <c r="AL6" s="119" t="s">
        <v>317</v>
      </c>
      <c r="AM6" s="119"/>
      <c r="AN6" s="119" t="s">
        <v>316</v>
      </c>
      <c r="AO6" s="119" t="s">
        <v>316</v>
      </c>
      <c r="AP6" s="119" t="s">
        <v>316</v>
      </c>
      <c r="AQ6" s="119" t="s">
        <v>316</v>
      </c>
      <c r="AR6" s="119" t="s">
        <v>316</v>
      </c>
      <c r="AS6" s="119" t="s">
        <v>316</v>
      </c>
      <c r="AT6" s="119" t="s">
        <v>316</v>
      </c>
      <c r="AU6" s="119" t="s">
        <v>316</v>
      </c>
      <c r="AV6" s="119" t="s">
        <v>316</v>
      </c>
      <c r="AW6" s="119" t="s">
        <v>316</v>
      </c>
      <c r="AX6" s="119" t="s">
        <v>316</v>
      </c>
      <c r="AY6" s="119" t="s">
        <v>316</v>
      </c>
      <c r="AZ6" s="119" t="s">
        <v>316</v>
      </c>
      <c r="BA6" s="119" t="s">
        <v>316</v>
      </c>
      <c r="BB6" s="120">
        <v>28</v>
      </c>
      <c r="BC6" s="120">
        <v>11</v>
      </c>
      <c r="BD6" s="120">
        <v>17</v>
      </c>
      <c r="BE6" s="120">
        <v>8</v>
      </c>
      <c r="BF6" s="120">
        <v>11</v>
      </c>
      <c r="BG6" s="120">
        <v>6</v>
      </c>
      <c r="BH6" s="120" t="s">
        <v>316</v>
      </c>
      <c r="BI6" s="120" t="s">
        <v>316</v>
      </c>
      <c r="BJ6" s="120" t="s">
        <v>316</v>
      </c>
      <c r="BK6" s="120">
        <v>0</v>
      </c>
      <c r="BL6" s="120">
        <v>0</v>
      </c>
      <c r="BM6" s="120">
        <v>0</v>
      </c>
      <c r="BN6" s="120">
        <v>0</v>
      </c>
      <c r="BO6" s="153" t="s">
        <v>317</v>
      </c>
      <c r="BP6" s="153" t="s">
        <v>316</v>
      </c>
      <c r="BQ6" s="153" t="s">
        <v>316</v>
      </c>
      <c r="BR6" s="153" t="s">
        <v>316</v>
      </c>
      <c r="BS6" s="153" t="s">
        <v>317</v>
      </c>
      <c r="BT6" s="153" t="s">
        <v>316</v>
      </c>
      <c r="BU6" s="153" t="s">
        <v>316</v>
      </c>
      <c r="BV6" s="232">
        <v>0.01</v>
      </c>
      <c r="BW6" s="220"/>
      <c r="BX6" s="219" t="s">
        <v>15</v>
      </c>
    </row>
    <row r="7" spans="1:85" ht="47.25" customHeight="1" x14ac:dyDescent="0.2">
      <c r="A7" s="311">
        <v>46048</v>
      </c>
      <c r="B7" s="76">
        <v>5</v>
      </c>
      <c r="C7" s="133" t="s">
        <v>21</v>
      </c>
      <c r="D7" s="149" t="s">
        <v>316</v>
      </c>
      <c r="E7" s="150" t="s">
        <v>316</v>
      </c>
      <c r="F7" s="150" t="s">
        <v>317</v>
      </c>
      <c r="G7" s="115">
        <v>2010</v>
      </c>
      <c r="H7" s="150" t="s">
        <v>317</v>
      </c>
      <c r="I7" s="169">
        <v>44956</v>
      </c>
      <c r="J7" s="150" t="s">
        <v>316</v>
      </c>
      <c r="K7" s="117" t="s">
        <v>316</v>
      </c>
      <c r="L7" s="180" t="s">
        <v>326</v>
      </c>
      <c r="M7" s="117">
        <v>2970</v>
      </c>
      <c r="N7" s="117">
        <v>2900</v>
      </c>
      <c r="O7" s="117">
        <v>70</v>
      </c>
      <c r="P7" s="55" t="s">
        <v>316</v>
      </c>
      <c r="Q7" s="55" t="s">
        <v>317</v>
      </c>
      <c r="R7" s="55" t="s">
        <v>316</v>
      </c>
      <c r="S7" s="55" t="s">
        <v>317</v>
      </c>
      <c r="T7" s="55" t="s">
        <v>316</v>
      </c>
      <c r="U7" s="55" t="s">
        <v>317</v>
      </c>
      <c r="V7" s="151" t="s">
        <v>317</v>
      </c>
      <c r="W7" s="151" t="s">
        <v>317</v>
      </c>
      <c r="X7" s="151" t="s">
        <v>316</v>
      </c>
      <c r="Y7" s="151" t="s">
        <v>316</v>
      </c>
      <c r="Z7" s="151">
        <v>623</v>
      </c>
      <c r="AA7" s="118">
        <v>0</v>
      </c>
      <c r="AB7" s="118">
        <v>0</v>
      </c>
      <c r="AC7" s="152" t="s">
        <v>316</v>
      </c>
      <c r="AD7" s="152" t="s">
        <v>316</v>
      </c>
      <c r="AE7" s="152" t="s">
        <v>317</v>
      </c>
      <c r="AF7" s="119" t="s">
        <v>316</v>
      </c>
      <c r="AG7" s="119" t="s">
        <v>317</v>
      </c>
      <c r="AH7" s="119" t="s">
        <v>317</v>
      </c>
      <c r="AI7" s="119" t="s">
        <v>316</v>
      </c>
      <c r="AJ7" s="119" t="s">
        <v>317</v>
      </c>
      <c r="AK7" s="119" t="s">
        <v>317</v>
      </c>
      <c r="AL7" s="119" t="s">
        <v>317</v>
      </c>
      <c r="AM7" s="201" t="s">
        <v>327</v>
      </c>
      <c r="AN7" s="119" t="s">
        <v>316</v>
      </c>
      <c r="AO7" s="119" t="s">
        <v>316</v>
      </c>
      <c r="AP7" s="119" t="s">
        <v>316</v>
      </c>
      <c r="AQ7" s="119" t="s">
        <v>316</v>
      </c>
      <c r="AR7" s="119" t="s">
        <v>316</v>
      </c>
      <c r="AS7" s="119" t="s">
        <v>316</v>
      </c>
      <c r="AT7" s="119" t="s">
        <v>316</v>
      </c>
      <c r="AU7" s="119" t="s">
        <v>316</v>
      </c>
      <c r="AV7" s="119" t="s">
        <v>316</v>
      </c>
      <c r="AW7" s="119" t="s">
        <v>316</v>
      </c>
      <c r="AX7" s="119" t="s">
        <v>316</v>
      </c>
      <c r="AY7" s="119" t="s">
        <v>316</v>
      </c>
      <c r="AZ7" s="119" t="s">
        <v>316</v>
      </c>
      <c r="BA7" s="119" t="s">
        <v>316</v>
      </c>
      <c r="BB7" s="120">
        <v>25</v>
      </c>
      <c r="BC7" s="120">
        <v>13</v>
      </c>
      <c r="BD7" s="120">
        <v>12</v>
      </c>
      <c r="BE7" s="120">
        <v>13</v>
      </c>
      <c r="BF7" s="120">
        <v>7.25</v>
      </c>
      <c r="BG7" s="120">
        <v>6.75</v>
      </c>
      <c r="BH7" s="120" t="s">
        <v>316</v>
      </c>
      <c r="BI7" s="120" t="s">
        <v>316</v>
      </c>
      <c r="BJ7" s="120" t="s">
        <v>316</v>
      </c>
      <c r="BK7" s="120">
        <v>1</v>
      </c>
      <c r="BL7" s="120">
        <v>0</v>
      </c>
      <c r="BM7" s="120">
        <v>0</v>
      </c>
      <c r="BN7" s="120">
        <v>0</v>
      </c>
      <c r="BO7" s="153" t="s">
        <v>317</v>
      </c>
      <c r="BP7" s="153" t="s">
        <v>316</v>
      </c>
      <c r="BQ7" s="153" t="s">
        <v>316</v>
      </c>
      <c r="BR7" s="153" t="s">
        <v>317</v>
      </c>
      <c r="BS7" s="153" t="s">
        <v>317</v>
      </c>
      <c r="BT7" s="153" t="s">
        <v>317</v>
      </c>
      <c r="BU7" s="153" t="s">
        <v>317</v>
      </c>
      <c r="BV7" s="232">
        <v>4.19E-2</v>
      </c>
      <c r="BW7" s="220"/>
      <c r="BX7" s="219" t="s">
        <v>15</v>
      </c>
    </row>
    <row r="8" spans="1:85" ht="68.25" customHeight="1" x14ac:dyDescent="0.2">
      <c r="A8" s="311">
        <v>45317</v>
      </c>
      <c r="B8" s="76">
        <v>6</v>
      </c>
      <c r="C8" s="133" t="s">
        <v>25</v>
      </c>
      <c r="D8" s="149" t="s">
        <v>316</v>
      </c>
      <c r="E8" s="150" t="s">
        <v>316</v>
      </c>
      <c r="F8" s="150" t="s">
        <v>316</v>
      </c>
      <c r="G8" s="150">
        <v>2010</v>
      </c>
      <c r="H8" s="150" t="s">
        <v>317</v>
      </c>
      <c r="I8" s="166">
        <v>45078</v>
      </c>
      <c r="J8" s="150" t="s">
        <v>316</v>
      </c>
      <c r="K8" s="117" t="s">
        <v>317</v>
      </c>
      <c r="L8" s="117" t="s">
        <v>560</v>
      </c>
      <c r="M8" s="117">
        <v>0</v>
      </c>
      <c r="N8" s="117">
        <v>0</v>
      </c>
      <c r="O8" s="117">
        <v>0</v>
      </c>
      <c r="P8" s="55" t="s">
        <v>317</v>
      </c>
      <c r="Q8" s="55" t="s">
        <v>317</v>
      </c>
      <c r="R8" s="55" t="s">
        <v>316</v>
      </c>
      <c r="S8" s="55" t="s">
        <v>317</v>
      </c>
      <c r="T8" s="55" t="s">
        <v>317</v>
      </c>
      <c r="U8" s="55" t="s">
        <v>317</v>
      </c>
      <c r="V8" s="151" t="s">
        <v>317</v>
      </c>
      <c r="W8" s="151" t="s">
        <v>316</v>
      </c>
      <c r="X8" s="151" t="s">
        <v>316</v>
      </c>
      <c r="Y8" s="151" t="s">
        <v>316</v>
      </c>
      <c r="Z8" s="151">
        <v>460.9</v>
      </c>
      <c r="AA8" s="151">
        <v>21</v>
      </c>
      <c r="AB8" s="151" t="s">
        <v>328</v>
      </c>
      <c r="AC8" s="152" t="s">
        <v>316</v>
      </c>
      <c r="AD8" s="152" t="s">
        <v>316</v>
      </c>
      <c r="AE8" s="152" t="s">
        <v>317</v>
      </c>
      <c r="AF8" s="119" t="s">
        <v>316</v>
      </c>
      <c r="AG8" s="119" t="s">
        <v>317</v>
      </c>
      <c r="AH8" s="119" t="s">
        <v>317</v>
      </c>
      <c r="AI8" s="119" t="s">
        <v>317</v>
      </c>
      <c r="AJ8" s="119" t="s">
        <v>317</v>
      </c>
      <c r="AK8" s="119" t="s">
        <v>317</v>
      </c>
      <c r="AL8" s="119" t="s">
        <v>316</v>
      </c>
      <c r="AM8" s="201" t="s">
        <v>329</v>
      </c>
      <c r="AN8" s="119" t="s">
        <v>316</v>
      </c>
      <c r="AO8" s="119" t="s">
        <v>316</v>
      </c>
      <c r="AP8" s="119" t="s">
        <v>316</v>
      </c>
      <c r="AQ8" s="119" t="s">
        <v>316</v>
      </c>
      <c r="AR8" s="119" t="s">
        <v>316</v>
      </c>
      <c r="AS8" s="119" t="s">
        <v>316</v>
      </c>
      <c r="AT8" s="119" t="s">
        <v>316</v>
      </c>
      <c r="AU8" s="119" t="s">
        <v>316</v>
      </c>
      <c r="AV8" s="119" t="s">
        <v>316</v>
      </c>
      <c r="AW8" s="119" t="s">
        <v>316</v>
      </c>
      <c r="AX8" s="119" t="s">
        <v>316</v>
      </c>
      <c r="AY8" s="119" t="s">
        <v>316</v>
      </c>
      <c r="AZ8" s="119" t="s">
        <v>316</v>
      </c>
      <c r="BA8" s="119" t="s">
        <v>316</v>
      </c>
      <c r="BB8" s="120">
        <v>25</v>
      </c>
      <c r="BC8" s="120">
        <v>13</v>
      </c>
      <c r="BD8" s="120">
        <v>10</v>
      </c>
      <c r="BE8" s="120">
        <v>11</v>
      </c>
      <c r="BF8" s="120">
        <v>6.7</v>
      </c>
      <c r="BG8" s="120">
        <v>6</v>
      </c>
      <c r="BH8" s="120" t="s">
        <v>316</v>
      </c>
      <c r="BI8" s="120" t="s">
        <v>316</v>
      </c>
      <c r="BJ8" s="120" t="s">
        <v>316</v>
      </c>
      <c r="BK8" s="120">
        <v>6</v>
      </c>
      <c r="BL8" s="120">
        <v>2</v>
      </c>
      <c r="BM8" s="120">
        <v>0</v>
      </c>
      <c r="BN8" s="120">
        <v>0</v>
      </c>
      <c r="BO8" s="153" t="s">
        <v>317</v>
      </c>
      <c r="BP8" s="153" t="s">
        <v>316</v>
      </c>
      <c r="BQ8" s="153" t="s">
        <v>316</v>
      </c>
      <c r="BR8" s="153" t="s">
        <v>317</v>
      </c>
      <c r="BS8" s="153" t="s">
        <v>316</v>
      </c>
      <c r="BT8" s="153" t="s">
        <v>317</v>
      </c>
      <c r="BU8" s="153" t="s">
        <v>316</v>
      </c>
      <c r="BV8" s="232">
        <v>5.7000000000000002E-3</v>
      </c>
      <c r="BW8" s="220"/>
      <c r="BX8" s="219" t="s">
        <v>15</v>
      </c>
    </row>
    <row r="9" spans="1:85" ht="74.25" customHeight="1" x14ac:dyDescent="0.2">
      <c r="A9" s="311">
        <v>45307</v>
      </c>
      <c r="B9" s="76">
        <v>7</v>
      </c>
      <c r="C9" s="133" t="s">
        <v>30</v>
      </c>
      <c r="D9" s="149" t="s">
        <v>316</v>
      </c>
      <c r="E9" s="150" t="s">
        <v>316</v>
      </c>
      <c r="F9" s="150" t="s">
        <v>316</v>
      </c>
      <c r="G9" s="150">
        <v>2010</v>
      </c>
      <c r="H9" s="150" t="s">
        <v>316</v>
      </c>
      <c r="I9" s="166">
        <v>44970</v>
      </c>
      <c r="J9" s="150" t="s">
        <v>316</v>
      </c>
      <c r="K9" s="117" t="s">
        <v>316</v>
      </c>
      <c r="L9" s="180" t="s">
        <v>330</v>
      </c>
      <c r="M9" s="117">
        <v>62.9</v>
      </c>
      <c r="N9" s="117">
        <v>0</v>
      </c>
      <c r="O9" s="117">
        <v>0</v>
      </c>
      <c r="P9" s="55" t="s">
        <v>316</v>
      </c>
      <c r="Q9" s="55" t="s">
        <v>317</v>
      </c>
      <c r="R9" s="55" t="s">
        <v>317</v>
      </c>
      <c r="S9" s="55" t="s">
        <v>316</v>
      </c>
      <c r="T9" s="55" t="s">
        <v>317</v>
      </c>
      <c r="U9" s="55" t="s">
        <v>317</v>
      </c>
      <c r="V9" s="151" t="s">
        <v>317</v>
      </c>
      <c r="W9" s="151" t="s">
        <v>317</v>
      </c>
      <c r="X9" s="151" t="s">
        <v>316</v>
      </c>
      <c r="Y9" s="151" t="s">
        <v>316</v>
      </c>
      <c r="Z9" s="151">
        <v>636</v>
      </c>
      <c r="AA9" s="151">
        <v>1</v>
      </c>
      <c r="AB9" s="151" t="s">
        <v>331</v>
      </c>
      <c r="AC9" s="152" t="s">
        <v>316</v>
      </c>
      <c r="AD9" s="152" t="s">
        <v>316</v>
      </c>
      <c r="AE9" s="152" t="s">
        <v>316</v>
      </c>
      <c r="AF9" s="119" t="s">
        <v>316</v>
      </c>
      <c r="AG9" s="119" t="s">
        <v>317</v>
      </c>
      <c r="AH9" s="119" t="s">
        <v>317</v>
      </c>
      <c r="AI9" s="119" t="s">
        <v>317</v>
      </c>
      <c r="AJ9" s="119" t="s">
        <v>317</v>
      </c>
      <c r="AK9" s="119" t="s">
        <v>317</v>
      </c>
      <c r="AL9" s="119" t="s">
        <v>316</v>
      </c>
      <c r="AM9" s="201" t="s">
        <v>325</v>
      </c>
      <c r="AN9" s="119" t="s">
        <v>316</v>
      </c>
      <c r="AO9" s="119" t="s">
        <v>316</v>
      </c>
      <c r="AP9" s="119" t="s">
        <v>316</v>
      </c>
      <c r="AQ9" s="119" t="s">
        <v>316</v>
      </c>
      <c r="AR9" s="119" t="s">
        <v>316</v>
      </c>
      <c r="AS9" s="119" t="s">
        <v>316</v>
      </c>
      <c r="AT9" s="119" t="s">
        <v>316</v>
      </c>
      <c r="AU9" s="119" t="s">
        <v>316</v>
      </c>
      <c r="AV9" s="119" t="s">
        <v>316</v>
      </c>
      <c r="AW9" s="119" t="s">
        <v>316</v>
      </c>
      <c r="AX9" s="119" t="s">
        <v>316</v>
      </c>
      <c r="AY9" s="119" t="s">
        <v>316</v>
      </c>
      <c r="AZ9" s="119" t="s">
        <v>316</v>
      </c>
      <c r="BA9" s="119" t="s">
        <v>316</v>
      </c>
      <c r="BB9" s="120">
        <v>25</v>
      </c>
      <c r="BC9" s="120">
        <v>13</v>
      </c>
      <c r="BD9" s="120">
        <v>5</v>
      </c>
      <c r="BE9" s="120">
        <v>13</v>
      </c>
      <c r="BF9" s="120">
        <v>2.2999999999999998</v>
      </c>
      <c r="BG9" s="120">
        <v>9.6999999999999993</v>
      </c>
      <c r="BH9" s="120" t="s">
        <v>316</v>
      </c>
      <c r="BI9" s="120" t="s">
        <v>316</v>
      </c>
      <c r="BJ9" s="120" t="s">
        <v>316</v>
      </c>
      <c r="BK9" s="120">
        <v>0</v>
      </c>
      <c r="BL9" s="120">
        <v>0</v>
      </c>
      <c r="BM9" s="120">
        <v>0</v>
      </c>
      <c r="BN9" s="120">
        <v>0</v>
      </c>
      <c r="BO9" s="153" t="s">
        <v>317</v>
      </c>
      <c r="BP9" s="153" t="s">
        <v>316</v>
      </c>
      <c r="BQ9" s="153" t="s">
        <v>316</v>
      </c>
      <c r="BR9" s="153" t="s">
        <v>316</v>
      </c>
      <c r="BS9" s="153" t="s">
        <v>317</v>
      </c>
      <c r="BT9" s="153" t="s">
        <v>317</v>
      </c>
      <c r="BU9" s="153" t="s">
        <v>317</v>
      </c>
      <c r="BV9" s="232">
        <v>0.15329999999999999</v>
      </c>
      <c r="BW9" s="220"/>
      <c r="BX9" s="219" t="s">
        <v>15</v>
      </c>
    </row>
    <row r="10" spans="1:85" ht="86.25" customHeight="1" x14ac:dyDescent="0.2">
      <c r="A10" s="311">
        <v>45307</v>
      </c>
      <c r="B10" s="76">
        <v>8</v>
      </c>
      <c r="C10" s="133" t="s">
        <v>35</v>
      </c>
      <c r="D10" s="149" t="s">
        <v>316</v>
      </c>
      <c r="E10" s="150" t="s">
        <v>316</v>
      </c>
      <c r="F10" s="150" t="s">
        <v>316</v>
      </c>
      <c r="G10" s="150">
        <v>2022</v>
      </c>
      <c r="H10" s="150" t="s">
        <v>317</v>
      </c>
      <c r="I10" s="166">
        <v>44725</v>
      </c>
      <c r="J10" s="150" t="s">
        <v>316</v>
      </c>
      <c r="K10" s="117" t="s">
        <v>317</v>
      </c>
      <c r="L10" s="117" t="s">
        <v>560</v>
      </c>
      <c r="M10" s="117">
        <v>0</v>
      </c>
      <c r="N10" s="117">
        <v>0</v>
      </c>
      <c r="O10" s="117">
        <v>0</v>
      </c>
      <c r="P10" s="55" t="s">
        <v>317</v>
      </c>
      <c r="Q10" s="55" t="s">
        <v>317</v>
      </c>
      <c r="R10" s="55" t="s">
        <v>316</v>
      </c>
      <c r="S10" s="55" t="s">
        <v>317</v>
      </c>
      <c r="T10" s="55" t="s">
        <v>317</v>
      </c>
      <c r="U10" s="55" t="s">
        <v>317</v>
      </c>
      <c r="V10" s="151" t="s">
        <v>317</v>
      </c>
      <c r="W10" s="151" t="s">
        <v>316</v>
      </c>
      <c r="X10" s="151" t="s">
        <v>316</v>
      </c>
      <c r="Y10" s="151" t="s">
        <v>316</v>
      </c>
      <c r="Z10" s="151">
        <v>29.7</v>
      </c>
      <c r="AA10" s="151">
        <v>6</v>
      </c>
      <c r="AB10" s="151" t="s">
        <v>332</v>
      </c>
      <c r="AC10" s="152" t="s">
        <v>316</v>
      </c>
      <c r="AD10" s="152" t="s">
        <v>316</v>
      </c>
      <c r="AE10" s="152" t="s">
        <v>317</v>
      </c>
      <c r="AF10" s="119" t="s">
        <v>316</v>
      </c>
      <c r="AG10" s="119" t="s">
        <v>316</v>
      </c>
      <c r="AH10" s="119" t="s">
        <v>316</v>
      </c>
      <c r="AI10" s="119" t="s">
        <v>316</v>
      </c>
      <c r="AJ10" s="119" t="s">
        <v>317</v>
      </c>
      <c r="AK10" s="119" t="s">
        <v>317</v>
      </c>
      <c r="AL10" s="119" t="s">
        <v>317</v>
      </c>
      <c r="AM10" s="201"/>
      <c r="AN10" s="119" t="s">
        <v>316</v>
      </c>
      <c r="AO10" s="119" t="s">
        <v>316</v>
      </c>
      <c r="AP10" s="119" t="s">
        <v>316</v>
      </c>
      <c r="AQ10" s="119" t="s">
        <v>316</v>
      </c>
      <c r="AR10" s="119" t="s">
        <v>316</v>
      </c>
      <c r="AS10" s="119" t="s">
        <v>316</v>
      </c>
      <c r="AT10" s="119" t="s">
        <v>316</v>
      </c>
      <c r="AU10" s="119" t="s">
        <v>316</v>
      </c>
      <c r="AV10" s="119" t="s">
        <v>316</v>
      </c>
      <c r="AW10" s="119" t="s">
        <v>316</v>
      </c>
      <c r="AX10" s="119" t="s">
        <v>316</v>
      </c>
      <c r="AY10" s="119" t="s">
        <v>316</v>
      </c>
      <c r="AZ10" s="119" t="s">
        <v>316</v>
      </c>
      <c r="BA10" s="119" t="s">
        <v>316</v>
      </c>
      <c r="BB10" s="120">
        <v>16</v>
      </c>
      <c r="BC10" s="120">
        <v>5</v>
      </c>
      <c r="BD10" s="120">
        <v>11</v>
      </c>
      <c r="BE10" s="120">
        <v>5</v>
      </c>
      <c r="BF10" s="120">
        <v>6</v>
      </c>
      <c r="BG10" s="120">
        <v>2</v>
      </c>
      <c r="BH10" s="120" t="s">
        <v>316</v>
      </c>
      <c r="BI10" s="120" t="s">
        <v>316</v>
      </c>
      <c r="BJ10" s="120" t="s">
        <v>316</v>
      </c>
      <c r="BK10" s="120">
        <v>0</v>
      </c>
      <c r="BL10" s="120">
        <v>0</v>
      </c>
      <c r="BM10" s="120">
        <v>0</v>
      </c>
      <c r="BN10" s="120">
        <v>0</v>
      </c>
      <c r="BO10" s="153" t="s">
        <v>317</v>
      </c>
      <c r="BP10" s="153" t="s">
        <v>317</v>
      </c>
      <c r="BQ10" s="153" t="s">
        <v>316</v>
      </c>
      <c r="BR10" s="153" t="s">
        <v>316</v>
      </c>
      <c r="BS10" s="153" t="s">
        <v>317</v>
      </c>
      <c r="BT10" s="153" t="s">
        <v>317</v>
      </c>
      <c r="BU10" s="153" t="s">
        <v>316</v>
      </c>
      <c r="BV10" s="232">
        <v>2.2000000000000001E-3</v>
      </c>
      <c r="BW10" s="221"/>
      <c r="BX10" s="219" t="s">
        <v>15</v>
      </c>
    </row>
    <row r="11" spans="1:85" ht="80.25" customHeight="1" x14ac:dyDescent="0.2">
      <c r="A11" s="311">
        <v>45273</v>
      </c>
      <c r="B11" s="76">
        <v>9</v>
      </c>
      <c r="C11" s="133" t="s">
        <v>264</v>
      </c>
      <c r="D11" s="149" t="s">
        <v>316</v>
      </c>
      <c r="E11" s="150" t="s">
        <v>316</v>
      </c>
      <c r="F11" s="150" t="s">
        <v>316</v>
      </c>
      <c r="G11" s="167">
        <v>2014</v>
      </c>
      <c r="H11" s="150" t="s">
        <v>317</v>
      </c>
      <c r="I11" s="168">
        <v>44874</v>
      </c>
      <c r="J11" s="150" t="s">
        <v>316</v>
      </c>
      <c r="K11" s="117" t="s">
        <v>317</v>
      </c>
      <c r="L11" s="117" t="s">
        <v>560</v>
      </c>
      <c r="M11" s="117">
        <v>0</v>
      </c>
      <c r="N11" s="117">
        <v>0</v>
      </c>
      <c r="O11" s="117">
        <v>0</v>
      </c>
      <c r="P11" s="55" t="s">
        <v>317</v>
      </c>
      <c r="Q11" s="55" t="s">
        <v>317</v>
      </c>
      <c r="R11" s="55" t="s">
        <v>317</v>
      </c>
      <c r="S11" s="55" t="s">
        <v>316</v>
      </c>
      <c r="T11" s="55" t="s">
        <v>316</v>
      </c>
      <c r="U11" s="55" t="s">
        <v>316</v>
      </c>
      <c r="V11" s="151" t="s">
        <v>317</v>
      </c>
      <c r="W11" s="151" t="s">
        <v>316</v>
      </c>
      <c r="X11" s="151" t="s">
        <v>316</v>
      </c>
      <c r="Y11" s="151" t="s">
        <v>316</v>
      </c>
      <c r="Z11" s="192">
        <v>270.7</v>
      </c>
      <c r="AA11" s="192">
        <v>0</v>
      </c>
      <c r="AB11" s="192" t="s">
        <v>333</v>
      </c>
      <c r="AC11" s="152" t="s">
        <v>316</v>
      </c>
      <c r="AD11" s="152" t="s">
        <v>316</v>
      </c>
      <c r="AE11" s="152" t="s">
        <v>317</v>
      </c>
      <c r="AF11" s="119" t="s">
        <v>316</v>
      </c>
      <c r="AG11" s="119" t="s">
        <v>317</v>
      </c>
      <c r="AH11" s="119" t="s">
        <v>317</v>
      </c>
      <c r="AI11" s="119" t="s">
        <v>317</v>
      </c>
      <c r="AJ11" s="119" t="s">
        <v>317</v>
      </c>
      <c r="AK11" s="119" t="s">
        <v>317</v>
      </c>
      <c r="AL11" s="119" t="s">
        <v>316</v>
      </c>
      <c r="AM11" s="312" t="s">
        <v>334</v>
      </c>
      <c r="AN11" s="119" t="s">
        <v>316</v>
      </c>
      <c r="AO11" s="119" t="s">
        <v>316</v>
      </c>
      <c r="AP11" s="119" t="s">
        <v>317</v>
      </c>
      <c r="AQ11" s="119" t="s">
        <v>316</v>
      </c>
      <c r="AR11" s="119" t="s">
        <v>316</v>
      </c>
      <c r="AS11" s="119" t="s">
        <v>316</v>
      </c>
      <c r="AT11" s="119" t="s">
        <v>316</v>
      </c>
      <c r="AU11" s="119" t="s">
        <v>316</v>
      </c>
      <c r="AV11" s="119" t="s">
        <v>316</v>
      </c>
      <c r="AW11" s="119" t="s">
        <v>316</v>
      </c>
      <c r="AX11" s="119" t="s">
        <v>316</v>
      </c>
      <c r="AY11" s="119" t="s">
        <v>316</v>
      </c>
      <c r="AZ11" s="119" t="s">
        <v>316</v>
      </c>
      <c r="BA11" s="119" t="s">
        <v>316</v>
      </c>
      <c r="BB11" s="210">
        <v>25</v>
      </c>
      <c r="BC11" s="210">
        <v>13</v>
      </c>
      <c r="BD11" s="210">
        <v>12</v>
      </c>
      <c r="BE11" s="210">
        <v>13</v>
      </c>
      <c r="BF11" s="210" t="s">
        <v>335</v>
      </c>
      <c r="BG11" s="210">
        <v>7</v>
      </c>
      <c r="BH11" s="120" t="s">
        <v>316</v>
      </c>
      <c r="BI11" s="120" t="s">
        <v>316</v>
      </c>
      <c r="BJ11" s="120" t="s">
        <v>316</v>
      </c>
      <c r="BK11" s="210">
        <v>1</v>
      </c>
      <c r="BL11" s="210">
        <v>0</v>
      </c>
      <c r="BM11" s="210">
        <v>0</v>
      </c>
      <c r="BN11" s="210">
        <v>0</v>
      </c>
      <c r="BO11" s="153" t="s">
        <v>316</v>
      </c>
      <c r="BP11" s="153" t="s">
        <v>316</v>
      </c>
      <c r="BQ11" s="153" t="s">
        <v>316</v>
      </c>
      <c r="BR11" s="153" t="s">
        <v>316</v>
      </c>
      <c r="BS11" s="153" t="s">
        <v>316</v>
      </c>
      <c r="BT11" s="153" t="s">
        <v>317</v>
      </c>
      <c r="BU11" s="153" t="s">
        <v>317</v>
      </c>
      <c r="BV11" s="233">
        <v>0</v>
      </c>
      <c r="BW11" s="222"/>
      <c r="BX11" s="223" t="s">
        <v>15</v>
      </c>
    </row>
    <row r="12" spans="1:85" ht="69.75" customHeight="1" x14ac:dyDescent="0.2">
      <c r="A12" s="311">
        <v>45281</v>
      </c>
      <c r="B12" s="76">
        <v>10</v>
      </c>
      <c r="C12" s="133" t="s">
        <v>265</v>
      </c>
      <c r="D12" s="149" t="s">
        <v>316</v>
      </c>
      <c r="E12" s="150" t="s">
        <v>316</v>
      </c>
      <c r="F12" s="150" t="s">
        <v>316</v>
      </c>
      <c r="G12" s="150">
        <v>2023</v>
      </c>
      <c r="H12" s="150" t="s">
        <v>317</v>
      </c>
      <c r="I12" s="169">
        <v>45098</v>
      </c>
      <c r="J12" s="150" t="s">
        <v>317</v>
      </c>
      <c r="K12" s="117" t="s">
        <v>317</v>
      </c>
      <c r="L12" s="117" t="s">
        <v>560</v>
      </c>
      <c r="M12" s="117">
        <v>0</v>
      </c>
      <c r="N12" s="117">
        <v>0</v>
      </c>
      <c r="O12" s="117">
        <v>0</v>
      </c>
      <c r="P12" s="55" t="s">
        <v>317</v>
      </c>
      <c r="Q12" s="55" t="s">
        <v>317</v>
      </c>
      <c r="R12" s="55" t="s">
        <v>317</v>
      </c>
      <c r="S12" s="55" t="s">
        <v>316</v>
      </c>
      <c r="T12" s="55" t="s">
        <v>317</v>
      </c>
      <c r="U12" s="55" t="s">
        <v>317</v>
      </c>
      <c r="V12" s="151" t="s">
        <v>317</v>
      </c>
      <c r="W12" s="151" t="s">
        <v>317</v>
      </c>
      <c r="X12" s="151" t="s">
        <v>316</v>
      </c>
      <c r="Y12" s="151" t="s">
        <v>316</v>
      </c>
      <c r="Z12" s="151">
        <v>22</v>
      </c>
      <c r="AA12" s="151">
        <v>3</v>
      </c>
      <c r="AB12" s="151" t="s">
        <v>336</v>
      </c>
      <c r="AC12" s="152" t="s">
        <v>316</v>
      </c>
      <c r="AD12" s="152" t="s">
        <v>316</v>
      </c>
      <c r="AE12" s="152" t="s">
        <v>317</v>
      </c>
      <c r="AF12" s="119" t="s">
        <v>316</v>
      </c>
      <c r="AG12" s="119" t="s">
        <v>316</v>
      </c>
      <c r="AH12" s="119" t="s">
        <v>316</v>
      </c>
      <c r="AI12" s="119" t="s">
        <v>316</v>
      </c>
      <c r="AJ12" s="119" t="s">
        <v>316</v>
      </c>
      <c r="AK12" s="119" t="s">
        <v>316</v>
      </c>
      <c r="AL12" s="119" t="s">
        <v>317</v>
      </c>
      <c r="AM12" s="119"/>
      <c r="AN12" s="119" t="s">
        <v>316</v>
      </c>
      <c r="AO12" s="119" t="s">
        <v>316</v>
      </c>
      <c r="AP12" s="119" t="s">
        <v>316</v>
      </c>
      <c r="AQ12" s="119" t="s">
        <v>316</v>
      </c>
      <c r="AR12" s="119" t="s">
        <v>316</v>
      </c>
      <c r="AS12" s="119" t="s">
        <v>316</v>
      </c>
      <c r="AT12" s="119" t="s">
        <v>316</v>
      </c>
      <c r="AU12" s="119" t="s">
        <v>316</v>
      </c>
      <c r="AV12" s="119" t="s">
        <v>316</v>
      </c>
      <c r="AW12" s="119" t="s">
        <v>316</v>
      </c>
      <c r="AX12" s="119" t="s">
        <v>316</v>
      </c>
      <c r="AY12" s="119" t="s">
        <v>316</v>
      </c>
      <c r="AZ12" s="119" t="s">
        <v>316</v>
      </c>
      <c r="BA12" s="119" t="s">
        <v>316</v>
      </c>
      <c r="BB12" s="120">
        <v>15</v>
      </c>
      <c r="BC12" s="120">
        <v>8</v>
      </c>
      <c r="BD12" s="120">
        <v>7</v>
      </c>
      <c r="BE12" s="120">
        <v>7</v>
      </c>
      <c r="BF12" s="120">
        <v>6</v>
      </c>
      <c r="BG12" s="120">
        <v>4.5</v>
      </c>
      <c r="BH12" s="120" t="s">
        <v>316</v>
      </c>
      <c r="BI12" s="120" t="s">
        <v>316</v>
      </c>
      <c r="BJ12" s="120" t="s">
        <v>316</v>
      </c>
      <c r="BK12" s="120">
        <v>0</v>
      </c>
      <c r="BL12" s="120">
        <v>0</v>
      </c>
      <c r="BM12" s="120">
        <v>0</v>
      </c>
      <c r="BN12" s="120">
        <v>0</v>
      </c>
      <c r="BO12" s="153" t="s">
        <v>317</v>
      </c>
      <c r="BP12" s="153" t="s">
        <v>316</v>
      </c>
      <c r="BQ12" s="153" t="s">
        <v>316</v>
      </c>
      <c r="BR12" s="153" t="s">
        <v>317</v>
      </c>
      <c r="BS12" s="153" t="s">
        <v>316</v>
      </c>
      <c r="BT12" s="153" t="s">
        <v>317</v>
      </c>
      <c r="BU12" s="153" t="s">
        <v>316</v>
      </c>
      <c r="BV12" s="232">
        <v>3.5000000000000001E-3</v>
      </c>
      <c r="BW12" s="220"/>
      <c r="BX12" s="217" t="s">
        <v>15</v>
      </c>
    </row>
    <row r="13" spans="1:85" ht="69" customHeight="1" x14ac:dyDescent="0.2">
      <c r="A13" s="311">
        <v>45273</v>
      </c>
      <c r="B13" s="76">
        <v>11</v>
      </c>
      <c r="C13" s="133" t="s">
        <v>266</v>
      </c>
      <c r="D13" s="149" t="s">
        <v>316</v>
      </c>
      <c r="E13" s="150" t="s">
        <v>316</v>
      </c>
      <c r="F13" s="150" t="s">
        <v>316</v>
      </c>
      <c r="G13" s="115">
        <v>2023</v>
      </c>
      <c r="H13" s="150" t="s">
        <v>316</v>
      </c>
      <c r="I13" s="169">
        <v>45090</v>
      </c>
      <c r="J13" s="150" t="s">
        <v>316</v>
      </c>
      <c r="K13" s="117" t="s">
        <v>316</v>
      </c>
      <c r="L13" s="117" t="s">
        <v>337</v>
      </c>
      <c r="M13" s="117">
        <v>15.1</v>
      </c>
      <c r="N13" s="117">
        <v>15.1</v>
      </c>
      <c r="O13" s="117">
        <v>0</v>
      </c>
      <c r="P13" s="55" t="s">
        <v>317</v>
      </c>
      <c r="Q13" s="55" t="s">
        <v>317</v>
      </c>
      <c r="R13" s="55" t="s">
        <v>317</v>
      </c>
      <c r="S13" s="55" t="s">
        <v>316</v>
      </c>
      <c r="T13" s="55" t="s">
        <v>316</v>
      </c>
      <c r="U13" s="55" t="s">
        <v>317</v>
      </c>
      <c r="V13" s="151" t="s">
        <v>317</v>
      </c>
      <c r="W13" s="151" t="s">
        <v>317</v>
      </c>
      <c r="X13" s="151" t="s">
        <v>316</v>
      </c>
      <c r="Y13" s="151" t="s">
        <v>316</v>
      </c>
      <c r="Z13" s="151">
        <v>772</v>
      </c>
      <c r="AA13" s="118">
        <v>34</v>
      </c>
      <c r="AB13" s="193" t="s">
        <v>338</v>
      </c>
      <c r="AC13" s="152" t="s">
        <v>316</v>
      </c>
      <c r="AD13" s="152" t="s">
        <v>316</v>
      </c>
      <c r="AE13" s="152" t="s">
        <v>317</v>
      </c>
      <c r="AF13" s="119" t="s">
        <v>316</v>
      </c>
      <c r="AG13" s="119" t="s">
        <v>316</v>
      </c>
      <c r="AH13" s="119" t="s">
        <v>316</v>
      </c>
      <c r="AI13" s="119" t="s">
        <v>316</v>
      </c>
      <c r="AJ13" s="119" t="s">
        <v>316</v>
      </c>
      <c r="AK13" s="119" t="s">
        <v>316</v>
      </c>
      <c r="AL13" s="119" t="s">
        <v>316</v>
      </c>
      <c r="AM13" s="321" t="s">
        <v>339</v>
      </c>
      <c r="AN13" s="119" t="s">
        <v>316</v>
      </c>
      <c r="AO13" s="119" t="s">
        <v>316</v>
      </c>
      <c r="AP13" s="119" t="s">
        <v>316</v>
      </c>
      <c r="AQ13" s="119" t="s">
        <v>316</v>
      </c>
      <c r="AR13" s="119" t="s">
        <v>316</v>
      </c>
      <c r="AS13" s="119" t="s">
        <v>316</v>
      </c>
      <c r="AT13" s="119" t="s">
        <v>316</v>
      </c>
      <c r="AU13" s="119" t="s">
        <v>316</v>
      </c>
      <c r="AV13" s="119" t="s">
        <v>316</v>
      </c>
      <c r="AW13" s="119" t="s">
        <v>316</v>
      </c>
      <c r="AX13" s="119" t="s">
        <v>316</v>
      </c>
      <c r="AY13" s="119" t="s">
        <v>316</v>
      </c>
      <c r="AZ13" s="119" t="s">
        <v>316</v>
      </c>
      <c r="BA13" s="119" t="s">
        <v>316</v>
      </c>
      <c r="BB13" s="120">
        <v>21</v>
      </c>
      <c r="BC13" s="120">
        <v>10</v>
      </c>
      <c r="BD13" s="120">
        <v>11</v>
      </c>
      <c r="BE13" s="120">
        <v>10</v>
      </c>
      <c r="BF13" s="120">
        <v>9</v>
      </c>
      <c r="BG13" s="120">
        <v>8</v>
      </c>
      <c r="BH13" s="120" t="s">
        <v>316</v>
      </c>
      <c r="BI13" s="120" t="s">
        <v>316</v>
      </c>
      <c r="BJ13" s="120" t="s">
        <v>316</v>
      </c>
      <c r="BK13" s="120">
        <v>9</v>
      </c>
      <c r="BL13" s="120">
        <v>0</v>
      </c>
      <c r="BM13" s="120">
        <v>0</v>
      </c>
      <c r="BN13" s="120">
        <v>0</v>
      </c>
      <c r="BO13" s="153" t="s">
        <v>317</v>
      </c>
      <c r="BP13" s="153" t="s">
        <v>316</v>
      </c>
      <c r="BQ13" s="153" t="s">
        <v>316</v>
      </c>
      <c r="BR13" s="153" t="s">
        <v>317</v>
      </c>
      <c r="BS13" s="153" t="s">
        <v>316</v>
      </c>
      <c r="BT13" s="153" t="s">
        <v>317</v>
      </c>
      <c r="BU13" s="153" t="s">
        <v>316</v>
      </c>
      <c r="BV13" s="232">
        <v>1.6000000000000001E-3</v>
      </c>
      <c r="BW13" s="224"/>
      <c r="BX13" s="219" t="s">
        <v>15</v>
      </c>
    </row>
    <row r="14" spans="1:85" ht="69.75" customHeight="1" thickBot="1" x14ac:dyDescent="0.25">
      <c r="A14" s="311">
        <v>45307</v>
      </c>
      <c r="B14" s="76">
        <v>12</v>
      </c>
      <c r="C14" s="133" t="s">
        <v>44</v>
      </c>
      <c r="D14" s="149" t="s">
        <v>316</v>
      </c>
      <c r="E14" s="150" t="s">
        <v>316</v>
      </c>
      <c r="F14" s="150" t="s">
        <v>316</v>
      </c>
      <c r="G14" s="150">
        <v>2022</v>
      </c>
      <c r="H14" s="150" t="s">
        <v>317</v>
      </c>
      <c r="I14" s="169">
        <v>44722</v>
      </c>
      <c r="J14" s="150" t="s">
        <v>316</v>
      </c>
      <c r="K14" s="117" t="s">
        <v>317</v>
      </c>
      <c r="L14" s="117" t="s">
        <v>560</v>
      </c>
      <c r="M14" s="117">
        <v>0</v>
      </c>
      <c r="N14" s="117">
        <v>0</v>
      </c>
      <c r="O14" s="117">
        <v>0</v>
      </c>
      <c r="P14" s="55" t="s">
        <v>317</v>
      </c>
      <c r="Q14" s="55" t="s">
        <v>317</v>
      </c>
      <c r="R14" s="55" t="s">
        <v>316</v>
      </c>
      <c r="S14" s="55" t="s">
        <v>317</v>
      </c>
      <c r="T14" s="55" t="s">
        <v>317</v>
      </c>
      <c r="U14" s="55" t="s">
        <v>317</v>
      </c>
      <c r="V14" s="151" t="s">
        <v>317</v>
      </c>
      <c r="W14" s="151" t="s">
        <v>316</v>
      </c>
      <c r="X14" s="151" t="s">
        <v>316</v>
      </c>
      <c r="Y14" s="151" t="s">
        <v>316</v>
      </c>
      <c r="Z14" s="151">
        <v>9.1999999999999993</v>
      </c>
      <c r="AA14" s="151">
        <v>1</v>
      </c>
      <c r="AB14" s="151" t="s">
        <v>340</v>
      </c>
      <c r="AC14" s="152" t="s">
        <v>316</v>
      </c>
      <c r="AD14" s="359" t="s">
        <v>316</v>
      </c>
      <c r="AE14" s="152" t="s">
        <v>317</v>
      </c>
      <c r="AF14" s="119" t="s">
        <v>316</v>
      </c>
      <c r="AG14" s="119" t="s">
        <v>316</v>
      </c>
      <c r="AH14" s="119" t="s">
        <v>316</v>
      </c>
      <c r="AI14" s="119" t="s">
        <v>316</v>
      </c>
      <c r="AJ14" s="119" t="s">
        <v>317</v>
      </c>
      <c r="AK14" s="119" t="s">
        <v>317</v>
      </c>
      <c r="AL14" s="119" t="s">
        <v>317</v>
      </c>
      <c r="AM14" s="201"/>
      <c r="AN14" s="119" t="s">
        <v>316</v>
      </c>
      <c r="AO14" s="119" t="s">
        <v>316</v>
      </c>
      <c r="AP14" s="119" t="s">
        <v>316</v>
      </c>
      <c r="AQ14" s="119" t="s">
        <v>316</v>
      </c>
      <c r="AR14" s="119" t="s">
        <v>316</v>
      </c>
      <c r="AS14" s="119" t="s">
        <v>316</v>
      </c>
      <c r="AT14" s="119" t="s">
        <v>316</v>
      </c>
      <c r="AU14" s="119" t="s">
        <v>316</v>
      </c>
      <c r="AV14" s="119" t="s">
        <v>316</v>
      </c>
      <c r="AW14" s="119" t="s">
        <v>316</v>
      </c>
      <c r="AX14" s="119" t="s">
        <v>316</v>
      </c>
      <c r="AY14" s="119" t="s">
        <v>316</v>
      </c>
      <c r="AZ14" s="119" t="s">
        <v>316</v>
      </c>
      <c r="BA14" s="119" t="s">
        <v>316</v>
      </c>
      <c r="BB14" s="120">
        <v>7</v>
      </c>
      <c r="BC14" s="120">
        <v>7</v>
      </c>
      <c r="BD14" s="120">
        <v>6</v>
      </c>
      <c r="BE14" s="120">
        <v>1</v>
      </c>
      <c r="BF14" s="120">
        <v>4</v>
      </c>
      <c r="BG14" s="120">
        <v>1</v>
      </c>
      <c r="BH14" s="120" t="s">
        <v>316</v>
      </c>
      <c r="BI14" s="120" t="s">
        <v>316</v>
      </c>
      <c r="BJ14" s="120" t="s">
        <v>316</v>
      </c>
      <c r="BK14" s="120">
        <v>0</v>
      </c>
      <c r="BL14" s="120">
        <v>0</v>
      </c>
      <c r="BM14" s="120">
        <v>0</v>
      </c>
      <c r="BN14" s="120">
        <v>0</v>
      </c>
      <c r="BO14" s="153" t="s">
        <v>317</v>
      </c>
      <c r="BP14" s="153" t="s">
        <v>317</v>
      </c>
      <c r="BQ14" s="153" t="s">
        <v>316</v>
      </c>
      <c r="BR14" s="153" t="s">
        <v>316</v>
      </c>
      <c r="BS14" s="153" t="s">
        <v>317</v>
      </c>
      <c r="BT14" s="153" t="s">
        <v>317</v>
      </c>
      <c r="BU14" s="153" t="s">
        <v>316</v>
      </c>
      <c r="BV14" s="232">
        <v>0</v>
      </c>
      <c r="BW14" s="216"/>
      <c r="BX14" s="219" t="s">
        <v>15</v>
      </c>
    </row>
    <row r="15" spans="1:85" ht="61.5" customHeight="1" thickBot="1" x14ac:dyDescent="0.25">
      <c r="A15" s="311">
        <v>45398</v>
      </c>
      <c r="B15" s="76">
        <v>13</v>
      </c>
      <c r="C15" s="134" t="s">
        <v>267</v>
      </c>
      <c r="D15" s="149" t="s">
        <v>317</v>
      </c>
      <c r="E15" s="150" t="s">
        <v>316</v>
      </c>
      <c r="F15" s="150" t="s">
        <v>316</v>
      </c>
      <c r="G15" s="173">
        <v>44682</v>
      </c>
      <c r="H15" s="150" t="s">
        <v>317</v>
      </c>
      <c r="I15" s="166">
        <v>44317</v>
      </c>
      <c r="J15" s="150" t="s">
        <v>317</v>
      </c>
      <c r="K15" s="117" t="s">
        <v>317</v>
      </c>
      <c r="L15" s="117" t="s">
        <v>560</v>
      </c>
      <c r="M15" s="117">
        <v>0</v>
      </c>
      <c r="N15" s="117">
        <v>0</v>
      </c>
      <c r="O15" s="117">
        <v>0</v>
      </c>
      <c r="P15" s="55" t="s">
        <v>317</v>
      </c>
      <c r="Q15" s="55" t="s">
        <v>316</v>
      </c>
      <c r="R15" s="55" t="s">
        <v>317</v>
      </c>
      <c r="S15" s="55" t="s">
        <v>317</v>
      </c>
      <c r="T15" s="55" t="s">
        <v>317</v>
      </c>
      <c r="U15" s="55" t="s">
        <v>317</v>
      </c>
      <c r="V15" s="151" t="s">
        <v>316</v>
      </c>
      <c r="W15" s="151" t="s">
        <v>317</v>
      </c>
      <c r="X15" s="151" t="s">
        <v>316</v>
      </c>
      <c r="Y15" s="151" t="s">
        <v>316</v>
      </c>
      <c r="Z15" s="151">
        <v>36</v>
      </c>
      <c r="AA15" s="151">
        <v>0</v>
      </c>
      <c r="AB15" s="151">
        <v>0</v>
      </c>
      <c r="AC15" s="357" t="s">
        <v>317</v>
      </c>
      <c r="AD15" s="361" t="s">
        <v>317</v>
      </c>
      <c r="AE15" s="358" t="s">
        <v>317</v>
      </c>
      <c r="AF15" s="119" t="s">
        <v>317</v>
      </c>
      <c r="AG15" s="119" t="s">
        <v>316</v>
      </c>
      <c r="AH15" s="119" t="s">
        <v>316</v>
      </c>
      <c r="AI15" s="119" t="s">
        <v>316</v>
      </c>
      <c r="AJ15" s="119" t="s">
        <v>316</v>
      </c>
      <c r="AK15" s="119" t="s">
        <v>316</v>
      </c>
      <c r="AL15" s="119" t="s">
        <v>316</v>
      </c>
      <c r="AM15" s="119"/>
      <c r="AN15" s="119" t="s">
        <v>316</v>
      </c>
      <c r="AO15" s="119" t="s">
        <v>317</v>
      </c>
      <c r="AP15" s="119" t="s">
        <v>316</v>
      </c>
      <c r="AQ15" s="119" t="s">
        <v>317</v>
      </c>
      <c r="AR15" s="119" t="s">
        <v>317</v>
      </c>
      <c r="AS15" s="119" t="s">
        <v>316</v>
      </c>
      <c r="AT15" s="119" t="s">
        <v>316</v>
      </c>
      <c r="AU15" s="119" t="s">
        <v>317</v>
      </c>
      <c r="AV15" s="119" t="s">
        <v>317</v>
      </c>
      <c r="AW15" s="119" t="s">
        <v>317</v>
      </c>
      <c r="AX15" s="119" t="s">
        <v>316</v>
      </c>
      <c r="AY15" s="119" t="s">
        <v>316</v>
      </c>
      <c r="AZ15" s="119" t="s">
        <v>316</v>
      </c>
      <c r="BA15" s="119" t="s">
        <v>316</v>
      </c>
      <c r="BB15" s="120">
        <v>10</v>
      </c>
      <c r="BC15" s="120">
        <v>4</v>
      </c>
      <c r="BD15" s="120">
        <v>4</v>
      </c>
      <c r="BE15" s="120">
        <v>6</v>
      </c>
      <c r="BF15" s="120">
        <v>6</v>
      </c>
      <c r="BG15" s="120">
        <v>6</v>
      </c>
      <c r="BH15" s="120" t="s">
        <v>317</v>
      </c>
      <c r="BI15" s="120" t="s">
        <v>317</v>
      </c>
      <c r="BJ15" s="120" t="s">
        <v>317</v>
      </c>
      <c r="BK15" s="120">
        <v>0</v>
      </c>
      <c r="BL15" s="120">
        <v>0</v>
      </c>
      <c r="BM15" s="120">
        <v>0</v>
      </c>
      <c r="BN15" s="120">
        <v>0</v>
      </c>
      <c r="BO15" s="153" t="s">
        <v>316</v>
      </c>
      <c r="BP15" s="153" t="s">
        <v>316</v>
      </c>
      <c r="BQ15" s="153" t="s">
        <v>316</v>
      </c>
      <c r="BR15" s="153" t="s">
        <v>316</v>
      </c>
      <c r="BS15" s="153" t="s">
        <v>316</v>
      </c>
      <c r="BT15" s="153" t="s">
        <v>316</v>
      </c>
      <c r="BU15" s="153" t="s">
        <v>316</v>
      </c>
      <c r="BV15" s="232">
        <v>3.55</v>
      </c>
      <c r="BW15" s="216"/>
      <c r="BX15" s="219" t="s">
        <v>15</v>
      </c>
    </row>
    <row r="16" spans="1:85" ht="81.75" customHeight="1" x14ac:dyDescent="0.2">
      <c r="A16" s="311">
        <v>45320</v>
      </c>
      <c r="B16" s="76">
        <v>14</v>
      </c>
      <c r="C16" s="133" t="s">
        <v>47</v>
      </c>
      <c r="D16" s="149" t="s">
        <v>316</v>
      </c>
      <c r="E16" s="150" t="s">
        <v>316</v>
      </c>
      <c r="F16" s="150" t="s">
        <v>316</v>
      </c>
      <c r="G16" s="115">
        <v>2023</v>
      </c>
      <c r="H16" s="150" t="s">
        <v>317</v>
      </c>
      <c r="I16" s="169">
        <v>45082</v>
      </c>
      <c r="J16" s="150" t="s">
        <v>316</v>
      </c>
      <c r="K16" s="117" t="s">
        <v>316</v>
      </c>
      <c r="L16" s="317" t="s">
        <v>341</v>
      </c>
      <c r="M16" s="117">
        <v>6303.62</v>
      </c>
      <c r="N16" s="117">
        <v>5698.3</v>
      </c>
      <c r="O16" s="117">
        <v>605.32000000000005</v>
      </c>
      <c r="P16" s="55" t="s">
        <v>316</v>
      </c>
      <c r="Q16" s="55" t="s">
        <v>317</v>
      </c>
      <c r="R16" s="55" t="s">
        <v>316</v>
      </c>
      <c r="S16" s="55" t="s">
        <v>316</v>
      </c>
      <c r="T16" s="55" t="s">
        <v>316</v>
      </c>
      <c r="U16" s="55" t="s">
        <v>317</v>
      </c>
      <c r="V16" s="151" t="s">
        <v>317</v>
      </c>
      <c r="W16" s="151" t="s">
        <v>317</v>
      </c>
      <c r="X16" s="151" t="s">
        <v>316</v>
      </c>
      <c r="Y16" s="151" t="s">
        <v>316</v>
      </c>
      <c r="Z16" s="151">
        <v>340</v>
      </c>
      <c r="AA16" s="118">
        <v>37</v>
      </c>
      <c r="AB16" s="151" t="s">
        <v>342</v>
      </c>
      <c r="AC16" s="152" t="s">
        <v>316</v>
      </c>
      <c r="AD16" s="360" t="s">
        <v>316</v>
      </c>
      <c r="AE16" s="152" t="s">
        <v>317</v>
      </c>
      <c r="AF16" s="119" t="s">
        <v>316</v>
      </c>
      <c r="AG16" s="119" t="s">
        <v>316</v>
      </c>
      <c r="AH16" s="119" t="s">
        <v>317</v>
      </c>
      <c r="AI16" s="119" t="s">
        <v>316</v>
      </c>
      <c r="AJ16" s="119" t="s">
        <v>316</v>
      </c>
      <c r="AK16" s="119" t="s">
        <v>317</v>
      </c>
      <c r="AL16" s="119" t="s">
        <v>317</v>
      </c>
      <c r="AM16" s="119"/>
      <c r="AN16" s="119" t="s">
        <v>316</v>
      </c>
      <c r="AO16" s="119" t="s">
        <v>316</v>
      </c>
      <c r="AP16" s="119" t="s">
        <v>316</v>
      </c>
      <c r="AQ16" s="119" t="s">
        <v>316</v>
      </c>
      <c r="AR16" s="119" t="s">
        <v>316</v>
      </c>
      <c r="AS16" s="119" t="s">
        <v>316</v>
      </c>
      <c r="AT16" s="119" t="s">
        <v>316</v>
      </c>
      <c r="AU16" s="119" t="s">
        <v>316</v>
      </c>
      <c r="AV16" s="119" t="s">
        <v>316</v>
      </c>
      <c r="AW16" s="119" t="s">
        <v>316</v>
      </c>
      <c r="AX16" s="119" t="s">
        <v>316</v>
      </c>
      <c r="AY16" s="119" t="s">
        <v>316</v>
      </c>
      <c r="AZ16" s="119" t="s">
        <v>316</v>
      </c>
      <c r="BA16" s="119" t="s">
        <v>316</v>
      </c>
      <c r="BB16" s="120">
        <v>39</v>
      </c>
      <c r="BC16" s="120">
        <v>20</v>
      </c>
      <c r="BD16" s="120">
        <v>17</v>
      </c>
      <c r="BE16" s="120">
        <v>18</v>
      </c>
      <c r="BF16" s="120">
        <v>7</v>
      </c>
      <c r="BG16" s="120">
        <v>5</v>
      </c>
      <c r="BH16" s="120" t="s">
        <v>316</v>
      </c>
      <c r="BI16" s="120" t="s">
        <v>316</v>
      </c>
      <c r="BJ16" s="120" t="s">
        <v>316</v>
      </c>
      <c r="BK16" s="120">
        <v>0</v>
      </c>
      <c r="BL16" s="120">
        <v>0</v>
      </c>
      <c r="BM16" s="120">
        <v>0</v>
      </c>
      <c r="BN16" s="120">
        <v>0</v>
      </c>
      <c r="BO16" s="153" t="s">
        <v>317</v>
      </c>
      <c r="BP16" s="153" t="s">
        <v>316</v>
      </c>
      <c r="BQ16" s="153" t="s">
        <v>316</v>
      </c>
      <c r="BR16" s="153" t="s">
        <v>316</v>
      </c>
      <c r="BS16" s="153" t="s">
        <v>317</v>
      </c>
      <c r="BT16" s="153" t="s">
        <v>317</v>
      </c>
      <c r="BU16" s="153" t="s">
        <v>317</v>
      </c>
      <c r="BV16" s="232">
        <v>0</v>
      </c>
      <c r="BW16" s="220"/>
      <c r="BX16" s="219" t="s">
        <v>15</v>
      </c>
    </row>
    <row r="17" spans="1:76" ht="51.75" customHeight="1" x14ac:dyDescent="0.2">
      <c r="A17" s="311">
        <v>45307</v>
      </c>
      <c r="B17" s="76">
        <v>15</v>
      </c>
      <c r="C17" s="133" t="s">
        <v>52</v>
      </c>
      <c r="D17" s="149" t="s">
        <v>316</v>
      </c>
      <c r="E17" s="150" t="s">
        <v>316</v>
      </c>
      <c r="F17" s="150" t="s">
        <v>316</v>
      </c>
      <c r="G17" s="150">
        <v>2010</v>
      </c>
      <c r="H17" s="150" t="s">
        <v>316</v>
      </c>
      <c r="I17" s="166">
        <v>44949</v>
      </c>
      <c r="J17" s="150" t="s">
        <v>316</v>
      </c>
      <c r="K17" s="117" t="s">
        <v>316</v>
      </c>
      <c r="L17" s="317" t="s">
        <v>343</v>
      </c>
      <c r="M17" s="117">
        <v>5.5</v>
      </c>
      <c r="N17" s="117">
        <v>0</v>
      </c>
      <c r="O17" s="117">
        <v>0</v>
      </c>
      <c r="P17" s="55" t="s">
        <v>316</v>
      </c>
      <c r="Q17" s="55" t="s">
        <v>317</v>
      </c>
      <c r="R17" s="55" t="s">
        <v>317</v>
      </c>
      <c r="S17" s="55" t="s">
        <v>316</v>
      </c>
      <c r="T17" s="55" t="s">
        <v>317</v>
      </c>
      <c r="U17" s="55" t="s">
        <v>317</v>
      </c>
      <c r="V17" s="151" t="s">
        <v>317</v>
      </c>
      <c r="W17" s="151" t="s">
        <v>317</v>
      </c>
      <c r="X17" s="151" t="s">
        <v>316</v>
      </c>
      <c r="Y17" s="151" t="s">
        <v>316</v>
      </c>
      <c r="Z17" s="151">
        <v>448</v>
      </c>
      <c r="AA17" s="151">
        <v>0</v>
      </c>
      <c r="AB17" s="151">
        <v>0</v>
      </c>
      <c r="AC17" s="342" t="s">
        <v>316</v>
      </c>
      <c r="AD17" s="342" t="s">
        <v>316</v>
      </c>
      <c r="AE17" s="342" t="s">
        <v>317</v>
      </c>
      <c r="AF17" s="119" t="s">
        <v>316</v>
      </c>
      <c r="AG17" s="119" t="s">
        <v>317</v>
      </c>
      <c r="AH17" s="119" t="s">
        <v>317</v>
      </c>
      <c r="AI17" s="119" t="s">
        <v>317</v>
      </c>
      <c r="AJ17" s="119" t="s">
        <v>317</v>
      </c>
      <c r="AK17" s="119" t="s">
        <v>317</v>
      </c>
      <c r="AL17" s="119" t="s">
        <v>316</v>
      </c>
      <c r="AM17" s="312" t="s">
        <v>325</v>
      </c>
      <c r="AN17" s="119" t="s">
        <v>316</v>
      </c>
      <c r="AO17" s="119" t="s">
        <v>316</v>
      </c>
      <c r="AP17" s="119" t="s">
        <v>316</v>
      </c>
      <c r="AQ17" s="119" t="s">
        <v>316</v>
      </c>
      <c r="AR17" s="119" t="s">
        <v>316</v>
      </c>
      <c r="AS17" s="119" t="s">
        <v>316</v>
      </c>
      <c r="AT17" s="119" t="s">
        <v>316</v>
      </c>
      <c r="AU17" s="119" t="s">
        <v>316</v>
      </c>
      <c r="AV17" s="119" t="s">
        <v>316</v>
      </c>
      <c r="AW17" s="119" t="s">
        <v>316</v>
      </c>
      <c r="AX17" s="119" t="s">
        <v>316</v>
      </c>
      <c r="AY17" s="119" t="s">
        <v>316</v>
      </c>
      <c r="AZ17" s="119" t="s">
        <v>316</v>
      </c>
      <c r="BA17" s="119" t="s">
        <v>316</v>
      </c>
      <c r="BB17" s="341">
        <v>25</v>
      </c>
      <c r="BC17" s="341">
        <v>13</v>
      </c>
      <c r="BD17" s="120">
        <v>7</v>
      </c>
      <c r="BE17" s="120">
        <v>12</v>
      </c>
      <c r="BF17" s="120">
        <v>5.7</v>
      </c>
      <c r="BG17" s="120">
        <v>5.3</v>
      </c>
      <c r="BH17" s="120" t="s">
        <v>316</v>
      </c>
      <c r="BI17" s="120" t="s">
        <v>316</v>
      </c>
      <c r="BJ17" s="120" t="s">
        <v>316</v>
      </c>
      <c r="BK17" s="120">
        <v>0</v>
      </c>
      <c r="BL17" s="120">
        <v>0</v>
      </c>
      <c r="BM17" s="120">
        <v>0</v>
      </c>
      <c r="BN17" s="120">
        <v>0</v>
      </c>
      <c r="BO17" s="335" t="s">
        <v>317</v>
      </c>
      <c r="BP17" s="335" t="s">
        <v>316</v>
      </c>
      <c r="BQ17" s="335" t="s">
        <v>316</v>
      </c>
      <c r="BR17" s="335" t="s">
        <v>316</v>
      </c>
      <c r="BS17" s="335" t="s">
        <v>317</v>
      </c>
      <c r="BT17" s="335" t="s">
        <v>317</v>
      </c>
      <c r="BU17" s="335" t="s">
        <v>317</v>
      </c>
      <c r="BV17" s="336">
        <v>0.12709999999999999</v>
      </c>
      <c r="BW17" s="220"/>
      <c r="BX17" s="219" t="s">
        <v>15</v>
      </c>
    </row>
    <row r="18" spans="1:76" ht="65.25" customHeight="1" x14ac:dyDescent="0.2">
      <c r="A18" s="311">
        <v>45324</v>
      </c>
      <c r="B18" s="76">
        <v>16</v>
      </c>
      <c r="C18" s="133" t="s">
        <v>57</v>
      </c>
      <c r="D18" s="149" t="s">
        <v>316</v>
      </c>
      <c r="E18" s="150" t="s">
        <v>316</v>
      </c>
      <c r="F18" s="150" t="s">
        <v>316</v>
      </c>
      <c r="G18" s="150">
        <v>2009</v>
      </c>
      <c r="H18" s="150" t="s">
        <v>317</v>
      </c>
      <c r="I18" s="166">
        <v>39814</v>
      </c>
      <c r="J18" s="150" t="s">
        <v>316</v>
      </c>
      <c r="K18" s="117" t="s">
        <v>316</v>
      </c>
      <c r="L18" s="317" t="s">
        <v>344</v>
      </c>
      <c r="M18" s="117">
        <v>27.64</v>
      </c>
      <c r="N18" s="117">
        <v>27.64</v>
      </c>
      <c r="O18" s="117">
        <v>0</v>
      </c>
      <c r="P18" s="55" t="s">
        <v>317</v>
      </c>
      <c r="Q18" s="55" t="s">
        <v>317</v>
      </c>
      <c r="R18" s="55" t="s">
        <v>317</v>
      </c>
      <c r="S18" s="55" t="s">
        <v>316</v>
      </c>
      <c r="T18" s="55" t="s">
        <v>317</v>
      </c>
      <c r="U18" s="55" t="s">
        <v>317</v>
      </c>
      <c r="V18" s="151" t="s">
        <v>317</v>
      </c>
      <c r="W18" s="151" t="s">
        <v>316</v>
      </c>
      <c r="X18" s="151" t="s">
        <v>317</v>
      </c>
      <c r="Y18" s="151" t="s">
        <v>316</v>
      </c>
      <c r="Z18" s="151">
        <v>68.099999999999994</v>
      </c>
      <c r="AA18" s="151">
        <v>2</v>
      </c>
      <c r="AB18" s="151" t="s">
        <v>345</v>
      </c>
      <c r="AC18" s="152" t="s">
        <v>316</v>
      </c>
      <c r="AD18" s="152" t="s">
        <v>316</v>
      </c>
      <c r="AE18" s="152" t="s">
        <v>317</v>
      </c>
      <c r="AF18" s="119" t="s">
        <v>316</v>
      </c>
      <c r="AG18" s="119" t="s">
        <v>317</v>
      </c>
      <c r="AH18" s="119" t="s">
        <v>317</v>
      </c>
      <c r="AI18" s="119" t="s">
        <v>317</v>
      </c>
      <c r="AJ18" s="119" t="s">
        <v>317</v>
      </c>
      <c r="AK18" s="119" t="s">
        <v>317</v>
      </c>
      <c r="AL18" s="119" t="s">
        <v>316</v>
      </c>
      <c r="AM18" s="312"/>
      <c r="AN18" s="119" t="s">
        <v>316</v>
      </c>
      <c r="AO18" s="119" t="s">
        <v>316</v>
      </c>
      <c r="AP18" s="119" t="s">
        <v>316</v>
      </c>
      <c r="AQ18" s="119" t="s">
        <v>316</v>
      </c>
      <c r="AR18" s="119" t="s">
        <v>316</v>
      </c>
      <c r="AS18" s="119" t="s">
        <v>316</v>
      </c>
      <c r="AT18" s="119" t="s">
        <v>316</v>
      </c>
      <c r="AU18" s="119" t="s">
        <v>316</v>
      </c>
      <c r="AV18" s="119" t="s">
        <v>317</v>
      </c>
      <c r="AW18" s="119" t="s">
        <v>316</v>
      </c>
      <c r="AX18" s="119" t="s">
        <v>316</v>
      </c>
      <c r="AY18" s="119" t="s">
        <v>316</v>
      </c>
      <c r="AZ18" s="119" t="s">
        <v>316</v>
      </c>
      <c r="BA18" s="119" t="s">
        <v>316</v>
      </c>
      <c r="BB18" s="120">
        <v>13</v>
      </c>
      <c r="BC18" s="120">
        <v>3</v>
      </c>
      <c r="BD18" s="120">
        <v>9</v>
      </c>
      <c r="BE18" s="120">
        <v>4</v>
      </c>
      <c r="BF18" s="120">
        <v>6.3</v>
      </c>
      <c r="BG18" s="120">
        <v>1.3</v>
      </c>
      <c r="BH18" s="120" t="s">
        <v>316</v>
      </c>
      <c r="BI18" s="120" t="s">
        <v>316</v>
      </c>
      <c r="BJ18" s="120" t="s">
        <v>316</v>
      </c>
      <c r="BK18" s="120">
        <v>0</v>
      </c>
      <c r="BL18" s="120">
        <v>0</v>
      </c>
      <c r="BM18" s="120">
        <v>0</v>
      </c>
      <c r="BN18" s="120">
        <v>0</v>
      </c>
      <c r="BO18" s="153" t="s">
        <v>317</v>
      </c>
      <c r="BP18" s="153" t="s">
        <v>317</v>
      </c>
      <c r="BQ18" s="153" t="s">
        <v>316</v>
      </c>
      <c r="BR18" s="153" t="s">
        <v>316</v>
      </c>
      <c r="BS18" s="153" t="s">
        <v>316</v>
      </c>
      <c r="BT18" s="153" t="s">
        <v>316</v>
      </c>
      <c r="BU18" s="153" t="s">
        <v>317</v>
      </c>
      <c r="BV18" s="232">
        <v>1.9599999999999999E-2</v>
      </c>
      <c r="BW18" s="220"/>
      <c r="BX18" s="219" t="s">
        <v>15</v>
      </c>
    </row>
    <row r="19" spans="1:76" ht="63" customHeight="1" x14ac:dyDescent="0.2">
      <c r="A19" s="311">
        <v>45324</v>
      </c>
      <c r="B19" s="76">
        <v>17</v>
      </c>
      <c r="C19" s="133" t="s">
        <v>60</v>
      </c>
      <c r="D19" s="149" t="s">
        <v>316</v>
      </c>
      <c r="E19" s="150" t="s">
        <v>316</v>
      </c>
      <c r="F19" s="150" t="s">
        <v>316</v>
      </c>
      <c r="G19" s="115">
        <v>2009</v>
      </c>
      <c r="H19" s="150" t="s">
        <v>317</v>
      </c>
      <c r="I19" s="169">
        <v>39814</v>
      </c>
      <c r="J19" s="150" t="s">
        <v>316</v>
      </c>
      <c r="K19" s="117" t="s">
        <v>317</v>
      </c>
      <c r="L19" s="117" t="s">
        <v>560</v>
      </c>
      <c r="M19" s="117">
        <v>0</v>
      </c>
      <c r="N19" s="117">
        <v>0</v>
      </c>
      <c r="O19" s="117">
        <v>0</v>
      </c>
      <c r="P19" s="55" t="s">
        <v>317</v>
      </c>
      <c r="Q19" s="55" t="s">
        <v>317</v>
      </c>
      <c r="R19" s="55" t="s">
        <v>317</v>
      </c>
      <c r="S19" s="55" t="s">
        <v>316</v>
      </c>
      <c r="T19" s="55" t="s">
        <v>317</v>
      </c>
      <c r="U19" s="55" t="s">
        <v>317</v>
      </c>
      <c r="V19" s="151" t="s">
        <v>317</v>
      </c>
      <c r="W19" s="151" t="s">
        <v>316</v>
      </c>
      <c r="X19" s="151" t="s">
        <v>317</v>
      </c>
      <c r="Y19" s="151" t="s">
        <v>316</v>
      </c>
      <c r="Z19" s="118">
        <v>3.8</v>
      </c>
      <c r="AA19" s="151">
        <v>1</v>
      </c>
      <c r="AB19" s="151" t="s">
        <v>346</v>
      </c>
      <c r="AC19" s="152" t="s">
        <v>316</v>
      </c>
      <c r="AD19" s="152" t="s">
        <v>316</v>
      </c>
      <c r="AE19" s="152" t="s">
        <v>317</v>
      </c>
      <c r="AF19" s="119" t="s">
        <v>316</v>
      </c>
      <c r="AG19" s="119" t="s">
        <v>317</v>
      </c>
      <c r="AH19" s="119" t="s">
        <v>317</v>
      </c>
      <c r="AI19" s="119" t="s">
        <v>317</v>
      </c>
      <c r="AJ19" s="119" t="s">
        <v>317</v>
      </c>
      <c r="AK19" s="119" t="s">
        <v>317</v>
      </c>
      <c r="AL19" s="119" t="s">
        <v>316</v>
      </c>
      <c r="AM19" s="312"/>
      <c r="AN19" s="119" t="s">
        <v>316</v>
      </c>
      <c r="AO19" s="119" t="s">
        <v>316</v>
      </c>
      <c r="AP19" s="119" t="s">
        <v>316</v>
      </c>
      <c r="AQ19" s="119" t="s">
        <v>316</v>
      </c>
      <c r="AR19" s="119" t="s">
        <v>316</v>
      </c>
      <c r="AS19" s="119" t="s">
        <v>316</v>
      </c>
      <c r="AT19" s="119" t="s">
        <v>316</v>
      </c>
      <c r="AU19" s="119" t="s">
        <v>316</v>
      </c>
      <c r="AV19" s="119" t="s">
        <v>317</v>
      </c>
      <c r="AW19" s="119" t="s">
        <v>316</v>
      </c>
      <c r="AX19" s="119" t="s">
        <v>316</v>
      </c>
      <c r="AY19" s="119" t="s">
        <v>316</v>
      </c>
      <c r="AZ19" s="119" t="s">
        <v>316</v>
      </c>
      <c r="BA19" s="119" t="s">
        <v>316</v>
      </c>
      <c r="BB19" s="120">
        <v>8</v>
      </c>
      <c r="BC19" s="120">
        <v>7</v>
      </c>
      <c r="BD19" s="120">
        <v>4</v>
      </c>
      <c r="BE19" s="120">
        <v>4</v>
      </c>
      <c r="BF19" s="120">
        <v>2.2999999999999998</v>
      </c>
      <c r="BG19" s="120">
        <v>3.3</v>
      </c>
      <c r="BH19" s="120" t="s">
        <v>316</v>
      </c>
      <c r="BI19" s="120" t="s">
        <v>316</v>
      </c>
      <c r="BJ19" s="120" t="s">
        <v>316</v>
      </c>
      <c r="BK19" s="120">
        <v>0</v>
      </c>
      <c r="BL19" s="120">
        <v>0</v>
      </c>
      <c r="BM19" s="120">
        <v>0</v>
      </c>
      <c r="BN19" s="120">
        <v>0</v>
      </c>
      <c r="BO19" s="153" t="s">
        <v>317</v>
      </c>
      <c r="BP19" s="153" t="s">
        <v>316</v>
      </c>
      <c r="BQ19" s="153" t="s">
        <v>316</v>
      </c>
      <c r="BR19" s="153" t="s">
        <v>316</v>
      </c>
      <c r="BS19" s="153" t="s">
        <v>317</v>
      </c>
      <c r="BT19" s="153" t="s">
        <v>317</v>
      </c>
      <c r="BU19" s="153" t="s">
        <v>317</v>
      </c>
      <c r="BV19" s="232">
        <v>0</v>
      </c>
      <c r="BW19" s="220"/>
      <c r="BX19" s="219" t="s">
        <v>15</v>
      </c>
    </row>
    <row r="20" spans="1:76" ht="63.75" customHeight="1" x14ac:dyDescent="0.2">
      <c r="A20" s="311">
        <v>45307</v>
      </c>
      <c r="B20" s="76">
        <v>18</v>
      </c>
      <c r="C20" s="133" t="s">
        <v>61</v>
      </c>
      <c r="D20" s="149" t="s">
        <v>316</v>
      </c>
      <c r="E20" s="150" t="s">
        <v>316</v>
      </c>
      <c r="F20" s="150" t="s">
        <v>316</v>
      </c>
      <c r="G20" s="150">
        <v>2022</v>
      </c>
      <c r="H20" s="150" t="s">
        <v>317</v>
      </c>
      <c r="I20" s="166">
        <v>44627</v>
      </c>
      <c r="J20" s="150" t="s">
        <v>316</v>
      </c>
      <c r="K20" s="117" t="s">
        <v>317</v>
      </c>
      <c r="L20" s="117" t="s">
        <v>560</v>
      </c>
      <c r="M20" s="117">
        <v>0</v>
      </c>
      <c r="N20" s="117">
        <v>0</v>
      </c>
      <c r="O20" s="117">
        <v>0</v>
      </c>
      <c r="P20" s="55" t="s">
        <v>317</v>
      </c>
      <c r="Q20" s="55" t="s">
        <v>317</v>
      </c>
      <c r="R20" s="55" t="s">
        <v>316</v>
      </c>
      <c r="S20" s="55" t="s">
        <v>317</v>
      </c>
      <c r="T20" s="55" t="s">
        <v>317</v>
      </c>
      <c r="U20" s="55" t="s">
        <v>317</v>
      </c>
      <c r="V20" s="151" t="s">
        <v>317</v>
      </c>
      <c r="W20" s="151" t="s">
        <v>316</v>
      </c>
      <c r="X20" s="151" t="s">
        <v>316</v>
      </c>
      <c r="Y20" s="151" t="s">
        <v>316</v>
      </c>
      <c r="Z20" s="151">
        <v>16.100000000000001</v>
      </c>
      <c r="AA20" s="151">
        <v>0</v>
      </c>
      <c r="AB20" s="151">
        <v>0</v>
      </c>
      <c r="AC20" s="152" t="s">
        <v>316</v>
      </c>
      <c r="AD20" s="152" t="s">
        <v>316</v>
      </c>
      <c r="AE20" s="152" t="s">
        <v>317</v>
      </c>
      <c r="AF20" s="119" t="s">
        <v>316</v>
      </c>
      <c r="AG20" s="119" t="s">
        <v>316</v>
      </c>
      <c r="AH20" s="119" t="s">
        <v>316</v>
      </c>
      <c r="AI20" s="119" t="s">
        <v>316</v>
      </c>
      <c r="AJ20" s="119" t="s">
        <v>317</v>
      </c>
      <c r="AK20" s="119" t="s">
        <v>317</v>
      </c>
      <c r="AL20" s="119" t="s">
        <v>317</v>
      </c>
      <c r="AM20" s="201"/>
      <c r="AN20" s="119" t="s">
        <v>316</v>
      </c>
      <c r="AO20" s="119" t="s">
        <v>316</v>
      </c>
      <c r="AP20" s="119" t="s">
        <v>316</v>
      </c>
      <c r="AQ20" s="119" t="s">
        <v>316</v>
      </c>
      <c r="AR20" s="119" t="s">
        <v>316</v>
      </c>
      <c r="AS20" s="119" t="s">
        <v>316</v>
      </c>
      <c r="AT20" s="119" t="s">
        <v>316</v>
      </c>
      <c r="AU20" s="119" t="s">
        <v>316</v>
      </c>
      <c r="AV20" s="119" t="s">
        <v>316</v>
      </c>
      <c r="AW20" s="119" t="s">
        <v>316</v>
      </c>
      <c r="AX20" s="119" t="s">
        <v>316</v>
      </c>
      <c r="AY20" s="119" t="s">
        <v>316</v>
      </c>
      <c r="AZ20" s="119" t="s">
        <v>316</v>
      </c>
      <c r="BA20" s="119" t="s">
        <v>316</v>
      </c>
      <c r="BB20" s="120">
        <v>12</v>
      </c>
      <c r="BC20" s="120">
        <v>9</v>
      </c>
      <c r="BD20" s="120">
        <v>8</v>
      </c>
      <c r="BE20" s="120">
        <v>6</v>
      </c>
      <c r="BF20" s="120">
        <v>6</v>
      </c>
      <c r="BG20" s="120">
        <v>2</v>
      </c>
      <c r="BH20" s="120" t="s">
        <v>316</v>
      </c>
      <c r="BI20" s="120" t="s">
        <v>316</v>
      </c>
      <c r="BJ20" s="120" t="s">
        <v>316</v>
      </c>
      <c r="BK20" s="120">
        <v>0</v>
      </c>
      <c r="BL20" s="120">
        <v>0</v>
      </c>
      <c r="BM20" s="120">
        <v>0</v>
      </c>
      <c r="BN20" s="120">
        <v>0</v>
      </c>
      <c r="BO20" s="153" t="s">
        <v>317</v>
      </c>
      <c r="BP20" s="153" t="s">
        <v>317</v>
      </c>
      <c r="BQ20" s="153" t="s">
        <v>316</v>
      </c>
      <c r="BR20" s="153" t="s">
        <v>316</v>
      </c>
      <c r="BS20" s="153" t="s">
        <v>317</v>
      </c>
      <c r="BT20" s="153" t="s">
        <v>317</v>
      </c>
      <c r="BU20" s="153" t="s">
        <v>316</v>
      </c>
      <c r="BV20" s="232">
        <v>1.55E-2</v>
      </c>
      <c r="BW20" s="220"/>
      <c r="BX20" s="219" t="s">
        <v>15</v>
      </c>
    </row>
    <row r="21" spans="1:76" ht="69" customHeight="1" x14ac:dyDescent="0.2">
      <c r="A21" s="311">
        <v>45307</v>
      </c>
      <c r="B21" s="76">
        <v>19</v>
      </c>
      <c r="C21" s="133" t="s">
        <v>63</v>
      </c>
      <c r="D21" s="149" t="s">
        <v>316</v>
      </c>
      <c r="E21" s="150" t="s">
        <v>316</v>
      </c>
      <c r="F21" s="150" t="s">
        <v>316</v>
      </c>
      <c r="G21" s="150">
        <v>2022</v>
      </c>
      <c r="H21" s="150" t="s">
        <v>317</v>
      </c>
      <c r="I21" s="166">
        <v>44749</v>
      </c>
      <c r="J21" s="150" t="s">
        <v>316</v>
      </c>
      <c r="K21" s="117" t="s">
        <v>317</v>
      </c>
      <c r="L21" s="117" t="s">
        <v>560</v>
      </c>
      <c r="M21" s="117">
        <v>0</v>
      </c>
      <c r="N21" s="117">
        <v>0</v>
      </c>
      <c r="O21" s="117">
        <v>0</v>
      </c>
      <c r="P21" s="55" t="s">
        <v>317</v>
      </c>
      <c r="Q21" s="55" t="s">
        <v>317</v>
      </c>
      <c r="R21" s="55" t="s">
        <v>316</v>
      </c>
      <c r="S21" s="55" t="s">
        <v>317</v>
      </c>
      <c r="T21" s="55" t="s">
        <v>317</v>
      </c>
      <c r="U21" s="55" t="s">
        <v>317</v>
      </c>
      <c r="V21" s="151" t="s">
        <v>317</v>
      </c>
      <c r="W21" s="151" t="s">
        <v>317</v>
      </c>
      <c r="X21" s="151" t="s">
        <v>316</v>
      </c>
      <c r="Y21" s="151" t="s">
        <v>316</v>
      </c>
      <c r="Z21" s="151">
        <v>25.4</v>
      </c>
      <c r="AA21" s="151">
        <v>1</v>
      </c>
      <c r="AB21" s="151" t="s">
        <v>347</v>
      </c>
      <c r="AC21" s="152" t="s">
        <v>316</v>
      </c>
      <c r="AD21" s="152" t="s">
        <v>316</v>
      </c>
      <c r="AE21" s="152" t="s">
        <v>317</v>
      </c>
      <c r="AF21" s="119" t="s">
        <v>316</v>
      </c>
      <c r="AG21" s="119" t="s">
        <v>316</v>
      </c>
      <c r="AH21" s="119" t="s">
        <v>316</v>
      </c>
      <c r="AI21" s="119" t="s">
        <v>316</v>
      </c>
      <c r="AJ21" s="119" t="s">
        <v>317</v>
      </c>
      <c r="AK21" s="119" t="s">
        <v>317</v>
      </c>
      <c r="AL21" s="119" t="s">
        <v>317</v>
      </c>
      <c r="AM21" s="201"/>
      <c r="AN21" s="119" t="s">
        <v>316</v>
      </c>
      <c r="AO21" s="119" t="s">
        <v>316</v>
      </c>
      <c r="AP21" s="119" t="s">
        <v>316</v>
      </c>
      <c r="AQ21" s="119" t="s">
        <v>316</v>
      </c>
      <c r="AR21" s="119" t="s">
        <v>316</v>
      </c>
      <c r="AS21" s="119" t="s">
        <v>316</v>
      </c>
      <c r="AT21" s="119" t="s">
        <v>316</v>
      </c>
      <c r="AU21" s="119" t="s">
        <v>316</v>
      </c>
      <c r="AV21" s="119" t="s">
        <v>316</v>
      </c>
      <c r="AW21" s="119" t="s">
        <v>316</v>
      </c>
      <c r="AX21" s="119" t="s">
        <v>316</v>
      </c>
      <c r="AY21" s="119" t="s">
        <v>316</v>
      </c>
      <c r="AZ21" s="119" t="s">
        <v>316</v>
      </c>
      <c r="BA21" s="119" t="s">
        <v>316</v>
      </c>
      <c r="BB21" s="120">
        <v>8</v>
      </c>
      <c r="BC21" s="120">
        <v>4</v>
      </c>
      <c r="BD21" s="120">
        <v>7</v>
      </c>
      <c r="BE21" s="120">
        <v>1</v>
      </c>
      <c r="BF21" s="120">
        <v>5</v>
      </c>
      <c r="BG21" s="120">
        <v>0</v>
      </c>
      <c r="BH21" s="120" t="s">
        <v>316</v>
      </c>
      <c r="BI21" s="120" t="s">
        <v>316</v>
      </c>
      <c r="BJ21" s="120" t="s">
        <v>316</v>
      </c>
      <c r="BK21" s="120">
        <v>0</v>
      </c>
      <c r="BL21" s="120">
        <v>0</v>
      </c>
      <c r="BM21" s="120">
        <v>0</v>
      </c>
      <c r="BN21" s="120">
        <v>0</v>
      </c>
      <c r="BO21" s="153" t="s">
        <v>317</v>
      </c>
      <c r="BP21" s="153" t="s">
        <v>317</v>
      </c>
      <c r="BQ21" s="153" t="s">
        <v>316</v>
      </c>
      <c r="BR21" s="153" t="s">
        <v>316</v>
      </c>
      <c r="BS21" s="153" t="s">
        <v>317</v>
      </c>
      <c r="BT21" s="153" t="s">
        <v>317</v>
      </c>
      <c r="BU21" s="153" t="s">
        <v>316</v>
      </c>
      <c r="BV21" s="232">
        <v>9.4999999999999998E-3</v>
      </c>
      <c r="BW21" s="220"/>
      <c r="BX21" s="219" t="s">
        <v>15</v>
      </c>
    </row>
    <row r="22" spans="1:76" ht="56.25" customHeight="1" x14ac:dyDescent="0.2">
      <c r="A22" s="311">
        <v>45282</v>
      </c>
      <c r="B22" s="76">
        <v>20</v>
      </c>
      <c r="C22" s="133" t="s">
        <v>268</v>
      </c>
      <c r="D22" s="149" t="s">
        <v>316</v>
      </c>
      <c r="E22" s="150" t="s">
        <v>316</v>
      </c>
      <c r="F22" s="150" t="s">
        <v>316</v>
      </c>
      <c r="G22" s="115">
        <v>2023</v>
      </c>
      <c r="H22" s="150" t="s">
        <v>317</v>
      </c>
      <c r="I22" s="169">
        <v>45097</v>
      </c>
      <c r="J22" s="150" t="s">
        <v>316</v>
      </c>
      <c r="K22" s="117" t="s">
        <v>317</v>
      </c>
      <c r="L22" s="117" t="s">
        <v>560</v>
      </c>
      <c r="M22" s="117">
        <v>0</v>
      </c>
      <c r="N22" s="117">
        <v>0</v>
      </c>
      <c r="O22" s="117">
        <v>0</v>
      </c>
      <c r="P22" s="55" t="s">
        <v>317</v>
      </c>
      <c r="Q22" s="55" t="s">
        <v>317</v>
      </c>
      <c r="R22" s="55" t="s">
        <v>316</v>
      </c>
      <c r="S22" s="55" t="s">
        <v>316</v>
      </c>
      <c r="T22" s="55"/>
      <c r="U22" s="55" t="s">
        <v>317</v>
      </c>
      <c r="V22" s="151" t="s">
        <v>317</v>
      </c>
      <c r="W22" s="151" t="s">
        <v>317</v>
      </c>
      <c r="X22" s="151" t="s">
        <v>316</v>
      </c>
      <c r="Y22" s="151" t="s">
        <v>316</v>
      </c>
      <c r="Z22" s="151">
        <v>29</v>
      </c>
      <c r="AA22" s="118">
        <v>3</v>
      </c>
      <c r="AB22" s="151" t="s">
        <v>348</v>
      </c>
      <c r="AC22" s="152" t="s">
        <v>316</v>
      </c>
      <c r="AD22" s="152" t="s">
        <v>316</v>
      </c>
      <c r="AE22" s="152" t="s">
        <v>317</v>
      </c>
      <c r="AF22" s="119" t="s">
        <v>316</v>
      </c>
      <c r="AG22" s="119" t="s">
        <v>316</v>
      </c>
      <c r="AH22" s="119" t="s">
        <v>316</v>
      </c>
      <c r="AI22" s="119" t="s">
        <v>316</v>
      </c>
      <c r="AJ22" s="119" t="s">
        <v>316</v>
      </c>
      <c r="AK22" s="119" t="s">
        <v>316</v>
      </c>
      <c r="AL22" s="119" t="s">
        <v>317</v>
      </c>
      <c r="AM22" s="119"/>
      <c r="AN22" s="119" t="s">
        <v>316</v>
      </c>
      <c r="AO22" s="119" t="s">
        <v>316</v>
      </c>
      <c r="AP22" s="119" t="s">
        <v>316</v>
      </c>
      <c r="AQ22" s="119" t="s">
        <v>316</v>
      </c>
      <c r="AR22" s="119" t="s">
        <v>316</v>
      </c>
      <c r="AS22" s="119" t="s">
        <v>316</v>
      </c>
      <c r="AT22" s="119" t="s">
        <v>316</v>
      </c>
      <c r="AU22" s="119" t="s">
        <v>316</v>
      </c>
      <c r="AV22" s="119" t="s">
        <v>316</v>
      </c>
      <c r="AW22" s="119" t="s">
        <v>316</v>
      </c>
      <c r="AX22" s="119" t="s">
        <v>316</v>
      </c>
      <c r="AY22" s="119" t="s">
        <v>316</v>
      </c>
      <c r="AZ22" s="119" t="s">
        <v>316</v>
      </c>
      <c r="BA22" s="119" t="s">
        <v>316</v>
      </c>
      <c r="BB22" s="120">
        <v>19</v>
      </c>
      <c r="BC22" s="120">
        <v>10</v>
      </c>
      <c r="BD22" s="120">
        <v>9</v>
      </c>
      <c r="BE22" s="120">
        <v>7</v>
      </c>
      <c r="BF22" s="120">
        <v>9</v>
      </c>
      <c r="BG22" s="120">
        <v>2</v>
      </c>
      <c r="BH22" s="120" t="s">
        <v>316</v>
      </c>
      <c r="BI22" s="120" t="s">
        <v>316</v>
      </c>
      <c r="BJ22" s="120" t="s">
        <v>316</v>
      </c>
      <c r="BK22" s="120">
        <v>0</v>
      </c>
      <c r="BL22" s="120">
        <v>0</v>
      </c>
      <c r="BM22" s="120">
        <v>0</v>
      </c>
      <c r="BN22" s="120">
        <v>0</v>
      </c>
      <c r="BO22" s="153" t="s">
        <v>317</v>
      </c>
      <c r="BP22" s="153" t="s">
        <v>316</v>
      </c>
      <c r="BQ22" s="153" t="s">
        <v>316</v>
      </c>
      <c r="BR22" s="153" t="s">
        <v>317</v>
      </c>
      <c r="BS22" s="153" t="s">
        <v>316</v>
      </c>
      <c r="BT22" s="153" t="s">
        <v>317</v>
      </c>
      <c r="BU22" s="153" t="s">
        <v>316</v>
      </c>
      <c r="BV22" s="234">
        <v>3.7199999999999997E-2</v>
      </c>
      <c r="BW22" s="225"/>
      <c r="BX22" s="217" t="s">
        <v>15</v>
      </c>
    </row>
    <row r="23" spans="1:76" ht="58.5" customHeight="1" x14ac:dyDescent="0.2">
      <c r="A23" s="311">
        <v>45308</v>
      </c>
      <c r="B23" s="76">
        <v>21</v>
      </c>
      <c r="C23" s="133" t="s">
        <v>269</v>
      </c>
      <c r="D23" s="149" t="s">
        <v>316</v>
      </c>
      <c r="E23" s="150" t="s">
        <v>316</v>
      </c>
      <c r="F23" s="150" t="s">
        <v>316</v>
      </c>
      <c r="G23" s="115">
        <v>2022</v>
      </c>
      <c r="H23" s="150" t="s">
        <v>317</v>
      </c>
      <c r="I23" s="169">
        <v>44691</v>
      </c>
      <c r="J23" s="150" t="s">
        <v>316</v>
      </c>
      <c r="K23" s="117" t="s">
        <v>317</v>
      </c>
      <c r="L23" s="117" t="s">
        <v>560</v>
      </c>
      <c r="M23" s="117">
        <v>0</v>
      </c>
      <c r="N23" s="117">
        <v>0</v>
      </c>
      <c r="O23" s="117">
        <v>0</v>
      </c>
      <c r="P23" s="55" t="s">
        <v>317</v>
      </c>
      <c r="Q23" s="55" t="s">
        <v>317</v>
      </c>
      <c r="R23" s="55" t="s">
        <v>316</v>
      </c>
      <c r="S23" s="55" t="s">
        <v>317</v>
      </c>
      <c r="T23" s="55" t="s">
        <v>317</v>
      </c>
      <c r="U23" s="55" t="s">
        <v>317</v>
      </c>
      <c r="V23" s="151" t="s">
        <v>317</v>
      </c>
      <c r="W23" s="151" t="s">
        <v>316</v>
      </c>
      <c r="X23" s="151" t="s">
        <v>316</v>
      </c>
      <c r="Y23" s="151" t="s">
        <v>316</v>
      </c>
      <c r="Z23" s="118">
        <v>34.799999999999997</v>
      </c>
      <c r="AA23" s="118">
        <v>5</v>
      </c>
      <c r="AB23" s="151" t="s">
        <v>349</v>
      </c>
      <c r="AC23" s="152" t="s">
        <v>316</v>
      </c>
      <c r="AD23" s="152" t="s">
        <v>316</v>
      </c>
      <c r="AE23" s="152" t="s">
        <v>317</v>
      </c>
      <c r="AF23" s="119" t="s">
        <v>316</v>
      </c>
      <c r="AG23" s="119" t="s">
        <v>316</v>
      </c>
      <c r="AH23" s="119" t="s">
        <v>316</v>
      </c>
      <c r="AI23" s="119" t="s">
        <v>316</v>
      </c>
      <c r="AJ23" s="119" t="s">
        <v>317</v>
      </c>
      <c r="AK23" s="119" t="s">
        <v>317</v>
      </c>
      <c r="AL23" s="119" t="s">
        <v>317</v>
      </c>
      <c r="AM23" s="201"/>
      <c r="AN23" s="119" t="s">
        <v>316</v>
      </c>
      <c r="AO23" s="119" t="s">
        <v>316</v>
      </c>
      <c r="AP23" s="119" t="s">
        <v>316</v>
      </c>
      <c r="AQ23" s="119" t="s">
        <v>316</v>
      </c>
      <c r="AR23" s="119" t="s">
        <v>316</v>
      </c>
      <c r="AS23" s="119" t="s">
        <v>316</v>
      </c>
      <c r="AT23" s="119" t="s">
        <v>316</v>
      </c>
      <c r="AU23" s="119" t="s">
        <v>316</v>
      </c>
      <c r="AV23" s="119" t="s">
        <v>316</v>
      </c>
      <c r="AW23" s="119" t="s">
        <v>316</v>
      </c>
      <c r="AX23" s="119" t="s">
        <v>316</v>
      </c>
      <c r="AY23" s="119" t="s">
        <v>316</v>
      </c>
      <c r="AZ23" s="119" t="s">
        <v>316</v>
      </c>
      <c r="BA23" s="119" t="s">
        <v>316</v>
      </c>
      <c r="BB23" s="120">
        <v>15</v>
      </c>
      <c r="BC23" s="120">
        <v>2</v>
      </c>
      <c r="BD23" s="120">
        <v>14</v>
      </c>
      <c r="BE23" s="120">
        <v>1</v>
      </c>
      <c r="BF23" s="120">
        <v>10</v>
      </c>
      <c r="BG23" s="120">
        <v>0</v>
      </c>
      <c r="BH23" s="120" t="s">
        <v>316</v>
      </c>
      <c r="BI23" s="120" t="s">
        <v>316</v>
      </c>
      <c r="BJ23" s="120" t="s">
        <v>316</v>
      </c>
      <c r="BK23" s="120">
        <v>0</v>
      </c>
      <c r="BL23" s="120">
        <v>0</v>
      </c>
      <c r="BM23" s="120">
        <v>0</v>
      </c>
      <c r="BN23" s="120">
        <v>0</v>
      </c>
      <c r="BO23" s="153" t="s">
        <v>317</v>
      </c>
      <c r="BP23" s="153" t="s">
        <v>317</v>
      </c>
      <c r="BQ23" s="153" t="s">
        <v>316</v>
      </c>
      <c r="BR23" s="153" t="s">
        <v>316</v>
      </c>
      <c r="BS23" s="153" t="s">
        <v>317</v>
      </c>
      <c r="BT23" s="153" t="s">
        <v>317</v>
      </c>
      <c r="BU23" s="153" t="s">
        <v>316</v>
      </c>
      <c r="BV23" s="232">
        <v>2.5999999999999999E-3</v>
      </c>
      <c r="BW23" s="220"/>
      <c r="BX23" s="219" t="s">
        <v>15</v>
      </c>
    </row>
    <row r="24" spans="1:76" ht="54.75" customHeight="1" x14ac:dyDescent="0.2">
      <c r="A24" s="311">
        <v>45282</v>
      </c>
      <c r="B24" s="76">
        <v>22</v>
      </c>
      <c r="C24" s="133" t="s">
        <v>66</v>
      </c>
      <c r="D24" s="149" t="s">
        <v>316</v>
      </c>
      <c r="E24" s="150" t="s">
        <v>316</v>
      </c>
      <c r="F24" s="150" t="s">
        <v>316</v>
      </c>
      <c r="G24" s="150">
        <v>2023</v>
      </c>
      <c r="H24" s="150" t="s">
        <v>317</v>
      </c>
      <c r="I24" s="166">
        <v>45096</v>
      </c>
      <c r="J24" s="150" t="s">
        <v>316</v>
      </c>
      <c r="K24" s="117" t="s">
        <v>316</v>
      </c>
      <c r="L24" s="117" t="s">
        <v>350</v>
      </c>
      <c r="M24" s="117">
        <v>16</v>
      </c>
      <c r="N24" s="117">
        <v>16</v>
      </c>
      <c r="O24" s="117">
        <v>16</v>
      </c>
      <c r="P24" s="55" t="s">
        <v>317</v>
      </c>
      <c r="Q24" s="55" t="s">
        <v>317</v>
      </c>
      <c r="R24" s="55" t="s">
        <v>317</v>
      </c>
      <c r="S24" s="55" t="s">
        <v>316</v>
      </c>
      <c r="T24" s="55" t="s">
        <v>317</v>
      </c>
      <c r="U24" s="55" t="s">
        <v>317</v>
      </c>
      <c r="V24" s="151" t="s">
        <v>317</v>
      </c>
      <c r="W24" s="151" t="s">
        <v>317</v>
      </c>
      <c r="X24" s="151" t="s">
        <v>316</v>
      </c>
      <c r="Y24" s="151" t="s">
        <v>316</v>
      </c>
      <c r="Z24" s="151">
        <v>353</v>
      </c>
      <c r="AA24" s="151">
        <v>47</v>
      </c>
      <c r="AB24" s="151" t="s">
        <v>351</v>
      </c>
      <c r="AC24" s="152" t="s">
        <v>316</v>
      </c>
      <c r="AD24" s="152" t="s">
        <v>316</v>
      </c>
      <c r="AE24" s="152" t="s">
        <v>316</v>
      </c>
      <c r="AF24" s="119" t="s">
        <v>316</v>
      </c>
      <c r="AG24" s="119" t="s">
        <v>316</v>
      </c>
      <c r="AH24" s="119" t="s">
        <v>316</v>
      </c>
      <c r="AI24" s="119" t="s">
        <v>316</v>
      </c>
      <c r="AJ24" s="119" t="s">
        <v>316</v>
      </c>
      <c r="AK24" s="119" t="s">
        <v>316</v>
      </c>
      <c r="AL24" s="119" t="s">
        <v>317</v>
      </c>
      <c r="AM24" s="119"/>
      <c r="AN24" s="119" t="s">
        <v>316</v>
      </c>
      <c r="AO24" s="119" t="s">
        <v>316</v>
      </c>
      <c r="AP24" s="119" t="s">
        <v>316</v>
      </c>
      <c r="AQ24" s="119" t="s">
        <v>316</v>
      </c>
      <c r="AR24" s="119" t="s">
        <v>316</v>
      </c>
      <c r="AS24" s="119" t="s">
        <v>316</v>
      </c>
      <c r="AT24" s="119" t="s">
        <v>316</v>
      </c>
      <c r="AU24" s="119" t="s">
        <v>316</v>
      </c>
      <c r="AV24" s="119" t="s">
        <v>316</v>
      </c>
      <c r="AW24" s="119" t="s">
        <v>316</v>
      </c>
      <c r="AX24" s="119" t="s">
        <v>316</v>
      </c>
      <c r="AY24" s="119" t="s">
        <v>316</v>
      </c>
      <c r="AZ24" s="119" t="s">
        <v>316</v>
      </c>
      <c r="BA24" s="119" t="s">
        <v>316</v>
      </c>
      <c r="BB24" s="120">
        <v>25</v>
      </c>
      <c r="BC24" s="120">
        <v>13</v>
      </c>
      <c r="BD24" s="120">
        <v>11</v>
      </c>
      <c r="BE24" s="120">
        <v>10</v>
      </c>
      <c r="BF24" s="120">
        <v>8</v>
      </c>
      <c r="BG24" s="120">
        <v>6.66</v>
      </c>
      <c r="BH24" s="120" t="s">
        <v>316</v>
      </c>
      <c r="BI24" s="120" t="s">
        <v>316</v>
      </c>
      <c r="BJ24" s="120" t="s">
        <v>316</v>
      </c>
      <c r="BK24" s="120">
        <v>1</v>
      </c>
      <c r="BL24" s="120">
        <v>0</v>
      </c>
      <c r="BM24" s="120">
        <v>0</v>
      </c>
      <c r="BN24" s="120">
        <v>0</v>
      </c>
      <c r="BO24" s="153" t="s">
        <v>317</v>
      </c>
      <c r="BP24" s="153" t="s">
        <v>316</v>
      </c>
      <c r="BQ24" s="153" t="s">
        <v>316</v>
      </c>
      <c r="BR24" s="153" t="s">
        <v>317</v>
      </c>
      <c r="BS24" s="153" t="s">
        <v>316</v>
      </c>
      <c r="BT24" s="153" t="s">
        <v>317</v>
      </c>
      <c r="BU24" s="153" t="s">
        <v>316</v>
      </c>
      <c r="BV24" s="232">
        <v>3.7699999999999997E-2</v>
      </c>
      <c r="BW24" s="221"/>
      <c r="BX24" s="219" t="s">
        <v>15</v>
      </c>
    </row>
    <row r="25" spans="1:76" ht="70.5" customHeight="1" x14ac:dyDescent="0.2">
      <c r="A25" s="311">
        <v>45282</v>
      </c>
      <c r="B25" s="76">
        <v>23</v>
      </c>
      <c r="C25" s="133" t="s">
        <v>270</v>
      </c>
      <c r="D25" s="149" t="s">
        <v>316</v>
      </c>
      <c r="E25" s="150" t="s">
        <v>316</v>
      </c>
      <c r="F25" s="150" t="s">
        <v>316</v>
      </c>
      <c r="G25" s="115">
        <v>2023</v>
      </c>
      <c r="H25" s="150" t="s">
        <v>317</v>
      </c>
      <c r="I25" s="169">
        <v>45097</v>
      </c>
      <c r="J25" s="150" t="s">
        <v>316</v>
      </c>
      <c r="K25" s="117" t="s">
        <v>317</v>
      </c>
      <c r="L25" s="117" t="s">
        <v>560</v>
      </c>
      <c r="M25" s="117">
        <v>0</v>
      </c>
      <c r="N25" s="117">
        <v>0</v>
      </c>
      <c r="O25" s="117">
        <v>0</v>
      </c>
      <c r="P25" s="55" t="s">
        <v>317</v>
      </c>
      <c r="Q25" s="55" t="s">
        <v>317</v>
      </c>
      <c r="R25" s="55" t="s">
        <v>317</v>
      </c>
      <c r="S25" s="55" t="s">
        <v>316</v>
      </c>
      <c r="T25" s="55" t="s">
        <v>317</v>
      </c>
      <c r="U25" s="55" t="s">
        <v>317</v>
      </c>
      <c r="V25" s="151" t="s">
        <v>317</v>
      </c>
      <c r="W25" s="151" t="s">
        <v>317</v>
      </c>
      <c r="X25" s="151" t="s">
        <v>316</v>
      </c>
      <c r="Y25" s="151" t="s">
        <v>316</v>
      </c>
      <c r="Z25" s="118">
        <v>25</v>
      </c>
      <c r="AA25" s="118">
        <v>1</v>
      </c>
      <c r="AB25" s="151" t="s">
        <v>352</v>
      </c>
      <c r="AC25" s="152" t="s">
        <v>316</v>
      </c>
      <c r="AD25" s="152" t="s">
        <v>316</v>
      </c>
      <c r="AE25" s="152" t="s">
        <v>317</v>
      </c>
      <c r="AF25" s="119" t="s">
        <v>316</v>
      </c>
      <c r="AG25" s="119" t="s">
        <v>316</v>
      </c>
      <c r="AH25" s="119" t="s">
        <v>316</v>
      </c>
      <c r="AI25" s="119" t="s">
        <v>316</v>
      </c>
      <c r="AJ25" s="119" t="s">
        <v>316</v>
      </c>
      <c r="AK25" s="119" t="s">
        <v>316</v>
      </c>
      <c r="AL25" s="119" t="s">
        <v>317</v>
      </c>
      <c r="AM25" s="119"/>
      <c r="AN25" s="119" t="s">
        <v>316</v>
      </c>
      <c r="AO25" s="119" t="s">
        <v>316</v>
      </c>
      <c r="AP25" s="119" t="s">
        <v>316</v>
      </c>
      <c r="AQ25" s="119" t="s">
        <v>316</v>
      </c>
      <c r="AR25" s="119" t="s">
        <v>316</v>
      </c>
      <c r="AS25" s="119" t="s">
        <v>316</v>
      </c>
      <c r="AT25" s="119" t="s">
        <v>316</v>
      </c>
      <c r="AU25" s="119" t="s">
        <v>316</v>
      </c>
      <c r="AV25" s="119" t="s">
        <v>316</v>
      </c>
      <c r="AW25" s="119" t="s">
        <v>316</v>
      </c>
      <c r="AX25" s="119" t="s">
        <v>316</v>
      </c>
      <c r="AY25" s="119" t="s">
        <v>316</v>
      </c>
      <c r="AZ25" s="119" t="s">
        <v>316</v>
      </c>
      <c r="BA25" s="119" t="s">
        <v>316</v>
      </c>
      <c r="BB25" s="120">
        <v>15</v>
      </c>
      <c r="BC25" s="120">
        <v>8</v>
      </c>
      <c r="BD25" s="120">
        <v>7</v>
      </c>
      <c r="BE25" s="120">
        <v>4</v>
      </c>
      <c r="BF25" s="120">
        <v>6</v>
      </c>
      <c r="BG25" s="120">
        <v>1.5</v>
      </c>
      <c r="BH25" s="120" t="s">
        <v>316</v>
      </c>
      <c r="BI25" s="120" t="s">
        <v>316</v>
      </c>
      <c r="BJ25" s="120" t="s">
        <v>316</v>
      </c>
      <c r="BK25" s="120">
        <v>0</v>
      </c>
      <c r="BL25" s="120">
        <v>0</v>
      </c>
      <c r="BM25" s="120">
        <v>0</v>
      </c>
      <c r="BN25" s="120">
        <v>0</v>
      </c>
      <c r="BO25" s="153" t="s">
        <v>317</v>
      </c>
      <c r="BP25" s="153" t="s">
        <v>316</v>
      </c>
      <c r="BQ25" s="153" t="s">
        <v>316</v>
      </c>
      <c r="BR25" s="153" t="s">
        <v>317</v>
      </c>
      <c r="BS25" s="153" t="s">
        <v>316</v>
      </c>
      <c r="BT25" s="153" t="s">
        <v>317</v>
      </c>
      <c r="BU25" s="153" t="s">
        <v>316</v>
      </c>
      <c r="BV25" s="232">
        <v>7.3300000000000004E-2</v>
      </c>
      <c r="BW25" s="220"/>
      <c r="BX25" s="219" t="s">
        <v>15</v>
      </c>
    </row>
    <row r="26" spans="1:76" ht="64.5" customHeight="1" x14ac:dyDescent="0.2">
      <c r="A26" s="311">
        <v>45317</v>
      </c>
      <c r="B26" s="76">
        <v>24</v>
      </c>
      <c r="C26" s="133" t="s">
        <v>72</v>
      </c>
      <c r="D26" s="149" t="s">
        <v>316</v>
      </c>
      <c r="E26" s="150" t="s">
        <v>316</v>
      </c>
      <c r="F26" s="150" t="s">
        <v>317</v>
      </c>
      <c r="G26" s="150">
        <v>2015</v>
      </c>
      <c r="H26" s="150" t="s">
        <v>317</v>
      </c>
      <c r="I26" s="166">
        <v>45078</v>
      </c>
      <c r="J26" s="150" t="s">
        <v>316</v>
      </c>
      <c r="K26" s="117" t="s">
        <v>316</v>
      </c>
      <c r="L26" s="117" t="s">
        <v>353</v>
      </c>
      <c r="M26" s="117">
        <v>13.2</v>
      </c>
      <c r="N26" s="117">
        <v>0</v>
      </c>
      <c r="O26" s="117">
        <v>0</v>
      </c>
      <c r="P26" s="55" t="s">
        <v>317</v>
      </c>
      <c r="Q26" s="55" t="s">
        <v>317</v>
      </c>
      <c r="R26" s="55" t="s">
        <v>316</v>
      </c>
      <c r="S26" s="55" t="s">
        <v>317</v>
      </c>
      <c r="T26" s="55" t="s">
        <v>317</v>
      </c>
      <c r="U26" s="55" t="s">
        <v>317</v>
      </c>
      <c r="V26" s="151" t="s">
        <v>317</v>
      </c>
      <c r="W26" s="151" t="s">
        <v>316</v>
      </c>
      <c r="X26" s="151" t="s">
        <v>316</v>
      </c>
      <c r="Y26" s="151" t="s">
        <v>316</v>
      </c>
      <c r="Z26" s="151">
        <v>317.89999999999998</v>
      </c>
      <c r="AA26" s="151">
        <v>25</v>
      </c>
      <c r="AB26" s="151" t="s">
        <v>354</v>
      </c>
      <c r="AC26" s="152" t="s">
        <v>316</v>
      </c>
      <c r="AD26" s="152" t="s">
        <v>316</v>
      </c>
      <c r="AE26" s="152" t="s">
        <v>317</v>
      </c>
      <c r="AF26" s="119" t="s">
        <v>316</v>
      </c>
      <c r="AG26" s="119" t="s">
        <v>317</v>
      </c>
      <c r="AH26" s="119" t="s">
        <v>317</v>
      </c>
      <c r="AI26" s="119" t="s">
        <v>317</v>
      </c>
      <c r="AJ26" s="119" t="s">
        <v>317</v>
      </c>
      <c r="AK26" s="119" t="s">
        <v>317</v>
      </c>
      <c r="AL26" s="119" t="s">
        <v>316</v>
      </c>
      <c r="AM26" s="312" t="s">
        <v>355</v>
      </c>
      <c r="AN26" s="119" t="s">
        <v>316</v>
      </c>
      <c r="AO26" s="119" t="s">
        <v>316</v>
      </c>
      <c r="AP26" s="119" t="s">
        <v>316</v>
      </c>
      <c r="AQ26" s="119" t="s">
        <v>316</v>
      </c>
      <c r="AR26" s="119" t="s">
        <v>316</v>
      </c>
      <c r="AS26" s="119" t="s">
        <v>316</v>
      </c>
      <c r="AT26" s="119" t="s">
        <v>316</v>
      </c>
      <c r="AU26" s="119" t="s">
        <v>316</v>
      </c>
      <c r="AV26" s="119" t="s">
        <v>316</v>
      </c>
      <c r="AW26" s="119" t="s">
        <v>316</v>
      </c>
      <c r="AX26" s="119" t="s">
        <v>316</v>
      </c>
      <c r="AY26" s="119" t="s">
        <v>316</v>
      </c>
      <c r="AZ26" s="119" t="s">
        <v>316</v>
      </c>
      <c r="BA26" s="119" t="s">
        <v>316</v>
      </c>
      <c r="BB26" s="120">
        <v>15</v>
      </c>
      <c r="BC26" s="120">
        <v>8</v>
      </c>
      <c r="BD26" s="120">
        <v>7</v>
      </c>
      <c r="BE26" s="120">
        <v>7</v>
      </c>
      <c r="BF26" s="120">
        <v>4.7</v>
      </c>
      <c r="BG26" s="120">
        <v>4.7</v>
      </c>
      <c r="BH26" s="120" t="s">
        <v>316</v>
      </c>
      <c r="BI26" s="120" t="s">
        <v>316</v>
      </c>
      <c r="BJ26" s="120" t="s">
        <v>316</v>
      </c>
      <c r="BK26" s="120">
        <v>2</v>
      </c>
      <c r="BL26" s="120">
        <v>0</v>
      </c>
      <c r="BM26" s="120">
        <v>0</v>
      </c>
      <c r="BN26" s="120">
        <v>0</v>
      </c>
      <c r="BO26" s="153" t="s">
        <v>317</v>
      </c>
      <c r="BP26" s="153" t="s">
        <v>316</v>
      </c>
      <c r="BQ26" s="153" t="s">
        <v>316</v>
      </c>
      <c r="BR26" s="153" t="s">
        <v>317</v>
      </c>
      <c r="BS26" s="153" t="s">
        <v>316</v>
      </c>
      <c r="BT26" s="153" t="s">
        <v>317</v>
      </c>
      <c r="BU26" s="153" t="s">
        <v>316</v>
      </c>
      <c r="BV26" s="232">
        <v>8.9999999999999998E-4</v>
      </c>
      <c r="BW26" s="220"/>
      <c r="BX26" s="219" t="s">
        <v>15</v>
      </c>
    </row>
    <row r="27" spans="1:76" ht="69" customHeight="1" x14ac:dyDescent="0.2">
      <c r="A27" s="311">
        <v>45320</v>
      </c>
      <c r="B27" s="76">
        <v>25</v>
      </c>
      <c r="C27" s="133" t="s">
        <v>73</v>
      </c>
      <c r="D27" s="149" t="s">
        <v>316</v>
      </c>
      <c r="E27" s="150" t="s">
        <v>316</v>
      </c>
      <c r="F27" s="150" t="s">
        <v>316</v>
      </c>
      <c r="G27" s="150">
        <v>2010</v>
      </c>
      <c r="H27" s="150" t="s">
        <v>317</v>
      </c>
      <c r="I27" s="150">
        <v>2010</v>
      </c>
      <c r="J27" s="150" t="s">
        <v>316</v>
      </c>
      <c r="K27" s="117" t="s">
        <v>317</v>
      </c>
      <c r="L27" s="117" t="s">
        <v>560</v>
      </c>
      <c r="M27" s="117">
        <v>0</v>
      </c>
      <c r="N27" s="117">
        <v>0</v>
      </c>
      <c r="O27" s="117">
        <v>0</v>
      </c>
      <c r="P27" s="55" t="s">
        <v>317</v>
      </c>
      <c r="Q27" s="55" t="s">
        <v>317</v>
      </c>
      <c r="R27" s="55" t="s">
        <v>317</v>
      </c>
      <c r="S27" s="55" t="s">
        <v>316</v>
      </c>
      <c r="T27" s="55" t="s">
        <v>317</v>
      </c>
      <c r="U27" s="55" t="s">
        <v>317</v>
      </c>
      <c r="V27" s="151" t="s">
        <v>317</v>
      </c>
      <c r="W27" s="151" t="s">
        <v>316</v>
      </c>
      <c r="X27" s="151" t="s">
        <v>317</v>
      </c>
      <c r="Y27" s="151" t="s">
        <v>316</v>
      </c>
      <c r="Z27" s="151">
        <v>32</v>
      </c>
      <c r="AA27" s="151">
        <v>1</v>
      </c>
      <c r="AB27" s="151" t="s">
        <v>356</v>
      </c>
      <c r="AC27" s="152" t="s">
        <v>316</v>
      </c>
      <c r="AD27" s="152" t="s">
        <v>316</v>
      </c>
      <c r="AE27" s="152" t="s">
        <v>317</v>
      </c>
      <c r="AF27" s="119" t="s">
        <v>316</v>
      </c>
      <c r="AG27" s="119" t="s">
        <v>317</v>
      </c>
      <c r="AH27" s="119" t="s">
        <v>317</v>
      </c>
      <c r="AI27" s="119" t="s">
        <v>317</v>
      </c>
      <c r="AJ27" s="119" t="s">
        <v>317</v>
      </c>
      <c r="AK27" s="119" t="s">
        <v>317</v>
      </c>
      <c r="AL27" s="119" t="s">
        <v>316</v>
      </c>
      <c r="AM27" s="312" t="s">
        <v>357</v>
      </c>
      <c r="AN27" s="119" t="s">
        <v>316</v>
      </c>
      <c r="AO27" s="119" t="s">
        <v>316</v>
      </c>
      <c r="AP27" s="119" t="s">
        <v>316</v>
      </c>
      <c r="AQ27" s="119" t="s">
        <v>317</v>
      </c>
      <c r="AR27" s="119" t="s">
        <v>316</v>
      </c>
      <c r="AS27" s="119" t="s">
        <v>316</v>
      </c>
      <c r="AT27" s="119" t="s">
        <v>316</v>
      </c>
      <c r="AU27" s="119" t="s">
        <v>316</v>
      </c>
      <c r="AV27" s="119" t="s">
        <v>317</v>
      </c>
      <c r="AW27" s="119" t="s">
        <v>316</v>
      </c>
      <c r="AX27" s="119" t="s">
        <v>316</v>
      </c>
      <c r="AY27" s="119" t="s">
        <v>316</v>
      </c>
      <c r="AZ27" s="119" t="s">
        <v>316</v>
      </c>
      <c r="BA27" s="119" t="s">
        <v>316</v>
      </c>
      <c r="BB27" s="120">
        <v>14</v>
      </c>
      <c r="BC27" s="120">
        <v>4</v>
      </c>
      <c r="BD27" s="120">
        <v>10</v>
      </c>
      <c r="BE27" s="120">
        <v>4</v>
      </c>
      <c r="BF27" s="120">
        <v>6.3</v>
      </c>
      <c r="BG27" s="120">
        <v>2</v>
      </c>
      <c r="BH27" s="120" t="s">
        <v>316</v>
      </c>
      <c r="BI27" s="120" t="s">
        <v>316</v>
      </c>
      <c r="BJ27" s="120" t="s">
        <v>316</v>
      </c>
      <c r="BK27" s="120">
        <v>0</v>
      </c>
      <c r="BL27" s="120">
        <v>0</v>
      </c>
      <c r="BM27" s="120">
        <v>0</v>
      </c>
      <c r="BN27" s="120">
        <v>0</v>
      </c>
      <c r="BO27" s="153" t="s">
        <v>317</v>
      </c>
      <c r="BP27" s="153" t="s">
        <v>316</v>
      </c>
      <c r="BQ27" s="153" t="s">
        <v>316</v>
      </c>
      <c r="BR27" s="153" t="s">
        <v>316</v>
      </c>
      <c r="BS27" s="153" t="s">
        <v>317</v>
      </c>
      <c r="BT27" s="153" t="s">
        <v>316</v>
      </c>
      <c r="BU27" s="153" t="s">
        <v>316</v>
      </c>
      <c r="BV27" s="232">
        <v>7.5899999999999995E-2</v>
      </c>
      <c r="BW27" s="224"/>
      <c r="BX27" s="219" t="s">
        <v>15</v>
      </c>
    </row>
    <row r="28" spans="1:76" x14ac:dyDescent="0.2">
      <c r="A28" s="311">
        <v>45324</v>
      </c>
      <c r="B28" s="76">
        <v>26</v>
      </c>
      <c r="C28" s="133" t="s">
        <v>75</v>
      </c>
      <c r="D28" s="149" t="s">
        <v>316</v>
      </c>
      <c r="E28" s="150" t="s">
        <v>316</v>
      </c>
      <c r="F28" s="150" t="s">
        <v>316</v>
      </c>
      <c r="G28" s="150">
        <v>2020</v>
      </c>
      <c r="H28" s="150" t="s">
        <v>316</v>
      </c>
      <c r="I28" s="166">
        <v>45078</v>
      </c>
      <c r="J28" s="150" t="s">
        <v>316</v>
      </c>
      <c r="K28" s="117" t="s">
        <v>317</v>
      </c>
      <c r="L28" s="117" t="s">
        <v>560</v>
      </c>
      <c r="M28" s="117">
        <v>0</v>
      </c>
      <c r="N28" s="117">
        <v>0</v>
      </c>
      <c r="O28" s="117">
        <v>0</v>
      </c>
      <c r="P28" s="55" t="s">
        <v>317</v>
      </c>
      <c r="Q28" s="55" t="s">
        <v>317</v>
      </c>
      <c r="R28" s="55" t="s">
        <v>317</v>
      </c>
      <c r="S28" s="55" t="s">
        <v>316</v>
      </c>
      <c r="T28" s="55" t="s">
        <v>317</v>
      </c>
      <c r="U28" s="55" t="s">
        <v>317</v>
      </c>
      <c r="V28" s="151" t="s">
        <v>317</v>
      </c>
      <c r="W28" s="151" t="s">
        <v>317</v>
      </c>
      <c r="X28" s="151" t="s">
        <v>316</v>
      </c>
      <c r="Y28" s="151" t="s">
        <v>316</v>
      </c>
      <c r="Z28" s="151">
        <v>8.8000000000000007</v>
      </c>
      <c r="AA28" s="118">
        <v>0</v>
      </c>
      <c r="AB28" s="118">
        <v>0</v>
      </c>
      <c r="AC28" s="152" t="s">
        <v>316</v>
      </c>
      <c r="AD28" s="152" t="s">
        <v>316</v>
      </c>
      <c r="AE28" s="152" t="s">
        <v>317</v>
      </c>
      <c r="AF28" s="119" t="s">
        <v>316</v>
      </c>
      <c r="AG28" s="119" t="s">
        <v>317</v>
      </c>
      <c r="AH28" s="119" t="s">
        <v>317</v>
      </c>
      <c r="AI28" s="119" t="s">
        <v>317</v>
      </c>
      <c r="AJ28" s="119" t="s">
        <v>317</v>
      </c>
      <c r="AK28" s="119" t="s">
        <v>317</v>
      </c>
      <c r="AL28" s="119" t="s">
        <v>317</v>
      </c>
      <c r="AM28" s="119"/>
      <c r="AN28" s="119" t="s">
        <v>316</v>
      </c>
      <c r="AO28" s="119" t="s">
        <v>316</v>
      </c>
      <c r="AP28" s="119" t="s">
        <v>316</v>
      </c>
      <c r="AQ28" s="119" t="s">
        <v>316</v>
      </c>
      <c r="AR28" s="119" t="s">
        <v>316</v>
      </c>
      <c r="AS28" s="119" t="s">
        <v>316</v>
      </c>
      <c r="AT28" s="119" t="s">
        <v>316</v>
      </c>
      <c r="AU28" s="119" t="s">
        <v>316</v>
      </c>
      <c r="AV28" s="119" t="s">
        <v>316</v>
      </c>
      <c r="AW28" s="119" t="s">
        <v>316</v>
      </c>
      <c r="AX28" s="119" t="s">
        <v>316</v>
      </c>
      <c r="AY28" s="119" t="s">
        <v>316</v>
      </c>
      <c r="AZ28" s="119" t="s">
        <v>316</v>
      </c>
      <c r="BA28" s="119" t="s">
        <v>316</v>
      </c>
      <c r="BB28" s="120">
        <v>13</v>
      </c>
      <c r="BC28" s="120">
        <v>7</v>
      </c>
      <c r="BD28" s="120">
        <v>6</v>
      </c>
      <c r="BE28" s="120">
        <v>2</v>
      </c>
      <c r="BF28" s="120">
        <v>2</v>
      </c>
      <c r="BG28" s="120">
        <v>2</v>
      </c>
      <c r="BH28" s="120" t="s">
        <v>316</v>
      </c>
      <c r="BI28" s="120" t="s">
        <v>316</v>
      </c>
      <c r="BJ28" s="120" t="s">
        <v>316</v>
      </c>
      <c r="BK28" s="120">
        <v>0</v>
      </c>
      <c r="BL28" s="120">
        <v>0</v>
      </c>
      <c r="BM28" s="120">
        <v>0</v>
      </c>
      <c r="BN28" s="120">
        <v>0</v>
      </c>
      <c r="BO28" s="153" t="s">
        <v>317</v>
      </c>
      <c r="BP28" s="153" t="s">
        <v>316</v>
      </c>
      <c r="BQ28" s="153" t="s">
        <v>316</v>
      </c>
      <c r="BR28" s="153" t="s">
        <v>316</v>
      </c>
      <c r="BS28" s="153" t="s">
        <v>317</v>
      </c>
      <c r="BT28" s="153" t="s">
        <v>316</v>
      </c>
      <c r="BU28" s="153" t="s">
        <v>316</v>
      </c>
      <c r="BV28" s="232">
        <v>0.01</v>
      </c>
      <c r="BW28" s="220"/>
      <c r="BX28" s="219" t="s">
        <v>15</v>
      </c>
    </row>
    <row r="29" spans="1:76" ht="48.75" customHeight="1" x14ac:dyDescent="0.2">
      <c r="A29" s="310">
        <v>45271</v>
      </c>
      <c r="B29" s="76">
        <v>27</v>
      </c>
      <c r="C29" s="134" t="s">
        <v>77</v>
      </c>
      <c r="D29" s="149" t="s">
        <v>316</v>
      </c>
      <c r="E29" s="150" t="s">
        <v>316</v>
      </c>
      <c r="F29" s="150" t="s">
        <v>317</v>
      </c>
      <c r="G29" s="115">
        <v>2019</v>
      </c>
      <c r="H29" s="150" t="s">
        <v>317</v>
      </c>
      <c r="I29" s="169">
        <v>44588</v>
      </c>
      <c r="J29" s="150" t="s">
        <v>316</v>
      </c>
      <c r="K29" s="117" t="s">
        <v>317</v>
      </c>
      <c r="L29" s="117" t="s">
        <v>560</v>
      </c>
      <c r="M29" s="117">
        <v>0</v>
      </c>
      <c r="N29" s="117">
        <v>0</v>
      </c>
      <c r="O29" s="117">
        <v>0</v>
      </c>
      <c r="P29" s="55" t="s">
        <v>317</v>
      </c>
      <c r="Q29" s="55" t="s">
        <v>317</v>
      </c>
      <c r="R29" s="55" t="s">
        <v>317</v>
      </c>
      <c r="S29" s="55" t="s">
        <v>316</v>
      </c>
      <c r="T29" s="55" t="s">
        <v>317</v>
      </c>
      <c r="U29" s="55" t="s">
        <v>317</v>
      </c>
      <c r="V29" s="151" t="s">
        <v>317</v>
      </c>
      <c r="W29" s="151" t="s">
        <v>316</v>
      </c>
      <c r="X29" s="151" t="s">
        <v>317</v>
      </c>
      <c r="Y29" s="151" t="s">
        <v>316</v>
      </c>
      <c r="Z29" s="118">
        <v>35.5</v>
      </c>
      <c r="AA29" s="151">
        <v>0</v>
      </c>
      <c r="AB29" s="151">
        <v>0</v>
      </c>
      <c r="AC29" s="152" t="s">
        <v>316</v>
      </c>
      <c r="AD29" s="152" t="s">
        <v>316</v>
      </c>
      <c r="AE29" s="152" t="s">
        <v>317</v>
      </c>
      <c r="AF29" s="119" t="s">
        <v>316</v>
      </c>
      <c r="AG29" s="119" t="s">
        <v>317</v>
      </c>
      <c r="AH29" s="119" t="s">
        <v>317</v>
      </c>
      <c r="AI29" s="119" t="s">
        <v>317</v>
      </c>
      <c r="AJ29" s="119" t="s">
        <v>317</v>
      </c>
      <c r="AK29" s="119" t="s">
        <v>317</v>
      </c>
      <c r="AL29" s="119" t="s">
        <v>317</v>
      </c>
      <c r="AM29" s="119"/>
      <c r="AN29" s="119" t="s">
        <v>316</v>
      </c>
      <c r="AO29" s="119" t="s">
        <v>316</v>
      </c>
      <c r="AP29" s="119" t="s">
        <v>316</v>
      </c>
      <c r="AQ29" s="119" t="s">
        <v>316</v>
      </c>
      <c r="AR29" s="119" t="s">
        <v>316</v>
      </c>
      <c r="AS29" s="119" t="s">
        <v>316</v>
      </c>
      <c r="AT29" s="119" t="s">
        <v>316</v>
      </c>
      <c r="AU29" s="119" t="s">
        <v>316</v>
      </c>
      <c r="AV29" s="119" t="s">
        <v>316</v>
      </c>
      <c r="AW29" s="119" t="s">
        <v>317</v>
      </c>
      <c r="AX29" s="119" t="s">
        <v>316</v>
      </c>
      <c r="AY29" s="119" t="s">
        <v>316</v>
      </c>
      <c r="AZ29" s="119" t="s">
        <v>316</v>
      </c>
      <c r="BA29" s="119" t="s">
        <v>316</v>
      </c>
      <c r="BB29" s="120">
        <v>11</v>
      </c>
      <c r="BC29" s="120">
        <v>0</v>
      </c>
      <c r="BD29" s="120">
        <v>9</v>
      </c>
      <c r="BE29" s="120">
        <v>2</v>
      </c>
      <c r="BF29" s="120">
        <v>7</v>
      </c>
      <c r="BG29" s="120">
        <v>1</v>
      </c>
      <c r="BH29" s="120" t="s">
        <v>316</v>
      </c>
      <c r="BI29" s="120" t="s">
        <v>316</v>
      </c>
      <c r="BJ29" s="120" t="s">
        <v>316</v>
      </c>
      <c r="BK29" s="120">
        <v>0</v>
      </c>
      <c r="BL29" s="120">
        <v>0</v>
      </c>
      <c r="BM29" s="120">
        <v>0</v>
      </c>
      <c r="BN29" s="120">
        <v>0</v>
      </c>
      <c r="BO29" s="153" t="s">
        <v>317</v>
      </c>
      <c r="BP29" s="153" t="s">
        <v>317</v>
      </c>
      <c r="BQ29" s="153" t="s">
        <v>316</v>
      </c>
      <c r="BR29" s="153" t="s">
        <v>317</v>
      </c>
      <c r="BS29" s="153" t="s">
        <v>317</v>
      </c>
      <c r="BT29" s="153" t="s">
        <v>317</v>
      </c>
      <c r="BU29" s="153" t="s">
        <v>316</v>
      </c>
      <c r="BV29" s="232">
        <v>7.6700000000000004E-2</v>
      </c>
      <c r="BW29" s="221"/>
      <c r="BX29" s="219" t="s">
        <v>15</v>
      </c>
    </row>
    <row r="30" spans="1:76" ht="54" customHeight="1" x14ac:dyDescent="0.2">
      <c r="A30" s="311">
        <v>45320</v>
      </c>
      <c r="B30" s="76">
        <v>28</v>
      </c>
      <c r="C30" s="133" t="s">
        <v>272</v>
      </c>
      <c r="D30" s="149" t="s">
        <v>316</v>
      </c>
      <c r="E30" s="150" t="s">
        <v>316</v>
      </c>
      <c r="F30" s="150" t="s">
        <v>316</v>
      </c>
      <c r="G30" s="150">
        <v>2023</v>
      </c>
      <c r="H30" s="150" t="s">
        <v>317</v>
      </c>
      <c r="I30" s="166">
        <v>45089</v>
      </c>
      <c r="J30" s="150" t="s">
        <v>316</v>
      </c>
      <c r="K30" s="117" t="s">
        <v>317</v>
      </c>
      <c r="L30" s="117" t="s">
        <v>560</v>
      </c>
      <c r="M30" s="117">
        <v>0</v>
      </c>
      <c r="N30" s="117">
        <v>0</v>
      </c>
      <c r="O30" s="117">
        <v>0</v>
      </c>
      <c r="P30" s="55" t="s">
        <v>316</v>
      </c>
      <c r="Q30" s="55" t="s">
        <v>317</v>
      </c>
      <c r="R30" s="55" t="s">
        <v>316</v>
      </c>
      <c r="S30" s="55" t="s">
        <v>316</v>
      </c>
      <c r="T30" s="55" t="s">
        <v>316</v>
      </c>
      <c r="U30" s="55" t="s">
        <v>317</v>
      </c>
      <c r="V30" s="151" t="s">
        <v>317</v>
      </c>
      <c r="W30" s="151" t="s">
        <v>317</v>
      </c>
      <c r="X30" s="151" t="s">
        <v>316</v>
      </c>
      <c r="Y30" s="151" t="s">
        <v>316</v>
      </c>
      <c r="Z30" s="151">
        <v>103</v>
      </c>
      <c r="AA30" s="151">
        <v>10</v>
      </c>
      <c r="AB30" s="151" t="s">
        <v>359</v>
      </c>
      <c r="AC30" s="152" t="s">
        <v>316</v>
      </c>
      <c r="AD30" s="152" t="s">
        <v>316</v>
      </c>
      <c r="AE30" s="152" t="s">
        <v>317</v>
      </c>
      <c r="AF30" s="119" t="s">
        <v>316</v>
      </c>
      <c r="AG30" s="119" t="s">
        <v>316</v>
      </c>
      <c r="AH30" s="119" t="s">
        <v>317</v>
      </c>
      <c r="AI30" s="119" t="s">
        <v>316</v>
      </c>
      <c r="AJ30" s="119" t="s">
        <v>316</v>
      </c>
      <c r="AK30" s="119" t="s">
        <v>317</v>
      </c>
      <c r="AL30" s="119" t="s">
        <v>317</v>
      </c>
      <c r="AM30" s="119"/>
      <c r="AN30" s="119" t="s">
        <v>316</v>
      </c>
      <c r="AO30" s="119" t="s">
        <v>316</v>
      </c>
      <c r="AP30" s="119" t="s">
        <v>316</v>
      </c>
      <c r="AQ30" s="119" t="s">
        <v>316</v>
      </c>
      <c r="AR30" s="119" t="s">
        <v>316</v>
      </c>
      <c r="AS30" s="119" t="s">
        <v>316</v>
      </c>
      <c r="AT30" s="119" t="s">
        <v>316</v>
      </c>
      <c r="AU30" s="119" t="s">
        <v>316</v>
      </c>
      <c r="AV30" s="119" t="s">
        <v>316</v>
      </c>
      <c r="AW30" s="119" t="s">
        <v>316</v>
      </c>
      <c r="AX30" s="119" t="s">
        <v>316</v>
      </c>
      <c r="AY30" s="119" t="s">
        <v>316</v>
      </c>
      <c r="AZ30" s="119" t="s">
        <v>316</v>
      </c>
      <c r="BA30" s="119" t="s">
        <v>316</v>
      </c>
      <c r="BB30" s="120">
        <v>23</v>
      </c>
      <c r="BC30" s="120">
        <v>12</v>
      </c>
      <c r="BD30" s="120">
        <v>10</v>
      </c>
      <c r="BE30" s="120">
        <v>12</v>
      </c>
      <c r="BF30" s="120">
        <v>7</v>
      </c>
      <c r="BG30" s="120">
        <v>7</v>
      </c>
      <c r="BH30" s="120" t="s">
        <v>316</v>
      </c>
      <c r="BI30" s="120" t="s">
        <v>316</v>
      </c>
      <c r="BJ30" s="120" t="s">
        <v>316</v>
      </c>
      <c r="BK30" s="120">
        <v>0</v>
      </c>
      <c r="BL30" s="120">
        <v>0</v>
      </c>
      <c r="BM30" s="120">
        <v>0</v>
      </c>
      <c r="BN30" s="120">
        <v>0</v>
      </c>
      <c r="BO30" s="153" t="s">
        <v>317</v>
      </c>
      <c r="BP30" s="153" t="s">
        <v>316</v>
      </c>
      <c r="BQ30" s="153" t="s">
        <v>316</v>
      </c>
      <c r="BR30" s="153" t="s">
        <v>316</v>
      </c>
      <c r="BS30" s="153" t="s">
        <v>317</v>
      </c>
      <c r="BT30" s="153" t="s">
        <v>317</v>
      </c>
      <c r="BU30" s="153" t="s">
        <v>317</v>
      </c>
      <c r="BV30" s="232">
        <v>3.0000000000000001E-6</v>
      </c>
      <c r="BW30" s="221"/>
      <c r="BX30" s="219" t="s">
        <v>15</v>
      </c>
    </row>
    <row r="31" spans="1:76" ht="41.25" customHeight="1" x14ac:dyDescent="0.2">
      <c r="A31" s="311">
        <v>45320</v>
      </c>
      <c r="B31" s="76">
        <v>29</v>
      </c>
      <c r="C31" s="133" t="s">
        <v>271</v>
      </c>
      <c r="D31" s="149" t="s">
        <v>316</v>
      </c>
      <c r="E31" s="150" t="s">
        <v>316</v>
      </c>
      <c r="F31" s="150" t="s">
        <v>316</v>
      </c>
      <c r="G31" s="115">
        <v>2010</v>
      </c>
      <c r="H31" s="150" t="s">
        <v>317</v>
      </c>
      <c r="I31" s="115">
        <v>2010</v>
      </c>
      <c r="J31" s="150" t="s">
        <v>316</v>
      </c>
      <c r="K31" s="117" t="s">
        <v>316</v>
      </c>
      <c r="L31" s="117" t="s">
        <v>358</v>
      </c>
      <c r="M31" s="117">
        <v>2.4</v>
      </c>
      <c r="N31" s="117">
        <v>2.4</v>
      </c>
      <c r="O31" s="117">
        <v>0</v>
      </c>
      <c r="P31" s="55" t="s">
        <v>317</v>
      </c>
      <c r="Q31" s="55" t="s">
        <v>317</v>
      </c>
      <c r="R31" s="55" t="s">
        <v>317</v>
      </c>
      <c r="S31" s="55" t="s">
        <v>316</v>
      </c>
      <c r="T31" s="55" t="s">
        <v>317</v>
      </c>
      <c r="U31" s="55" t="s">
        <v>317</v>
      </c>
      <c r="V31" s="151" t="s">
        <v>317</v>
      </c>
      <c r="W31" s="151" t="s">
        <v>316</v>
      </c>
      <c r="X31" s="151" t="s">
        <v>317</v>
      </c>
      <c r="Y31" s="151" t="s">
        <v>316</v>
      </c>
      <c r="Z31" s="151">
        <v>73.3</v>
      </c>
      <c r="AA31" s="151">
        <v>7</v>
      </c>
      <c r="AB31" s="151" t="s">
        <v>360</v>
      </c>
      <c r="AC31" s="152" t="s">
        <v>316</v>
      </c>
      <c r="AD31" s="152" t="s">
        <v>316</v>
      </c>
      <c r="AE31" s="152" t="s">
        <v>317</v>
      </c>
      <c r="AF31" s="119" t="s">
        <v>316</v>
      </c>
      <c r="AG31" s="119" t="s">
        <v>317</v>
      </c>
      <c r="AH31" s="119" t="s">
        <v>317</v>
      </c>
      <c r="AI31" s="119" t="s">
        <v>317</v>
      </c>
      <c r="AJ31" s="119" t="s">
        <v>317</v>
      </c>
      <c r="AK31" s="119" t="s">
        <v>317</v>
      </c>
      <c r="AL31" s="119" t="s">
        <v>316</v>
      </c>
      <c r="AM31" s="312" t="s">
        <v>361</v>
      </c>
      <c r="AN31" s="119" t="s">
        <v>316</v>
      </c>
      <c r="AO31" s="119" t="s">
        <v>316</v>
      </c>
      <c r="AP31" s="119" t="s">
        <v>316</v>
      </c>
      <c r="AQ31" s="119" t="s">
        <v>317</v>
      </c>
      <c r="AR31" s="119" t="s">
        <v>316</v>
      </c>
      <c r="AS31" s="119" t="s">
        <v>316</v>
      </c>
      <c r="AT31" s="119" t="s">
        <v>316</v>
      </c>
      <c r="AU31" s="119" t="s">
        <v>316</v>
      </c>
      <c r="AV31" s="119" t="s">
        <v>317</v>
      </c>
      <c r="AW31" s="119" t="s">
        <v>316</v>
      </c>
      <c r="AX31" s="119" t="s">
        <v>316</v>
      </c>
      <c r="AY31" s="119" t="s">
        <v>316</v>
      </c>
      <c r="AZ31" s="119" t="s">
        <v>316</v>
      </c>
      <c r="BA31" s="119" t="s">
        <v>316</v>
      </c>
      <c r="BB31" s="120">
        <v>20</v>
      </c>
      <c r="BC31" s="120">
        <v>12</v>
      </c>
      <c r="BD31" s="120">
        <v>10</v>
      </c>
      <c r="BE31" s="120">
        <v>10</v>
      </c>
      <c r="BF31" s="120">
        <v>5.3</v>
      </c>
      <c r="BG31" s="120">
        <v>5.3</v>
      </c>
      <c r="BH31" s="120" t="s">
        <v>316</v>
      </c>
      <c r="BI31" s="120" t="s">
        <v>316</v>
      </c>
      <c r="BJ31" s="120" t="s">
        <v>316</v>
      </c>
      <c r="BK31" s="120">
        <v>0</v>
      </c>
      <c r="BL31" s="120">
        <v>0</v>
      </c>
      <c r="BM31" s="120">
        <v>0</v>
      </c>
      <c r="BN31" s="120">
        <v>0</v>
      </c>
      <c r="BO31" s="153" t="s">
        <v>317</v>
      </c>
      <c r="BP31" s="153" t="s">
        <v>316</v>
      </c>
      <c r="BQ31" s="153" t="s">
        <v>316</v>
      </c>
      <c r="BR31" s="153" t="s">
        <v>316</v>
      </c>
      <c r="BS31" s="153" t="s">
        <v>317</v>
      </c>
      <c r="BT31" s="153" t="s">
        <v>317</v>
      </c>
      <c r="BU31" s="153" t="s">
        <v>316</v>
      </c>
      <c r="BV31" s="232">
        <v>3.4000000000000002E-2</v>
      </c>
      <c r="BW31" s="226"/>
      <c r="BX31" s="219" t="s">
        <v>15</v>
      </c>
    </row>
    <row r="32" spans="1:76" ht="60.75" customHeight="1" x14ac:dyDescent="0.2">
      <c r="A32" s="311">
        <v>45308</v>
      </c>
      <c r="B32" s="76">
        <v>30</v>
      </c>
      <c r="C32" s="133" t="s">
        <v>86</v>
      </c>
      <c r="D32" s="149" t="s">
        <v>316</v>
      </c>
      <c r="E32" s="150" t="s">
        <v>316</v>
      </c>
      <c r="F32" s="150" t="s">
        <v>316</v>
      </c>
      <c r="G32" s="150">
        <v>2022</v>
      </c>
      <c r="H32" s="150" t="s">
        <v>317</v>
      </c>
      <c r="I32" s="166">
        <v>45444</v>
      </c>
      <c r="J32" s="150" t="s">
        <v>316</v>
      </c>
      <c r="K32" s="117" t="s">
        <v>317</v>
      </c>
      <c r="L32" s="117" t="s">
        <v>560</v>
      </c>
      <c r="M32" s="117">
        <v>0</v>
      </c>
      <c r="N32" s="117">
        <v>0</v>
      </c>
      <c r="O32" s="117">
        <v>0</v>
      </c>
      <c r="P32" s="55" t="s">
        <v>317</v>
      </c>
      <c r="Q32" s="55" t="s">
        <v>317</v>
      </c>
      <c r="R32" s="55" t="s">
        <v>316</v>
      </c>
      <c r="S32" s="55" t="s">
        <v>317</v>
      </c>
      <c r="T32" s="55" t="s">
        <v>317</v>
      </c>
      <c r="U32" s="55" t="s">
        <v>317</v>
      </c>
      <c r="V32" s="151" t="s">
        <v>317</v>
      </c>
      <c r="W32" s="151" t="s">
        <v>316</v>
      </c>
      <c r="X32" s="151" t="s">
        <v>316</v>
      </c>
      <c r="Y32" s="151" t="s">
        <v>316</v>
      </c>
      <c r="Z32" s="151">
        <v>17.100000000000001</v>
      </c>
      <c r="AA32" s="151">
        <v>2</v>
      </c>
      <c r="AB32" s="151" t="s">
        <v>362</v>
      </c>
      <c r="AC32" s="152" t="s">
        <v>316</v>
      </c>
      <c r="AD32" s="152" t="s">
        <v>316</v>
      </c>
      <c r="AE32" s="152" t="s">
        <v>317</v>
      </c>
      <c r="AF32" s="119" t="s">
        <v>316</v>
      </c>
      <c r="AG32" s="119" t="s">
        <v>316</v>
      </c>
      <c r="AH32" s="119" t="s">
        <v>316</v>
      </c>
      <c r="AI32" s="119" t="s">
        <v>316</v>
      </c>
      <c r="AJ32" s="119" t="s">
        <v>317</v>
      </c>
      <c r="AK32" s="119" t="s">
        <v>317</v>
      </c>
      <c r="AL32" s="119" t="s">
        <v>317</v>
      </c>
      <c r="AM32" s="201"/>
      <c r="AN32" s="119" t="s">
        <v>316</v>
      </c>
      <c r="AO32" s="119" t="s">
        <v>316</v>
      </c>
      <c r="AP32" s="119" t="s">
        <v>316</v>
      </c>
      <c r="AQ32" s="119" t="s">
        <v>316</v>
      </c>
      <c r="AR32" s="119" t="s">
        <v>316</v>
      </c>
      <c r="AS32" s="119" t="s">
        <v>316</v>
      </c>
      <c r="AT32" s="119" t="s">
        <v>316</v>
      </c>
      <c r="AU32" s="119" t="s">
        <v>316</v>
      </c>
      <c r="AV32" s="119" t="s">
        <v>316</v>
      </c>
      <c r="AW32" s="119" t="s">
        <v>316</v>
      </c>
      <c r="AX32" s="119" t="s">
        <v>316</v>
      </c>
      <c r="AY32" s="119" t="s">
        <v>316</v>
      </c>
      <c r="AZ32" s="119" t="s">
        <v>316</v>
      </c>
      <c r="BA32" s="119" t="s">
        <v>316</v>
      </c>
      <c r="BB32" s="120">
        <v>7</v>
      </c>
      <c r="BC32" s="120">
        <v>1</v>
      </c>
      <c r="BD32" s="120">
        <v>8</v>
      </c>
      <c r="BE32" s="120">
        <v>0</v>
      </c>
      <c r="BF32" s="120">
        <v>5</v>
      </c>
      <c r="BG32" s="120">
        <v>1</v>
      </c>
      <c r="BH32" s="120" t="s">
        <v>316</v>
      </c>
      <c r="BI32" s="120" t="s">
        <v>316</v>
      </c>
      <c r="BJ32" s="120" t="s">
        <v>316</v>
      </c>
      <c r="BK32" s="120">
        <v>0</v>
      </c>
      <c r="BL32" s="120">
        <v>0</v>
      </c>
      <c r="BM32" s="120">
        <v>0</v>
      </c>
      <c r="BN32" s="120">
        <v>0</v>
      </c>
      <c r="BO32" s="153" t="s">
        <v>317</v>
      </c>
      <c r="BP32" s="153" t="s">
        <v>317</v>
      </c>
      <c r="BQ32" s="153" t="s">
        <v>316</v>
      </c>
      <c r="BR32" s="153" t="s">
        <v>316</v>
      </c>
      <c r="BS32" s="153" t="s">
        <v>317</v>
      </c>
      <c r="BT32" s="153" t="s">
        <v>317</v>
      </c>
      <c r="BU32" s="153" t="s">
        <v>316</v>
      </c>
      <c r="BV32" s="232">
        <v>8.3999999999999995E-3</v>
      </c>
      <c r="BW32" s="220"/>
      <c r="BX32" s="219" t="s">
        <v>15</v>
      </c>
    </row>
    <row r="33" spans="1:76" ht="49.5" customHeight="1" x14ac:dyDescent="0.2">
      <c r="A33" s="311">
        <v>45371</v>
      </c>
      <c r="B33" s="76">
        <v>31</v>
      </c>
      <c r="C33" s="133" t="s">
        <v>87</v>
      </c>
      <c r="D33" s="149" t="s">
        <v>316</v>
      </c>
      <c r="E33" s="150" t="s">
        <v>316</v>
      </c>
      <c r="F33" s="150" t="s">
        <v>316</v>
      </c>
      <c r="G33" s="150">
        <v>2018</v>
      </c>
      <c r="H33" s="150" t="s">
        <v>316</v>
      </c>
      <c r="I33" s="166">
        <v>44927</v>
      </c>
      <c r="J33" s="150" t="s">
        <v>316</v>
      </c>
      <c r="K33" s="117" t="s">
        <v>317</v>
      </c>
      <c r="L33" s="117" t="s">
        <v>560</v>
      </c>
      <c r="M33" s="117">
        <v>0</v>
      </c>
      <c r="N33" s="117">
        <v>0</v>
      </c>
      <c r="O33" s="117">
        <v>0</v>
      </c>
      <c r="P33" s="55" t="s">
        <v>317</v>
      </c>
      <c r="Q33" s="55" t="s">
        <v>317</v>
      </c>
      <c r="R33" s="55" t="s">
        <v>317</v>
      </c>
      <c r="S33" s="55" t="s">
        <v>316</v>
      </c>
      <c r="T33" s="55" t="s">
        <v>317</v>
      </c>
      <c r="U33" s="55" t="s">
        <v>317</v>
      </c>
      <c r="V33" s="151" t="s">
        <v>317</v>
      </c>
      <c r="W33" s="151" t="s">
        <v>316</v>
      </c>
      <c r="X33" s="151" t="s">
        <v>316</v>
      </c>
      <c r="Y33" s="151" t="s">
        <v>316</v>
      </c>
      <c r="Z33" s="151">
        <v>5.51</v>
      </c>
      <c r="AA33" s="151">
        <v>1</v>
      </c>
      <c r="AB33" s="151" t="s">
        <v>363</v>
      </c>
      <c r="AC33" s="152" t="s">
        <v>316</v>
      </c>
      <c r="AD33" s="152" t="s">
        <v>316</v>
      </c>
      <c r="AE33" s="152" t="s">
        <v>317</v>
      </c>
      <c r="AF33" s="119" t="s">
        <v>316</v>
      </c>
      <c r="AG33" s="119" t="s">
        <v>317</v>
      </c>
      <c r="AH33" s="119" t="s">
        <v>317</v>
      </c>
      <c r="AI33" s="119" t="s">
        <v>316</v>
      </c>
      <c r="AJ33" s="119" t="s">
        <v>317</v>
      </c>
      <c r="AK33" s="119" t="s">
        <v>317</v>
      </c>
      <c r="AL33" s="119" t="s">
        <v>317</v>
      </c>
      <c r="AM33" s="119"/>
      <c r="AN33" s="119" t="s">
        <v>316</v>
      </c>
      <c r="AO33" s="119" t="s">
        <v>316</v>
      </c>
      <c r="AP33" s="119" t="s">
        <v>316</v>
      </c>
      <c r="AQ33" s="119" t="s">
        <v>316</v>
      </c>
      <c r="AR33" s="119" t="s">
        <v>316</v>
      </c>
      <c r="AS33" s="119" t="s">
        <v>316</v>
      </c>
      <c r="AT33" s="119" t="s">
        <v>316</v>
      </c>
      <c r="AU33" s="119" t="s">
        <v>316</v>
      </c>
      <c r="AV33" s="119" t="s">
        <v>316</v>
      </c>
      <c r="AW33" s="119" t="s">
        <v>316</v>
      </c>
      <c r="AX33" s="119" t="s">
        <v>316</v>
      </c>
      <c r="AY33" s="119" t="s">
        <v>316</v>
      </c>
      <c r="AZ33" s="119" t="s">
        <v>316</v>
      </c>
      <c r="BA33" s="119" t="s">
        <v>316</v>
      </c>
      <c r="BB33" s="120">
        <v>9</v>
      </c>
      <c r="BC33" s="120">
        <v>12</v>
      </c>
      <c r="BD33" s="120">
        <v>5</v>
      </c>
      <c r="BE33" s="120">
        <v>4</v>
      </c>
      <c r="BF33" s="120">
        <v>4</v>
      </c>
      <c r="BG33" s="120">
        <v>2</v>
      </c>
      <c r="BH33" s="120" t="s">
        <v>316</v>
      </c>
      <c r="BI33" s="120" t="s">
        <v>316</v>
      </c>
      <c r="BJ33" s="120" t="s">
        <v>316</v>
      </c>
      <c r="BK33" s="120">
        <v>0</v>
      </c>
      <c r="BL33" s="120">
        <v>0</v>
      </c>
      <c r="BM33" s="120">
        <v>0</v>
      </c>
      <c r="BN33" s="120">
        <v>0</v>
      </c>
      <c r="BO33" s="153" t="s">
        <v>317</v>
      </c>
      <c r="BP33" s="153" t="s">
        <v>317</v>
      </c>
      <c r="BQ33" s="153" t="s">
        <v>316</v>
      </c>
      <c r="BR33" s="153" t="s">
        <v>317</v>
      </c>
      <c r="BS33" s="153" t="s">
        <v>316</v>
      </c>
      <c r="BT33" s="153" t="s">
        <v>317</v>
      </c>
      <c r="BU33" s="153" t="s">
        <v>317</v>
      </c>
      <c r="BV33" s="232">
        <v>6.7000000000000004E-2</v>
      </c>
      <c r="BW33" s="220"/>
      <c r="BX33" s="217" t="s">
        <v>15</v>
      </c>
    </row>
    <row r="34" spans="1:76" s="47" customFormat="1" ht="55.5" customHeight="1" x14ac:dyDescent="0.2">
      <c r="A34" s="311">
        <v>45273</v>
      </c>
      <c r="B34" s="76">
        <v>32</v>
      </c>
      <c r="C34" s="133" t="s">
        <v>273</v>
      </c>
      <c r="D34" s="149" t="s">
        <v>316</v>
      </c>
      <c r="E34" s="150" t="s">
        <v>316</v>
      </c>
      <c r="F34" s="150" t="s">
        <v>316</v>
      </c>
      <c r="G34" s="170">
        <v>2014</v>
      </c>
      <c r="H34" s="150" t="s">
        <v>316</v>
      </c>
      <c r="I34" s="171">
        <v>44935</v>
      </c>
      <c r="J34" s="150" t="s">
        <v>316</v>
      </c>
      <c r="K34" s="117" t="s">
        <v>317</v>
      </c>
      <c r="L34" s="117" t="s">
        <v>560</v>
      </c>
      <c r="M34" s="117">
        <v>0</v>
      </c>
      <c r="N34" s="117">
        <v>0</v>
      </c>
      <c r="O34" s="117">
        <v>0</v>
      </c>
      <c r="P34" s="55" t="s">
        <v>317</v>
      </c>
      <c r="Q34" s="55" t="s">
        <v>317</v>
      </c>
      <c r="R34" s="55" t="s">
        <v>317</v>
      </c>
      <c r="S34" s="55" t="s">
        <v>316</v>
      </c>
      <c r="T34" s="55" t="s">
        <v>316</v>
      </c>
      <c r="U34" s="55" t="s">
        <v>316</v>
      </c>
      <c r="V34" s="151" t="s">
        <v>317</v>
      </c>
      <c r="W34" s="151" t="s">
        <v>316</v>
      </c>
      <c r="X34" s="151" t="s">
        <v>316</v>
      </c>
      <c r="Y34" s="151" t="s">
        <v>316</v>
      </c>
      <c r="Z34" s="192">
        <v>215</v>
      </c>
      <c r="AA34" s="192">
        <v>0</v>
      </c>
      <c r="AB34" s="192">
        <v>0</v>
      </c>
      <c r="AC34" s="152" t="s">
        <v>316</v>
      </c>
      <c r="AD34" s="152" t="s">
        <v>316</v>
      </c>
      <c r="AE34" s="152" t="s">
        <v>317</v>
      </c>
      <c r="AF34" s="119" t="s">
        <v>316</v>
      </c>
      <c r="AG34" s="119" t="s">
        <v>317</v>
      </c>
      <c r="AH34" s="119" t="s">
        <v>317</v>
      </c>
      <c r="AI34" s="119" t="s">
        <v>317</v>
      </c>
      <c r="AJ34" s="119" t="s">
        <v>317</v>
      </c>
      <c r="AK34" s="119" t="s">
        <v>317</v>
      </c>
      <c r="AL34" s="119" t="s">
        <v>316</v>
      </c>
      <c r="AM34" s="322" t="s">
        <v>320</v>
      </c>
      <c r="AN34" s="119" t="s">
        <v>316</v>
      </c>
      <c r="AO34" s="119" t="s">
        <v>316</v>
      </c>
      <c r="AP34" s="119" t="s">
        <v>317</v>
      </c>
      <c r="AQ34" s="119" t="s">
        <v>316</v>
      </c>
      <c r="AR34" s="119" t="s">
        <v>316</v>
      </c>
      <c r="AS34" s="119" t="s">
        <v>316</v>
      </c>
      <c r="AT34" s="119" t="s">
        <v>316</v>
      </c>
      <c r="AU34" s="119" t="s">
        <v>316</v>
      </c>
      <c r="AV34" s="119" t="s">
        <v>316</v>
      </c>
      <c r="AW34" s="119" t="s">
        <v>316</v>
      </c>
      <c r="AX34" s="119" t="s">
        <v>316</v>
      </c>
      <c r="AY34" s="119" t="s">
        <v>316</v>
      </c>
      <c r="AZ34" s="119" t="s">
        <v>316</v>
      </c>
      <c r="BA34" s="119" t="s">
        <v>316</v>
      </c>
      <c r="BB34" s="210">
        <v>21</v>
      </c>
      <c r="BC34" s="210">
        <v>11</v>
      </c>
      <c r="BD34" s="210">
        <v>10</v>
      </c>
      <c r="BE34" s="210">
        <v>7</v>
      </c>
      <c r="BF34" s="210" t="s">
        <v>364</v>
      </c>
      <c r="BG34" s="210" t="s">
        <v>365</v>
      </c>
      <c r="BH34" s="120" t="s">
        <v>316</v>
      </c>
      <c r="BI34" s="120" t="s">
        <v>316</v>
      </c>
      <c r="BJ34" s="120" t="s">
        <v>316</v>
      </c>
      <c r="BK34" s="210">
        <v>0</v>
      </c>
      <c r="BL34" s="210">
        <v>0</v>
      </c>
      <c r="BM34" s="210">
        <v>0</v>
      </c>
      <c r="BN34" s="210">
        <v>0</v>
      </c>
      <c r="BO34" s="153" t="s">
        <v>317</v>
      </c>
      <c r="BP34" s="153" t="s">
        <v>317</v>
      </c>
      <c r="BQ34" s="153" t="s">
        <v>316</v>
      </c>
      <c r="BR34" s="153" t="s">
        <v>316</v>
      </c>
      <c r="BS34" s="153" t="s">
        <v>316</v>
      </c>
      <c r="BT34" s="153" t="s">
        <v>317</v>
      </c>
      <c r="BU34" s="153" t="s">
        <v>316</v>
      </c>
      <c r="BV34" s="233">
        <v>0</v>
      </c>
      <c r="BW34" s="222"/>
      <c r="BX34" s="223" t="s">
        <v>15</v>
      </c>
    </row>
    <row r="35" spans="1:76" x14ac:dyDescent="0.2">
      <c r="A35" s="311">
        <v>45324</v>
      </c>
      <c r="B35" s="76">
        <v>33</v>
      </c>
      <c r="C35" s="133" t="s">
        <v>366</v>
      </c>
      <c r="D35" s="149" t="s">
        <v>316</v>
      </c>
      <c r="E35" s="150" t="s">
        <v>316</v>
      </c>
      <c r="F35" s="150" t="s">
        <v>316</v>
      </c>
      <c r="G35" s="150">
        <v>2020</v>
      </c>
      <c r="H35" s="150" t="s">
        <v>316</v>
      </c>
      <c r="I35" s="166">
        <v>45078</v>
      </c>
      <c r="J35" s="150" t="s">
        <v>316</v>
      </c>
      <c r="K35" s="117" t="s">
        <v>317</v>
      </c>
      <c r="L35" s="117" t="s">
        <v>560</v>
      </c>
      <c r="M35" s="117">
        <v>0</v>
      </c>
      <c r="N35" s="117">
        <v>0</v>
      </c>
      <c r="O35" s="117">
        <v>0</v>
      </c>
      <c r="P35" s="55" t="s">
        <v>317</v>
      </c>
      <c r="Q35" s="55" t="s">
        <v>317</v>
      </c>
      <c r="R35" s="55" t="s">
        <v>317</v>
      </c>
      <c r="S35" s="55" t="s">
        <v>316</v>
      </c>
      <c r="T35" s="55" t="s">
        <v>317</v>
      </c>
      <c r="U35" s="55" t="s">
        <v>317</v>
      </c>
      <c r="V35" s="151" t="s">
        <v>317</v>
      </c>
      <c r="W35" s="151" t="s">
        <v>317</v>
      </c>
      <c r="X35" s="151" t="s">
        <v>316</v>
      </c>
      <c r="Y35" s="151" t="s">
        <v>316</v>
      </c>
      <c r="Z35" s="151">
        <v>15.25</v>
      </c>
      <c r="AA35" s="151">
        <v>1</v>
      </c>
      <c r="AB35" s="151" t="s">
        <v>367</v>
      </c>
      <c r="AC35" s="152" t="s">
        <v>316</v>
      </c>
      <c r="AD35" s="152" t="s">
        <v>316</v>
      </c>
      <c r="AE35" s="152" t="s">
        <v>317</v>
      </c>
      <c r="AF35" s="119" t="s">
        <v>316</v>
      </c>
      <c r="AG35" s="119" t="s">
        <v>317</v>
      </c>
      <c r="AH35" s="119" t="s">
        <v>317</v>
      </c>
      <c r="AI35" s="119" t="s">
        <v>317</v>
      </c>
      <c r="AJ35" s="119" t="s">
        <v>317</v>
      </c>
      <c r="AK35" s="119" t="s">
        <v>317</v>
      </c>
      <c r="AL35" s="119" t="s">
        <v>317</v>
      </c>
      <c r="AM35" s="119"/>
      <c r="AN35" s="119" t="s">
        <v>316</v>
      </c>
      <c r="AO35" s="119" t="s">
        <v>316</v>
      </c>
      <c r="AP35" s="119" t="s">
        <v>316</v>
      </c>
      <c r="AQ35" s="119" t="s">
        <v>316</v>
      </c>
      <c r="AR35" s="119" t="s">
        <v>316</v>
      </c>
      <c r="AS35" s="119" t="s">
        <v>316</v>
      </c>
      <c r="AT35" s="119" t="s">
        <v>316</v>
      </c>
      <c r="AU35" s="119" t="s">
        <v>316</v>
      </c>
      <c r="AV35" s="119" t="s">
        <v>316</v>
      </c>
      <c r="AW35" s="119" t="s">
        <v>316</v>
      </c>
      <c r="AX35" s="119" t="s">
        <v>316</v>
      </c>
      <c r="AY35" s="119" t="s">
        <v>316</v>
      </c>
      <c r="AZ35" s="119" t="s">
        <v>316</v>
      </c>
      <c r="BA35" s="119" t="s">
        <v>316</v>
      </c>
      <c r="BB35" s="120">
        <v>6</v>
      </c>
      <c r="BC35" s="120">
        <v>1</v>
      </c>
      <c r="BD35" s="120">
        <v>5</v>
      </c>
      <c r="BE35" s="120">
        <v>1</v>
      </c>
      <c r="BF35" s="120">
        <v>4</v>
      </c>
      <c r="BG35" s="120">
        <v>1</v>
      </c>
      <c r="BH35" s="120" t="s">
        <v>316</v>
      </c>
      <c r="BI35" s="120" t="s">
        <v>316</v>
      </c>
      <c r="BJ35" s="120" t="s">
        <v>316</v>
      </c>
      <c r="BK35" s="120">
        <v>0</v>
      </c>
      <c r="BL35" s="120">
        <v>0</v>
      </c>
      <c r="BM35" s="120">
        <v>0</v>
      </c>
      <c r="BN35" s="120">
        <v>0</v>
      </c>
      <c r="BO35" s="153" t="s">
        <v>317</v>
      </c>
      <c r="BP35" s="153" t="s">
        <v>316</v>
      </c>
      <c r="BQ35" s="153" t="s">
        <v>316</v>
      </c>
      <c r="BR35" s="153" t="s">
        <v>316</v>
      </c>
      <c r="BS35" s="153" t="s">
        <v>317</v>
      </c>
      <c r="BT35" s="153" t="s">
        <v>316</v>
      </c>
      <c r="BU35" s="153" t="s">
        <v>316</v>
      </c>
      <c r="BV35" s="232">
        <v>0</v>
      </c>
      <c r="BW35" s="220"/>
      <c r="BX35" s="219" t="s">
        <v>15</v>
      </c>
    </row>
    <row r="36" spans="1:76" x14ac:dyDescent="0.2">
      <c r="A36" s="311">
        <v>45324</v>
      </c>
      <c r="B36" s="76">
        <v>34</v>
      </c>
      <c r="C36" s="133" t="s">
        <v>274</v>
      </c>
      <c r="D36" s="149" t="s">
        <v>316</v>
      </c>
      <c r="E36" s="150" t="s">
        <v>316</v>
      </c>
      <c r="F36" s="150" t="s">
        <v>316</v>
      </c>
      <c r="G36" s="115">
        <v>2020</v>
      </c>
      <c r="H36" s="150" t="s">
        <v>316</v>
      </c>
      <c r="I36" s="169">
        <v>45078</v>
      </c>
      <c r="J36" s="150" t="s">
        <v>316</v>
      </c>
      <c r="K36" s="117" t="s">
        <v>317</v>
      </c>
      <c r="L36" s="117" t="s">
        <v>560</v>
      </c>
      <c r="M36" s="117">
        <v>0</v>
      </c>
      <c r="N36" s="117">
        <v>0</v>
      </c>
      <c r="O36" s="117">
        <v>0</v>
      </c>
      <c r="P36" s="55" t="s">
        <v>317</v>
      </c>
      <c r="Q36" s="55" t="s">
        <v>317</v>
      </c>
      <c r="R36" s="55" t="s">
        <v>317</v>
      </c>
      <c r="S36" s="55" t="s">
        <v>316</v>
      </c>
      <c r="T36" s="55" t="s">
        <v>317</v>
      </c>
      <c r="U36" s="55" t="s">
        <v>317</v>
      </c>
      <c r="V36" s="151" t="s">
        <v>317</v>
      </c>
      <c r="W36" s="151" t="s">
        <v>317</v>
      </c>
      <c r="X36" s="151" t="s">
        <v>316</v>
      </c>
      <c r="Y36" s="151" t="s">
        <v>316</v>
      </c>
      <c r="Z36" s="151">
        <v>24</v>
      </c>
      <c r="AA36" s="118">
        <v>5</v>
      </c>
      <c r="AB36" s="151">
        <v>8700</v>
      </c>
      <c r="AC36" s="152" t="s">
        <v>316</v>
      </c>
      <c r="AD36" s="152" t="s">
        <v>316</v>
      </c>
      <c r="AE36" s="152" t="s">
        <v>317</v>
      </c>
      <c r="AF36" s="119" t="s">
        <v>316</v>
      </c>
      <c r="AG36" s="119" t="s">
        <v>317</v>
      </c>
      <c r="AH36" s="119" t="s">
        <v>317</v>
      </c>
      <c r="AI36" s="119" t="s">
        <v>317</v>
      </c>
      <c r="AJ36" s="119" t="s">
        <v>317</v>
      </c>
      <c r="AK36" s="119" t="s">
        <v>317</v>
      </c>
      <c r="AL36" s="119" t="s">
        <v>317</v>
      </c>
      <c r="AM36" s="119"/>
      <c r="AN36" s="119" t="s">
        <v>316</v>
      </c>
      <c r="AO36" s="119" t="s">
        <v>316</v>
      </c>
      <c r="AP36" s="119" t="s">
        <v>316</v>
      </c>
      <c r="AQ36" s="119" t="s">
        <v>316</v>
      </c>
      <c r="AR36" s="119" t="s">
        <v>316</v>
      </c>
      <c r="AS36" s="119" t="s">
        <v>316</v>
      </c>
      <c r="AT36" s="119" t="s">
        <v>316</v>
      </c>
      <c r="AU36" s="119" t="s">
        <v>316</v>
      </c>
      <c r="AV36" s="119" t="s">
        <v>316</v>
      </c>
      <c r="AW36" s="119" t="s">
        <v>316</v>
      </c>
      <c r="AX36" s="119" t="s">
        <v>316</v>
      </c>
      <c r="AY36" s="119" t="s">
        <v>316</v>
      </c>
      <c r="AZ36" s="119" t="s">
        <v>316</v>
      </c>
      <c r="BA36" s="119" t="s">
        <v>316</v>
      </c>
      <c r="BB36" s="120">
        <v>13</v>
      </c>
      <c r="BC36" s="120">
        <v>7</v>
      </c>
      <c r="BD36" s="120">
        <v>6</v>
      </c>
      <c r="BE36" s="120">
        <v>5</v>
      </c>
      <c r="BF36" s="120">
        <v>4</v>
      </c>
      <c r="BG36" s="120">
        <v>2</v>
      </c>
      <c r="BH36" s="120" t="s">
        <v>316</v>
      </c>
      <c r="BI36" s="120" t="s">
        <v>316</v>
      </c>
      <c r="BJ36" s="120" t="s">
        <v>316</v>
      </c>
      <c r="BK36" s="120">
        <v>0</v>
      </c>
      <c r="BL36" s="120">
        <v>0</v>
      </c>
      <c r="BM36" s="120">
        <v>0</v>
      </c>
      <c r="BN36" s="120">
        <v>0</v>
      </c>
      <c r="BO36" s="153" t="s">
        <v>317</v>
      </c>
      <c r="BP36" s="153" t="s">
        <v>316</v>
      </c>
      <c r="BQ36" s="153" t="s">
        <v>316</v>
      </c>
      <c r="BR36" s="153" t="s">
        <v>316</v>
      </c>
      <c r="BS36" s="153" t="s">
        <v>317</v>
      </c>
      <c r="BT36" s="153" t="s">
        <v>316</v>
      </c>
      <c r="BU36" s="153" t="s">
        <v>316</v>
      </c>
      <c r="BV36" s="232">
        <v>0</v>
      </c>
      <c r="BW36" s="220"/>
      <c r="BX36" s="219" t="s">
        <v>15</v>
      </c>
    </row>
    <row r="37" spans="1:76" ht="51" customHeight="1" x14ac:dyDescent="0.2">
      <c r="A37" s="311">
        <v>45308</v>
      </c>
      <c r="B37" s="76">
        <v>35</v>
      </c>
      <c r="C37" s="133" t="s">
        <v>92</v>
      </c>
      <c r="D37" s="149" t="s">
        <v>316</v>
      </c>
      <c r="E37" s="150" t="s">
        <v>316</v>
      </c>
      <c r="F37" s="150" t="s">
        <v>316</v>
      </c>
      <c r="G37" s="150">
        <v>2022</v>
      </c>
      <c r="H37" s="150" t="s">
        <v>317</v>
      </c>
      <c r="I37" s="166">
        <v>44679</v>
      </c>
      <c r="J37" s="150" t="s">
        <v>316</v>
      </c>
      <c r="K37" s="117" t="s">
        <v>317</v>
      </c>
      <c r="L37" s="117" t="s">
        <v>560</v>
      </c>
      <c r="M37" s="117">
        <v>0</v>
      </c>
      <c r="N37" s="117">
        <v>0</v>
      </c>
      <c r="O37" s="117">
        <v>0</v>
      </c>
      <c r="P37" s="55" t="s">
        <v>317</v>
      </c>
      <c r="Q37" s="55" t="s">
        <v>317</v>
      </c>
      <c r="R37" s="55" t="s">
        <v>316</v>
      </c>
      <c r="S37" s="55" t="s">
        <v>317</v>
      </c>
      <c r="T37" s="55" t="s">
        <v>317</v>
      </c>
      <c r="U37" s="55" t="s">
        <v>317</v>
      </c>
      <c r="V37" s="151" t="s">
        <v>317</v>
      </c>
      <c r="W37" s="151" t="s">
        <v>316</v>
      </c>
      <c r="X37" s="151" t="s">
        <v>316</v>
      </c>
      <c r="Y37" s="151" t="s">
        <v>316</v>
      </c>
      <c r="Z37" s="151">
        <v>29.5</v>
      </c>
      <c r="AA37" s="151">
        <v>2</v>
      </c>
      <c r="AB37" s="151" t="s">
        <v>368</v>
      </c>
      <c r="AC37" s="152" t="s">
        <v>316</v>
      </c>
      <c r="AD37" s="152" t="s">
        <v>316</v>
      </c>
      <c r="AE37" s="152" t="s">
        <v>317</v>
      </c>
      <c r="AF37" s="119" t="s">
        <v>316</v>
      </c>
      <c r="AG37" s="119" t="s">
        <v>316</v>
      </c>
      <c r="AH37" s="119" t="s">
        <v>316</v>
      </c>
      <c r="AI37" s="119" t="s">
        <v>316</v>
      </c>
      <c r="AJ37" s="119" t="s">
        <v>317</v>
      </c>
      <c r="AK37" s="119" t="s">
        <v>317</v>
      </c>
      <c r="AL37" s="119" t="s">
        <v>317</v>
      </c>
      <c r="AM37" s="201"/>
      <c r="AN37" s="119" t="s">
        <v>316</v>
      </c>
      <c r="AO37" s="119" t="s">
        <v>316</v>
      </c>
      <c r="AP37" s="119" t="s">
        <v>316</v>
      </c>
      <c r="AQ37" s="119" t="s">
        <v>316</v>
      </c>
      <c r="AR37" s="119" t="s">
        <v>316</v>
      </c>
      <c r="AS37" s="119" t="s">
        <v>316</v>
      </c>
      <c r="AT37" s="119" t="s">
        <v>316</v>
      </c>
      <c r="AU37" s="119" t="s">
        <v>316</v>
      </c>
      <c r="AV37" s="119" t="s">
        <v>316</v>
      </c>
      <c r="AW37" s="119" t="s">
        <v>316</v>
      </c>
      <c r="AX37" s="119" t="s">
        <v>316</v>
      </c>
      <c r="AY37" s="119" t="s">
        <v>316</v>
      </c>
      <c r="AZ37" s="119" t="s">
        <v>316</v>
      </c>
      <c r="BA37" s="119" t="s">
        <v>316</v>
      </c>
      <c r="BB37" s="120">
        <v>26</v>
      </c>
      <c r="BC37" s="120">
        <v>13</v>
      </c>
      <c r="BD37" s="120">
        <v>25</v>
      </c>
      <c r="BE37" s="120">
        <v>2</v>
      </c>
      <c r="BF37" s="120">
        <v>11</v>
      </c>
      <c r="BG37" s="120">
        <v>1</v>
      </c>
      <c r="BH37" s="372" t="s">
        <v>317</v>
      </c>
      <c r="BI37" s="372" t="s">
        <v>317</v>
      </c>
      <c r="BJ37" s="120" t="s">
        <v>316</v>
      </c>
      <c r="BK37" s="120">
        <v>0</v>
      </c>
      <c r="BL37" s="120">
        <v>0</v>
      </c>
      <c r="BM37" s="120">
        <v>0</v>
      </c>
      <c r="BN37" s="120">
        <v>0</v>
      </c>
      <c r="BO37" s="153" t="s">
        <v>317</v>
      </c>
      <c r="BP37" s="153" t="s">
        <v>317</v>
      </c>
      <c r="BQ37" s="153" t="s">
        <v>316</v>
      </c>
      <c r="BR37" s="153" t="s">
        <v>316</v>
      </c>
      <c r="BS37" s="153" t="s">
        <v>317</v>
      </c>
      <c r="BT37" s="153" t="s">
        <v>317</v>
      </c>
      <c r="BU37" s="153" t="s">
        <v>316</v>
      </c>
      <c r="BV37" s="232">
        <v>0</v>
      </c>
      <c r="BW37" s="220"/>
      <c r="BX37" s="219" t="s">
        <v>15</v>
      </c>
    </row>
    <row r="38" spans="1:76" ht="52.5" customHeight="1" x14ac:dyDescent="0.2">
      <c r="A38" s="311">
        <v>45371</v>
      </c>
      <c r="B38" s="76">
        <v>36</v>
      </c>
      <c r="C38" s="133" t="s">
        <v>275</v>
      </c>
      <c r="D38" s="149" t="s">
        <v>316</v>
      </c>
      <c r="E38" s="150" t="s">
        <v>316</v>
      </c>
      <c r="F38" s="150" t="s">
        <v>316</v>
      </c>
      <c r="G38" s="150">
        <v>2018</v>
      </c>
      <c r="H38" s="150" t="s">
        <v>316</v>
      </c>
      <c r="I38" s="166">
        <v>44927</v>
      </c>
      <c r="J38" s="150" t="s">
        <v>316</v>
      </c>
      <c r="K38" s="117" t="s">
        <v>316</v>
      </c>
      <c r="L38" s="347" t="s">
        <v>369</v>
      </c>
      <c r="M38" s="117">
        <v>261.7</v>
      </c>
      <c r="N38" s="117">
        <v>261.7</v>
      </c>
      <c r="O38" s="117">
        <v>261.7</v>
      </c>
      <c r="P38" s="55" t="s">
        <v>317</v>
      </c>
      <c r="Q38" s="55" t="s">
        <v>317</v>
      </c>
      <c r="R38" s="55" t="s">
        <v>317</v>
      </c>
      <c r="S38" s="55" t="s">
        <v>316</v>
      </c>
      <c r="T38" s="55" t="s">
        <v>317</v>
      </c>
      <c r="U38" s="55" t="s">
        <v>317</v>
      </c>
      <c r="V38" s="151" t="s">
        <v>317</v>
      </c>
      <c r="W38" s="151" t="s">
        <v>316</v>
      </c>
      <c r="X38" s="151" t="s">
        <v>316</v>
      </c>
      <c r="Y38" s="151" t="s">
        <v>316</v>
      </c>
      <c r="Z38" s="151">
        <v>32.49</v>
      </c>
      <c r="AA38" s="151">
        <v>2</v>
      </c>
      <c r="AB38" s="151" t="s">
        <v>370</v>
      </c>
      <c r="AC38" s="152" t="s">
        <v>316</v>
      </c>
      <c r="AD38" s="152" t="s">
        <v>316</v>
      </c>
      <c r="AE38" s="152" t="s">
        <v>317</v>
      </c>
      <c r="AF38" s="119" t="s">
        <v>316</v>
      </c>
      <c r="AG38" s="119" t="s">
        <v>317</v>
      </c>
      <c r="AH38" s="119" t="s">
        <v>317</v>
      </c>
      <c r="AI38" s="119" t="s">
        <v>316</v>
      </c>
      <c r="AJ38" s="119" t="s">
        <v>317</v>
      </c>
      <c r="AK38" s="119" t="s">
        <v>317</v>
      </c>
      <c r="AL38" s="119" t="s">
        <v>317</v>
      </c>
      <c r="AM38" s="312"/>
      <c r="AN38" s="119" t="s">
        <v>316</v>
      </c>
      <c r="AO38" s="119" t="s">
        <v>316</v>
      </c>
      <c r="AP38" s="119" t="s">
        <v>316</v>
      </c>
      <c r="AQ38" s="119" t="s">
        <v>316</v>
      </c>
      <c r="AR38" s="119" t="s">
        <v>316</v>
      </c>
      <c r="AS38" s="119" t="s">
        <v>316</v>
      </c>
      <c r="AT38" s="119" t="s">
        <v>316</v>
      </c>
      <c r="AU38" s="119" t="s">
        <v>316</v>
      </c>
      <c r="AV38" s="119" t="s">
        <v>316</v>
      </c>
      <c r="AW38" s="119" t="s">
        <v>316</v>
      </c>
      <c r="AX38" s="119" t="s">
        <v>316</v>
      </c>
      <c r="AY38" s="119" t="s">
        <v>316</v>
      </c>
      <c r="AZ38" s="119" t="s">
        <v>316</v>
      </c>
      <c r="BA38" s="119" t="s">
        <v>316</v>
      </c>
      <c r="BB38" s="120">
        <v>11</v>
      </c>
      <c r="BC38" s="120">
        <v>1</v>
      </c>
      <c r="BD38" s="120">
        <v>10</v>
      </c>
      <c r="BE38" s="120">
        <v>1</v>
      </c>
      <c r="BF38" s="120">
        <v>4</v>
      </c>
      <c r="BG38" s="120">
        <v>1</v>
      </c>
      <c r="BH38" s="120" t="s">
        <v>316</v>
      </c>
      <c r="BI38" s="120" t="s">
        <v>316</v>
      </c>
      <c r="BJ38" s="120" t="s">
        <v>316</v>
      </c>
      <c r="BK38" s="120">
        <v>0</v>
      </c>
      <c r="BL38" s="120">
        <v>0</v>
      </c>
      <c r="BM38" s="120">
        <v>0</v>
      </c>
      <c r="BN38" s="120">
        <v>0</v>
      </c>
      <c r="BO38" s="153" t="s">
        <v>317</v>
      </c>
      <c r="BP38" s="153" t="s">
        <v>317</v>
      </c>
      <c r="BQ38" s="153" t="s">
        <v>316</v>
      </c>
      <c r="BR38" s="153" t="s">
        <v>317</v>
      </c>
      <c r="BS38" s="153" t="s">
        <v>316</v>
      </c>
      <c r="BT38" s="153" t="s">
        <v>317</v>
      </c>
      <c r="BU38" s="153" t="s">
        <v>317</v>
      </c>
      <c r="BV38" s="232">
        <v>0.01</v>
      </c>
      <c r="BW38" s="220"/>
      <c r="BX38" s="219" t="s">
        <v>15</v>
      </c>
    </row>
    <row r="39" spans="1:76" ht="58.5" customHeight="1" x14ac:dyDescent="0.2">
      <c r="A39" s="311">
        <v>45308</v>
      </c>
      <c r="B39" s="76">
        <v>37</v>
      </c>
      <c r="C39" s="133" t="s">
        <v>276</v>
      </c>
      <c r="D39" s="149" t="s">
        <v>316</v>
      </c>
      <c r="E39" s="150" t="s">
        <v>316</v>
      </c>
      <c r="F39" s="150" t="s">
        <v>316</v>
      </c>
      <c r="G39" s="150">
        <v>2022</v>
      </c>
      <c r="H39" s="150" t="s">
        <v>317</v>
      </c>
      <c r="I39" s="166">
        <v>44663</v>
      </c>
      <c r="J39" s="150" t="s">
        <v>316</v>
      </c>
      <c r="K39" s="117" t="s">
        <v>317</v>
      </c>
      <c r="L39" s="117" t="s">
        <v>560</v>
      </c>
      <c r="M39" s="117">
        <v>0</v>
      </c>
      <c r="N39" s="117">
        <v>0</v>
      </c>
      <c r="O39" s="117">
        <v>0</v>
      </c>
      <c r="P39" s="55" t="s">
        <v>317</v>
      </c>
      <c r="Q39" s="55" t="s">
        <v>317</v>
      </c>
      <c r="R39" s="55" t="s">
        <v>316</v>
      </c>
      <c r="S39" s="55" t="s">
        <v>317</v>
      </c>
      <c r="T39" s="55" t="s">
        <v>317</v>
      </c>
      <c r="U39" s="55" t="s">
        <v>317</v>
      </c>
      <c r="V39" s="151" t="s">
        <v>317</v>
      </c>
      <c r="W39" s="151" t="s">
        <v>316</v>
      </c>
      <c r="X39" s="151" t="s">
        <v>316</v>
      </c>
      <c r="Y39" s="151" t="s">
        <v>316</v>
      </c>
      <c r="Z39" s="151">
        <v>21.4</v>
      </c>
      <c r="AA39" s="151">
        <v>0</v>
      </c>
      <c r="AB39" s="151">
        <v>0</v>
      </c>
      <c r="AC39" s="152" t="s">
        <v>316</v>
      </c>
      <c r="AD39" s="152" t="s">
        <v>316</v>
      </c>
      <c r="AE39" s="152" t="s">
        <v>317</v>
      </c>
      <c r="AF39" s="119" t="s">
        <v>316</v>
      </c>
      <c r="AG39" s="119" t="s">
        <v>316</v>
      </c>
      <c r="AH39" s="119" t="s">
        <v>316</v>
      </c>
      <c r="AI39" s="119" t="s">
        <v>316</v>
      </c>
      <c r="AJ39" s="119" t="s">
        <v>317</v>
      </c>
      <c r="AK39" s="119" t="s">
        <v>317</v>
      </c>
      <c r="AL39" s="119" t="s">
        <v>317</v>
      </c>
      <c r="AM39" s="201"/>
      <c r="AN39" s="119" t="s">
        <v>316</v>
      </c>
      <c r="AO39" s="119" t="s">
        <v>316</v>
      </c>
      <c r="AP39" s="119" t="s">
        <v>316</v>
      </c>
      <c r="AQ39" s="119" t="s">
        <v>316</v>
      </c>
      <c r="AR39" s="119" t="s">
        <v>316</v>
      </c>
      <c r="AS39" s="119" t="s">
        <v>316</v>
      </c>
      <c r="AT39" s="119" t="s">
        <v>316</v>
      </c>
      <c r="AU39" s="119" t="s">
        <v>316</v>
      </c>
      <c r="AV39" s="119" t="s">
        <v>316</v>
      </c>
      <c r="AW39" s="119" t="s">
        <v>316</v>
      </c>
      <c r="AX39" s="119" t="s">
        <v>316</v>
      </c>
      <c r="AY39" s="119" t="s">
        <v>316</v>
      </c>
      <c r="AZ39" s="119" t="s">
        <v>316</v>
      </c>
      <c r="BA39" s="119" t="s">
        <v>316</v>
      </c>
      <c r="BB39" s="120">
        <v>12</v>
      </c>
      <c r="BC39" s="120">
        <v>0</v>
      </c>
      <c r="BD39" s="120">
        <v>12</v>
      </c>
      <c r="BE39" s="120">
        <v>0</v>
      </c>
      <c r="BF39" s="120">
        <v>7</v>
      </c>
      <c r="BG39" s="120">
        <v>0</v>
      </c>
      <c r="BH39" s="120" t="s">
        <v>316</v>
      </c>
      <c r="BI39" s="120" t="s">
        <v>316</v>
      </c>
      <c r="BJ39" s="120" t="s">
        <v>316</v>
      </c>
      <c r="BK39" s="120">
        <v>0</v>
      </c>
      <c r="BL39" s="120">
        <v>0</v>
      </c>
      <c r="BM39" s="120">
        <v>0</v>
      </c>
      <c r="BN39" s="120">
        <v>0</v>
      </c>
      <c r="BO39" s="153" t="s">
        <v>317</v>
      </c>
      <c r="BP39" s="153" t="s">
        <v>317</v>
      </c>
      <c r="BQ39" s="153" t="s">
        <v>316</v>
      </c>
      <c r="BR39" s="153" t="s">
        <v>316</v>
      </c>
      <c r="BS39" s="153" t="s">
        <v>317</v>
      </c>
      <c r="BT39" s="153" t="s">
        <v>317</v>
      </c>
      <c r="BU39" s="153" t="s">
        <v>316</v>
      </c>
      <c r="BV39" s="232">
        <v>2.0000000000000001E-4</v>
      </c>
      <c r="BW39" s="220"/>
      <c r="BX39" s="219" t="s">
        <v>15</v>
      </c>
    </row>
    <row r="40" spans="1:76" ht="60" customHeight="1" x14ac:dyDescent="0.2">
      <c r="A40" s="311">
        <v>45308</v>
      </c>
      <c r="B40" s="76">
        <v>38</v>
      </c>
      <c r="C40" s="133" t="s">
        <v>97</v>
      </c>
      <c r="D40" s="149" t="s">
        <v>316</v>
      </c>
      <c r="E40" s="150" t="s">
        <v>316</v>
      </c>
      <c r="F40" s="150" t="s">
        <v>316</v>
      </c>
      <c r="G40" s="150">
        <v>2022</v>
      </c>
      <c r="H40" s="150" t="s">
        <v>317</v>
      </c>
      <c r="I40" s="166">
        <v>44697</v>
      </c>
      <c r="J40" s="150" t="s">
        <v>316</v>
      </c>
      <c r="K40" s="117" t="s">
        <v>317</v>
      </c>
      <c r="L40" s="117" t="s">
        <v>560</v>
      </c>
      <c r="M40" s="117">
        <v>0</v>
      </c>
      <c r="N40" s="117">
        <v>0</v>
      </c>
      <c r="O40" s="117">
        <v>0</v>
      </c>
      <c r="P40" s="55" t="s">
        <v>317</v>
      </c>
      <c r="Q40" s="55" t="s">
        <v>317</v>
      </c>
      <c r="R40" s="55" t="s">
        <v>316</v>
      </c>
      <c r="S40" s="55" t="s">
        <v>317</v>
      </c>
      <c r="T40" s="55" t="s">
        <v>317</v>
      </c>
      <c r="U40" s="55" t="s">
        <v>317</v>
      </c>
      <c r="V40" s="151" t="s">
        <v>317</v>
      </c>
      <c r="W40" s="151" t="s">
        <v>317</v>
      </c>
      <c r="X40" s="151" t="s">
        <v>316</v>
      </c>
      <c r="Y40" s="151" t="s">
        <v>316</v>
      </c>
      <c r="Z40" s="151">
        <v>30.7</v>
      </c>
      <c r="AA40" s="151">
        <v>0</v>
      </c>
      <c r="AB40" s="151">
        <v>0</v>
      </c>
      <c r="AC40" s="152" t="s">
        <v>316</v>
      </c>
      <c r="AD40" s="152" t="s">
        <v>316</v>
      </c>
      <c r="AE40" s="152" t="s">
        <v>317</v>
      </c>
      <c r="AF40" s="119" t="s">
        <v>316</v>
      </c>
      <c r="AG40" s="119" t="s">
        <v>316</v>
      </c>
      <c r="AH40" s="119" t="s">
        <v>316</v>
      </c>
      <c r="AI40" s="119" t="s">
        <v>316</v>
      </c>
      <c r="AJ40" s="119" t="s">
        <v>317</v>
      </c>
      <c r="AK40" s="119" t="s">
        <v>317</v>
      </c>
      <c r="AL40" s="119" t="s">
        <v>317</v>
      </c>
      <c r="AM40" s="201"/>
      <c r="AN40" s="119" t="s">
        <v>316</v>
      </c>
      <c r="AO40" s="119" t="s">
        <v>316</v>
      </c>
      <c r="AP40" s="119" t="s">
        <v>316</v>
      </c>
      <c r="AQ40" s="119" t="s">
        <v>316</v>
      </c>
      <c r="AR40" s="119" t="s">
        <v>316</v>
      </c>
      <c r="AS40" s="119" t="s">
        <v>316</v>
      </c>
      <c r="AT40" s="119" t="s">
        <v>316</v>
      </c>
      <c r="AU40" s="119" t="s">
        <v>316</v>
      </c>
      <c r="AV40" s="119" t="s">
        <v>316</v>
      </c>
      <c r="AW40" s="119" t="s">
        <v>316</v>
      </c>
      <c r="AX40" s="119" t="s">
        <v>316</v>
      </c>
      <c r="AY40" s="119" t="s">
        <v>316</v>
      </c>
      <c r="AZ40" s="119" t="s">
        <v>316</v>
      </c>
      <c r="BA40" s="119" t="s">
        <v>316</v>
      </c>
      <c r="BB40" s="120">
        <v>26</v>
      </c>
      <c r="BC40" s="120">
        <v>15</v>
      </c>
      <c r="BD40" s="120">
        <v>11</v>
      </c>
      <c r="BE40" s="120">
        <v>8</v>
      </c>
      <c r="BF40" s="120">
        <v>9</v>
      </c>
      <c r="BG40" s="120">
        <v>3</v>
      </c>
      <c r="BH40" s="120" t="s">
        <v>316</v>
      </c>
      <c r="BI40" s="120" t="s">
        <v>316</v>
      </c>
      <c r="BJ40" s="120" t="s">
        <v>316</v>
      </c>
      <c r="BK40" s="120">
        <v>0</v>
      </c>
      <c r="BL40" s="120">
        <v>0</v>
      </c>
      <c r="BM40" s="120">
        <v>0</v>
      </c>
      <c r="BN40" s="120">
        <v>0</v>
      </c>
      <c r="BO40" s="153" t="s">
        <v>317</v>
      </c>
      <c r="BP40" s="153" t="s">
        <v>317</v>
      </c>
      <c r="BQ40" s="153" t="s">
        <v>316</v>
      </c>
      <c r="BR40" s="153" t="s">
        <v>316</v>
      </c>
      <c r="BS40" s="153" t="s">
        <v>317</v>
      </c>
      <c r="BT40" s="153" t="s">
        <v>317</v>
      </c>
      <c r="BU40" s="153" t="s">
        <v>316</v>
      </c>
      <c r="BV40" s="232">
        <v>5.6500000000000002E-2</v>
      </c>
      <c r="BW40" s="220"/>
      <c r="BX40" s="219" t="s">
        <v>15</v>
      </c>
    </row>
    <row r="41" spans="1:76" ht="49.5" customHeight="1" x14ac:dyDescent="0.2">
      <c r="A41" s="311">
        <v>45320</v>
      </c>
      <c r="B41" s="76">
        <v>39</v>
      </c>
      <c r="C41" s="133" t="s">
        <v>98</v>
      </c>
      <c r="D41" s="149" t="s">
        <v>316</v>
      </c>
      <c r="E41" s="150" t="s">
        <v>316</v>
      </c>
      <c r="F41" s="150" t="s">
        <v>316</v>
      </c>
      <c r="G41" s="150">
        <v>2023</v>
      </c>
      <c r="H41" s="150" t="s">
        <v>317</v>
      </c>
      <c r="I41" s="166">
        <v>44945</v>
      </c>
      <c r="J41" s="150" t="s">
        <v>316</v>
      </c>
      <c r="K41" s="117" t="s">
        <v>316</v>
      </c>
      <c r="L41" s="181" t="s">
        <v>371</v>
      </c>
      <c r="M41" s="117">
        <v>440.92</v>
      </c>
      <c r="N41" s="117">
        <v>87.9</v>
      </c>
      <c r="O41" s="117">
        <v>0</v>
      </c>
      <c r="P41" s="55" t="s">
        <v>317</v>
      </c>
      <c r="Q41" s="55" t="s">
        <v>317</v>
      </c>
      <c r="R41" s="55" t="s">
        <v>316</v>
      </c>
      <c r="S41" s="55" t="s">
        <v>316</v>
      </c>
      <c r="T41" s="55" t="s">
        <v>317</v>
      </c>
      <c r="U41" s="55" t="s">
        <v>317</v>
      </c>
      <c r="V41" s="151" t="s">
        <v>317</v>
      </c>
      <c r="W41" s="151" t="s">
        <v>317</v>
      </c>
      <c r="X41" s="151" t="s">
        <v>316</v>
      </c>
      <c r="Y41" s="151" t="s">
        <v>316</v>
      </c>
      <c r="Z41" s="151">
        <v>598</v>
      </c>
      <c r="AA41" s="151">
        <v>15</v>
      </c>
      <c r="AB41" s="151" t="s">
        <v>372</v>
      </c>
      <c r="AC41" s="152" t="s">
        <v>316</v>
      </c>
      <c r="AD41" s="152" t="s">
        <v>316</v>
      </c>
      <c r="AE41" s="152" t="s">
        <v>317</v>
      </c>
      <c r="AF41" s="119" t="s">
        <v>316</v>
      </c>
      <c r="AG41" s="119" t="s">
        <v>316</v>
      </c>
      <c r="AH41" s="119" t="s">
        <v>317</v>
      </c>
      <c r="AI41" s="119" t="s">
        <v>316</v>
      </c>
      <c r="AJ41" s="119" t="s">
        <v>316</v>
      </c>
      <c r="AK41" s="119" t="s">
        <v>317</v>
      </c>
      <c r="AL41" s="119" t="s">
        <v>317</v>
      </c>
      <c r="AM41" s="119"/>
      <c r="AN41" s="119" t="s">
        <v>316</v>
      </c>
      <c r="AO41" s="119" t="s">
        <v>316</v>
      </c>
      <c r="AP41" s="119" t="s">
        <v>316</v>
      </c>
      <c r="AQ41" s="119" t="s">
        <v>316</v>
      </c>
      <c r="AR41" s="119" t="s">
        <v>316</v>
      </c>
      <c r="AS41" s="119" t="s">
        <v>316</v>
      </c>
      <c r="AT41" s="119" t="s">
        <v>316</v>
      </c>
      <c r="AU41" s="119" t="s">
        <v>316</v>
      </c>
      <c r="AV41" s="119" t="s">
        <v>316</v>
      </c>
      <c r="AW41" s="119" t="s">
        <v>316</v>
      </c>
      <c r="AX41" s="119" t="s">
        <v>316</v>
      </c>
      <c r="AY41" s="119" t="s">
        <v>316</v>
      </c>
      <c r="AZ41" s="119" t="s">
        <v>316</v>
      </c>
      <c r="BA41" s="119" t="s">
        <v>316</v>
      </c>
      <c r="BB41" s="120">
        <v>21</v>
      </c>
      <c r="BC41" s="120">
        <v>11</v>
      </c>
      <c r="BD41" s="120">
        <v>9</v>
      </c>
      <c r="BE41" s="120">
        <v>11</v>
      </c>
      <c r="BF41" s="120">
        <v>6</v>
      </c>
      <c r="BG41" s="120">
        <v>8</v>
      </c>
      <c r="BH41" s="120" t="s">
        <v>316</v>
      </c>
      <c r="BI41" s="120" t="s">
        <v>316</v>
      </c>
      <c r="BJ41" s="120" t="s">
        <v>316</v>
      </c>
      <c r="BK41" s="120">
        <v>1</v>
      </c>
      <c r="BL41" s="120">
        <v>0</v>
      </c>
      <c r="BM41" s="120">
        <v>0</v>
      </c>
      <c r="BN41" s="120">
        <v>0</v>
      </c>
      <c r="BO41" s="153" t="s">
        <v>317</v>
      </c>
      <c r="BP41" s="153" t="s">
        <v>316</v>
      </c>
      <c r="BQ41" s="153" t="s">
        <v>316</v>
      </c>
      <c r="BR41" s="153" t="s">
        <v>316</v>
      </c>
      <c r="BS41" s="153" t="s">
        <v>317</v>
      </c>
      <c r="BT41" s="153" t="s">
        <v>317</v>
      </c>
      <c r="BU41" s="153" t="s">
        <v>317</v>
      </c>
      <c r="BV41" s="232">
        <v>6.9999999999999999E-6</v>
      </c>
      <c r="BW41" s="220"/>
      <c r="BX41" s="219" t="s">
        <v>15</v>
      </c>
    </row>
    <row r="42" spans="1:76" ht="58.5" customHeight="1" x14ac:dyDescent="0.2">
      <c r="A42" s="311">
        <v>45295</v>
      </c>
      <c r="B42" s="76">
        <v>40</v>
      </c>
      <c r="C42" s="133" t="s">
        <v>277</v>
      </c>
      <c r="D42" s="149" t="s">
        <v>316</v>
      </c>
      <c r="E42" s="150" t="s">
        <v>316</v>
      </c>
      <c r="F42" s="150" t="s">
        <v>317</v>
      </c>
      <c r="G42" s="172">
        <v>40940</v>
      </c>
      <c r="H42" s="150" t="s">
        <v>317</v>
      </c>
      <c r="I42" s="172">
        <v>40940</v>
      </c>
      <c r="J42" s="150" t="s">
        <v>317</v>
      </c>
      <c r="K42" s="117" t="s">
        <v>317</v>
      </c>
      <c r="L42" s="117" t="s">
        <v>560</v>
      </c>
      <c r="M42" s="117" t="s">
        <v>560</v>
      </c>
      <c r="N42" s="117" t="s">
        <v>560</v>
      </c>
      <c r="O42" s="117">
        <v>0</v>
      </c>
      <c r="P42" s="55" t="s">
        <v>317</v>
      </c>
      <c r="Q42" s="55" t="s">
        <v>317</v>
      </c>
      <c r="R42" s="55" t="s">
        <v>317</v>
      </c>
      <c r="S42" s="55" t="s">
        <v>316</v>
      </c>
      <c r="T42" s="55" t="s">
        <v>317</v>
      </c>
      <c r="U42" s="55" t="s">
        <v>317</v>
      </c>
      <c r="V42" s="151" t="s">
        <v>317</v>
      </c>
      <c r="W42" s="151" t="s">
        <v>316</v>
      </c>
      <c r="X42" s="151" t="s">
        <v>317</v>
      </c>
      <c r="Y42" s="151" t="s">
        <v>316</v>
      </c>
      <c r="Z42" s="151">
        <v>253</v>
      </c>
      <c r="AA42" s="118">
        <v>0</v>
      </c>
      <c r="AB42" s="118">
        <v>0</v>
      </c>
      <c r="AC42" s="152" t="s">
        <v>316</v>
      </c>
      <c r="AD42" s="152" t="s">
        <v>316</v>
      </c>
      <c r="AE42" s="152" t="s">
        <v>317</v>
      </c>
      <c r="AF42" s="119" t="s">
        <v>316</v>
      </c>
      <c r="AG42" s="119" t="s">
        <v>317</v>
      </c>
      <c r="AH42" s="119" t="s">
        <v>317</v>
      </c>
      <c r="AI42" s="119" t="s">
        <v>317</v>
      </c>
      <c r="AJ42" s="119" t="s">
        <v>316</v>
      </c>
      <c r="AK42" s="119" t="s">
        <v>317</v>
      </c>
      <c r="AL42" s="119" t="s">
        <v>317</v>
      </c>
      <c r="AM42" s="201" t="s">
        <v>373</v>
      </c>
      <c r="AN42" s="119" t="s">
        <v>316</v>
      </c>
      <c r="AO42" s="119" t="s">
        <v>316</v>
      </c>
      <c r="AP42" s="119" t="s">
        <v>317</v>
      </c>
      <c r="AQ42" s="119" t="s">
        <v>316</v>
      </c>
      <c r="AR42" s="119" t="s">
        <v>316</v>
      </c>
      <c r="AS42" s="119" t="s">
        <v>316</v>
      </c>
      <c r="AT42" s="119" t="s">
        <v>316</v>
      </c>
      <c r="AU42" s="119" t="s">
        <v>316</v>
      </c>
      <c r="AV42" s="119" t="s">
        <v>317</v>
      </c>
      <c r="AW42" s="119" t="s">
        <v>316</v>
      </c>
      <c r="AX42" s="119" t="s">
        <v>316</v>
      </c>
      <c r="AY42" s="119" t="s">
        <v>316</v>
      </c>
      <c r="AZ42" s="119" t="s">
        <v>316</v>
      </c>
      <c r="BA42" s="119" t="s">
        <v>316</v>
      </c>
      <c r="BB42" s="120">
        <v>12</v>
      </c>
      <c r="BC42" s="120">
        <v>11</v>
      </c>
      <c r="BD42" s="120">
        <v>9</v>
      </c>
      <c r="BE42" s="120">
        <v>3</v>
      </c>
      <c r="BF42" s="120">
        <v>7</v>
      </c>
      <c r="BG42" s="120">
        <v>1</v>
      </c>
      <c r="BH42" s="120" t="s">
        <v>316</v>
      </c>
      <c r="BI42" s="120" t="s">
        <v>316</v>
      </c>
      <c r="BJ42" s="120" t="s">
        <v>316</v>
      </c>
      <c r="BK42" s="120">
        <v>0</v>
      </c>
      <c r="BL42" s="120">
        <v>0</v>
      </c>
      <c r="BM42" s="120">
        <v>0</v>
      </c>
      <c r="BN42" s="120">
        <v>0</v>
      </c>
      <c r="BO42" s="153" t="s">
        <v>317</v>
      </c>
      <c r="BP42" s="153" t="s">
        <v>317</v>
      </c>
      <c r="BQ42" s="153" t="s">
        <v>316</v>
      </c>
      <c r="BR42" s="153" t="s">
        <v>317</v>
      </c>
      <c r="BS42" s="153" t="s">
        <v>317</v>
      </c>
      <c r="BT42" s="153" t="s">
        <v>317</v>
      </c>
      <c r="BU42" s="153" t="s">
        <v>316</v>
      </c>
      <c r="BV42" s="232">
        <v>0.13800000000000001</v>
      </c>
      <c r="BW42" s="220"/>
      <c r="BX42" s="217" t="s">
        <v>15</v>
      </c>
    </row>
    <row r="43" spans="1:76" ht="57" customHeight="1" x14ac:dyDescent="0.2">
      <c r="A43" s="311">
        <v>45324</v>
      </c>
      <c r="B43" s="76">
        <v>41</v>
      </c>
      <c r="C43" s="133" t="s">
        <v>101</v>
      </c>
      <c r="D43" s="149" t="s">
        <v>316</v>
      </c>
      <c r="E43" s="150" t="s">
        <v>316</v>
      </c>
      <c r="F43" s="150" t="s">
        <v>316</v>
      </c>
      <c r="G43" s="169">
        <v>39814</v>
      </c>
      <c r="H43" s="150" t="s">
        <v>317</v>
      </c>
      <c r="I43" s="169">
        <v>43221</v>
      </c>
      <c r="J43" s="150" t="s">
        <v>316</v>
      </c>
      <c r="K43" s="117" t="s">
        <v>316</v>
      </c>
      <c r="L43" s="180" t="s">
        <v>374</v>
      </c>
      <c r="M43" s="116">
        <v>17.61</v>
      </c>
      <c r="N43" s="116">
        <v>0</v>
      </c>
      <c r="O43" s="116">
        <v>17.61</v>
      </c>
      <c r="P43" s="55" t="s">
        <v>316</v>
      </c>
      <c r="Q43" s="55" t="s">
        <v>317</v>
      </c>
      <c r="R43" s="55" t="s">
        <v>317</v>
      </c>
      <c r="S43" s="55" t="s">
        <v>316</v>
      </c>
      <c r="T43" s="55" t="s">
        <v>316</v>
      </c>
      <c r="U43" s="55" t="s">
        <v>317</v>
      </c>
      <c r="V43" s="151" t="s">
        <v>317</v>
      </c>
      <c r="W43" s="151" t="s">
        <v>316</v>
      </c>
      <c r="X43" s="151" t="s">
        <v>317</v>
      </c>
      <c r="Y43" s="151" t="s">
        <v>316</v>
      </c>
      <c r="Z43" s="151">
        <v>16.7</v>
      </c>
      <c r="AA43" s="118">
        <v>1</v>
      </c>
      <c r="AB43" s="151" t="s">
        <v>375</v>
      </c>
      <c r="AC43" s="152" t="s">
        <v>316</v>
      </c>
      <c r="AD43" s="152" t="s">
        <v>316</v>
      </c>
      <c r="AE43" s="152" t="s">
        <v>317</v>
      </c>
      <c r="AF43" s="119" t="s">
        <v>316</v>
      </c>
      <c r="AG43" s="119" t="s">
        <v>317</v>
      </c>
      <c r="AH43" s="119" t="s">
        <v>317</v>
      </c>
      <c r="AI43" s="119" t="s">
        <v>317</v>
      </c>
      <c r="AJ43" s="119" t="s">
        <v>317</v>
      </c>
      <c r="AK43" s="119" t="s">
        <v>317</v>
      </c>
      <c r="AL43" s="119" t="s">
        <v>316</v>
      </c>
      <c r="AM43" s="312"/>
      <c r="AN43" s="119" t="s">
        <v>316</v>
      </c>
      <c r="AO43" s="119" t="s">
        <v>316</v>
      </c>
      <c r="AP43" s="119" t="s">
        <v>316</v>
      </c>
      <c r="AQ43" s="119" t="s">
        <v>316</v>
      </c>
      <c r="AR43" s="119" t="s">
        <v>316</v>
      </c>
      <c r="AS43" s="119" t="s">
        <v>316</v>
      </c>
      <c r="AT43" s="119" t="s">
        <v>316</v>
      </c>
      <c r="AU43" s="119" t="s">
        <v>316</v>
      </c>
      <c r="AV43" s="119" t="s">
        <v>317</v>
      </c>
      <c r="AW43" s="119" t="s">
        <v>316</v>
      </c>
      <c r="AX43" s="119" t="s">
        <v>316</v>
      </c>
      <c r="AY43" s="119" t="s">
        <v>316</v>
      </c>
      <c r="AZ43" s="119" t="s">
        <v>316</v>
      </c>
      <c r="BA43" s="119" t="s">
        <v>316</v>
      </c>
      <c r="BB43" s="120">
        <v>9</v>
      </c>
      <c r="BC43" s="120">
        <v>3</v>
      </c>
      <c r="BD43" s="120">
        <v>6</v>
      </c>
      <c r="BE43" s="120">
        <v>3</v>
      </c>
      <c r="BF43" s="120">
        <v>5</v>
      </c>
      <c r="BG43" s="120">
        <v>0.3</v>
      </c>
      <c r="BH43" s="120" t="s">
        <v>316</v>
      </c>
      <c r="BI43" s="120" t="s">
        <v>316</v>
      </c>
      <c r="BJ43" s="120" t="s">
        <v>316</v>
      </c>
      <c r="BK43" s="120">
        <v>0</v>
      </c>
      <c r="BL43" s="120">
        <v>0</v>
      </c>
      <c r="BM43" s="120">
        <v>0</v>
      </c>
      <c r="BN43" s="120">
        <v>0</v>
      </c>
      <c r="BO43" s="153" t="s">
        <v>317</v>
      </c>
      <c r="BP43" s="153" t="s">
        <v>316</v>
      </c>
      <c r="BQ43" s="153" t="s">
        <v>316</v>
      </c>
      <c r="BR43" s="153" t="s">
        <v>316</v>
      </c>
      <c r="BS43" s="153" t="s">
        <v>316</v>
      </c>
      <c r="BT43" s="153" t="s">
        <v>317</v>
      </c>
      <c r="BU43" s="153" t="s">
        <v>317</v>
      </c>
      <c r="BV43" s="232">
        <v>8.6999999999999994E-3</v>
      </c>
      <c r="BW43" s="220"/>
      <c r="BX43" s="219" t="s">
        <v>15</v>
      </c>
    </row>
    <row r="44" spans="1:76" ht="54" customHeight="1" x14ac:dyDescent="0.2">
      <c r="A44" s="311">
        <v>45317</v>
      </c>
      <c r="B44" s="76">
        <v>42</v>
      </c>
      <c r="C44" s="133" t="s">
        <v>278</v>
      </c>
      <c r="D44" s="149" t="s">
        <v>316</v>
      </c>
      <c r="E44" s="150" t="s">
        <v>316</v>
      </c>
      <c r="F44" s="150" t="s">
        <v>317</v>
      </c>
      <c r="G44" s="150">
        <v>2010</v>
      </c>
      <c r="H44" s="150" t="s">
        <v>317</v>
      </c>
      <c r="I44" s="166">
        <v>45078</v>
      </c>
      <c r="J44" s="150" t="s">
        <v>316</v>
      </c>
      <c r="K44" s="117" t="s">
        <v>316</v>
      </c>
      <c r="L44" s="180" t="s">
        <v>376</v>
      </c>
      <c r="M44" s="117">
        <v>988.3</v>
      </c>
      <c r="N44" s="117">
        <v>988.3</v>
      </c>
      <c r="O44" s="117">
        <v>0</v>
      </c>
      <c r="P44" s="55" t="s">
        <v>317</v>
      </c>
      <c r="Q44" s="55" t="s">
        <v>317</v>
      </c>
      <c r="R44" s="55" t="s">
        <v>316</v>
      </c>
      <c r="S44" s="55" t="s">
        <v>317</v>
      </c>
      <c r="T44" s="55" t="s">
        <v>317</v>
      </c>
      <c r="U44" s="55" t="s">
        <v>317</v>
      </c>
      <c r="V44" s="151" t="s">
        <v>317</v>
      </c>
      <c r="W44" s="151" t="s">
        <v>316</v>
      </c>
      <c r="X44" s="151" t="s">
        <v>316</v>
      </c>
      <c r="Y44" s="151" t="s">
        <v>316</v>
      </c>
      <c r="Z44" s="151">
        <v>943.6</v>
      </c>
      <c r="AA44" s="151">
        <v>30</v>
      </c>
      <c r="AB44" s="151" t="s">
        <v>377</v>
      </c>
      <c r="AC44" s="152" t="s">
        <v>316</v>
      </c>
      <c r="AD44" s="152" t="s">
        <v>316</v>
      </c>
      <c r="AE44" s="152" t="s">
        <v>317</v>
      </c>
      <c r="AF44" s="119" t="s">
        <v>316</v>
      </c>
      <c r="AG44" s="119" t="s">
        <v>316</v>
      </c>
      <c r="AH44" s="119" t="s">
        <v>316</v>
      </c>
      <c r="AI44" s="119" t="s">
        <v>316</v>
      </c>
      <c r="AJ44" s="119" t="s">
        <v>317</v>
      </c>
      <c r="AK44" s="119" t="s">
        <v>317</v>
      </c>
      <c r="AL44" s="119" t="s">
        <v>316</v>
      </c>
      <c r="AM44" s="312" t="s">
        <v>378</v>
      </c>
      <c r="AN44" s="119" t="s">
        <v>316</v>
      </c>
      <c r="AO44" s="119" t="s">
        <v>316</v>
      </c>
      <c r="AP44" s="119" t="s">
        <v>316</v>
      </c>
      <c r="AQ44" s="119" t="s">
        <v>316</v>
      </c>
      <c r="AR44" s="119" t="s">
        <v>316</v>
      </c>
      <c r="AS44" s="119" t="s">
        <v>316</v>
      </c>
      <c r="AT44" s="119" t="s">
        <v>316</v>
      </c>
      <c r="AU44" s="119" t="s">
        <v>316</v>
      </c>
      <c r="AV44" s="119" t="s">
        <v>316</v>
      </c>
      <c r="AW44" s="119" t="s">
        <v>316</v>
      </c>
      <c r="AX44" s="119" t="s">
        <v>316</v>
      </c>
      <c r="AY44" s="119" t="s">
        <v>316</v>
      </c>
      <c r="AZ44" s="119" t="s">
        <v>316</v>
      </c>
      <c r="BA44" s="119" t="s">
        <v>316</v>
      </c>
      <c r="BB44" s="120">
        <v>21</v>
      </c>
      <c r="BC44" s="120">
        <v>11</v>
      </c>
      <c r="BD44" s="120">
        <v>10</v>
      </c>
      <c r="BE44" s="120">
        <v>11</v>
      </c>
      <c r="BF44" s="120">
        <v>8.6</v>
      </c>
      <c r="BG44" s="120">
        <v>6.1</v>
      </c>
      <c r="BH44" s="120" t="s">
        <v>316</v>
      </c>
      <c r="BI44" s="120" t="s">
        <v>316</v>
      </c>
      <c r="BJ44" s="120" t="s">
        <v>316</v>
      </c>
      <c r="BK44" s="120">
        <v>5</v>
      </c>
      <c r="BL44" s="120">
        <v>0</v>
      </c>
      <c r="BM44" s="120">
        <v>0</v>
      </c>
      <c r="BN44" s="120">
        <v>0</v>
      </c>
      <c r="BO44" s="153" t="s">
        <v>317</v>
      </c>
      <c r="BP44" s="153" t="s">
        <v>316</v>
      </c>
      <c r="BQ44" s="153" t="s">
        <v>316</v>
      </c>
      <c r="BR44" s="153" t="s">
        <v>317</v>
      </c>
      <c r="BS44" s="153" t="s">
        <v>316</v>
      </c>
      <c r="BT44" s="153" t="s">
        <v>317</v>
      </c>
      <c r="BU44" s="153" t="s">
        <v>316</v>
      </c>
      <c r="BV44" s="232">
        <v>2.9999999999999997E-4</v>
      </c>
      <c r="BW44" s="220" t="s">
        <v>24</v>
      </c>
      <c r="BX44" s="219" t="s">
        <v>15</v>
      </c>
    </row>
    <row r="45" spans="1:76" ht="51" customHeight="1" x14ac:dyDescent="0.2">
      <c r="A45" s="311">
        <v>45324</v>
      </c>
      <c r="B45" s="76">
        <v>43</v>
      </c>
      <c r="C45" s="133" t="s">
        <v>105</v>
      </c>
      <c r="D45" s="149" t="s">
        <v>316</v>
      </c>
      <c r="E45" s="150" t="s">
        <v>316</v>
      </c>
      <c r="F45" s="150" t="s">
        <v>316</v>
      </c>
      <c r="G45" s="169">
        <v>39814</v>
      </c>
      <c r="H45" s="150" t="s">
        <v>317</v>
      </c>
      <c r="I45" s="173">
        <v>43221</v>
      </c>
      <c r="J45" s="150" t="s">
        <v>316</v>
      </c>
      <c r="K45" s="117" t="s">
        <v>317</v>
      </c>
      <c r="L45" s="117" t="s">
        <v>560</v>
      </c>
      <c r="M45" s="117">
        <v>0</v>
      </c>
      <c r="N45" s="117">
        <v>0</v>
      </c>
      <c r="O45" s="117">
        <v>0</v>
      </c>
      <c r="P45" s="55" t="s">
        <v>317</v>
      </c>
      <c r="Q45" s="55" t="s">
        <v>317</v>
      </c>
      <c r="R45" s="55" t="s">
        <v>317</v>
      </c>
      <c r="S45" s="55" t="s">
        <v>316</v>
      </c>
      <c r="T45" s="55" t="s">
        <v>317</v>
      </c>
      <c r="U45" s="55" t="s">
        <v>317</v>
      </c>
      <c r="V45" s="151" t="s">
        <v>317</v>
      </c>
      <c r="W45" s="151" t="s">
        <v>316</v>
      </c>
      <c r="X45" s="151" t="s">
        <v>317</v>
      </c>
      <c r="Y45" s="151" t="s">
        <v>316</v>
      </c>
      <c r="Z45" s="151">
        <v>302.2</v>
      </c>
      <c r="AA45" s="118">
        <v>7</v>
      </c>
      <c r="AB45" s="151" t="s">
        <v>379</v>
      </c>
      <c r="AC45" s="152" t="s">
        <v>316</v>
      </c>
      <c r="AD45" s="152" t="s">
        <v>316</v>
      </c>
      <c r="AE45" s="152" t="s">
        <v>317</v>
      </c>
      <c r="AF45" s="119" t="s">
        <v>316</v>
      </c>
      <c r="AG45" s="119" t="s">
        <v>317</v>
      </c>
      <c r="AH45" s="119" t="s">
        <v>317</v>
      </c>
      <c r="AI45" s="119" t="s">
        <v>317</v>
      </c>
      <c r="AJ45" s="119" t="s">
        <v>317</v>
      </c>
      <c r="AK45" s="119" t="s">
        <v>317</v>
      </c>
      <c r="AL45" s="119" t="s">
        <v>316</v>
      </c>
      <c r="AM45" s="312" t="s">
        <v>380</v>
      </c>
      <c r="AN45" s="119" t="s">
        <v>316</v>
      </c>
      <c r="AO45" s="119" t="s">
        <v>316</v>
      </c>
      <c r="AP45" s="119" t="s">
        <v>316</v>
      </c>
      <c r="AQ45" s="119" t="s">
        <v>316</v>
      </c>
      <c r="AR45" s="119" t="s">
        <v>316</v>
      </c>
      <c r="AS45" s="119" t="s">
        <v>316</v>
      </c>
      <c r="AT45" s="119" t="s">
        <v>316</v>
      </c>
      <c r="AU45" s="119" t="s">
        <v>316</v>
      </c>
      <c r="AV45" s="119" t="s">
        <v>317</v>
      </c>
      <c r="AW45" s="119" t="s">
        <v>316</v>
      </c>
      <c r="AX45" s="119" t="s">
        <v>316</v>
      </c>
      <c r="AY45" s="119" t="s">
        <v>316</v>
      </c>
      <c r="AZ45" s="119" t="s">
        <v>316</v>
      </c>
      <c r="BA45" s="119" t="s">
        <v>316</v>
      </c>
      <c r="BB45" s="120">
        <v>19</v>
      </c>
      <c r="BC45" s="120">
        <v>7</v>
      </c>
      <c r="BD45" s="120">
        <v>14</v>
      </c>
      <c r="BE45" s="120">
        <v>5</v>
      </c>
      <c r="BF45" s="120">
        <v>10</v>
      </c>
      <c r="BG45" s="120">
        <v>3</v>
      </c>
      <c r="BH45" s="120" t="s">
        <v>316</v>
      </c>
      <c r="BI45" s="120" t="s">
        <v>316</v>
      </c>
      <c r="BJ45" s="120" t="s">
        <v>316</v>
      </c>
      <c r="BK45" s="120">
        <v>0</v>
      </c>
      <c r="BL45" s="120">
        <v>0</v>
      </c>
      <c r="BM45" s="120">
        <v>0</v>
      </c>
      <c r="BN45" s="120">
        <v>0</v>
      </c>
      <c r="BO45" s="153" t="s">
        <v>317</v>
      </c>
      <c r="BP45" s="153" t="s">
        <v>316</v>
      </c>
      <c r="BQ45" s="153" t="s">
        <v>316</v>
      </c>
      <c r="BR45" s="153" t="s">
        <v>316</v>
      </c>
      <c r="BS45" s="153" t="s">
        <v>316</v>
      </c>
      <c r="BT45" s="153" t="s">
        <v>317</v>
      </c>
      <c r="BU45" s="153" t="s">
        <v>316</v>
      </c>
      <c r="BV45" s="232">
        <v>4.82E-2</v>
      </c>
      <c r="BW45" s="220"/>
      <c r="BX45" s="219" t="s">
        <v>15</v>
      </c>
    </row>
    <row r="46" spans="1:76" ht="47.25" customHeight="1" thickBot="1" x14ac:dyDescent="0.25">
      <c r="A46" s="311">
        <v>45274</v>
      </c>
      <c r="B46" s="76">
        <v>44</v>
      </c>
      <c r="C46" s="133" t="s">
        <v>279</v>
      </c>
      <c r="D46" s="149" t="s">
        <v>316</v>
      </c>
      <c r="E46" s="150" t="s">
        <v>316</v>
      </c>
      <c r="F46" s="150" t="s">
        <v>316</v>
      </c>
      <c r="G46" s="150">
        <v>2021</v>
      </c>
      <c r="H46" s="150" t="s">
        <v>317</v>
      </c>
      <c r="I46" s="166">
        <v>45078</v>
      </c>
      <c r="J46" s="150" t="s">
        <v>316</v>
      </c>
      <c r="K46" s="117" t="s">
        <v>316</v>
      </c>
      <c r="L46" s="316" t="s">
        <v>381</v>
      </c>
      <c r="M46" s="349">
        <v>4251.8999999999996</v>
      </c>
      <c r="N46" s="349">
        <v>4251.8999999999996</v>
      </c>
      <c r="O46" s="117">
        <v>0</v>
      </c>
      <c r="P46" s="55" t="s">
        <v>316</v>
      </c>
      <c r="Q46" s="55" t="s">
        <v>316</v>
      </c>
      <c r="R46" s="55" t="s">
        <v>316</v>
      </c>
      <c r="S46" s="55" t="s">
        <v>316</v>
      </c>
      <c r="T46" s="55" t="s">
        <v>316</v>
      </c>
      <c r="U46" s="55"/>
      <c r="V46" s="151" t="s">
        <v>317</v>
      </c>
      <c r="W46" s="151" t="s">
        <v>316</v>
      </c>
      <c r="X46" s="151" t="s">
        <v>316</v>
      </c>
      <c r="Y46" s="151" t="s">
        <v>316</v>
      </c>
      <c r="Z46" s="193">
        <v>167</v>
      </c>
      <c r="AA46" s="151">
        <v>4</v>
      </c>
      <c r="AB46" s="315" t="s">
        <v>382</v>
      </c>
      <c r="AC46" s="152" t="s">
        <v>316</v>
      </c>
      <c r="AD46" s="152" t="s">
        <v>316</v>
      </c>
      <c r="AE46" s="152" t="s">
        <v>317</v>
      </c>
      <c r="AF46" s="119" t="s">
        <v>316</v>
      </c>
      <c r="AG46" s="119" t="s">
        <v>318</v>
      </c>
      <c r="AH46" s="119" t="s">
        <v>316</v>
      </c>
      <c r="AI46" s="119" t="s">
        <v>316</v>
      </c>
      <c r="AJ46" s="119" t="s">
        <v>316</v>
      </c>
      <c r="AK46" s="119" t="s">
        <v>317</v>
      </c>
      <c r="AL46" s="119" t="s">
        <v>316</v>
      </c>
      <c r="AM46" s="119"/>
      <c r="AN46" s="119" t="s">
        <v>316</v>
      </c>
      <c r="AO46" s="119" t="s">
        <v>316</v>
      </c>
      <c r="AP46" s="119" t="s">
        <v>316</v>
      </c>
      <c r="AQ46" s="119" t="s">
        <v>316</v>
      </c>
      <c r="AR46" s="119" t="s">
        <v>316</v>
      </c>
      <c r="AS46" s="119" t="s">
        <v>316</v>
      </c>
      <c r="AT46" s="119" t="s">
        <v>316</v>
      </c>
      <c r="AU46" s="119" t="s">
        <v>316</v>
      </c>
      <c r="AV46" s="119" t="s">
        <v>316</v>
      </c>
      <c r="AW46" s="119" t="s">
        <v>316</v>
      </c>
      <c r="AX46" s="119" t="s">
        <v>316</v>
      </c>
      <c r="AY46" s="119" t="s">
        <v>316</v>
      </c>
      <c r="AZ46" s="119" t="s">
        <v>316</v>
      </c>
      <c r="BA46" s="119" t="s">
        <v>316</v>
      </c>
      <c r="BB46" s="120">
        <v>18</v>
      </c>
      <c r="BC46" s="120">
        <v>10</v>
      </c>
      <c r="BD46" s="120">
        <v>8</v>
      </c>
      <c r="BE46" s="120">
        <v>10</v>
      </c>
      <c r="BF46" s="120">
        <v>7</v>
      </c>
      <c r="BG46" s="120">
        <v>8</v>
      </c>
      <c r="BH46" s="364" t="s">
        <v>316</v>
      </c>
      <c r="BI46" s="364" t="s">
        <v>316</v>
      </c>
      <c r="BJ46" s="120" t="s">
        <v>316</v>
      </c>
      <c r="BK46" s="120">
        <v>1</v>
      </c>
      <c r="BL46" s="120">
        <v>0</v>
      </c>
      <c r="BM46" s="120">
        <v>0</v>
      </c>
      <c r="BN46" s="120">
        <v>0</v>
      </c>
      <c r="BO46" s="153"/>
      <c r="BP46" s="153"/>
      <c r="BQ46" s="153" t="s">
        <v>316</v>
      </c>
      <c r="BR46" s="153" t="s">
        <v>317</v>
      </c>
      <c r="BS46" s="153" t="s">
        <v>317</v>
      </c>
      <c r="BT46" s="153" t="s">
        <v>316</v>
      </c>
      <c r="BU46" s="153" t="s">
        <v>316</v>
      </c>
      <c r="BV46" s="232">
        <v>0.18</v>
      </c>
      <c r="BW46" s="220"/>
      <c r="BX46" s="217" t="s">
        <v>15</v>
      </c>
    </row>
    <row r="47" spans="1:76" ht="39" customHeight="1" x14ac:dyDescent="0.2">
      <c r="A47" s="311">
        <v>45272</v>
      </c>
      <c r="B47" s="76">
        <v>45</v>
      </c>
      <c r="C47" s="133" t="s">
        <v>280</v>
      </c>
      <c r="D47" s="149" t="s">
        <v>316</v>
      </c>
      <c r="E47" s="150" t="s">
        <v>316</v>
      </c>
      <c r="F47" s="150" t="s">
        <v>316</v>
      </c>
      <c r="G47" s="115">
        <v>2018</v>
      </c>
      <c r="H47" s="150" t="s">
        <v>317</v>
      </c>
      <c r="I47" s="169">
        <v>44664</v>
      </c>
      <c r="J47" s="150" t="s">
        <v>316</v>
      </c>
      <c r="K47" s="117" t="s">
        <v>316</v>
      </c>
      <c r="L47" s="319" t="s">
        <v>383</v>
      </c>
      <c r="M47" s="117">
        <v>419</v>
      </c>
      <c r="N47" s="117">
        <v>373</v>
      </c>
      <c r="O47" s="116">
        <v>0</v>
      </c>
      <c r="P47" s="55" t="s">
        <v>317</v>
      </c>
      <c r="Q47" s="55" t="s">
        <v>317</v>
      </c>
      <c r="R47" s="55" t="s">
        <v>317</v>
      </c>
      <c r="S47" s="55" t="s">
        <v>316</v>
      </c>
      <c r="T47" s="55" t="s">
        <v>316</v>
      </c>
      <c r="U47" s="55" t="s">
        <v>317</v>
      </c>
      <c r="V47" s="151" t="s">
        <v>317</v>
      </c>
      <c r="W47" s="151" t="s">
        <v>317</v>
      </c>
      <c r="X47" s="151" t="s">
        <v>316</v>
      </c>
      <c r="Y47" s="151" t="s">
        <v>316</v>
      </c>
      <c r="Z47" s="151">
        <v>550</v>
      </c>
      <c r="AA47" s="193">
        <v>6</v>
      </c>
      <c r="AB47" s="193" t="s">
        <v>384</v>
      </c>
      <c r="AC47" s="152" t="s">
        <v>316</v>
      </c>
      <c r="AD47" s="152" t="s">
        <v>316</v>
      </c>
      <c r="AE47" s="152" t="s">
        <v>317</v>
      </c>
      <c r="AF47" s="119" t="s">
        <v>316</v>
      </c>
      <c r="AG47" s="119" t="s">
        <v>316</v>
      </c>
      <c r="AH47" s="119" t="s">
        <v>317</v>
      </c>
      <c r="AI47" s="119" t="s">
        <v>317</v>
      </c>
      <c r="AJ47" s="119" t="s">
        <v>317</v>
      </c>
      <c r="AK47" s="119" t="s">
        <v>317</v>
      </c>
      <c r="AL47" s="119" t="s">
        <v>317</v>
      </c>
      <c r="AM47" s="320" t="s">
        <v>318</v>
      </c>
      <c r="AN47" s="119" t="s">
        <v>316</v>
      </c>
      <c r="AO47" s="119" t="s">
        <v>316</v>
      </c>
      <c r="AP47" s="119" t="s">
        <v>316</v>
      </c>
      <c r="AQ47" s="119" t="s">
        <v>316</v>
      </c>
      <c r="AR47" s="119" t="s">
        <v>316</v>
      </c>
      <c r="AS47" s="119" t="s">
        <v>316</v>
      </c>
      <c r="AT47" s="119" t="s">
        <v>316</v>
      </c>
      <c r="AU47" s="119" t="s">
        <v>316</v>
      </c>
      <c r="AV47" s="119" t="s">
        <v>316</v>
      </c>
      <c r="AW47" s="119" t="s">
        <v>316</v>
      </c>
      <c r="AX47" s="119" t="s">
        <v>316</v>
      </c>
      <c r="AY47" s="119" t="s">
        <v>316</v>
      </c>
      <c r="AZ47" s="119" t="s">
        <v>316</v>
      </c>
      <c r="BA47" s="119" t="s">
        <v>316</v>
      </c>
      <c r="BB47" s="120">
        <v>26</v>
      </c>
      <c r="BC47" s="120">
        <v>15</v>
      </c>
      <c r="BD47" s="120">
        <v>13</v>
      </c>
      <c r="BE47" s="120">
        <v>13</v>
      </c>
      <c r="BF47" s="120">
        <v>9</v>
      </c>
      <c r="BG47" s="362">
        <v>8</v>
      </c>
      <c r="BH47" s="366" t="s">
        <v>317</v>
      </c>
      <c r="BI47" s="367" t="s">
        <v>317</v>
      </c>
      <c r="BJ47" s="363" t="s">
        <v>316</v>
      </c>
      <c r="BK47" s="120">
        <v>0</v>
      </c>
      <c r="BL47" s="120">
        <v>0</v>
      </c>
      <c r="BM47" s="120">
        <v>0</v>
      </c>
      <c r="BN47" s="120">
        <v>0</v>
      </c>
      <c r="BO47" s="153" t="s">
        <v>317</v>
      </c>
      <c r="BP47" s="153" t="s">
        <v>316</v>
      </c>
      <c r="BQ47" s="153" t="s">
        <v>316</v>
      </c>
      <c r="BR47" s="153" t="s">
        <v>316</v>
      </c>
      <c r="BS47" s="153" t="s">
        <v>317</v>
      </c>
      <c r="BT47" s="153" t="s">
        <v>317</v>
      </c>
      <c r="BU47" s="153" t="s">
        <v>316</v>
      </c>
      <c r="BV47" s="232">
        <v>6.6E-4</v>
      </c>
      <c r="BW47" s="221"/>
      <c r="BX47" s="219" t="s">
        <v>15</v>
      </c>
    </row>
    <row r="48" spans="1:76" ht="45" customHeight="1" x14ac:dyDescent="0.2">
      <c r="A48" s="311">
        <v>45308</v>
      </c>
      <c r="B48" s="76">
        <v>46</v>
      </c>
      <c r="C48" s="133" t="s">
        <v>121</v>
      </c>
      <c r="D48" s="149" t="s">
        <v>316</v>
      </c>
      <c r="E48" s="150" t="s">
        <v>316</v>
      </c>
      <c r="F48" s="150" t="s">
        <v>316</v>
      </c>
      <c r="G48" s="150">
        <v>2021</v>
      </c>
      <c r="H48" s="150" t="s">
        <v>316</v>
      </c>
      <c r="I48" s="166">
        <v>44372</v>
      </c>
      <c r="J48" s="150" t="s">
        <v>316</v>
      </c>
      <c r="K48" s="117" t="s">
        <v>317</v>
      </c>
      <c r="L48" s="117" t="s">
        <v>560</v>
      </c>
      <c r="M48" s="117">
        <v>0</v>
      </c>
      <c r="N48" s="117">
        <v>0</v>
      </c>
      <c r="O48" s="116">
        <v>0</v>
      </c>
      <c r="P48" s="55" t="s">
        <v>317</v>
      </c>
      <c r="Q48" s="55" t="s">
        <v>317</v>
      </c>
      <c r="R48" s="55" t="s">
        <v>316</v>
      </c>
      <c r="S48" s="55" t="s">
        <v>317</v>
      </c>
      <c r="T48" s="55" t="s">
        <v>317</v>
      </c>
      <c r="U48" s="55" t="s">
        <v>317</v>
      </c>
      <c r="V48" s="151" t="s">
        <v>317</v>
      </c>
      <c r="W48" s="151" t="s">
        <v>317</v>
      </c>
      <c r="X48" s="151" t="s">
        <v>316</v>
      </c>
      <c r="Y48" s="151" t="s">
        <v>316</v>
      </c>
      <c r="Z48" s="151">
        <v>32.5</v>
      </c>
      <c r="AA48" s="151">
        <v>2</v>
      </c>
      <c r="AB48" s="151" t="s">
        <v>385</v>
      </c>
      <c r="AC48" s="152" t="s">
        <v>316</v>
      </c>
      <c r="AD48" s="152" t="s">
        <v>316</v>
      </c>
      <c r="AE48" s="152" t="s">
        <v>317</v>
      </c>
      <c r="AF48" s="119" t="s">
        <v>316</v>
      </c>
      <c r="AG48" s="119" t="s">
        <v>316</v>
      </c>
      <c r="AH48" s="119" t="s">
        <v>316</v>
      </c>
      <c r="AI48" s="119" t="s">
        <v>316</v>
      </c>
      <c r="AJ48" s="119" t="s">
        <v>317</v>
      </c>
      <c r="AK48" s="119" t="s">
        <v>317</v>
      </c>
      <c r="AL48" s="119" t="s">
        <v>317</v>
      </c>
      <c r="AM48" s="201"/>
      <c r="AN48" s="119" t="s">
        <v>316</v>
      </c>
      <c r="AO48" s="119" t="s">
        <v>316</v>
      </c>
      <c r="AP48" s="119" t="s">
        <v>316</v>
      </c>
      <c r="AQ48" s="119" t="s">
        <v>316</v>
      </c>
      <c r="AR48" s="119" t="s">
        <v>316</v>
      </c>
      <c r="AS48" s="119" t="s">
        <v>316</v>
      </c>
      <c r="AT48" s="119" t="s">
        <v>316</v>
      </c>
      <c r="AU48" s="119" t="s">
        <v>316</v>
      </c>
      <c r="AV48" s="119" t="s">
        <v>316</v>
      </c>
      <c r="AW48" s="119" t="s">
        <v>316</v>
      </c>
      <c r="AX48" s="119" t="s">
        <v>316</v>
      </c>
      <c r="AY48" s="119" t="s">
        <v>316</v>
      </c>
      <c r="AZ48" s="119" t="s">
        <v>316</v>
      </c>
      <c r="BA48" s="119" t="s">
        <v>316</v>
      </c>
      <c r="BB48" s="120">
        <v>16</v>
      </c>
      <c r="BC48" s="120">
        <v>5</v>
      </c>
      <c r="BD48" s="120">
        <v>13</v>
      </c>
      <c r="BE48" s="120">
        <v>3</v>
      </c>
      <c r="BF48" s="120">
        <v>8</v>
      </c>
      <c r="BG48" s="362">
        <v>2</v>
      </c>
      <c r="BH48" s="368" t="s">
        <v>317</v>
      </c>
      <c r="BI48" s="369" t="s">
        <v>317</v>
      </c>
      <c r="BJ48" s="363" t="s">
        <v>316</v>
      </c>
      <c r="BK48" s="120">
        <v>0</v>
      </c>
      <c r="BL48" s="120">
        <v>0</v>
      </c>
      <c r="BM48" s="120">
        <v>0</v>
      </c>
      <c r="BN48" s="120">
        <v>0</v>
      </c>
      <c r="BO48" s="153" t="s">
        <v>317</v>
      </c>
      <c r="BP48" s="153" t="s">
        <v>317</v>
      </c>
      <c r="BQ48" s="153" t="s">
        <v>316</v>
      </c>
      <c r="BR48" s="153" t="s">
        <v>316</v>
      </c>
      <c r="BS48" s="153" t="s">
        <v>317</v>
      </c>
      <c r="BT48" s="153" t="s">
        <v>317</v>
      </c>
      <c r="BU48" s="153" t="s">
        <v>316</v>
      </c>
      <c r="BV48" s="232">
        <v>1.3100000000000001E-2</v>
      </c>
      <c r="BW48" s="220"/>
      <c r="BX48" s="219" t="s">
        <v>15</v>
      </c>
    </row>
    <row r="49" spans="1:76" ht="50.25" customHeight="1" x14ac:dyDescent="0.2">
      <c r="A49" s="311">
        <v>46048</v>
      </c>
      <c r="B49" s="76">
        <v>47</v>
      </c>
      <c r="C49" s="133" t="s">
        <v>124</v>
      </c>
      <c r="D49" s="149" t="s">
        <v>316</v>
      </c>
      <c r="E49" s="150" t="s">
        <v>316</v>
      </c>
      <c r="F49" s="150" t="s">
        <v>316</v>
      </c>
      <c r="G49" s="150">
        <v>2022</v>
      </c>
      <c r="H49" s="150" t="s">
        <v>317</v>
      </c>
      <c r="I49" s="166">
        <v>44686</v>
      </c>
      <c r="J49" s="150" t="s">
        <v>316</v>
      </c>
      <c r="K49" s="117" t="s">
        <v>317</v>
      </c>
      <c r="L49" s="117" t="s">
        <v>560</v>
      </c>
      <c r="M49" s="117">
        <v>0</v>
      </c>
      <c r="N49" s="117">
        <v>0</v>
      </c>
      <c r="O49" s="116">
        <v>0</v>
      </c>
      <c r="P49" s="55" t="s">
        <v>317</v>
      </c>
      <c r="Q49" s="55" t="s">
        <v>317</v>
      </c>
      <c r="R49" s="55" t="s">
        <v>317</v>
      </c>
      <c r="S49" s="55" t="s">
        <v>316</v>
      </c>
      <c r="T49" s="55" t="s">
        <v>317</v>
      </c>
      <c r="U49" s="55" t="s">
        <v>317</v>
      </c>
      <c r="V49" s="151" t="s">
        <v>317</v>
      </c>
      <c r="W49" s="151" t="s">
        <v>317</v>
      </c>
      <c r="X49" s="151" t="s">
        <v>316</v>
      </c>
      <c r="Y49" s="151" t="s">
        <v>316</v>
      </c>
      <c r="Z49" s="151">
        <v>9.1</v>
      </c>
      <c r="AA49" s="151">
        <v>1</v>
      </c>
      <c r="AB49" s="151" t="s">
        <v>386</v>
      </c>
      <c r="AC49" s="152" t="s">
        <v>316</v>
      </c>
      <c r="AD49" s="152" t="s">
        <v>316</v>
      </c>
      <c r="AE49" s="152" t="s">
        <v>317</v>
      </c>
      <c r="AF49" s="119" t="s">
        <v>316</v>
      </c>
      <c r="AG49" s="119" t="s">
        <v>316</v>
      </c>
      <c r="AH49" s="119" t="s">
        <v>316</v>
      </c>
      <c r="AI49" s="119" t="s">
        <v>316</v>
      </c>
      <c r="AJ49" s="119" t="s">
        <v>317</v>
      </c>
      <c r="AK49" s="119" t="s">
        <v>317</v>
      </c>
      <c r="AL49" s="119" t="s">
        <v>317</v>
      </c>
      <c r="AM49" s="201" t="s">
        <v>318</v>
      </c>
      <c r="AN49" s="119" t="s">
        <v>316</v>
      </c>
      <c r="AO49" s="119" t="s">
        <v>316</v>
      </c>
      <c r="AP49" s="119" t="s">
        <v>316</v>
      </c>
      <c r="AQ49" s="119" t="s">
        <v>316</v>
      </c>
      <c r="AR49" s="119" t="s">
        <v>316</v>
      </c>
      <c r="AS49" s="119" t="s">
        <v>316</v>
      </c>
      <c r="AT49" s="119" t="s">
        <v>316</v>
      </c>
      <c r="AU49" s="119" t="s">
        <v>316</v>
      </c>
      <c r="AV49" s="119" t="s">
        <v>316</v>
      </c>
      <c r="AW49" s="119" t="s">
        <v>316</v>
      </c>
      <c r="AX49" s="119" t="s">
        <v>316</v>
      </c>
      <c r="AY49" s="119" t="s">
        <v>316</v>
      </c>
      <c r="AZ49" s="119" t="s">
        <v>316</v>
      </c>
      <c r="BA49" s="119" t="s">
        <v>316</v>
      </c>
      <c r="BB49" s="120">
        <v>8</v>
      </c>
      <c r="BC49" s="120">
        <v>6</v>
      </c>
      <c r="BD49" s="120">
        <v>4</v>
      </c>
      <c r="BE49" s="120">
        <v>4</v>
      </c>
      <c r="BF49" s="120">
        <v>3</v>
      </c>
      <c r="BG49" s="362">
        <v>2</v>
      </c>
      <c r="BH49" s="368" t="s">
        <v>317</v>
      </c>
      <c r="BI49" s="369" t="s">
        <v>317</v>
      </c>
      <c r="BJ49" s="363" t="s">
        <v>316</v>
      </c>
      <c r="BK49" s="120">
        <v>0</v>
      </c>
      <c r="BL49" s="120">
        <v>0</v>
      </c>
      <c r="BM49" s="120">
        <v>0</v>
      </c>
      <c r="BN49" s="120">
        <v>0</v>
      </c>
      <c r="BO49" s="153" t="s">
        <v>317</v>
      </c>
      <c r="BP49" s="153" t="s">
        <v>317</v>
      </c>
      <c r="BQ49" s="153" t="s">
        <v>316</v>
      </c>
      <c r="BR49" s="153" t="s">
        <v>316</v>
      </c>
      <c r="BS49" s="153" t="s">
        <v>317</v>
      </c>
      <c r="BT49" s="153" t="s">
        <v>317</v>
      </c>
      <c r="BU49" s="153" t="s">
        <v>316</v>
      </c>
      <c r="BV49" s="232">
        <v>0</v>
      </c>
      <c r="BW49" s="220"/>
      <c r="BX49" s="219" t="s">
        <v>15</v>
      </c>
    </row>
    <row r="50" spans="1:76" ht="33.75" customHeight="1" x14ac:dyDescent="0.2">
      <c r="A50" s="311">
        <v>45317</v>
      </c>
      <c r="B50" s="76">
        <v>48</v>
      </c>
      <c r="C50" s="133" t="s">
        <v>125</v>
      </c>
      <c r="D50" s="149" t="s">
        <v>316</v>
      </c>
      <c r="E50" s="150" t="s">
        <v>316</v>
      </c>
      <c r="F50" s="150" t="s">
        <v>316</v>
      </c>
      <c r="G50" s="150">
        <v>2022</v>
      </c>
      <c r="H50" s="150" t="s">
        <v>317</v>
      </c>
      <c r="I50" s="166">
        <v>44663</v>
      </c>
      <c r="J50" s="150" t="s">
        <v>316</v>
      </c>
      <c r="K50" s="117" t="s">
        <v>317</v>
      </c>
      <c r="L50" s="117" t="s">
        <v>560</v>
      </c>
      <c r="M50" s="117">
        <v>0</v>
      </c>
      <c r="N50" s="117">
        <v>0</v>
      </c>
      <c r="O50" s="116">
        <v>0</v>
      </c>
      <c r="P50" s="55" t="s">
        <v>317</v>
      </c>
      <c r="Q50" s="55" t="s">
        <v>317</v>
      </c>
      <c r="R50" s="55" t="s">
        <v>316</v>
      </c>
      <c r="S50" s="55" t="s">
        <v>317</v>
      </c>
      <c r="T50" s="55" t="s">
        <v>317</v>
      </c>
      <c r="U50" s="55" t="s">
        <v>317</v>
      </c>
      <c r="V50" s="151" t="s">
        <v>317</v>
      </c>
      <c r="W50" s="151" t="s">
        <v>317</v>
      </c>
      <c r="X50" s="151" t="s">
        <v>316</v>
      </c>
      <c r="Y50" s="151" t="s">
        <v>316</v>
      </c>
      <c r="Z50" s="151">
        <v>8</v>
      </c>
      <c r="AA50" s="151">
        <v>2</v>
      </c>
      <c r="AB50" s="151" t="s">
        <v>387</v>
      </c>
      <c r="AC50" s="152" t="s">
        <v>316</v>
      </c>
      <c r="AD50" s="152" t="s">
        <v>316</v>
      </c>
      <c r="AE50" s="152" t="s">
        <v>317</v>
      </c>
      <c r="AF50" s="119" t="s">
        <v>316</v>
      </c>
      <c r="AG50" s="119" t="s">
        <v>316</v>
      </c>
      <c r="AH50" s="119" t="s">
        <v>316</v>
      </c>
      <c r="AI50" s="119" t="s">
        <v>316</v>
      </c>
      <c r="AJ50" s="119" t="s">
        <v>317</v>
      </c>
      <c r="AK50" s="119" t="s">
        <v>317</v>
      </c>
      <c r="AL50" s="119" t="s">
        <v>317</v>
      </c>
      <c r="AM50" s="201"/>
      <c r="AN50" s="119" t="s">
        <v>316</v>
      </c>
      <c r="AO50" s="119" t="s">
        <v>316</v>
      </c>
      <c r="AP50" s="119" t="s">
        <v>316</v>
      </c>
      <c r="AQ50" s="119" t="s">
        <v>316</v>
      </c>
      <c r="AR50" s="119" t="s">
        <v>316</v>
      </c>
      <c r="AS50" s="119" t="s">
        <v>316</v>
      </c>
      <c r="AT50" s="119" t="s">
        <v>316</v>
      </c>
      <c r="AU50" s="119" t="s">
        <v>316</v>
      </c>
      <c r="AV50" s="119" t="s">
        <v>316</v>
      </c>
      <c r="AW50" s="119" t="s">
        <v>316</v>
      </c>
      <c r="AX50" s="119" t="s">
        <v>316</v>
      </c>
      <c r="AY50" s="119" t="s">
        <v>316</v>
      </c>
      <c r="AZ50" s="119" t="s">
        <v>316</v>
      </c>
      <c r="BA50" s="119" t="s">
        <v>316</v>
      </c>
      <c r="BB50" s="120">
        <v>12</v>
      </c>
      <c r="BC50" s="120">
        <v>9</v>
      </c>
      <c r="BD50" s="120">
        <v>8</v>
      </c>
      <c r="BE50" s="120">
        <v>3</v>
      </c>
      <c r="BF50" s="120">
        <v>9</v>
      </c>
      <c r="BG50" s="362">
        <v>2</v>
      </c>
      <c r="BH50" s="368" t="s">
        <v>317</v>
      </c>
      <c r="BI50" s="369" t="s">
        <v>317</v>
      </c>
      <c r="BJ50" s="363" t="s">
        <v>316</v>
      </c>
      <c r="BK50" s="120">
        <v>0</v>
      </c>
      <c r="BL50" s="120">
        <v>0</v>
      </c>
      <c r="BM50" s="120">
        <v>0</v>
      </c>
      <c r="BN50" s="120">
        <v>0</v>
      </c>
      <c r="BO50" s="153" t="s">
        <v>317</v>
      </c>
      <c r="BP50" s="153" t="s">
        <v>317</v>
      </c>
      <c r="BQ50" s="153" t="s">
        <v>316</v>
      </c>
      <c r="BR50" s="153" t="s">
        <v>316</v>
      </c>
      <c r="BS50" s="153" t="s">
        <v>317</v>
      </c>
      <c r="BT50" s="153" t="s">
        <v>317</v>
      </c>
      <c r="BU50" s="153" t="s">
        <v>316</v>
      </c>
      <c r="BV50" s="232">
        <v>3.4000000000000002E-2</v>
      </c>
      <c r="BW50" s="220"/>
      <c r="BX50" s="219" t="s">
        <v>15</v>
      </c>
    </row>
    <row r="51" spans="1:76" ht="46.5" customHeight="1" thickBot="1" x14ac:dyDescent="0.25">
      <c r="A51" s="311">
        <v>45317</v>
      </c>
      <c r="B51" s="76">
        <v>49</v>
      </c>
      <c r="C51" s="133" t="s">
        <v>126</v>
      </c>
      <c r="D51" s="149" t="s">
        <v>316</v>
      </c>
      <c r="E51" s="150" t="s">
        <v>316</v>
      </c>
      <c r="F51" s="150" t="s">
        <v>316</v>
      </c>
      <c r="G51" s="115">
        <v>2022</v>
      </c>
      <c r="H51" s="150" t="s">
        <v>317</v>
      </c>
      <c r="I51" s="169">
        <v>44728</v>
      </c>
      <c r="J51" s="150" t="s">
        <v>316</v>
      </c>
      <c r="K51" s="117" t="s">
        <v>317</v>
      </c>
      <c r="L51" s="117" t="s">
        <v>560</v>
      </c>
      <c r="M51" s="117">
        <v>0</v>
      </c>
      <c r="N51" s="117">
        <v>0</v>
      </c>
      <c r="O51" s="116">
        <v>0</v>
      </c>
      <c r="P51" s="55" t="s">
        <v>317</v>
      </c>
      <c r="Q51" s="55" t="s">
        <v>317</v>
      </c>
      <c r="R51" s="55" t="s">
        <v>316</v>
      </c>
      <c r="S51" s="55" t="s">
        <v>317</v>
      </c>
      <c r="T51" s="55" t="s">
        <v>317</v>
      </c>
      <c r="U51" s="55" t="s">
        <v>317</v>
      </c>
      <c r="V51" s="151" t="s">
        <v>317</v>
      </c>
      <c r="W51" s="151" t="s">
        <v>316</v>
      </c>
      <c r="X51" s="151" t="s">
        <v>316</v>
      </c>
      <c r="Y51" s="151" t="s">
        <v>316</v>
      </c>
      <c r="Z51" s="118">
        <v>5.8</v>
      </c>
      <c r="AA51" s="118">
        <v>1</v>
      </c>
      <c r="AB51" s="151" t="s">
        <v>386</v>
      </c>
      <c r="AC51" s="152" t="s">
        <v>316</v>
      </c>
      <c r="AD51" s="152" t="s">
        <v>316</v>
      </c>
      <c r="AE51" s="152" t="s">
        <v>317</v>
      </c>
      <c r="AF51" s="119" t="s">
        <v>316</v>
      </c>
      <c r="AG51" s="119" t="s">
        <v>316</v>
      </c>
      <c r="AH51" s="119" t="s">
        <v>316</v>
      </c>
      <c r="AI51" s="119" t="s">
        <v>316</v>
      </c>
      <c r="AJ51" s="119" t="s">
        <v>317</v>
      </c>
      <c r="AK51" s="119" t="s">
        <v>317</v>
      </c>
      <c r="AL51" s="119" t="s">
        <v>317</v>
      </c>
      <c r="AM51" s="201"/>
      <c r="AN51" s="119" t="s">
        <v>316</v>
      </c>
      <c r="AO51" s="119" t="s">
        <v>316</v>
      </c>
      <c r="AP51" s="119" t="s">
        <v>316</v>
      </c>
      <c r="AQ51" s="119" t="s">
        <v>316</v>
      </c>
      <c r="AR51" s="119" t="s">
        <v>316</v>
      </c>
      <c r="AS51" s="119" t="s">
        <v>316</v>
      </c>
      <c r="AT51" s="119" t="s">
        <v>316</v>
      </c>
      <c r="AU51" s="119" t="s">
        <v>316</v>
      </c>
      <c r="AV51" s="119" t="s">
        <v>316</v>
      </c>
      <c r="AW51" s="119" t="s">
        <v>316</v>
      </c>
      <c r="AX51" s="119" t="s">
        <v>316</v>
      </c>
      <c r="AY51" s="119" t="s">
        <v>316</v>
      </c>
      <c r="AZ51" s="119" t="s">
        <v>316</v>
      </c>
      <c r="BA51" s="119" t="s">
        <v>316</v>
      </c>
      <c r="BB51" s="120">
        <v>9</v>
      </c>
      <c r="BC51" s="120">
        <v>4</v>
      </c>
      <c r="BD51" s="120">
        <v>6</v>
      </c>
      <c r="BE51" s="120">
        <v>2</v>
      </c>
      <c r="BF51" s="120">
        <v>4</v>
      </c>
      <c r="BG51" s="362">
        <v>0</v>
      </c>
      <c r="BH51" s="370" t="s">
        <v>317</v>
      </c>
      <c r="BI51" s="371" t="s">
        <v>317</v>
      </c>
      <c r="BJ51" s="363" t="s">
        <v>316</v>
      </c>
      <c r="BK51" s="120">
        <v>0</v>
      </c>
      <c r="BL51" s="120">
        <v>0</v>
      </c>
      <c r="BM51" s="120">
        <v>0</v>
      </c>
      <c r="BN51" s="120">
        <v>0</v>
      </c>
      <c r="BO51" s="153" t="s">
        <v>317</v>
      </c>
      <c r="BP51" s="153" t="s">
        <v>317</v>
      </c>
      <c r="BQ51" s="153" t="s">
        <v>316</v>
      </c>
      <c r="BR51" s="153" t="s">
        <v>316</v>
      </c>
      <c r="BS51" s="153" t="s">
        <v>317</v>
      </c>
      <c r="BT51" s="153" t="s">
        <v>317</v>
      </c>
      <c r="BU51" s="153" t="s">
        <v>316</v>
      </c>
      <c r="BV51" s="232">
        <v>0</v>
      </c>
      <c r="BW51" s="220"/>
      <c r="BX51" s="219" t="s">
        <v>15</v>
      </c>
    </row>
    <row r="52" spans="1:76" ht="47.25" customHeight="1" x14ac:dyDescent="0.2">
      <c r="A52" s="311">
        <v>45308</v>
      </c>
      <c r="B52" s="76">
        <v>50</v>
      </c>
      <c r="C52" s="133" t="s">
        <v>127</v>
      </c>
      <c r="D52" s="149" t="s">
        <v>316</v>
      </c>
      <c r="E52" s="150" t="s">
        <v>316</v>
      </c>
      <c r="F52" s="150" t="s">
        <v>316</v>
      </c>
      <c r="G52" s="150">
        <v>2022</v>
      </c>
      <c r="H52" s="150" t="s">
        <v>317</v>
      </c>
      <c r="I52" s="166">
        <v>44721</v>
      </c>
      <c r="J52" s="150" t="s">
        <v>316</v>
      </c>
      <c r="K52" s="117" t="s">
        <v>317</v>
      </c>
      <c r="L52" s="117" t="s">
        <v>560</v>
      </c>
      <c r="M52" s="117">
        <v>0</v>
      </c>
      <c r="N52" s="117">
        <v>0</v>
      </c>
      <c r="O52" s="116">
        <v>0</v>
      </c>
      <c r="P52" s="55" t="s">
        <v>317</v>
      </c>
      <c r="Q52" s="55" t="s">
        <v>317</v>
      </c>
      <c r="R52" s="55" t="s">
        <v>316</v>
      </c>
      <c r="S52" s="55" t="s">
        <v>317</v>
      </c>
      <c r="T52" s="55" t="s">
        <v>317</v>
      </c>
      <c r="U52" s="55" t="s">
        <v>317</v>
      </c>
      <c r="V52" s="151" t="s">
        <v>317</v>
      </c>
      <c r="W52" s="151" t="s">
        <v>316</v>
      </c>
      <c r="X52" s="151" t="s">
        <v>316</v>
      </c>
      <c r="Y52" s="151" t="s">
        <v>316</v>
      </c>
      <c r="Z52" s="151">
        <v>34.1</v>
      </c>
      <c r="AA52" s="151">
        <v>3</v>
      </c>
      <c r="AB52" s="151" t="s">
        <v>388</v>
      </c>
      <c r="AC52" s="152" t="s">
        <v>316</v>
      </c>
      <c r="AD52" s="152" t="s">
        <v>316</v>
      </c>
      <c r="AE52" s="152" t="s">
        <v>317</v>
      </c>
      <c r="AF52" s="119" t="s">
        <v>316</v>
      </c>
      <c r="AG52" s="119" t="s">
        <v>316</v>
      </c>
      <c r="AH52" s="119" t="s">
        <v>316</v>
      </c>
      <c r="AI52" s="119" t="s">
        <v>316</v>
      </c>
      <c r="AJ52" s="119" t="s">
        <v>317</v>
      </c>
      <c r="AK52" s="119" t="s">
        <v>317</v>
      </c>
      <c r="AL52" s="119" t="s">
        <v>317</v>
      </c>
      <c r="AM52" s="202"/>
      <c r="AN52" s="119" t="s">
        <v>316</v>
      </c>
      <c r="AO52" s="119" t="s">
        <v>316</v>
      </c>
      <c r="AP52" s="119" t="s">
        <v>316</v>
      </c>
      <c r="AQ52" s="119" t="s">
        <v>316</v>
      </c>
      <c r="AR52" s="119" t="s">
        <v>316</v>
      </c>
      <c r="AS52" s="119" t="s">
        <v>316</v>
      </c>
      <c r="AT52" s="119" t="s">
        <v>316</v>
      </c>
      <c r="AU52" s="119" t="s">
        <v>316</v>
      </c>
      <c r="AV52" s="119" t="s">
        <v>316</v>
      </c>
      <c r="AW52" s="119" t="s">
        <v>316</v>
      </c>
      <c r="AX52" s="119" t="s">
        <v>316</v>
      </c>
      <c r="AY52" s="119" t="s">
        <v>316</v>
      </c>
      <c r="AZ52" s="119" t="s">
        <v>316</v>
      </c>
      <c r="BA52" s="119" t="s">
        <v>316</v>
      </c>
      <c r="BB52" s="120">
        <v>24</v>
      </c>
      <c r="BC52" s="120">
        <v>14</v>
      </c>
      <c r="BD52" s="120">
        <v>15</v>
      </c>
      <c r="BE52" s="120">
        <v>8</v>
      </c>
      <c r="BF52" s="120">
        <v>11</v>
      </c>
      <c r="BG52" s="120">
        <v>2</v>
      </c>
      <c r="BH52" s="365" t="s">
        <v>316</v>
      </c>
      <c r="BI52" s="365" t="s">
        <v>316</v>
      </c>
      <c r="BJ52" s="120" t="s">
        <v>316</v>
      </c>
      <c r="BK52" s="120">
        <v>0</v>
      </c>
      <c r="BL52" s="120">
        <v>0</v>
      </c>
      <c r="BM52" s="120">
        <v>0</v>
      </c>
      <c r="BN52" s="120">
        <v>0</v>
      </c>
      <c r="BO52" s="153" t="s">
        <v>317</v>
      </c>
      <c r="BP52" s="153" t="s">
        <v>317</v>
      </c>
      <c r="BQ52" s="153" t="s">
        <v>316</v>
      </c>
      <c r="BR52" s="153" t="s">
        <v>316</v>
      </c>
      <c r="BS52" s="153" t="s">
        <v>317</v>
      </c>
      <c r="BT52" s="153" t="s">
        <v>317</v>
      </c>
      <c r="BU52" s="153" t="s">
        <v>316</v>
      </c>
      <c r="BV52" s="232">
        <v>7.0000000000000001E-3</v>
      </c>
      <c r="BW52" s="220"/>
      <c r="BX52" s="219" t="s">
        <v>15</v>
      </c>
    </row>
    <row r="53" spans="1:76" ht="39.75" customHeight="1" x14ac:dyDescent="0.2">
      <c r="A53" s="311">
        <v>45317</v>
      </c>
      <c r="B53" s="76">
        <v>51</v>
      </c>
      <c r="C53" s="133" t="s">
        <v>123</v>
      </c>
      <c r="D53" s="149" t="s">
        <v>316</v>
      </c>
      <c r="E53" s="150" t="s">
        <v>316</v>
      </c>
      <c r="F53" s="150" t="s">
        <v>316</v>
      </c>
      <c r="G53" s="150">
        <v>2022</v>
      </c>
      <c r="H53" s="150" t="s">
        <v>317</v>
      </c>
      <c r="I53" s="166">
        <v>44690</v>
      </c>
      <c r="J53" s="150" t="s">
        <v>316</v>
      </c>
      <c r="K53" s="117" t="s">
        <v>317</v>
      </c>
      <c r="L53" s="117" t="s">
        <v>560</v>
      </c>
      <c r="M53" s="117">
        <v>0</v>
      </c>
      <c r="N53" s="117">
        <v>0</v>
      </c>
      <c r="O53" s="116">
        <v>0</v>
      </c>
      <c r="P53" s="55" t="s">
        <v>317</v>
      </c>
      <c r="Q53" s="55" t="s">
        <v>317</v>
      </c>
      <c r="R53" s="55" t="s">
        <v>316</v>
      </c>
      <c r="S53" s="55" t="s">
        <v>317</v>
      </c>
      <c r="T53" s="55" t="s">
        <v>317</v>
      </c>
      <c r="U53" s="55" t="s">
        <v>317</v>
      </c>
      <c r="V53" s="151" t="s">
        <v>317</v>
      </c>
      <c r="W53" s="151" t="s">
        <v>316</v>
      </c>
      <c r="X53" s="151" t="s">
        <v>316</v>
      </c>
      <c r="Y53" s="151" t="s">
        <v>316</v>
      </c>
      <c r="Z53" s="151">
        <v>54.2</v>
      </c>
      <c r="AA53" s="151">
        <v>6</v>
      </c>
      <c r="AB53" s="151" t="s">
        <v>389</v>
      </c>
      <c r="AC53" s="152" t="s">
        <v>316</v>
      </c>
      <c r="AD53" s="152" t="s">
        <v>316</v>
      </c>
      <c r="AE53" s="152" t="s">
        <v>317</v>
      </c>
      <c r="AF53" s="119" t="s">
        <v>316</v>
      </c>
      <c r="AG53" s="119" t="s">
        <v>316</v>
      </c>
      <c r="AH53" s="119" t="s">
        <v>316</v>
      </c>
      <c r="AI53" s="119" t="s">
        <v>316</v>
      </c>
      <c r="AJ53" s="119" t="s">
        <v>317</v>
      </c>
      <c r="AK53" s="119" t="s">
        <v>317</v>
      </c>
      <c r="AL53" s="119" t="s">
        <v>317</v>
      </c>
      <c r="AM53" s="201"/>
      <c r="AN53" s="119" t="s">
        <v>316</v>
      </c>
      <c r="AO53" s="119" t="s">
        <v>316</v>
      </c>
      <c r="AP53" s="119" t="s">
        <v>316</v>
      </c>
      <c r="AQ53" s="119" t="s">
        <v>316</v>
      </c>
      <c r="AR53" s="119" t="s">
        <v>316</v>
      </c>
      <c r="AS53" s="119" t="s">
        <v>316</v>
      </c>
      <c r="AT53" s="119" t="s">
        <v>316</v>
      </c>
      <c r="AU53" s="119" t="s">
        <v>316</v>
      </c>
      <c r="AV53" s="119" t="s">
        <v>316</v>
      </c>
      <c r="AW53" s="119"/>
      <c r="AX53" s="119" t="s">
        <v>316</v>
      </c>
      <c r="AY53" s="119" t="s">
        <v>316</v>
      </c>
      <c r="AZ53" s="119" t="s">
        <v>316</v>
      </c>
      <c r="BA53" s="119" t="s">
        <v>316</v>
      </c>
      <c r="BB53" s="120">
        <v>18</v>
      </c>
      <c r="BC53" s="120">
        <v>7</v>
      </c>
      <c r="BD53" s="120">
        <v>13</v>
      </c>
      <c r="BE53" s="120">
        <v>5</v>
      </c>
      <c r="BF53" s="120">
        <v>9</v>
      </c>
      <c r="BG53" s="120">
        <v>2</v>
      </c>
      <c r="BH53" s="120" t="s">
        <v>316</v>
      </c>
      <c r="BI53" s="120" t="s">
        <v>316</v>
      </c>
      <c r="BJ53" s="120" t="s">
        <v>316</v>
      </c>
      <c r="BK53" s="120">
        <v>0</v>
      </c>
      <c r="BL53" s="120">
        <v>0</v>
      </c>
      <c r="BM53" s="120">
        <v>0</v>
      </c>
      <c r="BN53" s="120">
        <v>0</v>
      </c>
      <c r="BO53" s="153" t="s">
        <v>317</v>
      </c>
      <c r="BP53" s="153" t="s">
        <v>317</v>
      </c>
      <c r="BQ53" s="153" t="s">
        <v>316</v>
      </c>
      <c r="BR53" s="153" t="s">
        <v>316</v>
      </c>
      <c r="BS53" s="153" t="s">
        <v>317</v>
      </c>
      <c r="BT53" s="153" t="s">
        <v>317</v>
      </c>
      <c r="BU53" s="153" t="s">
        <v>316</v>
      </c>
      <c r="BV53" s="232">
        <v>1E-4</v>
      </c>
      <c r="BW53" s="220"/>
      <c r="BX53" s="219" t="s">
        <v>15</v>
      </c>
    </row>
    <row r="54" spans="1:76" ht="87" customHeight="1" x14ac:dyDescent="0.2">
      <c r="A54" s="311">
        <v>45282</v>
      </c>
      <c r="B54" s="76">
        <v>52</v>
      </c>
      <c r="C54" s="133" t="s">
        <v>281</v>
      </c>
      <c r="D54" s="149" t="s">
        <v>316</v>
      </c>
      <c r="E54" s="150" t="s">
        <v>316</v>
      </c>
      <c r="F54" s="150" t="s">
        <v>316</v>
      </c>
      <c r="G54" s="150">
        <v>2022</v>
      </c>
      <c r="H54" s="150" t="s">
        <v>317</v>
      </c>
      <c r="I54" s="169">
        <v>45224</v>
      </c>
      <c r="J54" s="150" t="s">
        <v>317</v>
      </c>
      <c r="K54" s="117" t="s">
        <v>317</v>
      </c>
      <c r="L54" s="117" t="s">
        <v>560</v>
      </c>
      <c r="M54" s="117">
        <v>0</v>
      </c>
      <c r="N54" s="117">
        <v>0</v>
      </c>
      <c r="O54" s="116">
        <v>0</v>
      </c>
      <c r="P54" s="55" t="s">
        <v>317</v>
      </c>
      <c r="Q54" s="55" t="s">
        <v>317</v>
      </c>
      <c r="R54" s="55" t="s">
        <v>317</v>
      </c>
      <c r="S54" s="55" t="s">
        <v>316</v>
      </c>
      <c r="T54" s="55" t="s">
        <v>316</v>
      </c>
      <c r="U54" s="55" t="s">
        <v>317</v>
      </c>
      <c r="V54" s="151" t="s">
        <v>317</v>
      </c>
      <c r="W54" s="151" t="s">
        <v>316</v>
      </c>
      <c r="X54" s="151" t="s">
        <v>317</v>
      </c>
      <c r="Y54" s="151" t="s">
        <v>316</v>
      </c>
      <c r="Z54" s="151">
        <v>85</v>
      </c>
      <c r="AA54" s="118">
        <v>0</v>
      </c>
      <c r="AB54" s="118">
        <v>0</v>
      </c>
      <c r="AC54" s="152" t="s">
        <v>316</v>
      </c>
      <c r="AD54" s="152" t="s">
        <v>316</v>
      </c>
      <c r="AE54" s="152" t="s">
        <v>317</v>
      </c>
      <c r="AF54" s="119" t="s">
        <v>317</v>
      </c>
      <c r="AG54" s="119"/>
      <c r="AH54" s="119"/>
      <c r="AI54" s="119"/>
      <c r="AJ54" s="119"/>
      <c r="AK54" s="119"/>
      <c r="AL54" s="119"/>
      <c r="AM54" s="201"/>
      <c r="AN54" s="119" t="s">
        <v>316</v>
      </c>
      <c r="AO54" s="119" t="s">
        <v>316</v>
      </c>
      <c r="AP54" s="119" t="s">
        <v>316</v>
      </c>
      <c r="AQ54" s="119" t="s">
        <v>316</v>
      </c>
      <c r="AR54" s="119" t="s">
        <v>316</v>
      </c>
      <c r="AS54" s="119" t="s">
        <v>316</v>
      </c>
      <c r="AT54" s="119" t="s">
        <v>316</v>
      </c>
      <c r="AU54" s="119" t="s">
        <v>317</v>
      </c>
      <c r="AV54" s="119"/>
      <c r="AW54" s="119"/>
      <c r="AX54" s="119" t="s">
        <v>316</v>
      </c>
      <c r="AY54" s="119" t="s">
        <v>316</v>
      </c>
      <c r="AZ54" s="119" t="s">
        <v>316</v>
      </c>
      <c r="BA54" s="119" t="s">
        <v>316</v>
      </c>
      <c r="BB54" s="120">
        <v>14</v>
      </c>
      <c r="BC54" s="120">
        <v>4</v>
      </c>
      <c r="BD54" s="120">
        <v>10</v>
      </c>
      <c r="BE54" s="120">
        <v>4</v>
      </c>
      <c r="BF54" s="120">
        <v>4.5</v>
      </c>
      <c r="BG54" s="120">
        <v>2.5</v>
      </c>
      <c r="BH54" s="120" t="s">
        <v>316</v>
      </c>
      <c r="BI54" s="120" t="s">
        <v>316</v>
      </c>
      <c r="BJ54" s="120" t="s">
        <v>316</v>
      </c>
      <c r="BK54" s="120">
        <v>0</v>
      </c>
      <c r="BL54" s="120">
        <v>0</v>
      </c>
      <c r="BM54" s="120">
        <v>0</v>
      </c>
      <c r="BN54" s="120">
        <v>0</v>
      </c>
      <c r="BO54" s="153" t="s">
        <v>317</v>
      </c>
      <c r="BP54" s="153" t="s">
        <v>317</v>
      </c>
      <c r="BQ54" s="153" t="s">
        <v>316</v>
      </c>
      <c r="BR54" s="153" t="s">
        <v>316</v>
      </c>
      <c r="BS54" s="153" t="s">
        <v>316</v>
      </c>
      <c r="BT54" s="153" t="s">
        <v>317</v>
      </c>
      <c r="BU54" s="153" t="s">
        <v>316</v>
      </c>
      <c r="BV54" s="232">
        <v>0.13320000000000001</v>
      </c>
      <c r="BW54" s="220"/>
      <c r="BX54" s="219" t="s">
        <v>15</v>
      </c>
    </row>
    <row r="55" spans="1:76" ht="45.75" customHeight="1" x14ac:dyDescent="0.2">
      <c r="A55" s="311">
        <v>45324</v>
      </c>
      <c r="B55" s="76">
        <v>53</v>
      </c>
      <c r="C55" s="133" t="s">
        <v>130</v>
      </c>
      <c r="D55" s="149" t="s">
        <v>316</v>
      </c>
      <c r="E55" s="150" t="s">
        <v>316</v>
      </c>
      <c r="F55" s="150" t="s">
        <v>316</v>
      </c>
      <c r="G55" s="169">
        <v>39814</v>
      </c>
      <c r="H55" s="150" t="s">
        <v>317</v>
      </c>
      <c r="I55" s="173">
        <v>43221</v>
      </c>
      <c r="J55" s="150" t="s">
        <v>316</v>
      </c>
      <c r="K55" s="117" t="s">
        <v>316</v>
      </c>
      <c r="L55" s="317" t="s">
        <v>390</v>
      </c>
      <c r="M55" s="117">
        <v>33.93</v>
      </c>
      <c r="N55" s="117">
        <v>4.03</v>
      </c>
      <c r="O55" s="117">
        <v>29.21</v>
      </c>
      <c r="P55" s="55" t="s">
        <v>317</v>
      </c>
      <c r="Q55" s="55" t="s">
        <v>317</v>
      </c>
      <c r="R55" s="55" t="s">
        <v>317</v>
      </c>
      <c r="S55" s="55" t="s">
        <v>316</v>
      </c>
      <c r="T55" s="55" t="s">
        <v>317</v>
      </c>
      <c r="U55" s="55" t="s">
        <v>317</v>
      </c>
      <c r="V55" s="151" t="s">
        <v>317</v>
      </c>
      <c r="W55" s="151" t="s">
        <v>316</v>
      </c>
      <c r="X55" s="151" t="s">
        <v>317</v>
      </c>
      <c r="Y55" s="151" t="s">
        <v>316</v>
      </c>
      <c r="Z55" s="151">
        <v>82.2</v>
      </c>
      <c r="AA55" s="118">
        <v>5</v>
      </c>
      <c r="AB55" s="151" t="s">
        <v>391</v>
      </c>
      <c r="AC55" s="152" t="s">
        <v>316</v>
      </c>
      <c r="AD55" s="152" t="s">
        <v>316</v>
      </c>
      <c r="AE55" s="152" t="s">
        <v>317</v>
      </c>
      <c r="AF55" s="119" t="s">
        <v>316</v>
      </c>
      <c r="AG55" s="119" t="s">
        <v>317</v>
      </c>
      <c r="AH55" s="119" t="s">
        <v>317</v>
      </c>
      <c r="AI55" s="119" t="s">
        <v>317</v>
      </c>
      <c r="AJ55" s="119" t="s">
        <v>317</v>
      </c>
      <c r="AK55" s="119" t="s">
        <v>317</v>
      </c>
      <c r="AL55" s="119" t="s">
        <v>316</v>
      </c>
      <c r="AM55" s="312"/>
      <c r="AN55" s="119" t="s">
        <v>316</v>
      </c>
      <c r="AO55" s="119" t="s">
        <v>316</v>
      </c>
      <c r="AP55" s="119" t="s">
        <v>316</v>
      </c>
      <c r="AQ55" s="119" t="s">
        <v>316</v>
      </c>
      <c r="AR55" s="119" t="s">
        <v>316</v>
      </c>
      <c r="AS55" s="119" t="s">
        <v>316</v>
      </c>
      <c r="AT55" s="119" t="s">
        <v>316</v>
      </c>
      <c r="AU55" s="119" t="s">
        <v>316</v>
      </c>
      <c r="AV55" s="119" t="s">
        <v>317</v>
      </c>
      <c r="AW55" s="119" t="s">
        <v>316</v>
      </c>
      <c r="AX55" s="119" t="s">
        <v>316</v>
      </c>
      <c r="AY55" s="119" t="s">
        <v>316</v>
      </c>
      <c r="AZ55" s="119" t="s">
        <v>316</v>
      </c>
      <c r="BA55" s="119" t="s">
        <v>316</v>
      </c>
      <c r="BB55" s="120">
        <v>18</v>
      </c>
      <c r="BC55" s="120">
        <v>5</v>
      </c>
      <c r="BD55" s="120">
        <v>13</v>
      </c>
      <c r="BE55" s="120">
        <v>5</v>
      </c>
      <c r="BF55" s="120">
        <v>8.3000000000000007</v>
      </c>
      <c r="BG55" s="120">
        <v>1</v>
      </c>
      <c r="BH55" s="120" t="s">
        <v>316</v>
      </c>
      <c r="BI55" s="120" t="s">
        <v>316</v>
      </c>
      <c r="BJ55" s="120" t="s">
        <v>316</v>
      </c>
      <c r="BK55" s="120">
        <v>0</v>
      </c>
      <c r="BL55" s="120">
        <v>0</v>
      </c>
      <c r="BM55" s="120">
        <v>0</v>
      </c>
      <c r="BN55" s="120">
        <v>0</v>
      </c>
      <c r="BO55" s="153" t="s">
        <v>317</v>
      </c>
      <c r="BP55" s="153" t="s">
        <v>316</v>
      </c>
      <c r="BQ55" s="153" t="s">
        <v>316</v>
      </c>
      <c r="BR55" s="153" t="s">
        <v>316</v>
      </c>
      <c r="BS55" s="153" t="s">
        <v>316</v>
      </c>
      <c r="BT55" s="153" t="s">
        <v>317</v>
      </c>
      <c r="BU55" s="153" t="s">
        <v>316</v>
      </c>
      <c r="BV55" s="232">
        <v>5.8000000000000003E-2</v>
      </c>
      <c r="BW55" s="220"/>
      <c r="BX55" s="219" t="s">
        <v>15</v>
      </c>
    </row>
    <row r="56" spans="1:76" ht="49.5" customHeight="1" x14ac:dyDescent="0.2">
      <c r="A56" s="311">
        <v>45322</v>
      </c>
      <c r="B56" s="76">
        <v>54</v>
      </c>
      <c r="C56" s="133" t="s">
        <v>131</v>
      </c>
      <c r="D56" s="149" t="s">
        <v>316</v>
      </c>
      <c r="E56" s="150" t="s">
        <v>316</v>
      </c>
      <c r="F56" s="150" t="s">
        <v>316</v>
      </c>
      <c r="G56" s="115">
        <v>2022</v>
      </c>
      <c r="H56" s="150" t="s">
        <v>316</v>
      </c>
      <c r="I56" s="169">
        <v>44652</v>
      </c>
      <c r="J56" s="150" t="s">
        <v>316</v>
      </c>
      <c r="K56" s="117" t="s">
        <v>316</v>
      </c>
      <c r="L56" s="117" t="s">
        <v>392</v>
      </c>
      <c r="M56" s="117">
        <v>209.05</v>
      </c>
      <c r="N56" s="117">
        <v>204.67</v>
      </c>
      <c r="O56" s="117">
        <v>0</v>
      </c>
      <c r="P56" s="55" t="s">
        <v>317</v>
      </c>
      <c r="Q56" s="55" t="s">
        <v>317</v>
      </c>
      <c r="R56" s="55" t="s">
        <v>316</v>
      </c>
      <c r="S56" s="55" t="s">
        <v>317</v>
      </c>
      <c r="T56" s="55" t="s">
        <v>317</v>
      </c>
      <c r="U56" s="55" t="s">
        <v>317</v>
      </c>
      <c r="V56" s="151" t="s">
        <v>317</v>
      </c>
      <c r="W56" s="151" t="s">
        <v>317</v>
      </c>
      <c r="X56" s="151" t="s">
        <v>316</v>
      </c>
      <c r="Y56" s="151" t="s">
        <v>316</v>
      </c>
      <c r="Z56" s="118">
        <v>186</v>
      </c>
      <c r="AA56" s="118">
        <v>2</v>
      </c>
      <c r="AB56" s="151" t="s">
        <v>393</v>
      </c>
      <c r="AC56" s="152" t="s">
        <v>316</v>
      </c>
      <c r="AD56" s="152" t="s">
        <v>316</v>
      </c>
      <c r="AE56" s="152" t="s">
        <v>317</v>
      </c>
      <c r="AF56" s="119" t="s">
        <v>316</v>
      </c>
      <c r="AG56" s="119" t="s">
        <v>316</v>
      </c>
      <c r="AH56" s="119" t="s">
        <v>316</v>
      </c>
      <c r="AI56" s="119" t="s">
        <v>316</v>
      </c>
      <c r="AJ56" s="119" t="s">
        <v>317</v>
      </c>
      <c r="AK56" s="119" t="s">
        <v>317</v>
      </c>
      <c r="AL56" s="119" t="s">
        <v>317</v>
      </c>
      <c r="AM56" s="201"/>
      <c r="AN56" s="119" t="s">
        <v>316</v>
      </c>
      <c r="AO56" s="119" t="s">
        <v>316</v>
      </c>
      <c r="AP56" s="119" t="s">
        <v>316</v>
      </c>
      <c r="AQ56" s="119" t="s">
        <v>316</v>
      </c>
      <c r="AR56" s="119" t="s">
        <v>316</v>
      </c>
      <c r="AS56" s="119" t="s">
        <v>316</v>
      </c>
      <c r="AT56" s="119" t="s">
        <v>316</v>
      </c>
      <c r="AU56" s="119" t="s">
        <v>316</v>
      </c>
      <c r="AV56" s="119" t="s">
        <v>316</v>
      </c>
      <c r="AW56" s="119" t="s">
        <v>316</v>
      </c>
      <c r="AX56" s="119" t="s">
        <v>316</v>
      </c>
      <c r="AY56" s="119" t="s">
        <v>316</v>
      </c>
      <c r="AZ56" s="119" t="s">
        <v>316</v>
      </c>
      <c r="BA56" s="119" t="s">
        <v>316</v>
      </c>
      <c r="BB56" s="120">
        <v>23</v>
      </c>
      <c r="BC56" s="120">
        <v>8</v>
      </c>
      <c r="BD56" s="120">
        <v>14</v>
      </c>
      <c r="BE56" s="120">
        <v>5</v>
      </c>
      <c r="BF56" s="120">
        <v>11</v>
      </c>
      <c r="BG56" s="120">
        <v>3</v>
      </c>
      <c r="BH56" s="372" t="s">
        <v>317</v>
      </c>
      <c r="BI56" s="372" t="s">
        <v>317</v>
      </c>
      <c r="BJ56" s="120" t="s">
        <v>316</v>
      </c>
      <c r="BK56" s="120">
        <v>2</v>
      </c>
      <c r="BL56" s="120">
        <v>0</v>
      </c>
      <c r="BM56" s="120">
        <v>0</v>
      </c>
      <c r="BN56" s="120">
        <v>0</v>
      </c>
      <c r="BO56" s="153" t="s">
        <v>317</v>
      </c>
      <c r="BP56" s="153" t="s">
        <v>316</v>
      </c>
      <c r="BQ56" s="153" t="s">
        <v>316</v>
      </c>
      <c r="BR56" s="153" t="s">
        <v>316</v>
      </c>
      <c r="BS56" s="153" t="s">
        <v>317</v>
      </c>
      <c r="BT56" s="153" t="s">
        <v>317</v>
      </c>
      <c r="BU56" s="153" t="s">
        <v>316</v>
      </c>
      <c r="BV56" s="232">
        <v>7.7799999999999996E-3</v>
      </c>
      <c r="BW56" s="220"/>
      <c r="BX56" s="219" t="s">
        <v>15</v>
      </c>
    </row>
    <row r="57" spans="1:76" ht="63.75" customHeight="1" x14ac:dyDescent="0.2">
      <c r="A57" s="311">
        <v>45324</v>
      </c>
      <c r="B57" s="76">
        <v>55</v>
      </c>
      <c r="C57" s="133" t="s">
        <v>132</v>
      </c>
      <c r="D57" s="149" t="s">
        <v>316</v>
      </c>
      <c r="E57" s="150" t="s">
        <v>316</v>
      </c>
      <c r="F57" s="150" t="s">
        <v>316</v>
      </c>
      <c r="G57" s="169">
        <v>39814</v>
      </c>
      <c r="H57" s="150" t="s">
        <v>317</v>
      </c>
      <c r="I57" s="173">
        <v>43221</v>
      </c>
      <c r="J57" s="150" t="s">
        <v>316</v>
      </c>
      <c r="K57" s="117" t="s">
        <v>316</v>
      </c>
      <c r="L57" s="117" t="s">
        <v>394</v>
      </c>
      <c r="M57" s="117">
        <v>11.59</v>
      </c>
      <c r="N57" s="117">
        <v>11.59</v>
      </c>
      <c r="O57" s="116">
        <v>0</v>
      </c>
      <c r="P57" s="55" t="s">
        <v>317</v>
      </c>
      <c r="Q57" s="55" t="s">
        <v>317</v>
      </c>
      <c r="R57" s="55" t="s">
        <v>317</v>
      </c>
      <c r="S57" s="55" t="s">
        <v>316</v>
      </c>
      <c r="T57" s="55" t="s">
        <v>317</v>
      </c>
      <c r="U57" s="55" t="s">
        <v>317</v>
      </c>
      <c r="V57" s="151" t="s">
        <v>317</v>
      </c>
      <c r="W57" s="151" t="s">
        <v>316</v>
      </c>
      <c r="X57" s="151" t="s">
        <v>317</v>
      </c>
      <c r="Y57" s="151" t="s">
        <v>316</v>
      </c>
      <c r="Z57" s="151">
        <v>54.1</v>
      </c>
      <c r="AA57" s="118">
        <v>1</v>
      </c>
      <c r="AB57" s="151" t="s">
        <v>395</v>
      </c>
      <c r="AC57" s="152" t="s">
        <v>316</v>
      </c>
      <c r="AD57" s="152" t="s">
        <v>316</v>
      </c>
      <c r="AE57" s="152" t="s">
        <v>317</v>
      </c>
      <c r="AF57" s="119" t="s">
        <v>316</v>
      </c>
      <c r="AG57" s="119" t="s">
        <v>317</v>
      </c>
      <c r="AH57" s="119" t="s">
        <v>317</v>
      </c>
      <c r="AI57" s="119" t="s">
        <v>317</v>
      </c>
      <c r="AJ57" s="119" t="s">
        <v>317</v>
      </c>
      <c r="AK57" s="119" t="s">
        <v>317</v>
      </c>
      <c r="AL57" s="119" t="s">
        <v>316</v>
      </c>
      <c r="AM57" s="312"/>
      <c r="AN57" s="119" t="s">
        <v>316</v>
      </c>
      <c r="AO57" s="119" t="s">
        <v>316</v>
      </c>
      <c r="AP57" s="119" t="s">
        <v>316</v>
      </c>
      <c r="AQ57" s="119" t="s">
        <v>316</v>
      </c>
      <c r="AR57" s="119" t="s">
        <v>316</v>
      </c>
      <c r="AS57" s="119" t="s">
        <v>316</v>
      </c>
      <c r="AT57" s="119" t="s">
        <v>316</v>
      </c>
      <c r="AU57" s="119" t="s">
        <v>316</v>
      </c>
      <c r="AV57" s="119" t="s">
        <v>317</v>
      </c>
      <c r="AW57" s="119" t="s">
        <v>316</v>
      </c>
      <c r="AX57" s="119" t="s">
        <v>316</v>
      </c>
      <c r="AY57" s="119" t="s">
        <v>316</v>
      </c>
      <c r="AZ57" s="119" t="s">
        <v>316</v>
      </c>
      <c r="BA57" s="119" t="s">
        <v>316</v>
      </c>
      <c r="BB57" s="120">
        <v>12</v>
      </c>
      <c r="BC57" s="120">
        <v>4</v>
      </c>
      <c r="BD57" s="120">
        <v>9</v>
      </c>
      <c r="BE57" s="120">
        <v>3</v>
      </c>
      <c r="BF57" s="120">
        <v>6.6</v>
      </c>
      <c r="BG57" s="120">
        <v>2</v>
      </c>
      <c r="BH57" s="120" t="s">
        <v>316</v>
      </c>
      <c r="BI57" s="120" t="s">
        <v>316</v>
      </c>
      <c r="BJ57" s="120" t="s">
        <v>316</v>
      </c>
      <c r="BK57" s="120">
        <v>0</v>
      </c>
      <c r="BL57" s="120">
        <v>0</v>
      </c>
      <c r="BM57" s="120">
        <v>0</v>
      </c>
      <c r="BN57" s="120">
        <v>0</v>
      </c>
      <c r="BO57" s="153" t="s">
        <v>317</v>
      </c>
      <c r="BP57" s="153" t="s">
        <v>316</v>
      </c>
      <c r="BQ57" s="153" t="s">
        <v>316</v>
      </c>
      <c r="BR57" s="153" t="s">
        <v>316</v>
      </c>
      <c r="BS57" s="153" t="s">
        <v>316</v>
      </c>
      <c r="BT57" s="153" t="s">
        <v>317</v>
      </c>
      <c r="BU57" s="153" t="s">
        <v>317</v>
      </c>
      <c r="BV57" s="232">
        <v>3.1800000000000002E-2</v>
      </c>
      <c r="BW57" s="221"/>
      <c r="BX57" s="219" t="s">
        <v>15</v>
      </c>
    </row>
    <row r="58" spans="1:76" ht="61.5" customHeight="1" x14ac:dyDescent="0.2">
      <c r="A58" s="311">
        <v>45322</v>
      </c>
      <c r="B58" s="76">
        <v>56</v>
      </c>
      <c r="C58" s="133" t="s">
        <v>282</v>
      </c>
      <c r="D58" s="149" t="s">
        <v>316</v>
      </c>
      <c r="E58" s="150" t="s">
        <v>316</v>
      </c>
      <c r="F58" s="150" t="s">
        <v>316</v>
      </c>
      <c r="G58" s="150">
        <v>2022</v>
      </c>
      <c r="H58" s="150" t="s">
        <v>317</v>
      </c>
      <c r="I58" s="166">
        <v>44670</v>
      </c>
      <c r="J58" s="150" t="s">
        <v>316</v>
      </c>
      <c r="K58" s="117" t="s">
        <v>317</v>
      </c>
      <c r="L58" s="117" t="s">
        <v>317</v>
      </c>
      <c r="M58" s="117">
        <v>0</v>
      </c>
      <c r="N58" s="117">
        <v>0</v>
      </c>
      <c r="O58" s="116">
        <v>0</v>
      </c>
      <c r="P58" s="55" t="s">
        <v>317</v>
      </c>
      <c r="Q58" s="55" t="s">
        <v>317</v>
      </c>
      <c r="R58" s="55" t="s">
        <v>316</v>
      </c>
      <c r="S58" s="55" t="s">
        <v>317</v>
      </c>
      <c r="T58" s="55" t="s">
        <v>317</v>
      </c>
      <c r="U58" s="55" t="s">
        <v>317</v>
      </c>
      <c r="V58" s="151" t="s">
        <v>317</v>
      </c>
      <c r="W58" s="151" t="s">
        <v>316</v>
      </c>
      <c r="X58" s="151" t="s">
        <v>316</v>
      </c>
      <c r="Y58" s="151" t="s">
        <v>316</v>
      </c>
      <c r="Z58" s="151">
        <v>28.6</v>
      </c>
      <c r="AA58" s="151">
        <v>0</v>
      </c>
      <c r="AB58" s="151">
        <v>0</v>
      </c>
      <c r="AC58" s="152" t="s">
        <v>316</v>
      </c>
      <c r="AD58" s="152" t="s">
        <v>316</v>
      </c>
      <c r="AE58" s="152" t="s">
        <v>317</v>
      </c>
      <c r="AF58" s="119" t="s">
        <v>316</v>
      </c>
      <c r="AG58" s="119" t="s">
        <v>316</v>
      </c>
      <c r="AH58" s="119" t="s">
        <v>316</v>
      </c>
      <c r="AI58" s="119" t="s">
        <v>316</v>
      </c>
      <c r="AJ58" s="119" t="s">
        <v>317</v>
      </c>
      <c r="AK58" s="119" t="s">
        <v>317</v>
      </c>
      <c r="AL58" s="119" t="s">
        <v>317</v>
      </c>
      <c r="AM58" s="201"/>
      <c r="AN58" s="119" t="s">
        <v>316</v>
      </c>
      <c r="AO58" s="119" t="s">
        <v>316</v>
      </c>
      <c r="AP58" s="119" t="s">
        <v>316</v>
      </c>
      <c r="AQ58" s="119" t="s">
        <v>316</v>
      </c>
      <c r="AR58" s="119" t="s">
        <v>316</v>
      </c>
      <c r="AS58" s="119" t="s">
        <v>316</v>
      </c>
      <c r="AT58" s="119" t="s">
        <v>316</v>
      </c>
      <c r="AU58" s="119" t="s">
        <v>316</v>
      </c>
      <c r="AV58" s="119" t="s">
        <v>316</v>
      </c>
      <c r="AW58" s="119" t="s">
        <v>316</v>
      </c>
      <c r="AX58" s="119" t="s">
        <v>316</v>
      </c>
      <c r="AY58" s="119" t="s">
        <v>316</v>
      </c>
      <c r="AZ58" s="119" t="s">
        <v>316</v>
      </c>
      <c r="BA58" s="119" t="s">
        <v>316</v>
      </c>
      <c r="BB58" s="120">
        <v>17</v>
      </c>
      <c r="BC58" s="120">
        <v>13</v>
      </c>
      <c r="BD58" s="120">
        <v>11</v>
      </c>
      <c r="BE58" s="120">
        <v>7</v>
      </c>
      <c r="BF58" s="120">
        <v>9</v>
      </c>
      <c r="BG58" s="120">
        <v>2</v>
      </c>
      <c r="BH58" s="120" t="s">
        <v>316</v>
      </c>
      <c r="BI58" s="120" t="s">
        <v>316</v>
      </c>
      <c r="BJ58" s="120" t="s">
        <v>316</v>
      </c>
      <c r="BK58" s="120">
        <v>0</v>
      </c>
      <c r="BL58" s="120">
        <v>0</v>
      </c>
      <c r="BM58" s="120">
        <v>0</v>
      </c>
      <c r="BN58" s="120">
        <v>0</v>
      </c>
      <c r="BO58" s="153" t="s">
        <v>317</v>
      </c>
      <c r="BP58" s="153" t="s">
        <v>317</v>
      </c>
      <c r="BQ58" s="153" t="s">
        <v>316</v>
      </c>
      <c r="BR58" s="153" t="s">
        <v>316</v>
      </c>
      <c r="BS58" s="153" t="s">
        <v>317</v>
      </c>
      <c r="BT58" s="153" t="s">
        <v>317</v>
      </c>
      <c r="BU58" s="153" t="s">
        <v>316</v>
      </c>
      <c r="BV58" s="232">
        <v>1.46E-2</v>
      </c>
      <c r="BW58" s="220"/>
      <c r="BX58" s="217" t="s">
        <v>15</v>
      </c>
    </row>
    <row r="59" spans="1:76" ht="36.75" customHeight="1" x14ac:dyDescent="0.2">
      <c r="A59" s="311">
        <v>45322</v>
      </c>
      <c r="B59" s="76">
        <v>57</v>
      </c>
      <c r="C59" s="133" t="s">
        <v>134</v>
      </c>
      <c r="D59" s="149" t="s">
        <v>316</v>
      </c>
      <c r="E59" s="150" t="s">
        <v>316</v>
      </c>
      <c r="F59" s="150" t="s">
        <v>316</v>
      </c>
      <c r="G59" s="150">
        <v>2022</v>
      </c>
      <c r="H59" s="150" t="s">
        <v>317</v>
      </c>
      <c r="I59" s="169">
        <v>44707</v>
      </c>
      <c r="J59" s="150" t="s">
        <v>316</v>
      </c>
      <c r="K59" s="117" t="s">
        <v>317</v>
      </c>
      <c r="L59" s="117" t="s">
        <v>317</v>
      </c>
      <c r="M59" s="117">
        <v>0</v>
      </c>
      <c r="N59" s="117">
        <v>0</v>
      </c>
      <c r="O59" s="116">
        <v>0</v>
      </c>
      <c r="P59" s="55" t="s">
        <v>317</v>
      </c>
      <c r="Q59" s="55" t="s">
        <v>317</v>
      </c>
      <c r="R59" s="55" t="s">
        <v>316</v>
      </c>
      <c r="S59" s="55" t="s">
        <v>317</v>
      </c>
      <c r="T59" s="55" t="s">
        <v>317</v>
      </c>
      <c r="U59" s="55" t="s">
        <v>317</v>
      </c>
      <c r="V59" s="151" t="s">
        <v>317</v>
      </c>
      <c r="W59" s="151" t="s">
        <v>316</v>
      </c>
      <c r="X59" s="151" t="s">
        <v>316</v>
      </c>
      <c r="Y59" s="151" t="s">
        <v>316</v>
      </c>
      <c r="Z59" s="118">
        <v>10.8</v>
      </c>
      <c r="AA59" s="118">
        <v>12.2</v>
      </c>
      <c r="AB59" s="151" t="s">
        <v>396</v>
      </c>
      <c r="AC59" s="152" t="s">
        <v>316</v>
      </c>
      <c r="AD59" s="152" t="s">
        <v>316</v>
      </c>
      <c r="AE59" s="152" t="s">
        <v>317</v>
      </c>
      <c r="AF59" s="119" t="s">
        <v>316</v>
      </c>
      <c r="AG59" s="119" t="s">
        <v>316</v>
      </c>
      <c r="AH59" s="119" t="s">
        <v>316</v>
      </c>
      <c r="AI59" s="119" t="s">
        <v>316</v>
      </c>
      <c r="AJ59" s="119" t="s">
        <v>317</v>
      </c>
      <c r="AK59" s="119" t="s">
        <v>317</v>
      </c>
      <c r="AL59" s="119" t="s">
        <v>317</v>
      </c>
      <c r="AM59" s="201"/>
      <c r="AN59" s="119" t="s">
        <v>316</v>
      </c>
      <c r="AO59" s="119" t="s">
        <v>316</v>
      </c>
      <c r="AP59" s="119" t="s">
        <v>316</v>
      </c>
      <c r="AQ59" s="119" t="s">
        <v>316</v>
      </c>
      <c r="AR59" s="119" t="s">
        <v>316</v>
      </c>
      <c r="AS59" s="119" t="s">
        <v>316</v>
      </c>
      <c r="AT59" s="119" t="s">
        <v>316</v>
      </c>
      <c r="AU59" s="119" t="s">
        <v>316</v>
      </c>
      <c r="AV59" s="119" t="s">
        <v>316</v>
      </c>
      <c r="AW59" s="119" t="s">
        <v>316</v>
      </c>
      <c r="AX59" s="119" t="s">
        <v>316</v>
      </c>
      <c r="AY59" s="119" t="s">
        <v>316</v>
      </c>
      <c r="AZ59" s="119" t="s">
        <v>316</v>
      </c>
      <c r="BA59" s="119" t="s">
        <v>316</v>
      </c>
      <c r="BB59" s="120">
        <v>18</v>
      </c>
      <c r="BC59" s="120">
        <v>10</v>
      </c>
      <c r="BD59" s="120">
        <v>8</v>
      </c>
      <c r="BE59" s="120">
        <v>6</v>
      </c>
      <c r="BF59" s="120">
        <v>7</v>
      </c>
      <c r="BG59" s="120">
        <v>2</v>
      </c>
      <c r="BH59" s="120" t="s">
        <v>316</v>
      </c>
      <c r="BI59" s="120" t="s">
        <v>316</v>
      </c>
      <c r="BJ59" s="120" t="s">
        <v>316</v>
      </c>
      <c r="BK59" s="120">
        <v>0</v>
      </c>
      <c r="BL59" s="120">
        <v>0</v>
      </c>
      <c r="BM59" s="120">
        <v>0</v>
      </c>
      <c r="BN59" s="120">
        <v>0</v>
      </c>
      <c r="BO59" s="153" t="s">
        <v>317</v>
      </c>
      <c r="BP59" s="153" t="s">
        <v>317</v>
      </c>
      <c r="BQ59" s="153" t="s">
        <v>316</v>
      </c>
      <c r="BR59" s="153" t="s">
        <v>316</v>
      </c>
      <c r="BS59" s="153" t="s">
        <v>317</v>
      </c>
      <c r="BT59" s="153" t="s">
        <v>317</v>
      </c>
      <c r="BU59" s="153" t="s">
        <v>316</v>
      </c>
      <c r="BV59" s="232">
        <v>3.9399999999999998E-2</v>
      </c>
      <c r="BW59" s="221"/>
      <c r="BX59" s="219" t="s">
        <v>15</v>
      </c>
    </row>
    <row r="60" spans="1:76" ht="41.25" customHeight="1" x14ac:dyDescent="0.2">
      <c r="A60" s="311">
        <v>45322</v>
      </c>
      <c r="B60" s="76">
        <v>58</v>
      </c>
      <c r="C60" s="133" t="s">
        <v>135</v>
      </c>
      <c r="D60" s="149" t="s">
        <v>316</v>
      </c>
      <c r="E60" s="150" t="s">
        <v>316</v>
      </c>
      <c r="F60" s="150" t="s">
        <v>316</v>
      </c>
      <c r="G60" s="115">
        <v>2022</v>
      </c>
      <c r="H60" s="150" t="s">
        <v>317</v>
      </c>
      <c r="I60" s="169">
        <v>44636</v>
      </c>
      <c r="J60" s="150" t="s">
        <v>316</v>
      </c>
      <c r="K60" s="117" t="s">
        <v>317</v>
      </c>
      <c r="L60" s="117" t="s">
        <v>317</v>
      </c>
      <c r="M60" s="117">
        <v>0</v>
      </c>
      <c r="N60" s="117">
        <v>0</v>
      </c>
      <c r="O60" s="116">
        <v>0</v>
      </c>
      <c r="P60" s="55" t="s">
        <v>317</v>
      </c>
      <c r="Q60" s="55" t="s">
        <v>317</v>
      </c>
      <c r="R60" s="55" t="s">
        <v>316</v>
      </c>
      <c r="S60" s="55" t="s">
        <v>317</v>
      </c>
      <c r="T60" s="55" t="s">
        <v>317</v>
      </c>
      <c r="U60" s="55" t="s">
        <v>317</v>
      </c>
      <c r="V60" s="151" t="s">
        <v>317</v>
      </c>
      <c r="W60" s="151" t="s">
        <v>316</v>
      </c>
      <c r="X60" s="151" t="s">
        <v>316</v>
      </c>
      <c r="Y60" s="151" t="s">
        <v>316</v>
      </c>
      <c r="Z60" s="118">
        <v>7</v>
      </c>
      <c r="AA60" s="118">
        <v>1</v>
      </c>
      <c r="AB60" s="151" t="s">
        <v>397</v>
      </c>
      <c r="AC60" s="152" t="s">
        <v>316</v>
      </c>
      <c r="AD60" s="152" t="s">
        <v>316</v>
      </c>
      <c r="AE60" s="152" t="s">
        <v>317</v>
      </c>
      <c r="AF60" s="119" t="s">
        <v>316</v>
      </c>
      <c r="AG60" s="119" t="s">
        <v>316</v>
      </c>
      <c r="AH60" s="119" t="s">
        <v>316</v>
      </c>
      <c r="AI60" s="119" t="s">
        <v>316</v>
      </c>
      <c r="AJ60" s="119" t="s">
        <v>317</v>
      </c>
      <c r="AK60" s="119" t="s">
        <v>317</v>
      </c>
      <c r="AL60" s="119" t="s">
        <v>317</v>
      </c>
      <c r="AM60" s="201"/>
      <c r="AN60" s="119" t="s">
        <v>316</v>
      </c>
      <c r="AO60" s="119" t="s">
        <v>316</v>
      </c>
      <c r="AP60" s="119" t="s">
        <v>316</v>
      </c>
      <c r="AQ60" s="119" t="s">
        <v>316</v>
      </c>
      <c r="AR60" s="119" t="s">
        <v>316</v>
      </c>
      <c r="AS60" s="119" t="s">
        <v>316</v>
      </c>
      <c r="AT60" s="119" t="s">
        <v>316</v>
      </c>
      <c r="AU60" s="119" t="s">
        <v>316</v>
      </c>
      <c r="AV60" s="119" t="s">
        <v>316</v>
      </c>
      <c r="AW60" s="119" t="s">
        <v>316</v>
      </c>
      <c r="AX60" s="119" t="s">
        <v>316</v>
      </c>
      <c r="AY60" s="119" t="s">
        <v>316</v>
      </c>
      <c r="AZ60" s="119" t="s">
        <v>316</v>
      </c>
      <c r="BA60" s="119" t="s">
        <v>316</v>
      </c>
      <c r="BB60" s="120">
        <v>8</v>
      </c>
      <c r="BC60" s="120">
        <v>1</v>
      </c>
      <c r="BD60" s="120">
        <v>8</v>
      </c>
      <c r="BE60" s="120">
        <v>0</v>
      </c>
      <c r="BF60" s="120">
        <v>6</v>
      </c>
      <c r="BG60" s="120">
        <v>0</v>
      </c>
      <c r="BH60" s="120" t="s">
        <v>316</v>
      </c>
      <c r="BI60" s="120" t="s">
        <v>316</v>
      </c>
      <c r="BJ60" s="120" t="s">
        <v>316</v>
      </c>
      <c r="BK60" s="120">
        <v>0</v>
      </c>
      <c r="BL60" s="120">
        <v>0</v>
      </c>
      <c r="BM60" s="120">
        <v>0</v>
      </c>
      <c r="BN60" s="120">
        <v>0</v>
      </c>
      <c r="BO60" s="153" t="s">
        <v>317</v>
      </c>
      <c r="BP60" s="153" t="s">
        <v>317</v>
      </c>
      <c r="BQ60" s="153" t="s">
        <v>316</v>
      </c>
      <c r="BR60" s="153" t="s">
        <v>316</v>
      </c>
      <c r="BS60" s="153" t="s">
        <v>317</v>
      </c>
      <c r="BT60" s="153" t="s">
        <v>317</v>
      </c>
      <c r="BU60" s="153" t="s">
        <v>316</v>
      </c>
      <c r="BV60" s="232">
        <v>4.5699999999999998E-2</v>
      </c>
      <c r="BW60" s="220"/>
      <c r="BX60" s="219" t="s">
        <v>15</v>
      </c>
    </row>
    <row r="61" spans="1:76" ht="53.25" customHeight="1" x14ac:dyDescent="0.2">
      <c r="A61" s="311">
        <v>45320</v>
      </c>
      <c r="B61" s="76">
        <v>59</v>
      </c>
      <c r="C61" s="133" t="s">
        <v>136</v>
      </c>
      <c r="D61" s="149" t="s">
        <v>316</v>
      </c>
      <c r="E61" s="150" t="s">
        <v>316</v>
      </c>
      <c r="F61" s="150" t="s">
        <v>316</v>
      </c>
      <c r="G61" s="150">
        <v>2023</v>
      </c>
      <c r="H61" s="150" t="s">
        <v>317</v>
      </c>
      <c r="I61" s="166">
        <v>45133</v>
      </c>
      <c r="J61" s="150" t="s">
        <v>316</v>
      </c>
      <c r="K61" s="117" t="s">
        <v>316</v>
      </c>
      <c r="L61" s="317" t="s">
        <v>398</v>
      </c>
      <c r="M61" s="117">
        <v>529.29999999999995</v>
      </c>
      <c r="N61" s="117">
        <v>501.9</v>
      </c>
      <c r="O61" s="117">
        <v>27.4</v>
      </c>
      <c r="P61" s="55" t="s">
        <v>316</v>
      </c>
      <c r="Q61" s="55" t="s">
        <v>317</v>
      </c>
      <c r="R61" s="55" t="s">
        <v>316</v>
      </c>
      <c r="S61" s="55" t="s">
        <v>316</v>
      </c>
      <c r="T61" s="55" t="s">
        <v>317</v>
      </c>
      <c r="U61" s="55" t="s">
        <v>317</v>
      </c>
      <c r="V61" s="151" t="s">
        <v>317</v>
      </c>
      <c r="W61" s="151" t="s">
        <v>317</v>
      </c>
      <c r="X61" s="151" t="s">
        <v>316</v>
      </c>
      <c r="Y61" s="151" t="s">
        <v>316</v>
      </c>
      <c r="Z61" s="151">
        <v>407</v>
      </c>
      <c r="AA61" s="151">
        <v>0</v>
      </c>
      <c r="AB61" s="151">
        <v>0</v>
      </c>
      <c r="AC61" s="152" t="s">
        <v>316</v>
      </c>
      <c r="AD61" s="152" t="s">
        <v>316</v>
      </c>
      <c r="AE61" s="152" t="s">
        <v>317</v>
      </c>
      <c r="AF61" s="119" t="s">
        <v>316</v>
      </c>
      <c r="AG61" s="119" t="s">
        <v>316</v>
      </c>
      <c r="AH61" s="119" t="s">
        <v>317</v>
      </c>
      <c r="AI61" s="119" t="s">
        <v>316</v>
      </c>
      <c r="AJ61" s="119" t="s">
        <v>316</v>
      </c>
      <c r="AK61" s="119" t="s">
        <v>317</v>
      </c>
      <c r="AL61" s="119" t="s">
        <v>317</v>
      </c>
      <c r="AM61" s="201"/>
      <c r="AN61" s="119" t="s">
        <v>316</v>
      </c>
      <c r="AO61" s="119" t="s">
        <v>316</v>
      </c>
      <c r="AP61" s="119" t="s">
        <v>316</v>
      </c>
      <c r="AQ61" s="119" t="s">
        <v>316</v>
      </c>
      <c r="AR61" s="119" t="s">
        <v>316</v>
      </c>
      <c r="AS61" s="119" t="s">
        <v>316</v>
      </c>
      <c r="AT61" s="119" t="s">
        <v>316</v>
      </c>
      <c r="AU61" s="119" t="s">
        <v>316</v>
      </c>
      <c r="AV61" s="119" t="s">
        <v>316</v>
      </c>
      <c r="AW61" s="119" t="s">
        <v>316</v>
      </c>
      <c r="AX61" s="119" t="s">
        <v>316</v>
      </c>
      <c r="AY61" s="119" t="s">
        <v>316</v>
      </c>
      <c r="AZ61" s="119" t="s">
        <v>316</v>
      </c>
      <c r="BA61" s="119" t="s">
        <v>316</v>
      </c>
      <c r="BB61" s="120">
        <v>21</v>
      </c>
      <c r="BC61" s="120">
        <v>11</v>
      </c>
      <c r="BD61" s="120">
        <v>10</v>
      </c>
      <c r="BE61" s="120">
        <v>11</v>
      </c>
      <c r="BF61" s="120">
        <v>6</v>
      </c>
      <c r="BG61" s="120">
        <v>6</v>
      </c>
      <c r="BH61" s="120" t="s">
        <v>316</v>
      </c>
      <c r="BI61" s="120" t="s">
        <v>316</v>
      </c>
      <c r="BJ61" s="120" t="s">
        <v>316</v>
      </c>
      <c r="BK61" s="120">
        <v>3</v>
      </c>
      <c r="BL61" s="120">
        <v>0</v>
      </c>
      <c r="BM61" s="120">
        <v>0</v>
      </c>
      <c r="BN61" s="120">
        <v>0</v>
      </c>
      <c r="BO61" s="153" t="s">
        <v>317</v>
      </c>
      <c r="BP61" s="153" t="s">
        <v>316</v>
      </c>
      <c r="BQ61" s="153" t="s">
        <v>316</v>
      </c>
      <c r="BR61" s="153" t="s">
        <v>316</v>
      </c>
      <c r="BS61" s="153" t="s">
        <v>317</v>
      </c>
      <c r="BT61" s="153" t="s">
        <v>317</v>
      </c>
      <c r="BU61" s="153" t="s">
        <v>317</v>
      </c>
      <c r="BV61" s="232">
        <v>0</v>
      </c>
      <c r="BW61" s="220"/>
      <c r="BX61" s="219" t="s">
        <v>15</v>
      </c>
    </row>
    <row r="62" spans="1:76" ht="68.25" customHeight="1" x14ac:dyDescent="0.2">
      <c r="A62" s="311">
        <v>45274</v>
      </c>
      <c r="B62" s="76">
        <v>60</v>
      </c>
      <c r="C62" s="133" t="s">
        <v>140</v>
      </c>
      <c r="D62" s="149" t="s">
        <v>316</v>
      </c>
      <c r="E62" s="150" t="s">
        <v>316</v>
      </c>
      <c r="F62" s="150" t="s">
        <v>316</v>
      </c>
      <c r="G62" s="173">
        <v>44501</v>
      </c>
      <c r="H62" s="150" t="s">
        <v>316</v>
      </c>
      <c r="I62" s="166" t="s">
        <v>399</v>
      </c>
      <c r="J62" s="150" t="s">
        <v>316</v>
      </c>
      <c r="K62" s="117" t="s">
        <v>317</v>
      </c>
      <c r="L62" s="117" t="s">
        <v>317</v>
      </c>
      <c r="M62" s="117" t="s">
        <v>317</v>
      </c>
      <c r="N62" s="117" t="s">
        <v>317</v>
      </c>
      <c r="O62" s="117">
        <v>0</v>
      </c>
      <c r="P62" s="55" t="s">
        <v>316</v>
      </c>
      <c r="Q62" s="55" t="s">
        <v>317</v>
      </c>
      <c r="R62" s="55" t="s">
        <v>316</v>
      </c>
      <c r="S62" s="55" t="s">
        <v>317</v>
      </c>
      <c r="T62" s="55" t="s">
        <v>316</v>
      </c>
      <c r="U62" s="55" t="s">
        <v>317</v>
      </c>
      <c r="V62" s="151" t="s">
        <v>317</v>
      </c>
      <c r="W62" s="151" t="s">
        <v>316</v>
      </c>
      <c r="X62" s="151" t="s">
        <v>316</v>
      </c>
      <c r="Y62" s="151" t="s">
        <v>316</v>
      </c>
      <c r="Z62" s="151">
        <v>144</v>
      </c>
      <c r="AA62" s="151">
        <v>6</v>
      </c>
      <c r="AB62" s="151">
        <v>16.366</v>
      </c>
      <c r="AC62" s="152" t="s">
        <v>316</v>
      </c>
      <c r="AD62" s="152" t="s">
        <v>316</v>
      </c>
      <c r="AE62" s="152" t="s">
        <v>317</v>
      </c>
      <c r="AF62" s="119" t="s">
        <v>316</v>
      </c>
      <c r="AG62" s="119" t="s">
        <v>316</v>
      </c>
      <c r="AH62" s="119" t="s">
        <v>316</v>
      </c>
      <c r="AI62" s="119" t="s">
        <v>316</v>
      </c>
      <c r="AJ62" s="119" t="s">
        <v>316</v>
      </c>
      <c r="AK62" s="119" t="s">
        <v>316</v>
      </c>
      <c r="AL62" s="119" t="s">
        <v>316</v>
      </c>
      <c r="AM62" s="201" t="s">
        <v>400</v>
      </c>
      <c r="AN62" s="119" t="s">
        <v>316</v>
      </c>
      <c r="AO62" s="119" t="s">
        <v>316</v>
      </c>
      <c r="AP62" s="119" t="s">
        <v>316</v>
      </c>
      <c r="AQ62" s="119" t="s">
        <v>316</v>
      </c>
      <c r="AR62" s="119" t="s">
        <v>316</v>
      </c>
      <c r="AS62" s="119" t="s">
        <v>316</v>
      </c>
      <c r="AT62" s="119" t="s">
        <v>316</v>
      </c>
      <c r="AU62" s="119" t="s">
        <v>316</v>
      </c>
      <c r="AV62" s="119" t="s">
        <v>316</v>
      </c>
      <c r="AW62" s="119" t="s">
        <v>316</v>
      </c>
      <c r="AX62" s="119" t="s">
        <v>316</v>
      </c>
      <c r="AY62" s="119" t="s">
        <v>316</v>
      </c>
      <c r="AZ62" s="119" t="s">
        <v>316</v>
      </c>
      <c r="BA62" s="119" t="s">
        <v>316</v>
      </c>
      <c r="BB62" s="120">
        <v>21</v>
      </c>
      <c r="BC62" s="120">
        <v>11</v>
      </c>
      <c r="BD62" s="120">
        <v>7</v>
      </c>
      <c r="BE62" s="120">
        <v>9</v>
      </c>
      <c r="BF62" s="120">
        <v>6</v>
      </c>
      <c r="BG62" s="120">
        <v>5.5</v>
      </c>
      <c r="BH62" s="120" t="s">
        <v>316</v>
      </c>
      <c r="BI62" s="120" t="s">
        <v>316</v>
      </c>
      <c r="BJ62" s="120" t="s">
        <v>316</v>
      </c>
      <c r="BK62" s="120">
        <v>0</v>
      </c>
      <c r="BL62" s="120">
        <v>0</v>
      </c>
      <c r="BM62" s="120">
        <v>0</v>
      </c>
      <c r="BN62" s="120">
        <v>0</v>
      </c>
      <c r="BO62" s="153" t="s">
        <v>317</v>
      </c>
      <c r="BP62" s="153" t="s">
        <v>317</v>
      </c>
      <c r="BQ62" s="153" t="s">
        <v>316</v>
      </c>
      <c r="BR62" s="153" t="s">
        <v>316</v>
      </c>
      <c r="BS62" s="153" t="s">
        <v>316</v>
      </c>
      <c r="BT62" s="153" t="s">
        <v>317</v>
      </c>
      <c r="BU62" s="153" t="s">
        <v>316</v>
      </c>
      <c r="BV62" s="235">
        <v>4.7E-2</v>
      </c>
      <c r="BW62" s="220"/>
      <c r="BX62" s="219" t="s">
        <v>15</v>
      </c>
    </row>
    <row r="63" spans="1:76" ht="66.75" customHeight="1" x14ac:dyDescent="0.2">
      <c r="A63" s="311">
        <v>45274</v>
      </c>
      <c r="B63" s="76">
        <v>61</v>
      </c>
      <c r="C63" s="133" t="s">
        <v>141</v>
      </c>
      <c r="D63" s="149" t="s">
        <v>316</v>
      </c>
      <c r="E63" s="150" t="s">
        <v>316</v>
      </c>
      <c r="F63" s="150" t="s">
        <v>316</v>
      </c>
      <c r="G63" s="150">
        <v>2023</v>
      </c>
      <c r="H63" s="150" t="s">
        <v>317</v>
      </c>
      <c r="I63" s="166">
        <v>45078</v>
      </c>
      <c r="J63" s="150"/>
      <c r="K63" s="117" t="s">
        <v>316</v>
      </c>
      <c r="L63" s="180" t="s">
        <v>401</v>
      </c>
      <c r="M63" s="348">
        <v>3029.1</v>
      </c>
      <c r="N63" s="349">
        <v>3029.1</v>
      </c>
      <c r="O63" s="117">
        <v>0</v>
      </c>
      <c r="P63" s="55"/>
      <c r="Q63" s="55"/>
      <c r="R63" s="55"/>
      <c r="S63" s="55"/>
      <c r="T63" s="55"/>
      <c r="U63" s="55"/>
      <c r="V63" s="151"/>
      <c r="W63" s="151"/>
      <c r="X63" s="151"/>
      <c r="Y63" s="151"/>
      <c r="Z63" s="151"/>
      <c r="AA63" s="151"/>
      <c r="AB63" s="151"/>
      <c r="AC63" s="152"/>
      <c r="AD63" s="152"/>
      <c r="AE63" s="152"/>
      <c r="AF63" s="119"/>
      <c r="AG63" s="119" t="s">
        <v>316</v>
      </c>
      <c r="AH63" s="119" t="s">
        <v>317</v>
      </c>
      <c r="AI63" s="119" t="s">
        <v>317</v>
      </c>
      <c r="AJ63" s="119" t="s">
        <v>316</v>
      </c>
      <c r="AK63" s="119" t="s">
        <v>317</v>
      </c>
      <c r="AL63" s="119" t="s">
        <v>317</v>
      </c>
      <c r="AM63" s="312"/>
      <c r="AN63" s="119" t="s">
        <v>316</v>
      </c>
      <c r="AO63" s="119" t="s">
        <v>316</v>
      </c>
      <c r="AP63" s="119" t="s">
        <v>316</v>
      </c>
      <c r="AQ63" s="119" t="s">
        <v>317</v>
      </c>
      <c r="AR63" s="119" t="s">
        <v>316</v>
      </c>
      <c r="AS63" s="119" t="s">
        <v>316</v>
      </c>
      <c r="AT63" s="119" t="s">
        <v>316</v>
      </c>
      <c r="AU63" s="119" t="s">
        <v>316</v>
      </c>
      <c r="AV63" s="119" t="s">
        <v>316</v>
      </c>
      <c r="AW63" s="119" t="s">
        <v>316</v>
      </c>
      <c r="AX63" s="119" t="s">
        <v>316</v>
      </c>
      <c r="AY63" s="119" t="s">
        <v>316</v>
      </c>
      <c r="AZ63" s="119" t="s">
        <v>316</v>
      </c>
      <c r="BA63" s="119" t="s">
        <v>316</v>
      </c>
      <c r="BB63" s="120">
        <v>11</v>
      </c>
      <c r="BC63" s="120">
        <v>6</v>
      </c>
      <c r="BD63" s="120">
        <v>5</v>
      </c>
      <c r="BE63" s="120">
        <v>6</v>
      </c>
      <c r="BF63" s="120">
        <v>5</v>
      </c>
      <c r="BG63" s="120">
        <v>515</v>
      </c>
      <c r="BH63" s="372"/>
      <c r="BI63" s="120" t="s">
        <v>316</v>
      </c>
      <c r="BJ63" s="120" t="s">
        <v>316</v>
      </c>
      <c r="BK63" s="120">
        <v>0</v>
      </c>
      <c r="BL63" s="120">
        <v>0</v>
      </c>
      <c r="BM63" s="120">
        <v>0</v>
      </c>
      <c r="BN63" s="120">
        <v>0</v>
      </c>
      <c r="BO63" s="153" t="s">
        <v>317</v>
      </c>
      <c r="BP63" s="153" t="s">
        <v>317</v>
      </c>
      <c r="BQ63" s="153" t="s">
        <v>316</v>
      </c>
      <c r="BR63" s="153" t="s">
        <v>317</v>
      </c>
      <c r="BS63" s="153" t="s">
        <v>317</v>
      </c>
      <c r="BT63" s="153" t="s">
        <v>317</v>
      </c>
      <c r="BU63" s="153" t="s">
        <v>316</v>
      </c>
      <c r="BV63" s="235">
        <v>0.15</v>
      </c>
      <c r="BW63" s="220"/>
      <c r="BX63" s="219" t="s">
        <v>15</v>
      </c>
    </row>
    <row r="64" spans="1:76" ht="77.25" customHeight="1" x14ac:dyDescent="0.2">
      <c r="A64" s="311">
        <v>45271</v>
      </c>
      <c r="B64" s="76">
        <v>62</v>
      </c>
      <c r="C64" s="135" t="s">
        <v>283</v>
      </c>
      <c r="D64" s="149" t="s">
        <v>316</v>
      </c>
      <c r="E64" s="150" t="s">
        <v>316</v>
      </c>
      <c r="F64" s="150" t="s">
        <v>316</v>
      </c>
      <c r="G64" s="172">
        <v>44927</v>
      </c>
      <c r="H64" s="150" t="s">
        <v>316</v>
      </c>
      <c r="I64" s="172">
        <v>44958</v>
      </c>
      <c r="J64" s="150" t="s">
        <v>316</v>
      </c>
      <c r="K64" s="117" t="s">
        <v>317</v>
      </c>
      <c r="L64" s="180" t="s">
        <v>402</v>
      </c>
      <c r="M64" s="116">
        <v>1509</v>
      </c>
      <c r="N64" s="116">
        <v>1509</v>
      </c>
      <c r="O64" s="117">
        <v>0</v>
      </c>
      <c r="P64" s="55" t="s">
        <v>317</v>
      </c>
      <c r="Q64" s="55" t="s">
        <v>317</v>
      </c>
      <c r="R64" s="55" t="s">
        <v>317</v>
      </c>
      <c r="S64" s="55" t="s">
        <v>316</v>
      </c>
      <c r="T64" s="55" t="s">
        <v>316</v>
      </c>
      <c r="U64" s="55" t="s">
        <v>317</v>
      </c>
      <c r="V64" s="151" t="s">
        <v>317</v>
      </c>
      <c r="W64" s="151" t="s">
        <v>317</v>
      </c>
      <c r="X64" s="151" t="s">
        <v>316</v>
      </c>
      <c r="Y64" s="151" t="s">
        <v>316</v>
      </c>
      <c r="Z64" s="151">
        <v>611</v>
      </c>
      <c r="AA64" s="118">
        <v>12</v>
      </c>
      <c r="AB64" s="309" t="s">
        <v>403</v>
      </c>
      <c r="AC64" s="152" t="s">
        <v>316</v>
      </c>
      <c r="AD64" s="152" t="s">
        <v>316</v>
      </c>
      <c r="AE64" s="152" t="s">
        <v>317</v>
      </c>
      <c r="AF64" s="119" t="s">
        <v>316</v>
      </c>
      <c r="AG64" s="119" t="s">
        <v>317</v>
      </c>
      <c r="AH64" s="119" t="s">
        <v>316</v>
      </c>
      <c r="AI64" s="119" t="s">
        <v>317</v>
      </c>
      <c r="AJ64" s="119" t="s">
        <v>317</v>
      </c>
      <c r="AK64" s="119" t="s">
        <v>317</v>
      </c>
      <c r="AL64" s="119" t="s">
        <v>317</v>
      </c>
      <c r="AM64" s="323" t="s">
        <v>404</v>
      </c>
      <c r="AN64" s="119" t="s">
        <v>316</v>
      </c>
      <c r="AO64" s="119" t="s">
        <v>316</v>
      </c>
      <c r="AP64" s="119" t="s">
        <v>316</v>
      </c>
      <c r="AQ64" s="119" t="s">
        <v>316</v>
      </c>
      <c r="AR64" s="119" t="s">
        <v>316</v>
      </c>
      <c r="AS64" s="119" t="s">
        <v>316</v>
      </c>
      <c r="AT64" s="119" t="s">
        <v>316</v>
      </c>
      <c r="AU64" s="119" t="s">
        <v>316</v>
      </c>
      <c r="AV64" s="119" t="s">
        <v>316</v>
      </c>
      <c r="AW64" s="119" t="s">
        <v>316</v>
      </c>
      <c r="AX64" s="119" t="s">
        <v>316</v>
      </c>
      <c r="AY64" s="119" t="s">
        <v>316</v>
      </c>
      <c r="AZ64" s="119" t="s">
        <v>316</v>
      </c>
      <c r="BA64" s="119" t="s">
        <v>316</v>
      </c>
      <c r="BB64" s="120">
        <v>29</v>
      </c>
      <c r="BC64" s="120">
        <v>15</v>
      </c>
      <c r="BD64" s="120">
        <v>14</v>
      </c>
      <c r="BE64" s="120">
        <v>15</v>
      </c>
      <c r="BF64" s="120">
        <v>11</v>
      </c>
      <c r="BG64" s="120">
        <v>10</v>
      </c>
      <c r="BH64" s="120" t="s">
        <v>316</v>
      </c>
      <c r="BI64" s="120" t="s">
        <v>316</v>
      </c>
      <c r="BJ64" s="120" t="s">
        <v>316</v>
      </c>
      <c r="BK64" s="120">
        <v>0</v>
      </c>
      <c r="BL64" s="120">
        <v>0</v>
      </c>
      <c r="BM64" s="120">
        <v>0</v>
      </c>
      <c r="BN64" s="120">
        <v>0</v>
      </c>
      <c r="BO64" s="153" t="s">
        <v>317</v>
      </c>
      <c r="BP64" s="153" t="s">
        <v>317</v>
      </c>
      <c r="BQ64" s="153" t="s">
        <v>316</v>
      </c>
      <c r="BR64" s="153" t="s">
        <v>317</v>
      </c>
      <c r="BS64" s="153" t="s">
        <v>316</v>
      </c>
      <c r="BT64" s="153" t="s">
        <v>317</v>
      </c>
      <c r="BU64" s="153" t="s">
        <v>316</v>
      </c>
      <c r="BV64" s="234">
        <v>2.3E-3</v>
      </c>
      <c r="BW64" s="220"/>
      <c r="BX64" s="219" t="s">
        <v>15</v>
      </c>
    </row>
    <row r="65" spans="1:76" ht="82.5" customHeight="1" x14ac:dyDescent="0.2">
      <c r="A65" s="311">
        <v>45317</v>
      </c>
      <c r="B65" s="76">
        <v>63</v>
      </c>
      <c r="C65" s="135" t="s">
        <v>405</v>
      </c>
      <c r="D65" s="149" t="s">
        <v>316</v>
      </c>
      <c r="E65" s="150" t="s">
        <v>316</v>
      </c>
      <c r="F65" s="150" t="s">
        <v>316</v>
      </c>
      <c r="G65" s="150">
        <v>2010</v>
      </c>
      <c r="H65" s="150" t="s">
        <v>317</v>
      </c>
      <c r="I65" s="166">
        <v>44966</v>
      </c>
      <c r="J65" s="150" t="s">
        <v>316</v>
      </c>
      <c r="K65" s="117" t="s">
        <v>316</v>
      </c>
      <c r="L65" s="180" t="s">
        <v>406</v>
      </c>
      <c r="M65" s="117">
        <v>366</v>
      </c>
      <c r="N65" s="117">
        <v>152</v>
      </c>
      <c r="O65" s="117">
        <v>29</v>
      </c>
      <c r="P65" s="55" t="s">
        <v>316</v>
      </c>
      <c r="Q65" s="55" t="s">
        <v>317</v>
      </c>
      <c r="R65" s="55" t="s">
        <v>316</v>
      </c>
      <c r="S65" s="55" t="s">
        <v>317</v>
      </c>
      <c r="T65" s="55" t="s">
        <v>316</v>
      </c>
      <c r="U65" s="55" t="s">
        <v>317</v>
      </c>
      <c r="V65" s="151" t="s">
        <v>317</v>
      </c>
      <c r="W65" s="151" t="s">
        <v>317</v>
      </c>
      <c r="X65" s="151" t="s">
        <v>316</v>
      </c>
      <c r="Y65" s="151" t="s">
        <v>316</v>
      </c>
      <c r="Z65" s="151">
        <v>194</v>
      </c>
      <c r="AA65" s="193">
        <v>1</v>
      </c>
      <c r="AB65" s="151" t="s">
        <v>407</v>
      </c>
      <c r="AC65" s="152" t="s">
        <v>316</v>
      </c>
      <c r="AD65" s="152" t="s">
        <v>316</v>
      </c>
      <c r="AE65" s="152" t="s">
        <v>317</v>
      </c>
      <c r="AF65" s="119" t="s">
        <v>316</v>
      </c>
      <c r="AG65" s="119" t="s">
        <v>317</v>
      </c>
      <c r="AH65" s="119" t="s">
        <v>317</v>
      </c>
      <c r="AI65" s="119" t="s">
        <v>316</v>
      </c>
      <c r="AJ65" s="119" t="s">
        <v>317</v>
      </c>
      <c r="AK65" s="119" t="s">
        <v>317</v>
      </c>
      <c r="AL65" s="119" t="s">
        <v>317</v>
      </c>
      <c r="AM65" s="312" t="s">
        <v>327</v>
      </c>
      <c r="AN65" s="119" t="s">
        <v>316</v>
      </c>
      <c r="AO65" s="119" t="s">
        <v>316</v>
      </c>
      <c r="AP65" s="119" t="s">
        <v>316</v>
      </c>
      <c r="AQ65" s="119" t="s">
        <v>316</v>
      </c>
      <c r="AR65" s="119" t="s">
        <v>316</v>
      </c>
      <c r="AS65" s="119" t="s">
        <v>316</v>
      </c>
      <c r="AT65" s="119" t="s">
        <v>316</v>
      </c>
      <c r="AU65" s="119" t="s">
        <v>316</v>
      </c>
      <c r="AV65" s="119" t="s">
        <v>316</v>
      </c>
      <c r="AW65" s="119" t="s">
        <v>316</v>
      </c>
      <c r="AX65" s="119" t="s">
        <v>316</v>
      </c>
      <c r="AY65" s="119" t="s">
        <v>316</v>
      </c>
      <c r="AZ65" s="119" t="s">
        <v>316</v>
      </c>
      <c r="BA65" s="119" t="s">
        <v>316</v>
      </c>
      <c r="BB65" s="120">
        <v>29</v>
      </c>
      <c r="BC65" s="120">
        <v>15</v>
      </c>
      <c r="BD65" s="120">
        <v>12</v>
      </c>
      <c r="BE65" s="120">
        <v>15</v>
      </c>
      <c r="BF65" s="120">
        <v>7.75</v>
      </c>
      <c r="BG65" s="120">
        <v>6.5</v>
      </c>
      <c r="BH65" s="120" t="s">
        <v>316</v>
      </c>
      <c r="BI65" s="120" t="s">
        <v>316</v>
      </c>
      <c r="BJ65" s="120" t="s">
        <v>317</v>
      </c>
      <c r="BK65" s="120">
        <v>0</v>
      </c>
      <c r="BL65" s="120"/>
      <c r="BM65" s="120">
        <v>0</v>
      </c>
      <c r="BN65" s="120"/>
      <c r="BO65" s="153" t="s">
        <v>317</v>
      </c>
      <c r="BP65" s="153" t="s">
        <v>316</v>
      </c>
      <c r="BQ65" s="153" t="s">
        <v>316</v>
      </c>
      <c r="BR65" s="153" t="s">
        <v>317</v>
      </c>
      <c r="BS65" s="153" t="s">
        <v>317</v>
      </c>
      <c r="BT65" s="153" t="s">
        <v>317</v>
      </c>
      <c r="BU65" s="153" t="s">
        <v>317</v>
      </c>
      <c r="BV65" s="232">
        <v>7.3099999999999998E-2</v>
      </c>
      <c r="BW65" s="220"/>
      <c r="BX65" s="219" t="s">
        <v>15</v>
      </c>
    </row>
    <row r="66" spans="1:76" ht="71.25" customHeight="1" x14ac:dyDescent="0.2">
      <c r="A66" s="311">
        <v>45320</v>
      </c>
      <c r="B66" s="76">
        <v>64</v>
      </c>
      <c r="C66" s="133" t="s">
        <v>147</v>
      </c>
      <c r="D66" s="149" t="s">
        <v>316</v>
      </c>
      <c r="E66" s="150" t="s">
        <v>316</v>
      </c>
      <c r="F66" s="150" t="s">
        <v>316</v>
      </c>
      <c r="G66" s="150">
        <v>2010</v>
      </c>
      <c r="H66" s="150" t="s">
        <v>317</v>
      </c>
      <c r="I66" s="150">
        <v>2010</v>
      </c>
      <c r="J66" s="150" t="s">
        <v>316</v>
      </c>
      <c r="K66" s="117" t="s">
        <v>317</v>
      </c>
      <c r="L66" s="117" t="s">
        <v>560</v>
      </c>
      <c r="M66" s="117">
        <v>0</v>
      </c>
      <c r="N66" s="117">
        <v>0</v>
      </c>
      <c r="O66" s="117">
        <v>0</v>
      </c>
      <c r="P66" s="55" t="s">
        <v>317</v>
      </c>
      <c r="Q66" s="55" t="s">
        <v>317</v>
      </c>
      <c r="R66" s="55" t="s">
        <v>317</v>
      </c>
      <c r="S66" s="55" t="s">
        <v>316</v>
      </c>
      <c r="T66" s="55" t="s">
        <v>317</v>
      </c>
      <c r="U66" s="55" t="s">
        <v>317</v>
      </c>
      <c r="V66" s="151" t="s">
        <v>317</v>
      </c>
      <c r="W66" s="151" t="s">
        <v>316</v>
      </c>
      <c r="X66" s="151" t="s">
        <v>317</v>
      </c>
      <c r="Y66" s="151" t="s">
        <v>316</v>
      </c>
      <c r="Z66" s="151">
        <v>3.2</v>
      </c>
      <c r="AA66" s="151">
        <v>0</v>
      </c>
      <c r="AB66" s="151">
        <v>0</v>
      </c>
      <c r="AC66" s="152" t="s">
        <v>316</v>
      </c>
      <c r="AD66" s="152" t="s">
        <v>316</v>
      </c>
      <c r="AE66" s="152" t="s">
        <v>317</v>
      </c>
      <c r="AF66" s="119" t="s">
        <v>316</v>
      </c>
      <c r="AG66" s="119" t="s">
        <v>317</v>
      </c>
      <c r="AH66" s="119" t="s">
        <v>317</v>
      </c>
      <c r="AI66" s="119" t="s">
        <v>317</v>
      </c>
      <c r="AJ66" s="119" t="s">
        <v>317</v>
      </c>
      <c r="AK66" s="119" t="s">
        <v>317</v>
      </c>
      <c r="AL66" s="119" t="s">
        <v>316</v>
      </c>
      <c r="AM66" s="312" t="s">
        <v>408</v>
      </c>
      <c r="AN66" s="119" t="s">
        <v>316</v>
      </c>
      <c r="AO66" s="119" t="s">
        <v>316</v>
      </c>
      <c r="AP66" s="119" t="s">
        <v>316</v>
      </c>
      <c r="AQ66" s="119" t="s">
        <v>317</v>
      </c>
      <c r="AR66" s="119" t="s">
        <v>316</v>
      </c>
      <c r="AS66" s="119" t="s">
        <v>316</v>
      </c>
      <c r="AT66" s="119" t="s">
        <v>316</v>
      </c>
      <c r="AU66" s="119" t="s">
        <v>316</v>
      </c>
      <c r="AV66" s="119" t="s">
        <v>317</v>
      </c>
      <c r="AW66" s="119" t="s">
        <v>316</v>
      </c>
      <c r="AX66" s="119" t="s">
        <v>316</v>
      </c>
      <c r="AY66" s="119" t="s">
        <v>316</v>
      </c>
      <c r="AZ66" s="119" t="s">
        <v>316</v>
      </c>
      <c r="BA66" s="119" t="s">
        <v>316</v>
      </c>
      <c r="BB66" s="120">
        <v>5</v>
      </c>
      <c r="BC66" s="120">
        <v>0</v>
      </c>
      <c r="BD66" s="120">
        <v>5</v>
      </c>
      <c r="BE66" s="120">
        <v>0</v>
      </c>
      <c r="BF66" s="120">
        <v>3.5</v>
      </c>
      <c r="BG66" s="120">
        <v>0</v>
      </c>
      <c r="BH66" s="120" t="s">
        <v>316</v>
      </c>
      <c r="BI66" s="120" t="s">
        <v>316</v>
      </c>
      <c r="BJ66" s="120" t="s">
        <v>316</v>
      </c>
      <c r="BK66" s="120">
        <v>0</v>
      </c>
      <c r="BL66" s="120">
        <v>0</v>
      </c>
      <c r="BM66" s="120">
        <v>0</v>
      </c>
      <c r="BN66" s="120">
        <v>0</v>
      </c>
      <c r="BO66" s="153" t="s">
        <v>317</v>
      </c>
      <c r="BP66" s="153" t="s">
        <v>316</v>
      </c>
      <c r="BQ66" s="153" t="s">
        <v>316</v>
      </c>
      <c r="BR66" s="153" t="s">
        <v>316</v>
      </c>
      <c r="BS66" s="153" t="s">
        <v>317</v>
      </c>
      <c r="BT66" s="153" t="s">
        <v>317</v>
      </c>
      <c r="BU66" s="153" t="s">
        <v>316</v>
      </c>
      <c r="BV66" s="235">
        <v>0</v>
      </c>
      <c r="BW66" s="220"/>
      <c r="BX66" s="217" t="s">
        <v>15</v>
      </c>
    </row>
    <row r="67" spans="1:76" ht="63.75" customHeight="1" x14ac:dyDescent="0.2">
      <c r="A67" s="311">
        <v>45324</v>
      </c>
      <c r="B67" s="76">
        <v>65</v>
      </c>
      <c r="C67" s="135" t="s">
        <v>148</v>
      </c>
      <c r="D67" s="149" t="s">
        <v>316</v>
      </c>
      <c r="E67" s="150" t="s">
        <v>316</v>
      </c>
      <c r="F67" s="150" t="s">
        <v>316</v>
      </c>
      <c r="G67" s="166">
        <v>39814</v>
      </c>
      <c r="H67" s="150" t="s">
        <v>317</v>
      </c>
      <c r="I67" s="173">
        <v>43221</v>
      </c>
      <c r="J67" s="150" t="s">
        <v>316</v>
      </c>
      <c r="K67" s="117" t="s">
        <v>317</v>
      </c>
      <c r="L67" s="117" t="s">
        <v>560</v>
      </c>
      <c r="M67" s="117">
        <v>0</v>
      </c>
      <c r="N67" s="117">
        <v>0</v>
      </c>
      <c r="O67" s="117">
        <v>0</v>
      </c>
      <c r="P67" s="55" t="s">
        <v>317</v>
      </c>
      <c r="Q67" s="55" t="s">
        <v>317</v>
      </c>
      <c r="R67" s="55" t="s">
        <v>317</v>
      </c>
      <c r="S67" s="55" t="s">
        <v>316</v>
      </c>
      <c r="T67" s="55" t="s">
        <v>317</v>
      </c>
      <c r="U67" s="55" t="s">
        <v>317</v>
      </c>
      <c r="V67" s="151" t="s">
        <v>317</v>
      </c>
      <c r="W67" s="151" t="s">
        <v>316</v>
      </c>
      <c r="X67" s="151" t="s">
        <v>317</v>
      </c>
      <c r="Y67" s="151" t="s">
        <v>316</v>
      </c>
      <c r="Z67" s="151">
        <v>87</v>
      </c>
      <c r="AA67" s="151">
        <v>3</v>
      </c>
      <c r="AB67" s="318" t="s">
        <v>409</v>
      </c>
      <c r="AC67" s="152" t="s">
        <v>316</v>
      </c>
      <c r="AD67" s="152" t="s">
        <v>316</v>
      </c>
      <c r="AE67" s="152" t="s">
        <v>317</v>
      </c>
      <c r="AF67" s="119" t="s">
        <v>316</v>
      </c>
      <c r="AG67" s="119" t="s">
        <v>317</v>
      </c>
      <c r="AH67" s="119" t="s">
        <v>317</v>
      </c>
      <c r="AI67" s="119" t="s">
        <v>317</v>
      </c>
      <c r="AJ67" s="119" t="s">
        <v>317</v>
      </c>
      <c r="AK67" s="119" t="s">
        <v>317</v>
      </c>
      <c r="AL67" s="119" t="s">
        <v>316</v>
      </c>
      <c r="AM67" s="312" t="s">
        <v>410</v>
      </c>
      <c r="AN67" s="119" t="s">
        <v>316</v>
      </c>
      <c r="AO67" s="119" t="s">
        <v>316</v>
      </c>
      <c r="AP67" s="119" t="s">
        <v>316</v>
      </c>
      <c r="AQ67" s="119" t="s">
        <v>316</v>
      </c>
      <c r="AR67" s="119" t="s">
        <v>316</v>
      </c>
      <c r="AS67" s="119" t="s">
        <v>316</v>
      </c>
      <c r="AT67" s="119" t="s">
        <v>316</v>
      </c>
      <c r="AU67" s="119" t="s">
        <v>316</v>
      </c>
      <c r="AV67" s="119" t="s">
        <v>317</v>
      </c>
      <c r="AW67" s="119" t="s">
        <v>316</v>
      </c>
      <c r="AX67" s="119" t="s">
        <v>316</v>
      </c>
      <c r="AY67" s="119" t="s">
        <v>316</v>
      </c>
      <c r="AZ67" s="119" t="s">
        <v>316</v>
      </c>
      <c r="BA67" s="119" t="s">
        <v>316</v>
      </c>
      <c r="BB67" s="120">
        <v>14</v>
      </c>
      <c r="BC67" s="120">
        <v>4</v>
      </c>
      <c r="BD67" s="120">
        <v>12</v>
      </c>
      <c r="BE67" s="120">
        <v>2</v>
      </c>
      <c r="BF67" s="120">
        <v>7.3</v>
      </c>
      <c r="BG67" s="120">
        <v>0.6</v>
      </c>
      <c r="BH67" s="120" t="s">
        <v>316</v>
      </c>
      <c r="BI67" s="120" t="s">
        <v>316</v>
      </c>
      <c r="BJ67" s="120" t="s">
        <v>316</v>
      </c>
      <c r="BK67" s="120">
        <v>0</v>
      </c>
      <c r="BL67" s="120">
        <v>0</v>
      </c>
      <c r="BM67" s="120">
        <v>0</v>
      </c>
      <c r="BN67" s="120">
        <v>0</v>
      </c>
      <c r="BO67" s="153" t="s">
        <v>317</v>
      </c>
      <c r="BP67" s="153" t="s">
        <v>316</v>
      </c>
      <c r="BQ67" s="153" t="s">
        <v>316</v>
      </c>
      <c r="BR67" s="153" t="s">
        <v>316</v>
      </c>
      <c r="BS67" s="153" t="s">
        <v>316</v>
      </c>
      <c r="BT67" s="153" t="s">
        <v>317</v>
      </c>
      <c r="BU67" s="153" t="s">
        <v>317</v>
      </c>
      <c r="BV67" s="232">
        <v>4.9200000000000001E-2</v>
      </c>
      <c r="BW67" s="220"/>
      <c r="BX67" s="219" t="s">
        <v>15</v>
      </c>
    </row>
    <row r="68" spans="1:76" s="47" customFormat="1" ht="51" customHeight="1" x14ac:dyDescent="0.2">
      <c r="A68" s="311">
        <v>45273</v>
      </c>
      <c r="B68" s="76">
        <v>66</v>
      </c>
      <c r="C68" s="133" t="s">
        <v>285</v>
      </c>
      <c r="D68" s="149" t="s">
        <v>316</v>
      </c>
      <c r="E68" s="150" t="s">
        <v>316</v>
      </c>
      <c r="F68" s="150" t="s">
        <v>316</v>
      </c>
      <c r="G68" s="170">
        <v>2014</v>
      </c>
      <c r="H68" s="150" t="s">
        <v>317</v>
      </c>
      <c r="I68" s="168">
        <v>45217</v>
      </c>
      <c r="J68" s="150" t="s">
        <v>316</v>
      </c>
      <c r="K68" s="117" t="s">
        <v>317</v>
      </c>
      <c r="L68" s="117" t="s">
        <v>560</v>
      </c>
      <c r="M68" s="117">
        <v>0</v>
      </c>
      <c r="N68" s="117">
        <v>0</v>
      </c>
      <c r="O68" s="117">
        <v>0</v>
      </c>
      <c r="P68" s="55" t="s">
        <v>316</v>
      </c>
      <c r="Q68" s="55" t="s">
        <v>317</v>
      </c>
      <c r="R68" s="55" t="s">
        <v>317</v>
      </c>
      <c r="S68" s="55" t="s">
        <v>316</v>
      </c>
      <c r="T68" s="55" t="s">
        <v>316</v>
      </c>
      <c r="U68" s="55" t="s">
        <v>316</v>
      </c>
      <c r="V68" s="151" t="s">
        <v>317</v>
      </c>
      <c r="W68" s="151" t="s">
        <v>316</v>
      </c>
      <c r="X68" s="151" t="s">
        <v>316</v>
      </c>
      <c r="Y68" s="151" t="s">
        <v>316</v>
      </c>
      <c r="Z68" s="192">
        <v>264</v>
      </c>
      <c r="AA68" s="194">
        <v>14</v>
      </c>
      <c r="AB68" s="195">
        <v>3.83</v>
      </c>
      <c r="AC68" s="152" t="s">
        <v>316</v>
      </c>
      <c r="AD68" s="152" t="s">
        <v>316</v>
      </c>
      <c r="AE68" s="152" t="s">
        <v>317</v>
      </c>
      <c r="AF68" s="119" t="s">
        <v>316</v>
      </c>
      <c r="AG68" s="119" t="s">
        <v>317</v>
      </c>
      <c r="AH68" s="119" t="s">
        <v>317</v>
      </c>
      <c r="AI68" s="119" t="s">
        <v>317</v>
      </c>
      <c r="AJ68" s="119" t="s">
        <v>317</v>
      </c>
      <c r="AK68" s="119" t="s">
        <v>317</v>
      </c>
      <c r="AL68" s="119" t="s">
        <v>316</v>
      </c>
      <c r="AM68" s="321" t="s">
        <v>411</v>
      </c>
      <c r="AN68" s="119" t="s">
        <v>316</v>
      </c>
      <c r="AO68" s="119" t="s">
        <v>316</v>
      </c>
      <c r="AP68" s="119" t="s">
        <v>317</v>
      </c>
      <c r="AQ68" s="119" t="s">
        <v>316</v>
      </c>
      <c r="AR68" s="119" t="s">
        <v>316</v>
      </c>
      <c r="AS68" s="119" t="s">
        <v>316</v>
      </c>
      <c r="AT68" s="119" t="s">
        <v>316</v>
      </c>
      <c r="AU68" s="119" t="s">
        <v>316</v>
      </c>
      <c r="AV68" s="119" t="s">
        <v>316</v>
      </c>
      <c r="AW68" s="119" t="s">
        <v>316</v>
      </c>
      <c r="AX68" s="119" t="s">
        <v>316</v>
      </c>
      <c r="AY68" s="119" t="s">
        <v>316</v>
      </c>
      <c r="AZ68" s="119" t="s">
        <v>316</v>
      </c>
      <c r="BA68" s="119" t="s">
        <v>316</v>
      </c>
      <c r="BB68" s="210">
        <v>45</v>
      </c>
      <c r="BC68" s="210">
        <v>23</v>
      </c>
      <c r="BD68" s="210">
        <v>11</v>
      </c>
      <c r="BE68" s="210">
        <v>12</v>
      </c>
      <c r="BF68" s="210" t="s">
        <v>412</v>
      </c>
      <c r="BG68" s="210" t="s">
        <v>413</v>
      </c>
      <c r="BH68" s="120" t="s">
        <v>316</v>
      </c>
      <c r="BI68" s="120" t="s">
        <v>316</v>
      </c>
      <c r="BJ68" s="120" t="s">
        <v>316</v>
      </c>
      <c r="BK68" s="210">
        <v>0</v>
      </c>
      <c r="BL68" s="210">
        <v>0</v>
      </c>
      <c r="BM68" s="210">
        <v>0</v>
      </c>
      <c r="BN68" s="210">
        <v>0</v>
      </c>
      <c r="BO68" s="153" t="s">
        <v>317</v>
      </c>
      <c r="BP68" s="153" t="s">
        <v>317</v>
      </c>
      <c r="BQ68" s="153" t="s">
        <v>316</v>
      </c>
      <c r="BR68" s="153" t="s">
        <v>316</v>
      </c>
      <c r="BS68" s="153" t="s">
        <v>316</v>
      </c>
      <c r="BT68" s="153" t="s">
        <v>316</v>
      </c>
      <c r="BU68" s="153" t="s">
        <v>316</v>
      </c>
      <c r="BV68" s="233">
        <v>0</v>
      </c>
      <c r="BW68" s="222"/>
      <c r="BX68" s="223" t="s">
        <v>15</v>
      </c>
    </row>
    <row r="69" spans="1:76" ht="64.5" customHeight="1" x14ac:dyDescent="0.2">
      <c r="A69" s="311">
        <v>45282</v>
      </c>
      <c r="B69" s="76">
        <v>67</v>
      </c>
      <c r="C69" s="133" t="s">
        <v>151</v>
      </c>
      <c r="D69" s="149" t="s">
        <v>316</v>
      </c>
      <c r="E69" s="150" t="s">
        <v>316</v>
      </c>
      <c r="F69" s="150" t="s">
        <v>316</v>
      </c>
      <c r="G69" s="115">
        <v>2023</v>
      </c>
      <c r="H69" s="150" t="s">
        <v>317</v>
      </c>
      <c r="I69" s="166">
        <v>45096</v>
      </c>
      <c r="J69" s="150" t="s">
        <v>316</v>
      </c>
      <c r="K69" s="117" t="s">
        <v>317</v>
      </c>
      <c r="L69" s="117" t="s">
        <v>560</v>
      </c>
      <c r="M69" s="117">
        <v>0</v>
      </c>
      <c r="N69" s="117">
        <v>0</v>
      </c>
      <c r="O69" s="117">
        <v>0</v>
      </c>
      <c r="P69" s="55" t="s">
        <v>316</v>
      </c>
      <c r="Q69" s="55" t="s">
        <v>317</v>
      </c>
      <c r="R69" s="55" t="s">
        <v>317</v>
      </c>
      <c r="S69" s="55" t="s">
        <v>316</v>
      </c>
      <c r="T69" s="55" t="s">
        <v>317</v>
      </c>
      <c r="U69" s="55" t="s">
        <v>317</v>
      </c>
      <c r="V69" s="151" t="s">
        <v>317</v>
      </c>
      <c r="W69" s="151" t="s">
        <v>317</v>
      </c>
      <c r="X69" s="151" t="s">
        <v>316</v>
      </c>
      <c r="Y69" s="151" t="s">
        <v>316</v>
      </c>
      <c r="Z69" s="151">
        <v>422</v>
      </c>
      <c r="AA69" s="118">
        <v>19</v>
      </c>
      <c r="AB69" s="151" t="s">
        <v>414</v>
      </c>
      <c r="AC69" s="152" t="s">
        <v>316</v>
      </c>
      <c r="AD69" s="152" t="s">
        <v>316</v>
      </c>
      <c r="AE69" s="152" t="s">
        <v>316</v>
      </c>
      <c r="AF69" s="119" t="s">
        <v>316</v>
      </c>
      <c r="AG69" s="119" t="s">
        <v>316</v>
      </c>
      <c r="AH69" s="119" t="s">
        <v>316</v>
      </c>
      <c r="AI69" s="119" t="s">
        <v>316</v>
      </c>
      <c r="AJ69" s="119" t="s">
        <v>316</v>
      </c>
      <c r="AK69" s="119" t="s">
        <v>316</v>
      </c>
      <c r="AL69" s="119" t="s">
        <v>317</v>
      </c>
      <c r="AM69" s="201"/>
      <c r="AN69" s="119" t="s">
        <v>316</v>
      </c>
      <c r="AO69" s="119" t="s">
        <v>316</v>
      </c>
      <c r="AP69" s="119" t="s">
        <v>316</v>
      </c>
      <c r="AQ69" s="119" t="s">
        <v>316</v>
      </c>
      <c r="AR69" s="119" t="s">
        <v>316</v>
      </c>
      <c r="AS69" s="119" t="s">
        <v>316</v>
      </c>
      <c r="AT69" s="119" t="s">
        <v>316</v>
      </c>
      <c r="AU69" s="119" t="s">
        <v>316</v>
      </c>
      <c r="AV69" s="119" t="s">
        <v>316</v>
      </c>
      <c r="AW69" s="119" t="s">
        <v>316</v>
      </c>
      <c r="AX69" s="119" t="s">
        <v>316</v>
      </c>
      <c r="AY69" s="119" t="s">
        <v>316</v>
      </c>
      <c r="AZ69" s="119" t="s">
        <v>316</v>
      </c>
      <c r="BA69" s="119" t="s">
        <v>316</v>
      </c>
      <c r="BB69" s="120">
        <v>23</v>
      </c>
      <c r="BC69" s="120">
        <v>12</v>
      </c>
      <c r="BD69" s="120">
        <v>12</v>
      </c>
      <c r="BE69" s="120">
        <v>12</v>
      </c>
      <c r="BF69" s="120">
        <v>6.33</v>
      </c>
      <c r="BG69" s="120">
        <v>5.66</v>
      </c>
      <c r="BH69" s="120" t="s">
        <v>316</v>
      </c>
      <c r="BI69" s="120" t="s">
        <v>316</v>
      </c>
      <c r="BJ69" s="120" t="s">
        <v>316</v>
      </c>
      <c r="BK69" s="120">
        <v>0</v>
      </c>
      <c r="BL69" s="120">
        <v>0</v>
      </c>
      <c r="BM69" s="120">
        <v>0</v>
      </c>
      <c r="BN69" s="120">
        <v>0</v>
      </c>
      <c r="BO69" s="153" t="s">
        <v>317</v>
      </c>
      <c r="BP69" s="153" t="s">
        <v>316</v>
      </c>
      <c r="BQ69" s="153" t="s">
        <v>316</v>
      </c>
      <c r="BR69" s="153" t="s">
        <v>317</v>
      </c>
      <c r="BS69" s="153" t="s">
        <v>316</v>
      </c>
      <c r="BT69" s="153" t="s">
        <v>317</v>
      </c>
      <c r="BU69" s="153" t="s">
        <v>316</v>
      </c>
      <c r="BV69" s="232">
        <v>3.5000000000000001E-3</v>
      </c>
      <c r="BW69" s="221"/>
      <c r="BX69" s="219" t="s">
        <v>15</v>
      </c>
    </row>
    <row r="70" spans="1:76" ht="45" customHeight="1" x14ac:dyDescent="0.2">
      <c r="A70" s="311">
        <v>45323</v>
      </c>
      <c r="B70" s="76">
        <v>68</v>
      </c>
      <c r="C70" s="133" t="s">
        <v>152</v>
      </c>
      <c r="D70" s="149" t="s">
        <v>316</v>
      </c>
      <c r="E70" s="150" t="s">
        <v>316</v>
      </c>
      <c r="F70" s="150" t="s">
        <v>316</v>
      </c>
      <c r="G70" s="150">
        <v>2022</v>
      </c>
      <c r="H70" s="150" t="s">
        <v>317</v>
      </c>
      <c r="I70" s="166">
        <v>44687</v>
      </c>
      <c r="J70" s="150" t="s">
        <v>316</v>
      </c>
      <c r="K70" s="117" t="s">
        <v>317</v>
      </c>
      <c r="L70" s="117" t="s">
        <v>560</v>
      </c>
      <c r="M70" s="117">
        <v>0</v>
      </c>
      <c r="N70" s="117">
        <v>0</v>
      </c>
      <c r="O70" s="117">
        <v>0</v>
      </c>
      <c r="P70" s="55" t="s">
        <v>317</v>
      </c>
      <c r="Q70" s="55" t="s">
        <v>317</v>
      </c>
      <c r="R70" s="55" t="s">
        <v>316</v>
      </c>
      <c r="S70" s="55" t="s">
        <v>317</v>
      </c>
      <c r="T70" s="55" t="s">
        <v>317</v>
      </c>
      <c r="U70" s="55" t="s">
        <v>317</v>
      </c>
      <c r="V70" s="151" t="s">
        <v>317</v>
      </c>
      <c r="W70" s="151" t="s">
        <v>316</v>
      </c>
      <c r="X70" s="151" t="s">
        <v>316</v>
      </c>
      <c r="Y70" s="151" t="s">
        <v>316</v>
      </c>
      <c r="Z70" s="151">
        <v>20.3</v>
      </c>
      <c r="AA70" s="151">
        <v>1</v>
      </c>
      <c r="AB70" s="151" t="s">
        <v>415</v>
      </c>
      <c r="AC70" s="152" t="s">
        <v>316</v>
      </c>
      <c r="AD70" s="152" t="s">
        <v>316</v>
      </c>
      <c r="AE70" s="152" t="s">
        <v>317</v>
      </c>
      <c r="AF70" s="119" t="s">
        <v>316</v>
      </c>
      <c r="AG70" s="119" t="s">
        <v>316</v>
      </c>
      <c r="AH70" s="119" t="s">
        <v>316</v>
      </c>
      <c r="AI70" s="119" t="s">
        <v>316</v>
      </c>
      <c r="AJ70" s="119" t="s">
        <v>317</v>
      </c>
      <c r="AK70" s="119" t="s">
        <v>317</v>
      </c>
      <c r="AL70" s="119" t="s">
        <v>317</v>
      </c>
      <c r="AM70" s="201"/>
      <c r="AN70" s="119" t="s">
        <v>316</v>
      </c>
      <c r="AO70" s="119" t="s">
        <v>316</v>
      </c>
      <c r="AP70" s="119" t="s">
        <v>316</v>
      </c>
      <c r="AQ70" s="119" t="s">
        <v>316</v>
      </c>
      <c r="AR70" s="119" t="s">
        <v>316</v>
      </c>
      <c r="AS70" s="119" t="s">
        <v>316</v>
      </c>
      <c r="AT70" s="119" t="s">
        <v>316</v>
      </c>
      <c r="AU70" s="119" t="s">
        <v>316</v>
      </c>
      <c r="AV70" s="119" t="s">
        <v>316</v>
      </c>
      <c r="AW70" s="119" t="s">
        <v>316</v>
      </c>
      <c r="AX70" s="119" t="s">
        <v>316</v>
      </c>
      <c r="AY70" s="119" t="s">
        <v>316</v>
      </c>
      <c r="AZ70" s="119" t="s">
        <v>316</v>
      </c>
      <c r="BA70" s="119" t="s">
        <v>316</v>
      </c>
      <c r="BB70" s="120">
        <v>10</v>
      </c>
      <c r="BC70" s="120">
        <v>11</v>
      </c>
      <c r="BD70" s="120">
        <v>9</v>
      </c>
      <c r="BE70" s="120">
        <v>1</v>
      </c>
      <c r="BF70" s="120">
        <v>6</v>
      </c>
      <c r="BG70" s="120">
        <v>0</v>
      </c>
      <c r="BH70" s="120" t="s">
        <v>316</v>
      </c>
      <c r="BI70" s="120" t="s">
        <v>316</v>
      </c>
      <c r="BJ70" s="120" t="s">
        <v>316</v>
      </c>
      <c r="BK70" s="120">
        <v>0</v>
      </c>
      <c r="BL70" s="120">
        <v>0</v>
      </c>
      <c r="BM70" s="120">
        <v>0</v>
      </c>
      <c r="BN70" s="120"/>
      <c r="BO70" s="153" t="s">
        <v>317</v>
      </c>
      <c r="BP70" s="153" t="s">
        <v>317</v>
      </c>
      <c r="BQ70" s="153" t="s">
        <v>316</v>
      </c>
      <c r="BR70" s="153" t="s">
        <v>316</v>
      </c>
      <c r="BS70" s="153" t="s">
        <v>317</v>
      </c>
      <c r="BT70" s="153" t="s">
        <v>317</v>
      </c>
      <c r="BU70" s="153" t="s">
        <v>316</v>
      </c>
      <c r="BV70" s="232">
        <v>1.11E-2</v>
      </c>
      <c r="BW70" s="220"/>
      <c r="BX70" s="219" t="s">
        <v>15</v>
      </c>
    </row>
    <row r="71" spans="1:76" ht="56.25" customHeight="1" x14ac:dyDescent="0.2">
      <c r="A71" s="311">
        <v>45324</v>
      </c>
      <c r="B71" s="76">
        <v>69</v>
      </c>
      <c r="C71" s="133" t="s">
        <v>153</v>
      </c>
      <c r="D71" s="149" t="s">
        <v>316</v>
      </c>
      <c r="E71" s="150" t="s">
        <v>316</v>
      </c>
      <c r="F71" s="150" t="s">
        <v>316</v>
      </c>
      <c r="G71" s="169">
        <v>39814</v>
      </c>
      <c r="H71" s="150" t="s">
        <v>317</v>
      </c>
      <c r="I71" s="173">
        <v>44562</v>
      </c>
      <c r="J71" s="150" t="s">
        <v>316</v>
      </c>
      <c r="K71" s="117" t="s">
        <v>317</v>
      </c>
      <c r="L71" s="117" t="s">
        <v>560</v>
      </c>
      <c r="M71" s="117">
        <v>0</v>
      </c>
      <c r="N71" s="117">
        <v>0</v>
      </c>
      <c r="O71" s="117">
        <v>0</v>
      </c>
      <c r="P71" s="55" t="s">
        <v>317</v>
      </c>
      <c r="Q71" s="55" t="s">
        <v>317</v>
      </c>
      <c r="R71" s="55" t="s">
        <v>317</v>
      </c>
      <c r="S71" s="55" t="s">
        <v>316</v>
      </c>
      <c r="T71" s="55" t="s">
        <v>317</v>
      </c>
      <c r="U71" s="55" t="s">
        <v>317</v>
      </c>
      <c r="V71" s="151" t="s">
        <v>317</v>
      </c>
      <c r="W71" s="151" t="s">
        <v>316</v>
      </c>
      <c r="X71" s="151" t="s">
        <v>317</v>
      </c>
      <c r="Y71" s="151" t="s">
        <v>316</v>
      </c>
      <c r="Z71" s="151">
        <v>25.7</v>
      </c>
      <c r="AA71" s="118">
        <v>5</v>
      </c>
      <c r="AB71" s="151" t="s">
        <v>416</v>
      </c>
      <c r="AC71" s="152" t="s">
        <v>316</v>
      </c>
      <c r="AD71" s="152" t="s">
        <v>316</v>
      </c>
      <c r="AE71" s="152" t="s">
        <v>317</v>
      </c>
      <c r="AF71" s="119" t="s">
        <v>316</v>
      </c>
      <c r="AG71" s="119" t="s">
        <v>317</v>
      </c>
      <c r="AH71" s="119" t="s">
        <v>317</v>
      </c>
      <c r="AI71" s="119" t="s">
        <v>317</v>
      </c>
      <c r="AJ71" s="119" t="s">
        <v>317</v>
      </c>
      <c r="AK71" s="119" t="s">
        <v>317</v>
      </c>
      <c r="AL71" s="119" t="s">
        <v>316</v>
      </c>
      <c r="AM71" s="312"/>
      <c r="AN71" s="119" t="s">
        <v>316</v>
      </c>
      <c r="AO71" s="119" t="s">
        <v>316</v>
      </c>
      <c r="AP71" s="119" t="s">
        <v>316</v>
      </c>
      <c r="AQ71" s="119" t="s">
        <v>316</v>
      </c>
      <c r="AR71" s="119" t="s">
        <v>316</v>
      </c>
      <c r="AS71" s="119" t="s">
        <v>316</v>
      </c>
      <c r="AT71" s="119" t="s">
        <v>316</v>
      </c>
      <c r="AU71" s="119" t="s">
        <v>316</v>
      </c>
      <c r="AV71" s="119" t="s">
        <v>317</v>
      </c>
      <c r="AW71" s="119" t="s">
        <v>316</v>
      </c>
      <c r="AX71" s="119" t="s">
        <v>316</v>
      </c>
      <c r="AY71" s="119" t="s">
        <v>316</v>
      </c>
      <c r="AZ71" s="119" t="s">
        <v>316</v>
      </c>
      <c r="BA71" s="119" t="s">
        <v>316</v>
      </c>
      <c r="BB71" s="120">
        <v>19</v>
      </c>
      <c r="BC71" s="120">
        <v>7</v>
      </c>
      <c r="BD71" s="120">
        <v>12</v>
      </c>
      <c r="BE71" s="120">
        <v>7</v>
      </c>
      <c r="BF71" s="120">
        <v>7.3</v>
      </c>
      <c r="BG71" s="120">
        <v>2.7</v>
      </c>
      <c r="BH71" s="120" t="s">
        <v>316</v>
      </c>
      <c r="BI71" s="120" t="s">
        <v>316</v>
      </c>
      <c r="BJ71" s="120" t="s">
        <v>316</v>
      </c>
      <c r="BK71" s="120">
        <v>0</v>
      </c>
      <c r="BL71" s="120">
        <v>0</v>
      </c>
      <c r="BM71" s="120">
        <v>0</v>
      </c>
      <c r="BN71" s="120">
        <v>0</v>
      </c>
      <c r="BO71" s="153" t="s">
        <v>317</v>
      </c>
      <c r="BP71" s="153" t="s">
        <v>316</v>
      </c>
      <c r="BQ71" s="153" t="s">
        <v>316</v>
      </c>
      <c r="BR71" s="153" t="s">
        <v>316</v>
      </c>
      <c r="BS71" s="153" t="s">
        <v>317</v>
      </c>
      <c r="BT71" s="153" t="s">
        <v>317</v>
      </c>
      <c r="BU71" s="153" t="s">
        <v>317</v>
      </c>
      <c r="BV71" s="232">
        <v>2E-3</v>
      </c>
      <c r="BW71" s="220"/>
      <c r="BX71" s="219" t="s">
        <v>15</v>
      </c>
    </row>
    <row r="72" spans="1:76" ht="75" customHeight="1" x14ac:dyDescent="0.2">
      <c r="A72" s="311">
        <v>45317</v>
      </c>
      <c r="B72" s="76">
        <v>70</v>
      </c>
      <c r="C72" s="133" t="s">
        <v>154</v>
      </c>
      <c r="D72" s="149" t="s">
        <v>316</v>
      </c>
      <c r="E72" s="150" t="s">
        <v>316</v>
      </c>
      <c r="F72" s="150" t="s">
        <v>316</v>
      </c>
      <c r="G72" s="115">
        <v>2010</v>
      </c>
      <c r="H72" s="150" t="s">
        <v>317</v>
      </c>
      <c r="I72" s="169">
        <v>44957</v>
      </c>
      <c r="J72" s="150" t="s">
        <v>316</v>
      </c>
      <c r="K72" s="117" t="s">
        <v>316</v>
      </c>
      <c r="L72" s="180" t="s">
        <v>417</v>
      </c>
      <c r="M72" s="117">
        <v>4897</v>
      </c>
      <c r="N72" s="117">
        <v>4000</v>
      </c>
      <c r="O72" s="117">
        <v>897</v>
      </c>
      <c r="P72" s="55" t="s">
        <v>316</v>
      </c>
      <c r="Q72" s="55" t="s">
        <v>317</v>
      </c>
      <c r="R72" s="55" t="s">
        <v>316</v>
      </c>
      <c r="S72" s="55" t="s">
        <v>317</v>
      </c>
      <c r="T72" s="55" t="s">
        <v>316</v>
      </c>
      <c r="U72" s="55" t="s">
        <v>317</v>
      </c>
      <c r="V72" s="151" t="s">
        <v>317</v>
      </c>
      <c r="W72" s="151" t="s">
        <v>317</v>
      </c>
      <c r="X72" s="151" t="s">
        <v>316</v>
      </c>
      <c r="Y72" s="151" t="s">
        <v>316</v>
      </c>
      <c r="Z72" s="151">
        <v>579</v>
      </c>
      <c r="AA72" s="118">
        <v>1</v>
      </c>
      <c r="AB72" s="151" t="s">
        <v>418</v>
      </c>
      <c r="AC72" s="152" t="s">
        <v>316</v>
      </c>
      <c r="AD72" s="152" t="s">
        <v>316</v>
      </c>
      <c r="AE72" s="152" t="s">
        <v>317</v>
      </c>
      <c r="AF72" s="119" t="s">
        <v>316</v>
      </c>
      <c r="AG72" s="119" t="s">
        <v>317</v>
      </c>
      <c r="AH72" s="119" t="s">
        <v>317</v>
      </c>
      <c r="AI72" s="119" t="s">
        <v>316</v>
      </c>
      <c r="AJ72" s="119" t="s">
        <v>317</v>
      </c>
      <c r="AK72" s="119" t="s">
        <v>317</v>
      </c>
      <c r="AL72" s="119" t="s">
        <v>317</v>
      </c>
      <c r="AM72" s="312" t="s">
        <v>419</v>
      </c>
      <c r="AN72" s="119" t="s">
        <v>316</v>
      </c>
      <c r="AO72" s="119" t="s">
        <v>316</v>
      </c>
      <c r="AP72" s="119" t="s">
        <v>316</v>
      </c>
      <c r="AQ72" s="119" t="s">
        <v>316</v>
      </c>
      <c r="AR72" s="119" t="s">
        <v>316</v>
      </c>
      <c r="AS72" s="119" t="s">
        <v>316</v>
      </c>
      <c r="AT72" s="119" t="s">
        <v>316</v>
      </c>
      <c r="AU72" s="119" t="s">
        <v>316</v>
      </c>
      <c r="AV72" s="119" t="s">
        <v>316</v>
      </c>
      <c r="AW72" s="119" t="s">
        <v>316</v>
      </c>
      <c r="AX72" s="119" t="s">
        <v>316</v>
      </c>
      <c r="AY72" s="119" t="s">
        <v>316</v>
      </c>
      <c r="AZ72" s="119" t="s">
        <v>316</v>
      </c>
      <c r="BA72" s="119" t="s">
        <v>316</v>
      </c>
      <c r="BB72" s="120">
        <v>25</v>
      </c>
      <c r="BC72" s="120">
        <v>13</v>
      </c>
      <c r="BD72" s="120">
        <v>12</v>
      </c>
      <c r="BE72" s="120">
        <v>13</v>
      </c>
      <c r="BF72" s="120">
        <v>9.25</v>
      </c>
      <c r="BG72" s="120">
        <v>6</v>
      </c>
      <c r="BH72" s="120" t="s">
        <v>316</v>
      </c>
      <c r="BI72" s="120" t="s">
        <v>316</v>
      </c>
      <c r="BJ72" s="120" t="s">
        <v>316</v>
      </c>
      <c r="BK72" s="120">
        <v>0</v>
      </c>
      <c r="BL72" s="120"/>
      <c r="BM72" s="120">
        <v>0</v>
      </c>
      <c r="BN72" s="120"/>
      <c r="BO72" s="153" t="s">
        <v>317</v>
      </c>
      <c r="BP72" s="153" t="s">
        <v>316</v>
      </c>
      <c r="BQ72" s="153" t="s">
        <v>316</v>
      </c>
      <c r="BR72" s="153" t="s">
        <v>317</v>
      </c>
      <c r="BS72" s="153" t="s">
        <v>317</v>
      </c>
      <c r="BT72" s="153" t="s">
        <v>317</v>
      </c>
      <c r="BU72" s="153" t="s">
        <v>317</v>
      </c>
      <c r="BV72" s="232">
        <v>2.9499999999999998E-2</v>
      </c>
      <c r="BW72" s="220"/>
      <c r="BX72" s="219" t="s">
        <v>15</v>
      </c>
    </row>
    <row r="73" spans="1:76" ht="56.25" customHeight="1" x14ac:dyDescent="0.2">
      <c r="A73" s="311">
        <v>45320</v>
      </c>
      <c r="B73" s="76">
        <v>71</v>
      </c>
      <c r="C73" s="133" t="s">
        <v>156</v>
      </c>
      <c r="D73" s="149" t="s">
        <v>316</v>
      </c>
      <c r="E73" s="150" t="s">
        <v>316</v>
      </c>
      <c r="F73" s="150" t="s">
        <v>316</v>
      </c>
      <c r="G73" s="115">
        <v>2023</v>
      </c>
      <c r="H73" s="150" t="s">
        <v>317</v>
      </c>
      <c r="I73" s="169">
        <v>45097</v>
      </c>
      <c r="J73" s="150" t="s">
        <v>316</v>
      </c>
      <c r="K73" s="117" t="s">
        <v>316</v>
      </c>
      <c r="L73" s="117" t="s">
        <v>420</v>
      </c>
      <c r="M73" s="117">
        <v>3603</v>
      </c>
      <c r="N73" s="117">
        <v>3603</v>
      </c>
      <c r="O73" s="116">
        <v>0</v>
      </c>
      <c r="P73" s="55" t="s">
        <v>316</v>
      </c>
      <c r="Q73" s="55" t="s">
        <v>316</v>
      </c>
      <c r="R73" s="55" t="s">
        <v>317</v>
      </c>
      <c r="S73" s="55" t="s">
        <v>316</v>
      </c>
      <c r="T73" s="55" t="s">
        <v>317</v>
      </c>
      <c r="U73" s="55" t="s">
        <v>317</v>
      </c>
      <c r="V73" s="151" t="s">
        <v>317</v>
      </c>
      <c r="W73" s="151" t="s">
        <v>317</v>
      </c>
      <c r="X73" s="151" t="s">
        <v>316</v>
      </c>
      <c r="Y73" s="151" t="s">
        <v>316</v>
      </c>
      <c r="Z73" s="151">
        <v>103</v>
      </c>
      <c r="AA73" s="118">
        <v>6</v>
      </c>
      <c r="AB73" s="151" t="s">
        <v>421</v>
      </c>
      <c r="AC73" s="152" t="s">
        <v>316</v>
      </c>
      <c r="AD73" s="152" t="s">
        <v>316</v>
      </c>
      <c r="AE73" s="152" t="s">
        <v>317</v>
      </c>
      <c r="AF73" s="119" t="s">
        <v>316</v>
      </c>
      <c r="AG73" s="119" t="s">
        <v>316</v>
      </c>
      <c r="AH73" s="119" t="s">
        <v>317</v>
      </c>
      <c r="AI73" s="119" t="s">
        <v>316</v>
      </c>
      <c r="AJ73" s="119" t="s">
        <v>316</v>
      </c>
      <c r="AK73" s="119" t="s">
        <v>317</v>
      </c>
      <c r="AL73" s="119" t="s">
        <v>317</v>
      </c>
      <c r="AM73" s="312"/>
      <c r="AN73" s="119" t="s">
        <v>316</v>
      </c>
      <c r="AO73" s="119" t="s">
        <v>316</v>
      </c>
      <c r="AP73" s="119" t="s">
        <v>316</v>
      </c>
      <c r="AQ73" s="119" t="s">
        <v>316</v>
      </c>
      <c r="AR73" s="119" t="s">
        <v>316</v>
      </c>
      <c r="AS73" s="119" t="s">
        <v>316</v>
      </c>
      <c r="AT73" s="119" t="s">
        <v>316</v>
      </c>
      <c r="AU73" s="119" t="s">
        <v>316</v>
      </c>
      <c r="AV73" s="119" t="s">
        <v>316</v>
      </c>
      <c r="AW73" s="119" t="s">
        <v>316</v>
      </c>
      <c r="AX73" s="119" t="s">
        <v>316</v>
      </c>
      <c r="AY73" s="119" t="s">
        <v>316</v>
      </c>
      <c r="AZ73" s="119" t="s">
        <v>316</v>
      </c>
      <c r="BA73" s="119" t="s">
        <v>316</v>
      </c>
      <c r="BB73" s="120">
        <v>17</v>
      </c>
      <c r="BC73" s="120">
        <v>9</v>
      </c>
      <c r="BD73" s="120">
        <v>8</v>
      </c>
      <c r="BE73" s="120">
        <v>9</v>
      </c>
      <c r="BF73" s="120">
        <v>7</v>
      </c>
      <c r="BG73" s="120">
        <v>6</v>
      </c>
      <c r="BH73" s="120" t="s">
        <v>316</v>
      </c>
      <c r="BI73" s="120" t="s">
        <v>316</v>
      </c>
      <c r="BJ73" s="120" t="s">
        <v>316</v>
      </c>
      <c r="BK73" s="120">
        <v>0</v>
      </c>
      <c r="BL73" s="120">
        <v>0</v>
      </c>
      <c r="BM73" s="120">
        <v>0</v>
      </c>
      <c r="BN73" s="120">
        <v>0</v>
      </c>
      <c r="BO73" s="153" t="s">
        <v>317</v>
      </c>
      <c r="BP73" s="153" t="s">
        <v>316</v>
      </c>
      <c r="BQ73" s="153" t="s">
        <v>316</v>
      </c>
      <c r="BR73" s="153" t="s">
        <v>316</v>
      </c>
      <c r="BS73" s="153" t="s">
        <v>317</v>
      </c>
      <c r="BT73" s="153" t="s">
        <v>317</v>
      </c>
      <c r="BU73" s="153" t="s">
        <v>317</v>
      </c>
      <c r="BV73" s="232">
        <v>2.0000000000000001E-4</v>
      </c>
      <c r="BW73" s="220"/>
      <c r="BX73" s="219" t="s">
        <v>15</v>
      </c>
    </row>
    <row r="74" spans="1:76" ht="57" customHeight="1" x14ac:dyDescent="0.2">
      <c r="A74" s="311">
        <v>45300</v>
      </c>
      <c r="B74" s="76">
        <v>72</v>
      </c>
      <c r="C74" s="133" t="s">
        <v>161</v>
      </c>
      <c r="D74" s="149" t="s">
        <v>316</v>
      </c>
      <c r="E74" s="150" t="s">
        <v>316</v>
      </c>
      <c r="F74" s="150" t="s">
        <v>316</v>
      </c>
      <c r="G74" s="150">
        <v>2022</v>
      </c>
      <c r="H74" s="150" t="s">
        <v>316</v>
      </c>
      <c r="I74" s="166">
        <v>44698</v>
      </c>
      <c r="J74" s="150" t="s">
        <v>316</v>
      </c>
      <c r="K74" s="117" t="s">
        <v>317</v>
      </c>
      <c r="L74" s="117" t="s">
        <v>317</v>
      </c>
      <c r="M74" s="117">
        <v>0</v>
      </c>
      <c r="N74" s="117">
        <v>0</v>
      </c>
      <c r="O74" s="116">
        <v>0</v>
      </c>
      <c r="P74" s="55" t="s">
        <v>317</v>
      </c>
      <c r="Q74" s="55" t="s">
        <v>317</v>
      </c>
      <c r="R74" s="55" t="s">
        <v>317</v>
      </c>
      <c r="S74" s="55" t="s">
        <v>316</v>
      </c>
      <c r="T74" s="55" t="s">
        <v>317</v>
      </c>
      <c r="U74" s="55" t="s">
        <v>317</v>
      </c>
      <c r="V74" s="151" t="s">
        <v>317</v>
      </c>
      <c r="W74" s="151" t="s">
        <v>317</v>
      </c>
      <c r="X74" s="151" t="s">
        <v>316</v>
      </c>
      <c r="Y74" s="151" t="s">
        <v>316</v>
      </c>
      <c r="Z74" s="151">
        <v>6.16</v>
      </c>
      <c r="AA74" s="151">
        <v>2</v>
      </c>
      <c r="AB74" s="315" t="s">
        <v>422</v>
      </c>
      <c r="AC74" s="152" t="s">
        <v>316</v>
      </c>
      <c r="AD74" s="152" t="s">
        <v>316</v>
      </c>
      <c r="AE74" s="152" t="s">
        <v>317</v>
      </c>
      <c r="AF74" s="119" t="s">
        <v>316</v>
      </c>
      <c r="AG74" s="119" t="s">
        <v>316</v>
      </c>
      <c r="AH74" s="119" t="s">
        <v>317</v>
      </c>
      <c r="AI74" s="119" t="s">
        <v>317</v>
      </c>
      <c r="AJ74" s="119" t="s">
        <v>317</v>
      </c>
      <c r="AK74" s="119" t="s">
        <v>317</v>
      </c>
      <c r="AL74" s="119" t="s">
        <v>317</v>
      </c>
      <c r="AM74" s="201"/>
      <c r="AN74" s="119" t="s">
        <v>316</v>
      </c>
      <c r="AO74" s="119" t="s">
        <v>316</v>
      </c>
      <c r="AP74" s="119" t="s">
        <v>316</v>
      </c>
      <c r="AQ74" s="119" t="s">
        <v>316</v>
      </c>
      <c r="AR74" s="119" t="s">
        <v>316</v>
      </c>
      <c r="AS74" s="119" t="s">
        <v>316</v>
      </c>
      <c r="AT74" s="119" t="s">
        <v>316</v>
      </c>
      <c r="AU74" s="119" t="s">
        <v>316</v>
      </c>
      <c r="AV74" s="119" t="s">
        <v>317</v>
      </c>
      <c r="AW74" s="119" t="s">
        <v>316</v>
      </c>
      <c r="AX74" s="119" t="s">
        <v>316</v>
      </c>
      <c r="AY74" s="119" t="s">
        <v>316</v>
      </c>
      <c r="AZ74" s="119" t="s">
        <v>316</v>
      </c>
      <c r="BA74" s="119" t="s">
        <v>317</v>
      </c>
      <c r="BB74" s="120">
        <v>10</v>
      </c>
      <c r="BC74" s="120">
        <v>3</v>
      </c>
      <c r="BD74" s="120">
        <v>7</v>
      </c>
      <c r="BE74" s="120">
        <v>3</v>
      </c>
      <c r="BF74" s="120">
        <v>6</v>
      </c>
      <c r="BG74" s="120">
        <v>2</v>
      </c>
      <c r="BH74" s="120" t="s">
        <v>316</v>
      </c>
      <c r="BI74" s="120" t="s">
        <v>316</v>
      </c>
      <c r="BJ74" s="120" t="s">
        <v>316</v>
      </c>
      <c r="BK74" s="120">
        <v>0</v>
      </c>
      <c r="BL74" s="120">
        <v>0</v>
      </c>
      <c r="BM74" s="120">
        <v>0</v>
      </c>
      <c r="BN74" s="120">
        <v>0</v>
      </c>
      <c r="BO74" s="153" t="s">
        <v>317</v>
      </c>
      <c r="BP74" s="153" t="s">
        <v>317</v>
      </c>
      <c r="BQ74" s="153" t="s">
        <v>316</v>
      </c>
      <c r="BR74" s="153" t="s">
        <v>316</v>
      </c>
      <c r="BS74" s="153" t="s">
        <v>317</v>
      </c>
      <c r="BT74" s="153" t="s">
        <v>317</v>
      </c>
      <c r="BU74" s="153" t="s">
        <v>316</v>
      </c>
      <c r="BV74" s="232">
        <v>1</v>
      </c>
      <c r="BW74" s="220"/>
      <c r="BX74" s="217" t="s">
        <v>15</v>
      </c>
    </row>
    <row r="75" spans="1:76" ht="51.75" customHeight="1" x14ac:dyDescent="0.2">
      <c r="A75" s="311">
        <v>45323</v>
      </c>
      <c r="B75" s="76">
        <v>73</v>
      </c>
      <c r="C75" s="133" t="s">
        <v>423</v>
      </c>
      <c r="D75" s="149" t="s">
        <v>316</v>
      </c>
      <c r="E75" s="150" t="s">
        <v>316</v>
      </c>
      <c r="F75" s="150" t="s">
        <v>316</v>
      </c>
      <c r="G75" s="115">
        <v>2022</v>
      </c>
      <c r="H75" s="150" t="s">
        <v>317</v>
      </c>
      <c r="I75" s="169">
        <v>44735</v>
      </c>
      <c r="J75" s="150" t="s">
        <v>316</v>
      </c>
      <c r="K75" s="117" t="s">
        <v>317</v>
      </c>
      <c r="L75" s="117" t="s">
        <v>317</v>
      </c>
      <c r="M75" s="117">
        <v>0</v>
      </c>
      <c r="N75" s="117">
        <v>0</v>
      </c>
      <c r="O75" s="116">
        <v>0</v>
      </c>
      <c r="P75" s="55" t="s">
        <v>317</v>
      </c>
      <c r="Q75" s="55" t="s">
        <v>317</v>
      </c>
      <c r="R75" s="55" t="s">
        <v>316</v>
      </c>
      <c r="S75" s="55" t="s">
        <v>317</v>
      </c>
      <c r="T75" s="55" t="s">
        <v>317</v>
      </c>
      <c r="U75" s="55" t="s">
        <v>317</v>
      </c>
      <c r="V75" s="151" t="s">
        <v>317</v>
      </c>
      <c r="W75" s="151" t="s">
        <v>316</v>
      </c>
      <c r="X75" s="151" t="s">
        <v>316</v>
      </c>
      <c r="Y75" s="151" t="s">
        <v>316</v>
      </c>
      <c r="Z75" s="118">
        <v>24.6</v>
      </c>
      <c r="AA75" s="118">
        <v>1</v>
      </c>
      <c r="AB75" s="151" t="s">
        <v>424</v>
      </c>
      <c r="AC75" s="152" t="s">
        <v>316</v>
      </c>
      <c r="AD75" s="152" t="s">
        <v>316</v>
      </c>
      <c r="AE75" s="152" t="s">
        <v>317</v>
      </c>
      <c r="AF75" s="119" t="s">
        <v>316</v>
      </c>
      <c r="AG75" s="119" t="s">
        <v>316</v>
      </c>
      <c r="AH75" s="119" t="s">
        <v>316</v>
      </c>
      <c r="AI75" s="119" t="s">
        <v>316</v>
      </c>
      <c r="AJ75" s="119" t="s">
        <v>317</v>
      </c>
      <c r="AK75" s="119" t="s">
        <v>317</v>
      </c>
      <c r="AL75" s="119" t="s">
        <v>317</v>
      </c>
      <c r="AM75" s="201"/>
      <c r="AN75" s="119" t="s">
        <v>316</v>
      </c>
      <c r="AO75" s="119" t="s">
        <v>316</v>
      </c>
      <c r="AP75" s="119" t="s">
        <v>316</v>
      </c>
      <c r="AQ75" s="119" t="s">
        <v>316</v>
      </c>
      <c r="AR75" s="119" t="s">
        <v>316</v>
      </c>
      <c r="AS75" s="119" t="s">
        <v>316</v>
      </c>
      <c r="AT75" s="119" t="s">
        <v>316</v>
      </c>
      <c r="AU75" s="119" t="s">
        <v>316</v>
      </c>
      <c r="AV75" s="119" t="s">
        <v>316</v>
      </c>
      <c r="AW75" s="119" t="s">
        <v>316</v>
      </c>
      <c r="AX75" s="119" t="s">
        <v>316</v>
      </c>
      <c r="AY75" s="119" t="s">
        <v>316</v>
      </c>
      <c r="AZ75" s="119" t="s">
        <v>316</v>
      </c>
      <c r="BA75" s="119" t="s">
        <v>316</v>
      </c>
      <c r="BB75" s="120">
        <v>13</v>
      </c>
      <c r="BC75" s="120">
        <v>1</v>
      </c>
      <c r="BD75" s="120">
        <v>12</v>
      </c>
      <c r="BE75" s="120">
        <v>1</v>
      </c>
      <c r="BF75" s="120">
        <v>6</v>
      </c>
      <c r="BG75" s="120">
        <v>0</v>
      </c>
      <c r="BH75" s="120" t="s">
        <v>316</v>
      </c>
      <c r="BI75" s="120" t="s">
        <v>316</v>
      </c>
      <c r="BJ75" s="120"/>
      <c r="BK75" s="120">
        <v>0</v>
      </c>
      <c r="BL75" s="120">
        <v>0</v>
      </c>
      <c r="BM75" s="120">
        <v>0</v>
      </c>
      <c r="BN75" s="120"/>
      <c r="BO75" s="153" t="s">
        <v>317</v>
      </c>
      <c r="BP75" s="153" t="s">
        <v>317</v>
      </c>
      <c r="BQ75" s="153" t="s">
        <v>316</v>
      </c>
      <c r="BR75" s="153" t="s">
        <v>316</v>
      </c>
      <c r="BS75" s="153" t="s">
        <v>317</v>
      </c>
      <c r="BT75" s="153" t="s">
        <v>317</v>
      </c>
      <c r="BU75" s="153" t="s">
        <v>316</v>
      </c>
      <c r="BV75" s="232">
        <v>2.5999999999999999E-3</v>
      </c>
      <c r="BW75" s="220"/>
      <c r="BX75" s="219" t="s">
        <v>15</v>
      </c>
    </row>
    <row r="76" spans="1:76" ht="60.75" customHeight="1" x14ac:dyDescent="0.2">
      <c r="A76" s="311">
        <v>45323</v>
      </c>
      <c r="B76" s="76">
        <v>74</v>
      </c>
      <c r="C76" s="133" t="s">
        <v>286</v>
      </c>
      <c r="D76" s="149" t="s">
        <v>316</v>
      </c>
      <c r="E76" s="150" t="s">
        <v>316</v>
      </c>
      <c r="F76" s="150" t="s">
        <v>316</v>
      </c>
      <c r="G76" s="150">
        <v>2022</v>
      </c>
      <c r="H76" s="150" t="s">
        <v>317</v>
      </c>
      <c r="I76" s="166">
        <v>44728</v>
      </c>
      <c r="J76" s="150" t="s">
        <v>316</v>
      </c>
      <c r="K76" s="117" t="s">
        <v>317</v>
      </c>
      <c r="L76" s="117" t="s">
        <v>317</v>
      </c>
      <c r="M76" s="117">
        <v>0</v>
      </c>
      <c r="N76" s="117">
        <v>0</v>
      </c>
      <c r="O76" s="116">
        <v>0</v>
      </c>
      <c r="P76" s="55" t="s">
        <v>317</v>
      </c>
      <c r="Q76" s="55" t="s">
        <v>317</v>
      </c>
      <c r="R76" s="55" t="s">
        <v>316</v>
      </c>
      <c r="S76" s="55" t="s">
        <v>317</v>
      </c>
      <c r="T76" s="55" t="s">
        <v>317</v>
      </c>
      <c r="U76" s="55" t="s">
        <v>317</v>
      </c>
      <c r="V76" s="151" t="s">
        <v>317</v>
      </c>
      <c r="W76" s="151" t="s">
        <v>316</v>
      </c>
      <c r="X76" s="151" t="s">
        <v>316</v>
      </c>
      <c r="Y76" s="151" t="s">
        <v>316</v>
      </c>
      <c r="Z76" s="151">
        <v>23.5</v>
      </c>
      <c r="AA76" s="151">
        <v>2</v>
      </c>
      <c r="AB76" s="151">
        <v>1.73</v>
      </c>
      <c r="AC76" s="152" t="s">
        <v>316</v>
      </c>
      <c r="AD76" s="152" t="s">
        <v>316</v>
      </c>
      <c r="AE76" s="152" t="s">
        <v>317</v>
      </c>
      <c r="AF76" s="119" t="s">
        <v>316</v>
      </c>
      <c r="AG76" s="119" t="s">
        <v>316</v>
      </c>
      <c r="AH76" s="119" t="s">
        <v>316</v>
      </c>
      <c r="AI76" s="119" t="s">
        <v>316</v>
      </c>
      <c r="AJ76" s="119" t="s">
        <v>317</v>
      </c>
      <c r="AK76" s="119" t="s">
        <v>317</v>
      </c>
      <c r="AL76" s="119" t="s">
        <v>317</v>
      </c>
      <c r="AM76" s="201"/>
      <c r="AN76" s="119" t="s">
        <v>316</v>
      </c>
      <c r="AO76" s="119" t="s">
        <v>316</v>
      </c>
      <c r="AP76" s="119" t="s">
        <v>316</v>
      </c>
      <c r="AQ76" s="119" t="s">
        <v>316</v>
      </c>
      <c r="AR76" s="119" t="s">
        <v>316</v>
      </c>
      <c r="AS76" s="119" t="s">
        <v>316</v>
      </c>
      <c r="AT76" s="119" t="s">
        <v>316</v>
      </c>
      <c r="AU76" s="119" t="s">
        <v>316</v>
      </c>
      <c r="AV76" s="119" t="s">
        <v>316</v>
      </c>
      <c r="AW76" s="119" t="s">
        <v>316</v>
      </c>
      <c r="AX76" s="119" t="s">
        <v>316</v>
      </c>
      <c r="AY76" s="119" t="s">
        <v>316</v>
      </c>
      <c r="AZ76" s="119" t="s">
        <v>316</v>
      </c>
      <c r="BA76" s="119" t="s">
        <v>316</v>
      </c>
      <c r="BB76" s="120">
        <v>13</v>
      </c>
      <c r="BC76" s="120">
        <v>9</v>
      </c>
      <c r="BD76" s="120">
        <v>11</v>
      </c>
      <c r="BE76" s="120">
        <v>1</v>
      </c>
      <c r="BF76" s="120">
        <v>5</v>
      </c>
      <c r="BG76" s="120">
        <v>0</v>
      </c>
      <c r="BH76" s="120" t="s">
        <v>316</v>
      </c>
      <c r="BI76" s="120" t="s">
        <v>316</v>
      </c>
      <c r="BJ76" s="120" t="s">
        <v>316</v>
      </c>
      <c r="BK76" s="120">
        <v>0</v>
      </c>
      <c r="BL76" s="120">
        <v>0</v>
      </c>
      <c r="BM76" s="120">
        <v>0</v>
      </c>
      <c r="BN76" s="120">
        <v>0</v>
      </c>
      <c r="BO76" s="153" t="s">
        <v>317</v>
      </c>
      <c r="BP76" s="153" t="s">
        <v>317</v>
      </c>
      <c r="BQ76" s="153" t="s">
        <v>316</v>
      </c>
      <c r="BR76" s="153" t="s">
        <v>316</v>
      </c>
      <c r="BS76" s="153" t="s">
        <v>317</v>
      </c>
      <c r="BT76" s="153" t="s">
        <v>317</v>
      </c>
      <c r="BU76" s="153" t="s">
        <v>316</v>
      </c>
      <c r="BV76" s="232">
        <v>7.4999999999999997E-3</v>
      </c>
      <c r="BW76" s="220"/>
      <c r="BX76" s="219" t="s">
        <v>15</v>
      </c>
    </row>
    <row r="77" spans="1:76" ht="68.25" customHeight="1" x14ac:dyDescent="0.2">
      <c r="A77" s="311">
        <v>45323</v>
      </c>
      <c r="B77" s="76">
        <v>75</v>
      </c>
      <c r="C77" s="133" t="s">
        <v>287</v>
      </c>
      <c r="D77" s="149" t="s">
        <v>316</v>
      </c>
      <c r="E77" s="150" t="s">
        <v>316</v>
      </c>
      <c r="F77" s="150" t="s">
        <v>316</v>
      </c>
      <c r="G77" s="115">
        <v>2022</v>
      </c>
      <c r="H77" s="150" t="s">
        <v>317</v>
      </c>
      <c r="I77" s="169">
        <v>45058</v>
      </c>
      <c r="J77" s="150" t="s">
        <v>316</v>
      </c>
      <c r="K77" s="117" t="s">
        <v>317</v>
      </c>
      <c r="L77" s="117" t="s">
        <v>317</v>
      </c>
      <c r="M77" s="117">
        <v>0</v>
      </c>
      <c r="N77" s="117">
        <v>0</v>
      </c>
      <c r="O77" s="116">
        <v>0</v>
      </c>
      <c r="P77" s="55" t="s">
        <v>317</v>
      </c>
      <c r="Q77" s="55" t="s">
        <v>317</v>
      </c>
      <c r="R77" s="55" t="s">
        <v>316</v>
      </c>
      <c r="S77" s="55" t="s">
        <v>317</v>
      </c>
      <c r="T77" s="55" t="s">
        <v>317</v>
      </c>
      <c r="U77" s="55" t="s">
        <v>317</v>
      </c>
      <c r="V77" s="151" t="s">
        <v>317</v>
      </c>
      <c r="W77" s="151" t="s">
        <v>316</v>
      </c>
      <c r="X77" s="151" t="s">
        <v>316</v>
      </c>
      <c r="Y77" s="151" t="s">
        <v>316</v>
      </c>
      <c r="Z77" s="118">
        <v>27.3</v>
      </c>
      <c r="AA77" s="118">
        <v>3</v>
      </c>
      <c r="AB77" s="151" t="s">
        <v>425</v>
      </c>
      <c r="AC77" s="152" t="s">
        <v>316</v>
      </c>
      <c r="AD77" s="152" t="s">
        <v>316</v>
      </c>
      <c r="AE77" s="152" t="s">
        <v>317</v>
      </c>
      <c r="AF77" s="119" t="s">
        <v>316</v>
      </c>
      <c r="AG77" s="119" t="s">
        <v>316</v>
      </c>
      <c r="AH77" s="119" t="s">
        <v>316</v>
      </c>
      <c r="AI77" s="119" t="s">
        <v>316</v>
      </c>
      <c r="AJ77" s="119" t="s">
        <v>317</v>
      </c>
      <c r="AK77" s="119" t="s">
        <v>317</v>
      </c>
      <c r="AL77" s="119" t="s">
        <v>317</v>
      </c>
      <c r="AM77" s="201"/>
      <c r="AN77" s="119" t="s">
        <v>316</v>
      </c>
      <c r="AO77" s="119" t="s">
        <v>316</v>
      </c>
      <c r="AP77" s="119" t="s">
        <v>316</v>
      </c>
      <c r="AQ77" s="119" t="s">
        <v>316</v>
      </c>
      <c r="AR77" s="119" t="s">
        <v>316</v>
      </c>
      <c r="AS77" s="119" t="s">
        <v>316</v>
      </c>
      <c r="AT77" s="119" t="s">
        <v>316</v>
      </c>
      <c r="AU77" s="119" t="s">
        <v>316</v>
      </c>
      <c r="AV77" s="119" t="s">
        <v>316</v>
      </c>
      <c r="AW77" s="119" t="s">
        <v>316</v>
      </c>
      <c r="AX77" s="119" t="s">
        <v>316</v>
      </c>
      <c r="AY77" s="119" t="s">
        <v>316</v>
      </c>
      <c r="AZ77" s="119" t="s">
        <v>316</v>
      </c>
      <c r="BA77" s="119" t="s">
        <v>316</v>
      </c>
      <c r="BB77" s="120">
        <v>14</v>
      </c>
      <c r="BC77" s="120">
        <v>12</v>
      </c>
      <c r="BD77" s="120">
        <v>11</v>
      </c>
      <c r="BE77" s="120">
        <v>2</v>
      </c>
      <c r="BF77" s="120">
        <v>5</v>
      </c>
      <c r="BG77" s="120">
        <v>1</v>
      </c>
      <c r="BH77" s="120" t="s">
        <v>316</v>
      </c>
      <c r="BI77" s="120" t="s">
        <v>316</v>
      </c>
      <c r="BJ77" s="120" t="s">
        <v>316</v>
      </c>
      <c r="BK77" s="120">
        <v>0</v>
      </c>
      <c r="BL77" s="120">
        <v>0</v>
      </c>
      <c r="BM77" s="120">
        <v>0</v>
      </c>
      <c r="BN77" s="120">
        <v>0</v>
      </c>
      <c r="BO77" s="153" t="s">
        <v>317</v>
      </c>
      <c r="BP77" s="153" t="s">
        <v>317</v>
      </c>
      <c r="BQ77" s="153" t="s">
        <v>316</v>
      </c>
      <c r="BR77" s="153" t="s">
        <v>316</v>
      </c>
      <c r="BS77" s="153" t="s">
        <v>317</v>
      </c>
      <c r="BT77" s="153" t="s">
        <v>317</v>
      </c>
      <c r="BU77" s="153" t="s">
        <v>316</v>
      </c>
      <c r="BV77" s="232">
        <v>2.06E-2</v>
      </c>
      <c r="BW77" s="220"/>
      <c r="BX77" s="219" t="s">
        <v>15</v>
      </c>
    </row>
    <row r="78" spans="1:76" ht="47.25" customHeight="1" x14ac:dyDescent="0.2">
      <c r="A78" s="311">
        <v>45323</v>
      </c>
      <c r="B78" s="76">
        <v>76</v>
      </c>
      <c r="C78" s="133" t="s">
        <v>166</v>
      </c>
      <c r="D78" s="149" t="s">
        <v>316</v>
      </c>
      <c r="E78" s="150" t="s">
        <v>316</v>
      </c>
      <c r="F78" s="150" t="s">
        <v>316</v>
      </c>
      <c r="G78" s="115">
        <v>2022</v>
      </c>
      <c r="H78" s="150" t="s">
        <v>317</v>
      </c>
      <c r="I78" s="169">
        <v>44692</v>
      </c>
      <c r="J78" s="150" t="s">
        <v>316</v>
      </c>
      <c r="K78" s="117" t="s">
        <v>317</v>
      </c>
      <c r="L78" s="117" t="s">
        <v>317</v>
      </c>
      <c r="M78" s="117">
        <v>0</v>
      </c>
      <c r="N78" s="117">
        <v>0</v>
      </c>
      <c r="O78" s="116">
        <v>0</v>
      </c>
      <c r="P78" s="55" t="s">
        <v>317</v>
      </c>
      <c r="Q78" s="55" t="s">
        <v>317</v>
      </c>
      <c r="R78" s="55" t="s">
        <v>316</v>
      </c>
      <c r="S78" s="55" t="s">
        <v>317</v>
      </c>
      <c r="T78" s="55" t="s">
        <v>317</v>
      </c>
      <c r="U78" s="55" t="s">
        <v>317</v>
      </c>
      <c r="V78" s="151" t="s">
        <v>317</v>
      </c>
      <c r="W78" s="151" t="s">
        <v>316</v>
      </c>
      <c r="X78" s="151" t="s">
        <v>316</v>
      </c>
      <c r="Y78" s="151" t="s">
        <v>316</v>
      </c>
      <c r="Z78" s="118">
        <v>22</v>
      </c>
      <c r="AA78" s="118">
        <v>1</v>
      </c>
      <c r="AB78" s="151">
        <v>2.2999999999999998</v>
      </c>
      <c r="AC78" s="152" t="s">
        <v>316</v>
      </c>
      <c r="AD78" s="152" t="s">
        <v>316</v>
      </c>
      <c r="AE78" s="152" t="s">
        <v>317</v>
      </c>
      <c r="AF78" s="119" t="s">
        <v>316</v>
      </c>
      <c r="AG78" s="119" t="s">
        <v>316</v>
      </c>
      <c r="AH78" s="119" t="s">
        <v>316</v>
      </c>
      <c r="AI78" s="119" t="s">
        <v>316</v>
      </c>
      <c r="AJ78" s="119" t="s">
        <v>317</v>
      </c>
      <c r="AK78" s="119" t="s">
        <v>317</v>
      </c>
      <c r="AL78" s="119" t="s">
        <v>317</v>
      </c>
      <c r="AM78" s="201"/>
      <c r="AN78" s="119" t="s">
        <v>316</v>
      </c>
      <c r="AO78" s="119" t="s">
        <v>316</v>
      </c>
      <c r="AP78" s="119" t="s">
        <v>316</v>
      </c>
      <c r="AQ78" s="119" t="s">
        <v>316</v>
      </c>
      <c r="AR78" s="119" t="s">
        <v>316</v>
      </c>
      <c r="AS78" s="119" t="s">
        <v>316</v>
      </c>
      <c r="AT78" s="119" t="s">
        <v>316</v>
      </c>
      <c r="AU78" s="119" t="s">
        <v>316</v>
      </c>
      <c r="AV78" s="119" t="s">
        <v>316</v>
      </c>
      <c r="AW78" s="119" t="s">
        <v>316</v>
      </c>
      <c r="AX78" s="119" t="s">
        <v>316</v>
      </c>
      <c r="AY78" s="119" t="s">
        <v>316</v>
      </c>
      <c r="AZ78" s="119" t="s">
        <v>316</v>
      </c>
      <c r="BA78" s="119" t="s">
        <v>316</v>
      </c>
      <c r="BB78" s="120">
        <v>11</v>
      </c>
      <c r="BC78" s="120">
        <v>3</v>
      </c>
      <c r="BD78" s="120">
        <v>9</v>
      </c>
      <c r="BE78" s="120">
        <v>2</v>
      </c>
      <c r="BF78" s="120">
        <v>5</v>
      </c>
      <c r="BG78" s="120">
        <v>1</v>
      </c>
      <c r="BH78" s="120" t="s">
        <v>317</v>
      </c>
      <c r="BI78" s="120" t="s">
        <v>317</v>
      </c>
      <c r="BJ78" s="120" t="s">
        <v>316</v>
      </c>
      <c r="BK78" s="120">
        <v>0</v>
      </c>
      <c r="BL78" s="120">
        <v>0</v>
      </c>
      <c r="BM78" s="120">
        <v>0</v>
      </c>
      <c r="BN78" s="120">
        <v>0</v>
      </c>
      <c r="BO78" s="153" t="s">
        <v>317</v>
      </c>
      <c r="BP78" s="153" t="s">
        <v>317</v>
      </c>
      <c r="BQ78" s="153" t="s">
        <v>316</v>
      </c>
      <c r="BR78" s="153" t="s">
        <v>316</v>
      </c>
      <c r="BS78" s="153" t="s">
        <v>317</v>
      </c>
      <c r="BT78" s="153" t="s">
        <v>317</v>
      </c>
      <c r="BU78" s="153" t="s">
        <v>316</v>
      </c>
      <c r="BV78" s="232">
        <v>7.1000000000000004E-3</v>
      </c>
      <c r="BW78" s="220"/>
      <c r="BX78" s="219" t="s">
        <v>15</v>
      </c>
    </row>
    <row r="79" spans="1:76" ht="41.25" customHeight="1" x14ac:dyDescent="0.2">
      <c r="A79" s="311">
        <v>45282</v>
      </c>
      <c r="B79" s="76">
        <v>77</v>
      </c>
      <c r="C79" s="133" t="s">
        <v>288</v>
      </c>
      <c r="D79" s="149" t="s">
        <v>316</v>
      </c>
      <c r="E79" s="150" t="s">
        <v>316</v>
      </c>
      <c r="F79" s="150" t="s">
        <v>316</v>
      </c>
      <c r="G79" s="115">
        <v>2023</v>
      </c>
      <c r="H79" s="150" t="s">
        <v>316</v>
      </c>
      <c r="I79" s="166">
        <v>45097</v>
      </c>
      <c r="J79" s="150" t="s">
        <v>316</v>
      </c>
      <c r="K79" s="117" t="s">
        <v>317</v>
      </c>
      <c r="L79" s="117" t="s">
        <v>317</v>
      </c>
      <c r="M79" s="117">
        <v>0</v>
      </c>
      <c r="N79" s="117">
        <v>0</v>
      </c>
      <c r="O79" s="116">
        <v>0</v>
      </c>
      <c r="P79" s="55" t="s">
        <v>317</v>
      </c>
      <c r="Q79" s="55" t="s">
        <v>317</v>
      </c>
      <c r="R79" s="55" t="s">
        <v>317</v>
      </c>
      <c r="S79" s="55" t="s">
        <v>316</v>
      </c>
      <c r="T79" s="55" t="s">
        <v>317</v>
      </c>
      <c r="U79" s="55" t="s">
        <v>317</v>
      </c>
      <c r="V79" s="151" t="s">
        <v>317</v>
      </c>
      <c r="W79" s="151" t="s">
        <v>317</v>
      </c>
      <c r="X79" s="151" t="s">
        <v>316</v>
      </c>
      <c r="Y79" s="151" t="s">
        <v>316</v>
      </c>
      <c r="Z79" s="151">
        <v>27</v>
      </c>
      <c r="AA79" s="118">
        <v>7</v>
      </c>
      <c r="AB79" s="151" t="s">
        <v>426</v>
      </c>
      <c r="AC79" s="152" t="s">
        <v>316</v>
      </c>
      <c r="AD79" s="152" t="s">
        <v>316</v>
      </c>
      <c r="AE79" s="152" t="s">
        <v>317</v>
      </c>
      <c r="AF79" s="119" t="s">
        <v>316</v>
      </c>
      <c r="AG79" s="119" t="s">
        <v>316</v>
      </c>
      <c r="AH79" s="119" t="s">
        <v>316</v>
      </c>
      <c r="AI79" s="119" t="s">
        <v>316</v>
      </c>
      <c r="AJ79" s="119" t="s">
        <v>316</v>
      </c>
      <c r="AK79" s="119" t="s">
        <v>316</v>
      </c>
      <c r="AL79" s="119" t="s">
        <v>317</v>
      </c>
      <c r="AM79" s="201"/>
      <c r="AN79" s="119" t="s">
        <v>316</v>
      </c>
      <c r="AO79" s="119" t="s">
        <v>316</v>
      </c>
      <c r="AP79" s="119" t="s">
        <v>316</v>
      </c>
      <c r="AQ79" s="119" t="s">
        <v>316</v>
      </c>
      <c r="AR79" s="119" t="s">
        <v>316</v>
      </c>
      <c r="AS79" s="119" t="s">
        <v>316</v>
      </c>
      <c r="AT79" s="119" t="s">
        <v>316</v>
      </c>
      <c r="AU79" s="119" t="s">
        <v>316</v>
      </c>
      <c r="AV79" s="119" t="s">
        <v>316</v>
      </c>
      <c r="AW79" s="119" t="s">
        <v>316</v>
      </c>
      <c r="AX79" s="119" t="s">
        <v>316</v>
      </c>
      <c r="AY79" s="119" t="s">
        <v>316</v>
      </c>
      <c r="AZ79" s="119" t="s">
        <v>316</v>
      </c>
      <c r="BA79" s="119" t="s">
        <v>316</v>
      </c>
      <c r="BB79" s="120">
        <v>15</v>
      </c>
      <c r="BC79" s="120">
        <v>8</v>
      </c>
      <c r="BD79" s="120">
        <v>6</v>
      </c>
      <c r="BE79" s="120">
        <v>6</v>
      </c>
      <c r="BF79" s="120">
        <v>4</v>
      </c>
      <c r="BG79" s="120">
        <v>4</v>
      </c>
      <c r="BH79" s="120" t="s">
        <v>316</v>
      </c>
      <c r="BI79" s="120" t="s">
        <v>316</v>
      </c>
      <c r="BJ79" s="120" t="s">
        <v>316</v>
      </c>
      <c r="BK79" s="120">
        <v>0</v>
      </c>
      <c r="BL79" s="120">
        <v>0</v>
      </c>
      <c r="BM79" s="120">
        <v>0</v>
      </c>
      <c r="BN79" s="120">
        <v>0</v>
      </c>
      <c r="BO79" s="153" t="s">
        <v>317</v>
      </c>
      <c r="BP79" s="153" t="s">
        <v>316</v>
      </c>
      <c r="BQ79" s="153" t="s">
        <v>316</v>
      </c>
      <c r="BR79" s="153" t="s">
        <v>317</v>
      </c>
      <c r="BS79" s="153" t="s">
        <v>316</v>
      </c>
      <c r="BT79" s="153" t="s">
        <v>317</v>
      </c>
      <c r="BU79" s="153" t="s">
        <v>316</v>
      </c>
      <c r="BV79" s="232">
        <v>6.7999999999999996E-3</v>
      </c>
      <c r="BW79" s="221"/>
      <c r="BX79" s="219" t="s">
        <v>15</v>
      </c>
    </row>
    <row r="80" spans="1:76" ht="57.75" customHeight="1" x14ac:dyDescent="0.2">
      <c r="A80" s="311">
        <v>45282</v>
      </c>
      <c r="B80" s="76">
        <v>78</v>
      </c>
      <c r="C80" s="133" t="s">
        <v>289</v>
      </c>
      <c r="D80" s="149" t="s">
        <v>316</v>
      </c>
      <c r="E80" s="150" t="s">
        <v>316</v>
      </c>
      <c r="F80" s="150" t="s">
        <v>316</v>
      </c>
      <c r="G80" s="150">
        <v>2022</v>
      </c>
      <c r="H80" s="150" t="s">
        <v>317</v>
      </c>
      <c r="I80" s="166">
        <v>45225</v>
      </c>
      <c r="J80" s="150" t="s">
        <v>317</v>
      </c>
      <c r="K80" s="117" t="s">
        <v>317</v>
      </c>
      <c r="L80" s="117" t="s">
        <v>317</v>
      </c>
      <c r="M80" s="117">
        <v>0</v>
      </c>
      <c r="N80" s="117">
        <v>0</v>
      </c>
      <c r="O80" s="116">
        <v>0</v>
      </c>
      <c r="P80" s="55" t="s">
        <v>317</v>
      </c>
      <c r="Q80" s="55" t="s">
        <v>317</v>
      </c>
      <c r="R80" s="55" t="s">
        <v>317</v>
      </c>
      <c r="S80" s="55" t="s">
        <v>316</v>
      </c>
      <c r="T80" s="55" t="s">
        <v>316</v>
      </c>
      <c r="U80" s="55" t="s">
        <v>317</v>
      </c>
      <c r="V80" s="151" t="s">
        <v>317</v>
      </c>
      <c r="W80" s="151" t="s">
        <v>316</v>
      </c>
      <c r="X80" s="151" t="s">
        <v>317</v>
      </c>
      <c r="Y80" s="151" t="s">
        <v>316</v>
      </c>
      <c r="Z80" s="151">
        <v>32</v>
      </c>
      <c r="AA80" s="151">
        <v>0</v>
      </c>
      <c r="AB80" s="151">
        <v>0</v>
      </c>
      <c r="AC80" s="152" t="s">
        <v>316</v>
      </c>
      <c r="AD80" s="152" t="s">
        <v>316</v>
      </c>
      <c r="AE80" s="152" t="s">
        <v>317</v>
      </c>
      <c r="AF80" s="119" t="s">
        <v>317</v>
      </c>
      <c r="AG80" s="119"/>
      <c r="AH80" s="119"/>
      <c r="AI80" s="119"/>
      <c r="AJ80" s="119"/>
      <c r="AK80" s="119"/>
      <c r="AL80" s="119"/>
      <c r="AM80" s="201"/>
      <c r="AN80" s="119" t="s">
        <v>316</v>
      </c>
      <c r="AO80" s="119" t="s">
        <v>316</v>
      </c>
      <c r="AP80" s="119" t="s">
        <v>316</v>
      </c>
      <c r="AQ80" s="119" t="s">
        <v>316</v>
      </c>
      <c r="AR80" s="119" t="s">
        <v>316</v>
      </c>
      <c r="AS80" s="119" t="s">
        <v>316</v>
      </c>
      <c r="AT80" s="119" t="s">
        <v>316</v>
      </c>
      <c r="AU80" s="119" t="s">
        <v>316</v>
      </c>
      <c r="AV80" s="119" t="s">
        <v>317</v>
      </c>
      <c r="AW80" s="119" t="s">
        <v>316</v>
      </c>
      <c r="AX80" s="119" t="s">
        <v>316</v>
      </c>
      <c r="AY80" s="119" t="s">
        <v>316</v>
      </c>
      <c r="AZ80" s="119" t="s">
        <v>316</v>
      </c>
      <c r="BA80" s="119" t="s">
        <v>316</v>
      </c>
      <c r="BB80" s="120">
        <v>13</v>
      </c>
      <c r="BC80" s="120">
        <v>3</v>
      </c>
      <c r="BD80" s="120">
        <v>11</v>
      </c>
      <c r="BE80" s="120">
        <v>2</v>
      </c>
      <c r="BF80" s="120">
        <v>6.75</v>
      </c>
      <c r="BG80" s="120">
        <v>1.25</v>
      </c>
      <c r="BH80" s="120" t="s">
        <v>316</v>
      </c>
      <c r="BI80" s="120" t="s">
        <v>316</v>
      </c>
      <c r="BJ80" s="120" t="s">
        <v>316</v>
      </c>
      <c r="BK80" s="120">
        <v>0</v>
      </c>
      <c r="BL80" s="120">
        <v>0</v>
      </c>
      <c r="BM80" s="120">
        <v>0</v>
      </c>
      <c r="BN80" s="120">
        <v>0</v>
      </c>
      <c r="BO80" s="153" t="s">
        <v>317</v>
      </c>
      <c r="BP80" s="153" t="s">
        <v>317</v>
      </c>
      <c r="BQ80" s="153" t="s">
        <v>316</v>
      </c>
      <c r="BR80" s="153" t="s">
        <v>316</v>
      </c>
      <c r="BS80" s="153" t="s">
        <v>316</v>
      </c>
      <c r="BT80" s="153" t="s">
        <v>317</v>
      </c>
      <c r="BU80" s="153" t="s">
        <v>317</v>
      </c>
      <c r="BV80" s="235">
        <v>8.8999999999999996E-2</v>
      </c>
      <c r="BW80" s="220"/>
      <c r="BX80" s="217" t="s">
        <v>15</v>
      </c>
    </row>
    <row r="81" spans="1:76" ht="94.5" customHeight="1" x14ac:dyDescent="0.2">
      <c r="A81" s="311">
        <v>45282</v>
      </c>
      <c r="B81" s="76">
        <v>79</v>
      </c>
      <c r="C81" s="133" t="s">
        <v>290</v>
      </c>
      <c r="D81" s="149" t="s">
        <v>316</v>
      </c>
      <c r="E81" s="150" t="s">
        <v>316</v>
      </c>
      <c r="F81" s="150" t="s">
        <v>316</v>
      </c>
      <c r="G81" s="150">
        <v>2023</v>
      </c>
      <c r="H81" s="150" t="s">
        <v>317</v>
      </c>
      <c r="I81" s="166">
        <v>45096</v>
      </c>
      <c r="J81" s="150" t="s">
        <v>316</v>
      </c>
      <c r="K81" s="117" t="s">
        <v>317</v>
      </c>
      <c r="L81" s="117" t="s">
        <v>317</v>
      </c>
      <c r="M81" s="117">
        <v>0</v>
      </c>
      <c r="N81" s="117">
        <v>0</v>
      </c>
      <c r="O81" s="116">
        <v>0</v>
      </c>
      <c r="P81" s="55" t="s">
        <v>317</v>
      </c>
      <c r="Q81" s="55" t="s">
        <v>317</v>
      </c>
      <c r="R81" s="55" t="s">
        <v>316</v>
      </c>
      <c r="S81" s="55" t="s">
        <v>316</v>
      </c>
      <c r="T81" s="55" t="s">
        <v>317</v>
      </c>
      <c r="U81" s="55" t="s">
        <v>317</v>
      </c>
      <c r="V81" s="151" t="s">
        <v>317</v>
      </c>
      <c r="W81" s="151" t="s">
        <v>317</v>
      </c>
      <c r="X81" s="151" t="s">
        <v>316</v>
      </c>
      <c r="Y81" s="151" t="s">
        <v>316</v>
      </c>
      <c r="Z81" s="151">
        <v>65</v>
      </c>
      <c r="AA81" s="151">
        <v>2</v>
      </c>
      <c r="AB81" s="151" t="s">
        <v>427</v>
      </c>
      <c r="AC81" s="152" t="s">
        <v>316</v>
      </c>
      <c r="AD81" s="152" t="s">
        <v>316</v>
      </c>
      <c r="AE81" s="152" t="s">
        <v>317</v>
      </c>
      <c r="AF81" s="119" t="s">
        <v>316</v>
      </c>
      <c r="AG81" s="119" t="s">
        <v>316</v>
      </c>
      <c r="AH81" s="119" t="s">
        <v>316</v>
      </c>
      <c r="AI81" s="119" t="s">
        <v>316</v>
      </c>
      <c r="AJ81" s="119" t="s">
        <v>316</v>
      </c>
      <c r="AK81" s="119" t="s">
        <v>316</v>
      </c>
      <c r="AL81" s="119" t="s">
        <v>317</v>
      </c>
      <c r="AM81" s="201"/>
      <c r="AN81" s="119" t="s">
        <v>316</v>
      </c>
      <c r="AO81" s="119" t="s">
        <v>316</v>
      </c>
      <c r="AP81" s="119" t="s">
        <v>316</v>
      </c>
      <c r="AQ81" s="119" t="s">
        <v>316</v>
      </c>
      <c r="AR81" s="119" t="s">
        <v>316</v>
      </c>
      <c r="AS81" s="119" t="s">
        <v>316</v>
      </c>
      <c r="AT81" s="119" t="s">
        <v>316</v>
      </c>
      <c r="AU81" s="119" t="s">
        <v>316</v>
      </c>
      <c r="AV81" s="119" t="s">
        <v>316</v>
      </c>
      <c r="AW81" s="119" t="s">
        <v>316</v>
      </c>
      <c r="AX81" s="119" t="s">
        <v>316</v>
      </c>
      <c r="AY81" s="119" t="s">
        <v>316</v>
      </c>
      <c r="AZ81" s="119" t="s">
        <v>316</v>
      </c>
      <c r="BA81" s="119" t="s">
        <v>316</v>
      </c>
      <c r="BB81" s="120">
        <v>10</v>
      </c>
      <c r="BC81" s="120">
        <v>3</v>
      </c>
      <c r="BD81" s="120">
        <v>7</v>
      </c>
      <c r="BE81" s="120">
        <v>1</v>
      </c>
      <c r="BF81" s="120">
        <v>6.5</v>
      </c>
      <c r="BG81" s="120">
        <v>0</v>
      </c>
      <c r="BH81" s="120" t="s">
        <v>316</v>
      </c>
      <c r="BI81" s="120" t="s">
        <v>316</v>
      </c>
      <c r="BJ81" s="120" t="s">
        <v>316</v>
      </c>
      <c r="BK81" s="120">
        <v>0</v>
      </c>
      <c r="BL81" s="120">
        <v>0</v>
      </c>
      <c r="BM81" s="120">
        <v>0</v>
      </c>
      <c r="BN81" s="120">
        <v>0</v>
      </c>
      <c r="BO81" s="153" t="s">
        <v>317</v>
      </c>
      <c r="BP81" s="153" t="s">
        <v>316</v>
      </c>
      <c r="BQ81" s="153" t="s">
        <v>316</v>
      </c>
      <c r="BR81" s="153" t="s">
        <v>317</v>
      </c>
      <c r="BS81" s="153" t="s">
        <v>316</v>
      </c>
      <c r="BT81" s="153" t="s">
        <v>317</v>
      </c>
      <c r="BU81" s="153" t="s">
        <v>316</v>
      </c>
      <c r="BV81" s="232">
        <v>4.5999999999999999E-3</v>
      </c>
      <c r="BW81" s="221" t="s">
        <v>24</v>
      </c>
      <c r="BX81" s="219" t="s">
        <v>15</v>
      </c>
    </row>
    <row r="82" spans="1:76" x14ac:dyDescent="0.2">
      <c r="A82" s="311">
        <v>45324</v>
      </c>
      <c r="B82" s="76">
        <v>80</v>
      </c>
      <c r="C82" s="133" t="s">
        <v>291</v>
      </c>
      <c r="D82" s="149" t="s">
        <v>316</v>
      </c>
      <c r="E82" s="150" t="s">
        <v>316</v>
      </c>
      <c r="F82" s="150" t="s">
        <v>316</v>
      </c>
      <c r="G82" s="150">
        <v>2020</v>
      </c>
      <c r="H82" s="150" t="s">
        <v>316</v>
      </c>
      <c r="I82" s="173">
        <v>45078</v>
      </c>
      <c r="J82" s="150" t="s">
        <v>316</v>
      </c>
      <c r="K82" s="117" t="s">
        <v>317</v>
      </c>
      <c r="L82" s="117" t="s">
        <v>317</v>
      </c>
      <c r="M82" s="117">
        <v>0</v>
      </c>
      <c r="N82" s="117">
        <v>0</v>
      </c>
      <c r="O82" s="116">
        <v>0</v>
      </c>
      <c r="P82" s="55" t="s">
        <v>317</v>
      </c>
      <c r="Q82" s="55" t="s">
        <v>317</v>
      </c>
      <c r="R82" s="55" t="s">
        <v>317</v>
      </c>
      <c r="S82" s="55" t="s">
        <v>316</v>
      </c>
      <c r="T82" s="55" t="s">
        <v>317</v>
      </c>
      <c r="U82" s="55" t="s">
        <v>317</v>
      </c>
      <c r="V82" s="151" t="s">
        <v>317</v>
      </c>
      <c r="W82" s="151" t="s">
        <v>317</v>
      </c>
      <c r="X82" s="151" t="s">
        <v>316</v>
      </c>
      <c r="Y82" s="151" t="s">
        <v>316</v>
      </c>
      <c r="Z82" s="151">
        <v>219</v>
      </c>
      <c r="AA82" s="151">
        <v>0</v>
      </c>
      <c r="AB82" s="151">
        <v>0</v>
      </c>
      <c r="AC82" s="152" t="s">
        <v>316</v>
      </c>
      <c r="AD82" s="152" t="s">
        <v>316</v>
      </c>
      <c r="AE82" s="152" t="s">
        <v>317</v>
      </c>
      <c r="AF82" s="119" t="s">
        <v>316</v>
      </c>
      <c r="AG82" s="119" t="s">
        <v>317</v>
      </c>
      <c r="AH82" s="119" t="s">
        <v>317</v>
      </c>
      <c r="AI82" s="119" t="s">
        <v>317</v>
      </c>
      <c r="AJ82" s="119" t="s">
        <v>317</v>
      </c>
      <c r="AK82" s="119" t="s">
        <v>317</v>
      </c>
      <c r="AL82" s="119" t="s">
        <v>317</v>
      </c>
      <c r="AM82" s="119"/>
      <c r="AN82" s="119" t="s">
        <v>316</v>
      </c>
      <c r="AO82" s="119" t="s">
        <v>316</v>
      </c>
      <c r="AP82" s="119" t="s">
        <v>316</v>
      </c>
      <c r="AQ82" s="119" t="s">
        <v>316</v>
      </c>
      <c r="AR82" s="119" t="s">
        <v>316</v>
      </c>
      <c r="AS82" s="119" t="s">
        <v>316</v>
      </c>
      <c r="AT82" s="119" t="s">
        <v>316</v>
      </c>
      <c r="AU82" s="119" t="s">
        <v>316</v>
      </c>
      <c r="AV82" s="119" t="s">
        <v>316</v>
      </c>
      <c r="AW82" s="119" t="s">
        <v>316</v>
      </c>
      <c r="AX82" s="119" t="s">
        <v>316</v>
      </c>
      <c r="AY82" s="119" t="s">
        <v>316</v>
      </c>
      <c r="AZ82" s="119" t="s">
        <v>316</v>
      </c>
      <c r="BA82" s="119" t="s">
        <v>316</v>
      </c>
      <c r="BB82" s="120">
        <v>21</v>
      </c>
      <c r="BC82" s="120">
        <v>11</v>
      </c>
      <c r="BD82" s="120">
        <v>10</v>
      </c>
      <c r="BE82" s="120">
        <v>11</v>
      </c>
      <c r="BF82" s="120">
        <v>8</v>
      </c>
      <c r="BG82" s="120">
        <v>7</v>
      </c>
      <c r="BH82" s="120" t="s">
        <v>316</v>
      </c>
      <c r="BI82" s="120" t="s">
        <v>316</v>
      </c>
      <c r="BJ82" s="120" t="s">
        <v>316</v>
      </c>
      <c r="BK82" s="120">
        <v>0</v>
      </c>
      <c r="BL82" s="120">
        <v>0</v>
      </c>
      <c r="BM82" s="120">
        <v>0</v>
      </c>
      <c r="BN82" s="120">
        <v>0</v>
      </c>
      <c r="BO82" s="153" t="s">
        <v>317</v>
      </c>
      <c r="BP82" s="153" t="s">
        <v>316</v>
      </c>
      <c r="BQ82" s="153" t="s">
        <v>316</v>
      </c>
      <c r="BR82" s="153" t="s">
        <v>316</v>
      </c>
      <c r="BS82" s="153" t="s">
        <v>317</v>
      </c>
      <c r="BT82" s="153" t="s">
        <v>316</v>
      </c>
      <c r="BU82" s="153" t="s">
        <v>316</v>
      </c>
      <c r="BV82" s="232">
        <v>9.8000000000000004E-2</v>
      </c>
      <c r="BW82" s="220"/>
      <c r="BX82" s="219" t="s">
        <v>15</v>
      </c>
    </row>
    <row r="83" spans="1:76" ht="100.5" customHeight="1" x14ac:dyDescent="0.2">
      <c r="A83" s="311">
        <v>45272</v>
      </c>
      <c r="B83" s="76">
        <v>81</v>
      </c>
      <c r="C83" s="133" t="s">
        <v>292</v>
      </c>
      <c r="D83" s="149" t="s">
        <v>316</v>
      </c>
      <c r="E83" s="150" t="s">
        <v>316</v>
      </c>
      <c r="F83" s="150" t="s">
        <v>316</v>
      </c>
      <c r="G83" s="115">
        <v>2021</v>
      </c>
      <c r="H83" s="150" t="s">
        <v>316</v>
      </c>
      <c r="I83" s="169">
        <v>45148</v>
      </c>
      <c r="J83" s="150" t="s">
        <v>316</v>
      </c>
      <c r="K83" s="117" t="s">
        <v>317</v>
      </c>
      <c r="L83" s="316"/>
      <c r="M83" s="117">
        <v>1245</v>
      </c>
      <c r="N83" s="117">
        <v>1050</v>
      </c>
      <c r="O83" s="117">
        <v>195</v>
      </c>
      <c r="P83" s="55" t="s">
        <v>316</v>
      </c>
      <c r="Q83" s="55" t="s">
        <v>316</v>
      </c>
      <c r="R83" s="55" t="s">
        <v>317</v>
      </c>
      <c r="S83" s="55" t="s">
        <v>316</v>
      </c>
      <c r="T83" s="55" t="s">
        <v>316</v>
      </c>
      <c r="U83" s="55" t="s">
        <v>317</v>
      </c>
      <c r="V83" s="151" t="s">
        <v>316</v>
      </c>
      <c r="W83" s="151" t="s">
        <v>317</v>
      </c>
      <c r="X83" s="151" t="s">
        <v>316</v>
      </c>
      <c r="Y83" s="151" t="s">
        <v>316</v>
      </c>
      <c r="Z83" s="151">
        <v>211</v>
      </c>
      <c r="AA83" s="151">
        <v>0</v>
      </c>
      <c r="AB83" s="151">
        <v>0</v>
      </c>
      <c r="AC83" s="152" t="s">
        <v>316</v>
      </c>
      <c r="AD83" s="152" t="s">
        <v>316</v>
      </c>
      <c r="AE83" s="152" t="s">
        <v>317</v>
      </c>
      <c r="AF83" s="119" t="s">
        <v>316</v>
      </c>
      <c r="AG83" s="119" t="s">
        <v>316</v>
      </c>
      <c r="AH83" s="119" t="s">
        <v>317</v>
      </c>
      <c r="AI83" s="119" t="s">
        <v>316</v>
      </c>
      <c r="AJ83" s="119" t="s">
        <v>316</v>
      </c>
      <c r="AK83" s="119" t="s">
        <v>317</v>
      </c>
      <c r="AL83" s="119" t="s">
        <v>317</v>
      </c>
      <c r="AM83" s="201"/>
      <c r="AN83" s="119" t="s">
        <v>316</v>
      </c>
      <c r="AO83" s="119" t="s">
        <v>316</v>
      </c>
      <c r="AP83" s="119" t="s">
        <v>316</v>
      </c>
      <c r="AQ83" s="119" t="s">
        <v>316</v>
      </c>
      <c r="AR83" s="119" t="s">
        <v>316</v>
      </c>
      <c r="AS83" s="119" t="s">
        <v>316</v>
      </c>
      <c r="AT83" s="119" t="s">
        <v>316</v>
      </c>
      <c r="AU83" s="119" t="s">
        <v>316</v>
      </c>
      <c r="AV83" s="119" t="s">
        <v>317</v>
      </c>
      <c r="AW83" s="119" t="s">
        <v>316</v>
      </c>
      <c r="AX83" s="119" t="s">
        <v>316</v>
      </c>
      <c r="AY83" s="119" t="s">
        <v>316</v>
      </c>
      <c r="AZ83" s="119" t="s">
        <v>316</v>
      </c>
      <c r="BA83" s="119" t="s">
        <v>316</v>
      </c>
      <c r="BB83" s="120">
        <v>19</v>
      </c>
      <c r="BC83" s="120">
        <v>10</v>
      </c>
      <c r="BD83" s="120">
        <v>9</v>
      </c>
      <c r="BE83" s="120">
        <v>10</v>
      </c>
      <c r="BF83" s="120">
        <v>6</v>
      </c>
      <c r="BG83" s="120">
        <v>4.25</v>
      </c>
      <c r="BH83" s="120" t="s">
        <v>316</v>
      </c>
      <c r="BI83" s="120" t="s">
        <v>316</v>
      </c>
      <c r="BJ83" s="120" t="s">
        <v>316</v>
      </c>
      <c r="BK83" s="120">
        <v>0</v>
      </c>
      <c r="BL83" s="120">
        <v>0</v>
      </c>
      <c r="BM83" s="120">
        <v>0</v>
      </c>
      <c r="BN83" s="120">
        <v>0</v>
      </c>
      <c r="BO83" s="153" t="s">
        <v>317</v>
      </c>
      <c r="BP83" s="153" t="s">
        <v>316</v>
      </c>
      <c r="BQ83" s="153" t="s">
        <v>316</v>
      </c>
      <c r="BR83" s="153" t="s">
        <v>316</v>
      </c>
      <c r="BS83" s="153" t="s">
        <v>317</v>
      </c>
      <c r="BT83" s="153" t="s">
        <v>317</v>
      </c>
      <c r="BU83" s="153" t="s">
        <v>316</v>
      </c>
      <c r="BV83" s="235">
        <v>1.06E-2</v>
      </c>
      <c r="BW83" s="221" t="s">
        <v>24</v>
      </c>
      <c r="BX83" s="217" t="s">
        <v>15</v>
      </c>
    </row>
    <row r="84" spans="1:76" ht="123.75" customHeight="1" x14ac:dyDescent="0.2">
      <c r="A84" s="311">
        <v>45281</v>
      </c>
      <c r="B84" s="76">
        <v>82</v>
      </c>
      <c r="C84" s="133" t="s">
        <v>293</v>
      </c>
      <c r="D84" s="149" t="s">
        <v>316</v>
      </c>
      <c r="E84" s="150" t="s">
        <v>316</v>
      </c>
      <c r="F84" s="150" t="s">
        <v>316</v>
      </c>
      <c r="G84" s="150">
        <v>2010</v>
      </c>
      <c r="H84" s="150" t="s">
        <v>316</v>
      </c>
      <c r="I84" s="169">
        <v>44881</v>
      </c>
      <c r="J84" s="150" t="s">
        <v>316</v>
      </c>
      <c r="K84" s="117" t="s">
        <v>317</v>
      </c>
      <c r="L84" s="117"/>
      <c r="M84" s="117">
        <v>0</v>
      </c>
      <c r="N84" s="116">
        <v>6500</v>
      </c>
      <c r="O84" s="116">
        <v>0</v>
      </c>
      <c r="P84" s="343" t="s">
        <v>317</v>
      </c>
      <c r="Q84" s="343" t="s">
        <v>317</v>
      </c>
      <c r="R84" s="343" t="s">
        <v>317</v>
      </c>
      <c r="S84" s="343" t="s">
        <v>316</v>
      </c>
      <c r="T84" s="343" t="s">
        <v>316</v>
      </c>
      <c r="U84" s="343" t="s">
        <v>317</v>
      </c>
      <c r="V84" s="344" t="s">
        <v>317</v>
      </c>
      <c r="W84" s="344" t="s">
        <v>316</v>
      </c>
      <c r="X84" s="344" t="s">
        <v>316</v>
      </c>
      <c r="Y84" s="344" t="s">
        <v>316</v>
      </c>
      <c r="Z84" s="344">
        <v>350</v>
      </c>
      <c r="AA84" s="344">
        <v>5</v>
      </c>
      <c r="AB84" s="344" t="s">
        <v>428</v>
      </c>
      <c r="AC84" s="345" t="s">
        <v>316</v>
      </c>
      <c r="AD84" s="345" t="s">
        <v>316</v>
      </c>
      <c r="AE84" s="345" t="s">
        <v>317</v>
      </c>
      <c r="AF84" s="346" t="s">
        <v>316</v>
      </c>
      <c r="AG84" s="346" t="s">
        <v>316</v>
      </c>
      <c r="AH84" s="346" t="s">
        <v>317</v>
      </c>
      <c r="AI84" s="346" t="s">
        <v>317</v>
      </c>
      <c r="AJ84" s="346" t="s">
        <v>317</v>
      </c>
      <c r="AK84" s="346" t="s">
        <v>317</v>
      </c>
      <c r="AL84" s="346" t="s">
        <v>317</v>
      </c>
      <c r="AM84" s="346"/>
      <c r="AN84" s="346" t="s">
        <v>316</v>
      </c>
      <c r="AO84" s="346" t="s">
        <v>316</v>
      </c>
      <c r="AP84" s="346" t="s">
        <v>316</v>
      </c>
      <c r="AQ84" s="346" t="s">
        <v>316</v>
      </c>
      <c r="AR84" s="346" t="s">
        <v>316</v>
      </c>
      <c r="AS84" s="346" t="s">
        <v>316</v>
      </c>
      <c r="AT84" s="346" t="s">
        <v>316</v>
      </c>
      <c r="AU84" s="346" t="s">
        <v>316</v>
      </c>
      <c r="AV84" s="346" t="s">
        <v>316</v>
      </c>
      <c r="AW84" s="346" t="s">
        <v>316</v>
      </c>
      <c r="AX84" s="346" t="s">
        <v>316</v>
      </c>
      <c r="AY84" s="346" t="s">
        <v>316</v>
      </c>
      <c r="AZ84" s="346" t="s">
        <v>316</v>
      </c>
      <c r="BA84" s="24" t="s">
        <v>316</v>
      </c>
      <c r="BB84" s="120">
        <v>40</v>
      </c>
      <c r="BC84" s="120">
        <v>22</v>
      </c>
      <c r="BD84" s="120">
        <v>21</v>
      </c>
      <c r="BE84" s="120">
        <v>18</v>
      </c>
      <c r="BF84" s="120">
        <v>7</v>
      </c>
      <c r="BG84" s="120">
        <v>11.6</v>
      </c>
      <c r="BH84" s="120" t="s">
        <v>316</v>
      </c>
      <c r="BI84" s="120" t="s">
        <v>316</v>
      </c>
      <c r="BJ84" s="120" t="s">
        <v>316</v>
      </c>
      <c r="BK84" s="120">
        <v>1</v>
      </c>
      <c r="BL84" s="120">
        <v>0</v>
      </c>
      <c r="BM84" s="120">
        <v>0</v>
      </c>
      <c r="BN84" s="120">
        <v>0</v>
      </c>
      <c r="BO84" s="153" t="s">
        <v>317</v>
      </c>
      <c r="BP84" s="153" t="s">
        <v>316</v>
      </c>
      <c r="BQ84" s="153" t="s">
        <v>316</v>
      </c>
      <c r="BR84" s="153" t="s">
        <v>316</v>
      </c>
      <c r="BS84" s="153" t="s">
        <v>317</v>
      </c>
      <c r="BT84" s="153" t="s">
        <v>317</v>
      </c>
      <c r="BU84" s="153" t="s">
        <v>316</v>
      </c>
      <c r="BV84" s="235">
        <v>1.4800000000000001E-2</v>
      </c>
      <c r="BW84" s="220" t="s">
        <v>24</v>
      </c>
      <c r="BX84" s="219" t="s">
        <v>15</v>
      </c>
    </row>
    <row r="85" spans="1:76" ht="115.5" customHeight="1" x14ac:dyDescent="0.2">
      <c r="A85" s="311">
        <v>45323</v>
      </c>
      <c r="B85" s="76">
        <v>83</v>
      </c>
      <c r="C85" s="133" t="s">
        <v>182</v>
      </c>
      <c r="D85" s="149" t="s">
        <v>316</v>
      </c>
      <c r="E85" s="150" t="s">
        <v>316</v>
      </c>
      <c r="F85" s="150" t="s">
        <v>316</v>
      </c>
      <c r="G85" s="115">
        <v>2022</v>
      </c>
      <c r="H85" s="150" t="s">
        <v>317</v>
      </c>
      <c r="I85" s="169">
        <v>44741</v>
      </c>
      <c r="J85" s="150" t="s">
        <v>316</v>
      </c>
      <c r="K85" s="117" t="s">
        <v>317</v>
      </c>
      <c r="L85" s="117" t="s">
        <v>317</v>
      </c>
      <c r="M85" s="117">
        <v>0</v>
      </c>
      <c r="N85" s="117">
        <v>0</v>
      </c>
      <c r="O85" s="116">
        <v>0</v>
      </c>
      <c r="P85" s="55" t="s">
        <v>317</v>
      </c>
      <c r="Q85" s="55" t="s">
        <v>317</v>
      </c>
      <c r="R85" s="55" t="s">
        <v>316</v>
      </c>
      <c r="S85" s="55" t="s">
        <v>317</v>
      </c>
      <c r="T85" s="55" t="s">
        <v>317</v>
      </c>
      <c r="U85" s="55" t="s">
        <v>317</v>
      </c>
      <c r="V85" s="151" t="s">
        <v>317</v>
      </c>
      <c r="W85" s="151" t="s">
        <v>316</v>
      </c>
      <c r="X85" s="151" t="s">
        <v>316</v>
      </c>
      <c r="Y85" s="151" t="s">
        <v>316</v>
      </c>
      <c r="Z85" s="118">
        <v>33.4</v>
      </c>
      <c r="AA85" s="118">
        <v>3</v>
      </c>
      <c r="AB85" s="151" t="s">
        <v>429</v>
      </c>
      <c r="AC85" s="152" t="s">
        <v>316</v>
      </c>
      <c r="AD85" s="152" t="s">
        <v>316</v>
      </c>
      <c r="AE85" s="152" t="s">
        <v>317</v>
      </c>
      <c r="AF85" s="119" t="s">
        <v>316</v>
      </c>
      <c r="AG85" s="119" t="s">
        <v>316</v>
      </c>
      <c r="AH85" s="119" t="s">
        <v>316</v>
      </c>
      <c r="AI85" s="119" t="s">
        <v>316</v>
      </c>
      <c r="AJ85" s="119" t="s">
        <v>317</v>
      </c>
      <c r="AK85" s="119" t="s">
        <v>317</v>
      </c>
      <c r="AL85" s="119" t="s">
        <v>317</v>
      </c>
      <c r="AM85" s="201"/>
      <c r="AN85" s="119" t="s">
        <v>316</v>
      </c>
      <c r="AO85" s="119" t="s">
        <v>316</v>
      </c>
      <c r="AP85" s="119" t="s">
        <v>316</v>
      </c>
      <c r="AQ85" s="119" t="s">
        <v>316</v>
      </c>
      <c r="AR85" s="119" t="s">
        <v>316</v>
      </c>
      <c r="AS85" s="119" t="s">
        <v>316</v>
      </c>
      <c r="AT85" s="119" t="s">
        <v>316</v>
      </c>
      <c r="AU85" s="119" t="s">
        <v>316</v>
      </c>
      <c r="AV85" s="119" t="s">
        <v>316</v>
      </c>
      <c r="AW85" s="119" t="s">
        <v>316</v>
      </c>
      <c r="AX85" s="119" t="s">
        <v>316</v>
      </c>
      <c r="AY85" s="119" t="s">
        <v>316</v>
      </c>
      <c r="AZ85" s="119" t="s">
        <v>316</v>
      </c>
      <c r="BA85" s="119" t="s">
        <v>316</v>
      </c>
      <c r="BB85" s="120">
        <v>10</v>
      </c>
      <c r="BC85" s="120">
        <v>9</v>
      </c>
      <c r="BD85" s="120">
        <v>7</v>
      </c>
      <c r="BE85" s="120">
        <v>2</v>
      </c>
      <c r="BF85" s="120">
        <v>6</v>
      </c>
      <c r="BG85" s="120">
        <v>1</v>
      </c>
      <c r="BH85" s="120" t="s">
        <v>316</v>
      </c>
      <c r="BI85" s="120" t="s">
        <v>316</v>
      </c>
      <c r="BJ85" s="120" t="s">
        <v>316</v>
      </c>
      <c r="BK85" s="120">
        <v>0</v>
      </c>
      <c r="BL85" s="120">
        <v>0</v>
      </c>
      <c r="BM85" s="120">
        <v>0</v>
      </c>
      <c r="BN85" s="120">
        <v>0</v>
      </c>
      <c r="BO85" s="153" t="s">
        <v>317</v>
      </c>
      <c r="BP85" s="153" t="s">
        <v>317</v>
      </c>
      <c r="BQ85" s="153" t="s">
        <v>316</v>
      </c>
      <c r="BR85" s="153" t="s">
        <v>316</v>
      </c>
      <c r="BS85" s="153" t="s">
        <v>317</v>
      </c>
      <c r="BT85" s="153" t="s">
        <v>317</v>
      </c>
      <c r="BU85" s="153" t="s">
        <v>316</v>
      </c>
      <c r="BV85" s="232">
        <v>2.0000000000000001E-4</v>
      </c>
      <c r="BW85" s="220"/>
      <c r="BX85" s="219" t="s">
        <v>15</v>
      </c>
    </row>
    <row r="86" spans="1:76" ht="93" customHeight="1" x14ac:dyDescent="0.2">
      <c r="A86" s="311">
        <v>45324</v>
      </c>
      <c r="B86" s="76">
        <v>84</v>
      </c>
      <c r="C86" s="133" t="s">
        <v>183</v>
      </c>
      <c r="D86" s="149" t="s">
        <v>316</v>
      </c>
      <c r="E86" s="150" t="s">
        <v>316</v>
      </c>
      <c r="F86" s="150" t="s">
        <v>316</v>
      </c>
      <c r="G86" s="150">
        <v>2020</v>
      </c>
      <c r="H86" s="150" t="s">
        <v>316</v>
      </c>
      <c r="I86" s="166">
        <v>45078</v>
      </c>
      <c r="J86" s="150" t="s">
        <v>316</v>
      </c>
      <c r="K86" s="117" t="s">
        <v>317</v>
      </c>
      <c r="L86" s="117" t="s">
        <v>317</v>
      </c>
      <c r="M86" s="117">
        <v>0</v>
      </c>
      <c r="N86" s="117">
        <v>0</v>
      </c>
      <c r="O86" s="116">
        <v>0</v>
      </c>
      <c r="P86" s="55" t="s">
        <v>317</v>
      </c>
      <c r="Q86" s="55" t="s">
        <v>317</v>
      </c>
      <c r="R86" s="55" t="s">
        <v>317</v>
      </c>
      <c r="S86" s="55" t="s">
        <v>316</v>
      </c>
      <c r="T86" s="55" t="s">
        <v>317</v>
      </c>
      <c r="U86" s="55" t="s">
        <v>317</v>
      </c>
      <c r="V86" s="151" t="s">
        <v>317</v>
      </c>
      <c r="W86" s="151" t="s">
        <v>317</v>
      </c>
      <c r="X86" s="151" t="s">
        <v>316</v>
      </c>
      <c r="Y86" s="151" t="s">
        <v>316</v>
      </c>
      <c r="Z86" s="151">
        <v>153</v>
      </c>
      <c r="AA86" s="151">
        <v>10</v>
      </c>
      <c r="AB86" s="318" t="s">
        <v>430</v>
      </c>
      <c r="AC86" s="152" t="s">
        <v>316</v>
      </c>
      <c r="AD86" s="152" t="s">
        <v>316</v>
      </c>
      <c r="AE86" s="152" t="s">
        <v>317</v>
      </c>
      <c r="AF86" s="119" t="s">
        <v>316</v>
      </c>
      <c r="AG86" s="119" t="s">
        <v>317</v>
      </c>
      <c r="AH86" s="119" t="s">
        <v>317</v>
      </c>
      <c r="AI86" s="119" t="s">
        <v>317</v>
      </c>
      <c r="AJ86" s="119" t="s">
        <v>317</v>
      </c>
      <c r="AK86" s="119" t="s">
        <v>317</v>
      </c>
      <c r="AL86" s="119" t="s">
        <v>317</v>
      </c>
      <c r="AM86" s="201"/>
      <c r="AN86" s="119" t="s">
        <v>316</v>
      </c>
      <c r="AO86" s="119" t="s">
        <v>316</v>
      </c>
      <c r="AP86" s="119" t="s">
        <v>316</v>
      </c>
      <c r="AQ86" s="119" t="s">
        <v>316</v>
      </c>
      <c r="AR86" s="119" t="s">
        <v>316</v>
      </c>
      <c r="AS86" s="119" t="s">
        <v>316</v>
      </c>
      <c r="AT86" s="119" t="s">
        <v>316</v>
      </c>
      <c r="AU86" s="119" t="s">
        <v>316</v>
      </c>
      <c r="AV86" s="119" t="s">
        <v>316</v>
      </c>
      <c r="AW86" s="119" t="s">
        <v>316</v>
      </c>
      <c r="AX86" s="119" t="s">
        <v>316</v>
      </c>
      <c r="AY86" s="119" t="s">
        <v>316</v>
      </c>
      <c r="AZ86" s="119" t="s">
        <v>316</v>
      </c>
      <c r="BA86" s="119" t="s">
        <v>316</v>
      </c>
      <c r="BB86" s="120">
        <v>21</v>
      </c>
      <c r="BC86" s="120">
        <v>11</v>
      </c>
      <c r="BD86" s="120">
        <v>10</v>
      </c>
      <c r="BE86" s="120">
        <v>11</v>
      </c>
      <c r="BF86" s="120">
        <v>8</v>
      </c>
      <c r="BG86" s="120">
        <v>8</v>
      </c>
      <c r="BH86" s="120" t="s">
        <v>316</v>
      </c>
      <c r="BI86" s="120" t="s">
        <v>316</v>
      </c>
      <c r="BJ86" s="120" t="s">
        <v>316</v>
      </c>
      <c r="BK86" s="120">
        <v>0</v>
      </c>
      <c r="BL86" s="120">
        <v>0</v>
      </c>
      <c r="BM86" s="120">
        <v>0</v>
      </c>
      <c r="BN86" s="120">
        <v>0</v>
      </c>
      <c r="BO86" s="153" t="s">
        <v>317</v>
      </c>
      <c r="BP86" s="153" t="s">
        <v>316</v>
      </c>
      <c r="BQ86" s="153" t="s">
        <v>316</v>
      </c>
      <c r="BR86" s="153" t="s">
        <v>316</v>
      </c>
      <c r="BS86" s="153" t="s">
        <v>317</v>
      </c>
      <c r="BT86" s="153" t="s">
        <v>316</v>
      </c>
      <c r="BU86" s="153" t="s">
        <v>316</v>
      </c>
      <c r="BV86" s="232" t="s">
        <v>431</v>
      </c>
      <c r="BW86" s="220"/>
      <c r="BX86" s="219" t="s">
        <v>15</v>
      </c>
    </row>
    <row r="87" spans="1:76" ht="38.25" x14ac:dyDescent="0.2">
      <c r="A87" s="311">
        <v>45300</v>
      </c>
      <c r="B87" s="76">
        <v>85</v>
      </c>
      <c r="C87" s="133" t="s">
        <v>294</v>
      </c>
      <c r="D87" s="149" t="s">
        <v>316</v>
      </c>
      <c r="E87" s="150" t="s">
        <v>316</v>
      </c>
      <c r="F87" s="150" t="s">
        <v>316</v>
      </c>
      <c r="G87" s="172">
        <v>43617</v>
      </c>
      <c r="H87" s="150" t="s">
        <v>317</v>
      </c>
      <c r="I87" s="169">
        <v>43831</v>
      </c>
      <c r="J87" s="150" t="s">
        <v>316</v>
      </c>
      <c r="K87" s="117" t="s">
        <v>316</v>
      </c>
      <c r="L87" s="182" t="s">
        <v>432</v>
      </c>
      <c r="M87" s="117">
        <v>1.3</v>
      </c>
      <c r="N87" s="117">
        <v>1.3</v>
      </c>
      <c r="O87" s="116">
        <v>0</v>
      </c>
      <c r="P87" s="55" t="s">
        <v>317</v>
      </c>
      <c r="Q87" s="55" t="s">
        <v>317</v>
      </c>
      <c r="R87" s="55" t="s">
        <v>317</v>
      </c>
      <c r="S87" s="55" t="s">
        <v>316</v>
      </c>
      <c r="T87" s="55" t="s">
        <v>317</v>
      </c>
      <c r="U87" s="55" t="s">
        <v>317</v>
      </c>
      <c r="V87" s="151" t="s">
        <v>317</v>
      </c>
      <c r="W87" s="151" t="s">
        <v>317</v>
      </c>
      <c r="X87" s="151" t="s">
        <v>316</v>
      </c>
      <c r="Y87" s="151" t="s">
        <v>316</v>
      </c>
      <c r="Z87" s="151">
        <v>485</v>
      </c>
      <c r="AA87" s="118">
        <v>20</v>
      </c>
      <c r="AB87" s="315" t="s">
        <v>433</v>
      </c>
      <c r="AC87" s="152" t="s">
        <v>316</v>
      </c>
      <c r="AD87" s="152" t="s">
        <v>316</v>
      </c>
      <c r="AE87" s="152" t="s">
        <v>317</v>
      </c>
      <c r="AF87" s="119" t="s">
        <v>316</v>
      </c>
      <c r="AG87" s="119" t="s">
        <v>317</v>
      </c>
      <c r="AH87" s="119" t="s">
        <v>317</v>
      </c>
      <c r="AI87" s="119" t="s">
        <v>317</v>
      </c>
      <c r="AJ87" s="119" t="s">
        <v>316</v>
      </c>
      <c r="AK87" s="119" t="s">
        <v>317</v>
      </c>
      <c r="AL87" s="119" t="s">
        <v>317</v>
      </c>
      <c r="AM87" s="201" t="s">
        <v>373</v>
      </c>
      <c r="AN87" s="119" t="s">
        <v>316</v>
      </c>
      <c r="AO87" s="119" t="s">
        <v>316</v>
      </c>
      <c r="AP87" s="119" t="s">
        <v>317</v>
      </c>
      <c r="AQ87" s="119" t="s">
        <v>316</v>
      </c>
      <c r="AR87" s="119" t="s">
        <v>316</v>
      </c>
      <c r="AS87" s="119" t="s">
        <v>316</v>
      </c>
      <c r="AT87" s="119" t="s">
        <v>316</v>
      </c>
      <c r="AU87" s="119" t="s">
        <v>316</v>
      </c>
      <c r="AV87" s="119" t="s">
        <v>317</v>
      </c>
      <c r="AW87" s="119" t="s">
        <v>316</v>
      </c>
      <c r="AX87" s="119" t="s">
        <v>316</v>
      </c>
      <c r="AY87" s="119" t="s">
        <v>316</v>
      </c>
      <c r="AZ87" s="119" t="s">
        <v>316</v>
      </c>
      <c r="BA87" s="119" t="s">
        <v>316</v>
      </c>
      <c r="BB87" s="120">
        <v>21</v>
      </c>
      <c r="BC87" s="120">
        <v>11</v>
      </c>
      <c r="BD87" s="120">
        <v>10</v>
      </c>
      <c r="BE87" s="120">
        <v>11</v>
      </c>
      <c r="BF87" s="120">
        <v>5</v>
      </c>
      <c r="BG87" s="120">
        <v>7</v>
      </c>
      <c r="BH87" s="120" t="s">
        <v>316</v>
      </c>
      <c r="BI87" s="120" t="s">
        <v>316</v>
      </c>
      <c r="BJ87" s="120" t="s">
        <v>316</v>
      </c>
      <c r="BK87" s="120">
        <v>0</v>
      </c>
      <c r="BL87" s="120">
        <v>0</v>
      </c>
      <c r="BM87" s="120">
        <v>0</v>
      </c>
      <c r="BN87" s="120">
        <v>0</v>
      </c>
      <c r="BO87" s="153" t="s">
        <v>317</v>
      </c>
      <c r="BP87" s="153" t="s">
        <v>317</v>
      </c>
      <c r="BQ87" s="153" t="s">
        <v>316</v>
      </c>
      <c r="BR87" s="153" t="s">
        <v>317</v>
      </c>
      <c r="BS87" s="153" t="s">
        <v>317</v>
      </c>
      <c r="BT87" s="153" t="s">
        <v>317</v>
      </c>
      <c r="BU87" s="153" t="s">
        <v>316</v>
      </c>
      <c r="BV87" s="232">
        <v>0.161</v>
      </c>
      <c r="BW87" s="220"/>
      <c r="BX87" s="219" t="s">
        <v>15</v>
      </c>
    </row>
    <row r="88" spans="1:76" x14ac:dyDescent="0.2">
      <c r="A88" s="311">
        <v>45404</v>
      </c>
      <c r="B88" s="76">
        <v>86</v>
      </c>
      <c r="C88" s="133" t="s">
        <v>187</v>
      </c>
      <c r="D88" s="149" t="s">
        <v>316</v>
      </c>
      <c r="E88" s="150" t="s">
        <v>316</v>
      </c>
      <c r="F88" s="150" t="s">
        <v>317</v>
      </c>
      <c r="G88" s="150">
        <v>2013</v>
      </c>
      <c r="H88" s="150" t="s">
        <v>317</v>
      </c>
      <c r="I88" s="150">
        <v>2013</v>
      </c>
      <c r="J88" s="150" t="s">
        <v>317</v>
      </c>
      <c r="K88" s="117" t="s">
        <v>317</v>
      </c>
      <c r="L88" s="117" t="s">
        <v>317</v>
      </c>
      <c r="M88" s="117">
        <v>0</v>
      </c>
      <c r="N88" s="117">
        <v>0</v>
      </c>
      <c r="O88" s="116">
        <v>0</v>
      </c>
      <c r="P88" s="55" t="s">
        <v>317</v>
      </c>
      <c r="Q88" s="55" t="s">
        <v>317</v>
      </c>
      <c r="R88" s="55" t="s">
        <v>317</v>
      </c>
      <c r="S88" s="55" t="s">
        <v>316</v>
      </c>
      <c r="T88" s="55" t="s">
        <v>316</v>
      </c>
      <c r="U88" s="55" t="s">
        <v>317</v>
      </c>
      <c r="V88" s="151" t="s">
        <v>317</v>
      </c>
      <c r="W88" s="151" t="s">
        <v>316</v>
      </c>
      <c r="X88" s="151" t="s">
        <v>317</v>
      </c>
      <c r="Y88" s="151" t="s">
        <v>316</v>
      </c>
      <c r="Z88" s="118">
        <v>159.63</v>
      </c>
      <c r="AA88" s="118">
        <v>0</v>
      </c>
      <c r="AB88" s="118">
        <v>0</v>
      </c>
      <c r="AC88" s="152" t="s">
        <v>316</v>
      </c>
      <c r="AD88" s="152" t="s">
        <v>316</v>
      </c>
      <c r="AE88" s="152" t="s">
        <v>317</v>
      </c>
      <c r="AF88" s="119" t="s">
        <v>316</v>
      </c>
      <c r="AG88" s="119" t="s">
        <v>316</v>
      </c>
      <c r="AH88" s="119" t="s">
        <v>317</v>
      </c>
      <c r="AI88" s="119" t="s">
        <v>317</v>
      </c>
      <c r="AJ88" s="119" t="s">
        <v>317</v>
      </c>
      <c r="AK88" s="119" t="s">
        <v>317</v>
      </c>
      <c r="AL88" s="119" t="s">
        <v>317</v>
      </c>
      <c r="AM88" s="201"/>
      <c r="AN88" s="119" t="s">
        <v>316</v>
      </c>
      <c r="AO88" s="119" t="s">
        <v>316</v>
      </c>
      <c r="AP88" s="119" t="s">
        <v>316</v>
      </c>
      <c r="AQ88" s="119" t="s">
        <v>316</v>
      </c>
      <c r="AR88" s="119" t="s">
        <v>316</v>
      </c>
      <c r="AS88" s="119" t="s">
        <v>316</v>
      </c>
      <c r="AT88" s="119" t="s">
        <v>316</v>
      </c>
      <c r="AU88" s="119" t="s">
        <v>316</v>
      </c>
      <c r="AV88" s="119" t="s">
        <v>316</v>
      </c>
      <c r="AW88" s="119" t="s">
        <v>316</v>
      </c>
      <c r="AX88" s="119" t="s">
        <v>316</v>
      </c>
      <c r="AY88" s="119" t="s">
        <v>316</v>
      </c>
      <c r="AZ88" s="119" t="s">
        <v>316</v>
      </c>
      <c r="BA88" s="119" t="s">
        <v>316</v>
      </c>
      <c r="BB88" s="120">
        <v>19</v>
      </c>
      <c r="BC88" s="120">
        <v>7</v>
      </c>
      <c r="BD88" s="120">
        <v>12</v>
      </c>
      <c r="BE88" s="120">
        <v>7</v>
      </c>
      <c r="BF88" s="120">
        <v>10</v>
      </c>
      <c r="BG88" s="120">
        <v>4</v>
      </c>
      <c r="BH88" s="120" t="s">
        <v>316</v>
      </c>
      <c r="BI88" s="120" t="s">
        <v>316</v>
      </c>
      <c r="BJ88" s="120" t="s">
        <v>316</v>
      </c>
      <c r="BK88" s="120">
        <v>0</v>
      </c>
      <c r="BL88" s="120">
        <v>0</v>
      </c>
      <c r="BM88" s="120">
        <v>0</v>
      </c>
      <c r="BN88" s="120">
        <v>0</v>
      </c>
      <c r="BO88" s="153" t="s">
        <v>317</v>
      </c>
      <c r="BP88" s="153" t="s">
        <v>316</v>
      </c>
      <c r="BQ88" s="153" t="s">
        <v>316</v>
      </c>
      <c r="BR88" s="153" t="s">
        <v>316</v>
      </c>
      <c r="BS88" s="153" t="s">
        <v>316</v>
      </c>
      <c r="BT88" s="153" t="s">
        <v>316</v>
      </c>
      <c r="BU88" s="153" t="s">
        <v>316</v>
      </c>
      <c r="BV88" s="236">
        <v>0.01</v>
      </c>
      <c r="BW88" s="220"/>
      <c r="BX88" s="217" t="s">
        <v>15</v>
      </c>
    </row>
    <row r="89" spans="1:76" ht="111.75" customHeight="1" x14ac:dyDescent="0.2">
      <c r="A89" s="311">
        <v>45320</v>
      </c>
      <c r="B89" s="76">
        <v>87</v>
      </c>
      <c r="C89" s="133" t="s">
        <v>185</v>
      </c>
      <c r="D89" s="149" t="s">
        <v>316</v>
      </c>
      <c r="E89" s="150" t="s">
        <v>316</v>
      </c>
      <c r="F89" s="150" t="s">
        <v>316</v>
      </c>
      <c r="G89" s="150">
        <v>2022</v>
      </c>
      <c r="H89" s="150" t="s">
        <v>317</v>
      </c>
      <c r="I89" s="166">
        <v>45139</v>
      </c>
      <c r="J89" s="150" t="s">
        <v>316</v>
      </c>
      <c r="K89" s="117" t="s">
        <v>317</v>
      </c>
      <c r="L89" s="117" t="s">
        <v>317</v>
      </c>
      <c r="M89" s="117">
        <v>0</v>
      </c>
      <c r="N89" s="117">
        <v>0</v>
      </c>
      <c r="O89" s="116">
        <v>0</v>
      </c>
      <c r="P89" s="55" t="s">
        <v>317</v>
      </c>
      <c r="Q89" s="55" t="s">
        <v>317</v>
      </c>
      <c r="R89" s="55" t="s">
        <v>316</v>
      </c>
      <c r="S89" s="55" t="s">
        <v>316</v>
      </c>
      <c r="T89" s="55" t="s">
        <v>316</v>
      </c>
      <c r="U89" s="55" t="s">
        <v>316</v>
      </c>
      <c r="V89" s="151" t="s">
        <v>317</v>
      </c>
      <c r="W89" s="151" t="s">
        <v>317</v>
      </c>
      <c r="X89" s="151" t="s">
        <v>316</v>
      </c>
      <c r="Y89" s="151" t="s">
        <v>316</v>
      </c>
      <c r="Z89" s="151">
        <v>703</v>
      </c>
      <c r="AA89" s="151">
        <v>17</v>
      </c>
      <c r="AB89" s="151" t="s">
        <v>434</v>
      </c>
      <c r="AC89" s="152" t="s">
        <v>316</v>
      </c>
      <c r="AD89" s="152" t="s">
        <v>316</v>
      </c>
      <c r="AE89" s="152" t="s">
        <v>317</v>
      </c>
      <c r="AF89" s="119" t="s">
        <v>316</v>
      </c>
      <c r="AG89" s="119" t="s">
        <v>316</v>
      </c>
      <c r="AH89" s="119" t="s">
        <v>317</v>
      </c>
      <c r="AI89" s="119" t="s">
        <v>316</v>
      </c>
      <c r="AJ89" s="119" t="s">
        <v>316</v>
      </c>
      <c r="AK89" s="119" t="s">
        <v>317</v>
      </c>
      <c r="AL89" s="119" t="s">
        <v>317</v>
      </c>
      <c r="AM89" s="201"/>
      <c r="AN89" s="119" t="s">
        <v>316</v>
      </c>
      <c r="AO89" s="119" t="s">
        <v>316</v>
      </c>
      <c r="AP89" s="119" t="s">
        <v>316</v>
      </c>
      <c r="AQ89" s="119" t="s">
        <v>316</v>
      </c>
      <c r="AR89" s="119" t="s">
        <v>316</v>
      </c>
      <c r="AS89" s="119" t="s">
        <v>316</v>
      </c>
      <c r="AT89" s="119" t="s">
        <v>316</v>
      </c>
      <c r="AU89" s="119" t="s">
        <v>316</v>
      </c>
      <c r="AV89" s="119" t="s">
        <v>316</v>
      </c>
      <c r="AW89" s="119" t="s">
        <v>316</v>
      </c>
      <c r="AX89" s="119" t="s">
        <v>316</v>
      </c>
      <c r="AY89" s="119" t="s">
        <v>316</v>
      </c>
      <c r="AZ89" s="119" t="s">
        <v>316</v>
      </c>
      <c r="BA89" s="119" t="s">
        <v>316</v>
      </c>
      <c r="BB89" s="120">
        <v>21</v>
      </c>
      <c r="BC89" s="120">
        <v>11</v>
      </c>
      <c r="BD89" s="120">
        <v>11</v>
      </c>
      <c r="BE89" s="120">
        <v>10</v>
      </c>
      <c r="BF89" s="120">
        <v>8</v>
      </c>
      <c r="BG89" s="120">
        <v>8</v>
      </c>
      <c r="BH89" s="120" t="s">
        <v>316</v>
      </c>
      <c r="BI89" s="120" t="s">
        <v>316</v>
      </c>
      <c r="BJ89" s="120" t="s">
        <v>316</v>
      </c>
      <c r="BK89" s="120">
        <v>1</v>
      </c>
      <c r="BL89" s="120">
        <v>0</v>
      </c>
      <c r="BM89" s="120">
        <v>0</v>
      </c>
      <c r="BN89" s="120">
        <v>0</v>
      </c>
      <c r="BO89" s="153" t="s">
        <v>317</v>
      </c>
      <c r="BP89" s="153" t="s">
        <v>316</v>
      </c>
      <c r="BQ89" s="153" t="s">
        <v>316</v>
      </c>
      <c r="BR89" s="153" t="s">
        <v>316</v>
      </c>
      <c r="BS89" s="153" t="s">
        <v>317</v>
      </c>
      <c r="BT89" s="153" t="s">
        <v>317</v>
      </c>
      <c r="BU89" s="153" t="s">
        <v>317</v>
      </c>
      <c r="BV89" s="232">
        <v>6.9999999999999999E-6</v>
      </c>
      <c r="BW89" s="220"/>
      <c r="BX89" s="219" t="s">
        <v>15</v>
      </c>
    </row>
    <row r="90" spans="1:76" ht="75" customHeight="1" x14ac:dyDescent="0.2">
      <c r="A90" s="311">
        <v>45320</v>
      </c>
      <c r="B90" s="76">
        <v>88</v>
      </c>
      <c r="C90" s="133" t="s">
        <v>186</v>
      </c>
      <c r="D90" s="149" t="s">
        <v>316</v>
      </c>
      <c r="E90" s="150" t="s">
        <v>316</v>
      </c>
      <c r="F90" s="150" t="s">
        <v>316</v>
      </c>
      <c r="G90" s="150">
        <v>2010</v>
      </c>
      <c r="H90" s="150" t="s">
        <v>317</v>
      </c>
      <c r="I90" s="150">
        <v>2010</v>
      </c>
      <c r="J90" s="150" t="s">
        <v>316</v>
      </c>
      <c r="K90" s="117" t="s">
        <v>317</v>
      </c>
      <c r="L90" s="117" t="s">
        <v>317</v>
      </c>
      <c r="M90" s="117">
        <v>0</v>
      </c>
      <c r="N90" s="117">
        <v>0</v>
      </c>
      <c r="O90" s="116">
        <v>0</v>
      </c>
      <c r="P90" s="55" t="s">
        <v>316</v>
      </c>
      <c r="Q90" s="55" t="s">
        <v>317</v>
      </c>
      <c r="R90" s="55" t="s">
        <v>317</v>
      </c>
      <c r="S90" s="55" t="s">
        <v>316</v>
      </c>
      <c r="T90" s="55" t="s">
        <v>317</v>
      </c>
      <c r="U90" s="55" t="s">
        <v>317</v>
      </c>
      <c r="V90" s="151" t="s">
        <v>317</v>
      </c>
      <c r="W90" s="151" t="s">
        <v>316</v>
      </c>
      <c r="X90" s="151" t="s">
        <v>317</v>
      </c>
      <c r="Y90" s="151" t="s">
        <v>316</v>
      </c>
      <c r="Z90" s="151">
        <v>202</v>
      </c>
      <c r="AA90" s="151">
        <v>5</v>
      </c>
      <c r="AB90" s="151" t="s">
        <v>435</v>
      </c>
      <c r="AC90" s="152" t="s">
        <v>316</v>
      </c>
      <c r="AD90" s="152" t="s">
        <v>316</v>
      </c>
      <c r="AE90" s="152" t="s">
        <v>317</v>
      </c>
      <c r="AF90" s="119" t="s">
        <v>316</v>
      </c>
      <c r="AG90" s="119" t="s">
        <v>317</v>
      </c>
      <c r="AH90" s="119" t="s">
        <v>317</v>
      </c>
      <c r="AI90" s="119" t="s">
        <v>317</v>
      </c>
      <c r="AJ90" s="119" t="s">
        <v>317</v>
      </c>
      <c r="AK90" s="119" t="s">
        <v>317</v>
      </c>
      <c r="AL90" s="119" t="s">
        <v>316</v>
      </c>
      <c r="AM90" s="312" t="s">
        <v>408</v>
      </c>
      <c r="AN90" s="119" t="s">
        <v>316</v>
      </c>
      <c r="AO90" s="119" t="s">
        <v>316</v>
      </c>
      <c r="AP90" s="119" t="s">
        <v>316</v>
      </c>
      <c r="AQ90" s="119" t="s">
        <v>317</v>
      </c>
      <c r="AR90" s="119" t="s">
        <v>316</v>
      </c>
      <c r="AS90" s="119" t="s">
        <v>316</v>
      </c>
      <c r="AT90" s="119" t="s">
        <v>316</v>
      </c>
      <c r="AU90" s="119" t="s">
        <v>316</v>
      </c>
      <c r="AV90" s="119" t="s">
        <v>317</v>
      </c>
      <c r="AW90" s="119" t="s">
        <v>316</v>
      </c>
      <c r="AX90" s="119" t="s">
        <v>316</v>
      </c>
      <c r="AY90" s="119" t="s">
        <v>316</v>
      </c>
      <c r="AZ90" s="119" t="s">
        <v>316</v>
      </c>
      <c r="BA90" s="119" t="s">
        <v>316</v>
      </c>
      <c r="BB90" s="120">
        <v>20</v>
      </c>
      <c r="BC90" s="120">
        <v>8</v>
      </c>
      <c r="BD90" s="120">
        <v>14</v>
      </c>
      <c r="BE90" s="120">
        <v>6</v>
      </c>
      <c r="BF90" s="120">
        <v>6.6</v>
      </c>
      <c r="BG90" s="120">
        <v>4.5999999999999996</v>
      </c>
      <c r="BH90" s="120" t="s">
        <v>316</v>
      </c>
      <c r="BI90" s="120" t="s">
        <v>316</v>
      </c>
      <c r="BJ90" s="120" t="s">
        <v>316</v>
      </c>
      <c r="BK90" s="120">
        <v>0</v>
      </c>
      <c r="BL90" s="120">
        <v>0</v>
      </c>
      <c r="BM90" s="120">
        <v>0</v>
      </c>
      <c r="BN90" s="120">
        <v>0</v>
      </c>
      <c r="BO90" s="153" t="s">
        <v>317</v>
      </c>
      <c r="BP90" s="153" t="s">
        <v>316</v>
      </c>
      <c r="BQ90" s="153" t="s">
        <v>316</v>
      </c>
      <c r="BR90" s="153" t="s">
        <v>316</v>
      </c>
      <c r="BS90" s="153" t="s">
        <v>317</v>
      </c>
      <c r="BT90" s="153" t="s">
        <v>317</v>
      </c>
      <c r="BU90" s="153" t="s">
        <v>316</v>
      </c>
      <c r="BV90" s="232">
        <v>3.0000000000000001E-3</v>
      </c>
      <c r="BW90" s="220"/>
      <c r="BX90" s="217" t="s">
        <v>15</v>
      </c>
    </row>
    <row r="91" spans="1:76" ht="69.75" customHeight="1" x14ac:dyDescent="0.2">
      <c r="A91" s="311">
        <v>45324</v>
      </c>
      <c r="B91" s="76">
        <v>89</v>
      </c>
      <c r="C91" s="133" t="s">
        <v>296</v>
      </c>
      <c r="D91" s="149" t="s">
        <v>316</v>
      </c>
      <c r="E91" s="150" t="s">
        <v>316</v>
      </c>
      <c r="F91" s="150" t="s">
        <v>316</v>
      </c>
      <c r="G91" s="150">
        <v>2020</v>
      </c>
      <c r="H91" s="150" t="s">
        <v>316</v>
      </c>
      <c r="I91" s="166">
        <v>45078</v>
      </c>
      <c r="J91" s="150" t="s">
        <v>316</v>
      </c>
      <c r="K91" s="117" t="s">
        <v>317</v>
      </c>
      <c r="L91" s="117" t="s">
        <v>317</v>
      </c>
      <c r="M91" s="117">
        <v>0</v>
      </c>
      <c r="N91" s="117">
        <v>0</v>
      </c>
      <c r="O91" s="116">
        <v>0</v>
      </c>
      <c r="P91" s="55" t="s">
        <v>317</v>
      </c>
      <c r="Q91" s="55" t="s">
        <v>317</v>
      </c>
      <c r="R91" s="55" t="s">
        <v>317</v>
      </c>
      <c r="S91" s="55" t="s">
        <v>316</v>
      </c>
      <c r="T91" s="55" t="s">
        <v>317</v>
      </c>
      <c r="U91" s="55" t="s">
        <v>317</v>
      </c>
      <c r="V91" s="151" t="s">
        <v>317</v>
      </c>
      <c r="W91" s="151" t="s">
        <v>317</v>
      </c>
      <c r="X91" s="151" t="s">
        <v>316</v>
      </c>
      <c r="Y91" s="151" t="s">
        <v>316</v>
      </c>
      <c r="Z91" s="151">
        <v>40</v>
      </c>
      <c r="AA91" s="151">
        <v>0</v>
      </c>
      <c r="AB91" s="151">
        <v>0</v>
      </c>
      <c r="AC91" s="152" t="s">
        <v>316</v>
      </c>
      <c r="AD91" s="152" t="s">
        <v>316</v>
      </c>
      <c r="AE91" s="152" t="s">
        <v>317</v>
      </c>
      <c r="AF91" s="119" t="s">
        <v>316</v>
      </c>
      <c r="AG91" s="119" t="s">
        <v>317</v>
      </c>
      <c r="AH91" s="119" t="s">
        <v>317</v>
      </c>
      <c r="AI91" s="119" t="s">
        <v>317</v>
      </c>
      <c r="AJ91" s="119" t="s">
        <v>317</v>
      </c>
      <c r="AK91" s="119" t="s">
        <v>317</v>
      </c>
      <c r="AL91" s="119" t="s">
        <v>317</v>
      </c>
      <c r="AM91" s="201"/>
      <c r="AN91" s="119" t="s">
        <v>316</v>
      </c>
      <c r="AO91" s="119" t="s">
        <v>316</v>
      </c>
      <c r="AP91" s="119" t="s">
        <v>316</v>
      </c>
      <c r="AQ91" s="119" t="s">
        <v>316</v>
      </c>
      <c r="AR91" s="119" t="s">
        <v>316</v>
      </c>
      <c r="AS91" s="119" t="s">
        <v>316</v>
      </c>
      <c r="AT91" s="119" t="s">
        <v>316</v>
      </c>
      <c r="AU91" s="119" t="s">
        <v>316</v>
      </c>
      <c r="AV91" s="119" t="s">
        <v>316</v>
      </c>
      <c r="AW91" s="119" t="s">
        <v>316</v>
      </c>
      <c r="AX91" s="119" t="s">
        <v>316</v>
      </c>
      <c r="AY91" s="119" t="s">
        <v>316</v>
      </c>
      <c r="AZ91" s="119" t="s">
        <v>316</v>
      </c>
      <c r="BA91" s="119" t="s">
        <v>316</v>
      </c>
      <c r="BB91" s="120">
        <v>13</v>
      </c>
      <c r="BC91" s="120">
        <v>7</v>
      </c>
      <c r="BD91" s="120">
        <v>6</v>
      </c>
      <c r="BE91" s="120">
        <v>7</v>
      </c>
      <c r="BF91" s="120">
        <v>5</v>
      </c>
      <c r="BG91" s="120">
        <v>5</v>
      </c>
      <c r="BH91" s="120" t="s">
        <v>316</v>
      </c>
      <c r="BI91" s="120" t="s">
        <v>316</v>
      </c>
      <c r="BJ91" s="120" t="s">
        <v>316</v>
      </c>
      <c r="BK91" s="120">
        <v>0</v>
      </c>
      <c r="BL91" s="120">
        <v>0</v>
      </c>
      <c r="BM91" s="120">
        <v>0</v>
      </c>
      <c r="BN91" s="120">
        <v>0</v>
      </c>
      <c r="BO91" s="153" t="s">
        <v>317</v>
      </c>
      <c r="BP91" s="153" t="s">
        <v>316</v>
      </c>
      <c r="BQ91" s="153" t="s">
        <v>316</v>
      </c>
      <c r="BR91" s="153" t="s">
        <v>316</v>
      </c>
      <c r="BS91" s="153" t="s">
        <v>317</v>
      </c>
      <c r="BT91" s="153" t="s">
        <v>316</v>
      </c>
      <c r="BU91" s="153" t="s">
        <v>316</v>
      </c>
      <c r="BV91" s="232">
        <v>3.5999999999999997E-2</v>
      </c>
      <c r="BW91" s="220"/>
      <c r="BX91" s="219" t="s">
        <v>15</v>
      </c>
    </row>
    <row r="92" spans="1:76" ht="25.5" x14ac:dyDescent="0.2">
      <c r="A92" s="311">
        <v>45320</v>
      </c>
      <c r="B92" s="76">
        <v>90</v>
      </c>
      <c r="C92" s="133" t="s">
        <v>191</v>
      </c>
      <c r="D92" s="149" t="s">
        <v>316</v>
      </c>
      <c r="E92" s="150" t="s">
        <v>316</v>
      </c>
      <c r="F92" s="150" t="s">
        <v>316</v>
      </c>
      <c r="G92" s="150">
        <v>2010</v>
      </c>
      <c r="H92" s="150" t="s">
        <v>317</v>
      </c>
      <c r="I92" s="150">
        <v>2010</v>
      </c>
      <c r="J92" s="150" t="s">
        <v>316</v>
      </c>
      <c r="K92" s="117" t="s">
        <v>317</v>
      </c>
      <c r="L92" s="117" t="s">
        <v>317</v>
      </c>
      <c r="M92" s="117">
        <v>0</v>
      </c>
      <c r="N92" s="117">
        <v>0</v>
      </c>
      <c r="O92" s="116">
        <v>0</v>
      </c>
      <c r="P92" s="55" t="s">
        <v>317</v>
      </c>
      <c r="Q92" s="55" t="s">
        <v>317</v>
      </c>
      <c r="R92" s="55" t="s">
        <v>317</v>
      </c>
      <c r="S92" s="55" t="s">
        <v>316</v>
      </c>
      <c r="T92" s="55" t="s">
        <v>317</v>
      </c>
      <c r="U92" s="55" t="s">
        <v>317</v>
      </c>
      <c r="V92" s="151" t="s">
        <v>317</v>
      </c>
      <c r="W92" s="151" t="s">
        <v>316</v>
      </c>
      <c r="X92" s="151" t="s">
        <v>317</v>
      </c>
      <c r="Y92" s="151" t="s">
        <v>316</v>
      </c>
      <c r="Z92" s="151">
        <v>17.600000000000001</v>
      </c>
      <c r="AA92" s="151">
        <v>4</v>
      </c>
      <c r="AB92" s="151" t="s">
        <v>436</v>
      </c>
      <c r="AC92" s="152" t="s">
        <v>316</v>
      </c>
      <c r="AD92" s="152" t="s">
        <v>316</v>
      </c>
      <c r="AE92" s="152" t="s">
        <v>317</v>
      </c>
      <c r="AF92" s="119" t="s">
        <v>316</v>
      </c>
      <c r="AG92" s="119" t="s">
        <v>317</v>
      </c>
      <c r="AH92" s="119" t="s">
        <v>317</v>
      </c>
      <c r="AI92" s="119" t="s">
        <v>317</v>
      </c>
      <c r="AJ92" s="119" t="s">
        <v>317</v>
      </c>
      <c r="AK92" s="119" t="s">
        <v>317</v>
      </c>
      <c r="AL92" s="119" t="s">
        <v>316</v>
      </c>
      <c r="AM92" s="312" t="s">
        <v>408</v>
      </c>
      <c r="AN92" s="119" t="s">
        <v>316</v>
      </c>
      <c r="AO92" s="119" t="s">
        <v>316</v>
      </c>
      <c r="AP92" s="119" t="s">
        <v>316</v>
      </c>
      <c r="AQ92" s="119" t="s">
        <v>317</v>
      </c>
      <c r="AR92" s="119" t="s">
        <v>316</v>
      </c>
      <c r="AS92" s="119" t="s">
        <v>316</v>
      </c>
      <c r="AT92" s="119" t="s">
        <v>316</v>
      </c>
      <c r="AU92" s="119" t="s">
        <v>316</v>
      </c>
      <c r="AV92" s="119" t="s">
        <v>317</v>
      </c>
      <c r="AW92" s="119" t="s">
        <v>316</v>
      </c>
      <c r="AX92" s="119" t="s">
        <v>316</v>
      </c>
      <c r="AY92" s="119" t="s">
        <v>316</v>
      </c>
      <c r="AZ92" s="119" t="s">
        <v>316</v>
      </c>
      <c r="BA92" s="119" t="s">
        <v>316</v>
      </c>
      <c r="BB92" s="120">
        <v>15</v>
      </c>
      <c r="BC92" s="120">
        <v>9</v>
      </c>
      <c r="BD92" s="120">
        <v>9</v>
      </c>
      <c r="BE92" s="120">
        <v>6</v>
      </c>
      <c r="BF92" s="120">
        <v>5.3</v>
      </c>
      <c r="BG92" s="120">
        <v>5.7</v>
      </c>
      <c r="BH92" s="120" t="s">
        <v>316</v>
      </c>
      <c r="BI92" s="120" t="s">
        <v>316</v>
      </c>
      <c r="BJ92" s="120" t="s">
        <v>316</v>
      </c>
      <c r="BK92" s="120">
        <v>0</v>
      </c>
      <c r="BL92" s="120">
        <v>0</v>
      </c>
      <c r="BM92" s="120">
        <v>0</v>
      </c>
      <c r="BN92" s="120">
        <v>0</v>
      </c>
      <c r="BO92" s="153" t="s">
        <v>317</v>
      </c>
      <c r="BP92" s="153" t="s">
        <v>316</v>
      </c>
      <c r="BQ92" s="153" t="s">
        <v>316</v>
      </c>
      <c r="BR92" s="153" t="s">
        <v>316</v>
      </c>
      <c r="BS92" s="153" t="s">
        <v>317</v>
      </c>
      <c r="BT92" s="153" t="s">
        <v>317</v>
      </c>
      <c r="BU92" s="153" t="s">
        <v>316</v>
      </c>
      <c r="BV92" s="232">
        <v>1.72E-2</v>
      </c>
      <c r="BW92" s="220"/>
      <c r="BX92" s="219" t="s">
        <v>15</v>
      </c>
    </row>
    <row r="93" spans="1:76" x14ac:dyDescent="0.2">
      <c r="A93" s="310">
        <v>45272</v>
      </c>
      <c r="B93" s="76">
        <v>91</v>
      </c>
      <c r="C93" s="134" t="s">
        <v>297</v>
      </c>
      <c r="D93" s="149" t="s">
        <v>316</v>
      </c>
      <c r="E93" s="150" t="s">
        <v>316</v>
      </c>
      <c r="F93" s="150" t="s">
        <v>316</v>
      </c>
      <c r="G93" s="150">
        <v>2022</v>
      </c>
      <c r="H93" s="150" t="s">
        <v>316</v>
      </c>
      <c r="I93" s="166">
        <v>45033</v>
      </c>
      <c r="J93" s="150" t="s">
        <v>317</v>
      </c>
      <c r="K93" s="117" t="s">
        <v>317</v>
      </c>
      <c r="L93" s="117" t="s">
        <v>317</v>
      </c>
      <c r="M93" s="117">
        <v>0</v>
      </c>
      <c r="N93" s="117">
        <v>0</v>
      </c>
      <c r="O93" s="116">
        <v>0</v>
      </c>
      <c r="P93" s="55" t="s">
        <v>317</v>
      </c>
      <c r="Q93" s="55" t="s">
        <v>316</v>
      </c>
      <c r="R93" s="55" t="s">
        <v>317</v>
      </c>
      <c r="S93" s="55" t="s">
        <v>316</v>
      </c>
      <c r="T93" s="55" t="s">
        <v>316</v>
      </c>
      <c r="U93" s="55" t="s">
        <v>317</v>
      </c>
      <c r="V93" s="151" t="s">
        <v>317</v>
      </c>
      <c r="W93" s="151" t="s">
        <v>317</v>
      </c>
      <c r="X93" s="151" t="s">
        <v>316</v>
      </c>
      <c r="Y93" s="151" t="s">
        <v>316</v>
      </c>
      <c r="Z93" s="151">
        <v>28.5</v>
      </c>
      <c r="AA93" s="151">
        <v>0</v>
      </c>
      <c r="AB93" s="151">
        <v>0</v>
      </c>
      <c r="AC93" s="152" t="s">
        <v>316</v>
      </c>
      <c r="AD93" s="152" t="s">
        <v>316</v>
      </c>
      <c r="AE93" s="152" t="s">
        <v>317</v>
      </c>
      <c r="AF93" s="119" t="s">
        <v>317</v>
      </c>
      <c r="AG93" s="119" t="s">
        <v>318</v>
      </c>
      <c r="AH93" s="119" t="s">
        <v>318</v>
      </c>
      <c r="AI93" s="119" t="s">
        <v>318</v>
      </c>
      <c r="AJ93" s="119" t="s">
        <v>318</v>
      </c>
      <c r="AK93" s="119" t="s">
        <v>318</v>
      </c>
      <c r="AL93" s="119" t="s">
        <v>318</v>
      </c>
      <c r="AM93" s="201" t="s">
        <v>318</v>
      </c>
      <c r="AN93" s="119" t="s">
        <v>316</v>
      </c>
      <c r="AO93" s="119" t="s">
        <v>316</v>
      </c>
      <c r="AP93" s="119" t="s">
        <v>316</v>
      </c>
      <c r="AQ93" s="119" t="s">
        <v>316</v>
      </c>
      <c r="AR93" s="119" t="s">
        <v>316</v>
      </c>
      <c r="AS93" s="119" t="s">
        <v>316</v>
      </c>
      <c r="AT93" s="119" t="s">
        <v>316</v>
      </c>
      <c r="AU93" s="119" t="s">
        <v>316</v>
      </c>
      <c r="AV93" s="119" t="s">
        <v>316</v>
      </c>
      <c r="AW93" s="119" t="s">
        <v>316</v>
      </c>
      <c r="AX93" s="119" t="s">
        <v>316</v>
      </c>
      <c r="AY93" s="119" t="s">
        <v>316</v>
      </c>
      <c r="AZ93" s="119" t="s">
        <v>316</v>
      </c>
      <c r="BA93" s="119" t="s">
        <v>317</v>
      </c>
      <c r="BB93" s="120">
        <v>8</v>
      </c>
      <c r="BC93" s="120">
        <v>2</v>
      </c>
      <c r="BD93" s="120">
        <v>8</v>
      </c>
      <c r="BE93" s="120">
        <v>1</v>
      </c>
      <c r="BF93" s="120">
        <v>6</v>
      </c>
      <c r="BG93" s="120">
        <v>1</v>
      </c>
      <c r="BH93" s="120" t="s">
        <v>316</v>
      </c>
      <c r="BI93" s="120" t="s">
        <v>316</v>
      </c>
      <c r="BJ93" s="120" t="s">
        <v>316</v>
      </c>
      <c r="BK93" s="120">
        <v>0</v>
      </c>
      <c r="BL93" s="120">
        <v>0</v>
      </c>
      <c r="BM93" s="120">
        <v>0</v>
      </c>
      <c r="BN93" s="120">
        <v>0</v>
      </c>
      <c r="BO93" s="153" t="s">
        <v>317</v>
      </c>
      <c r="BP93" s="153" t="s">
        <v>316</v>
      </c>
      <c r="BQ93" s="153" t="s">
        <v>316</v>
      </c>
      <c r="BR93" s="153" t="s">
        <v>317</v>
      </c>
      <c r="BS93" s="153" t="s">
        <v>317</v>
      </c>
      <c r="BT93" s="153" t="s">
        <v>317</v>
      </c>
      <c r="BU93" s="153" t="s">
        <v>316</v>
      </c>
      <c r="BV93" s="235">
        <v>0.09</v>
      </c>
      <c r="BW93" s="220"/>
      <c r="BX93" s="219" t="s">
        <v>15</v>
      </c>
    </row>
    <row r="94" spans="1:76" ht="25.5" x14ac:dyDescent="0.2">
      <c r="A94" s="310">
        <v>45320</v>
      </c>
      <c r="B94" s="76">
        <v>92</v>
      </c>
      <c r="C94" s="134" t="s">
        <v>192</v>
      </c>
      <c r="D94" s="149" t="s">
        <v>316</v>
      </c>
      <c r="E94" s="150" t="s">
        <v>316</v>
      </c>
      <c r="F94" s="150" t="s">
        <v>316</v>
      </c>
      <c r="G94" s="150">
        <v>2010</v>
      </c>
      <c r="H94" s="150" t="s">
        <v>317</v>
      </c>
      <c r="I94" s="150">
        <v>2010</v>
      </c>
      <c r="J94" s="150" t="s">
        <v>316</v>
      </c>
      <c r="K94" s="117" t="s">
        <v>317</v>
      </c>
      <c r="L94" s="117" t="s">
        <v>317</v>
      </c>
      <c r="M94" s="117">
        <v>0</v>
      </c>
      <c r="N94" s="117">
        <v>0</v>
      </c>
      <c r="O94" s="116">
        <v>0</v>
      </c>
      <c r="P94" s="55" t="s">
        <v>316</v>
      </c>
      <c r="Q94" s="55" t="s">
        <v>317</v>
      </c>
      <c r="R94" s="55" t="s">
        <v>317</v>
      </c>
      <c r="S94" s="55" t="s">
        <v>316</v>
      </c>
      <c r="T94" s="55" t="s">
        <v>317</v>
      </c>
      <c r="U94" s="55" t="s">
        <v>317</v>
      </c>
      <c r="V94" s="151" t="s">
        <v>317</v>
      </c>
      <c r="W94" s="151" t="s">
        <v>316</v>
      </c>
      <c r="X94" s="151" t="s">
        <v>317</v>
      </c>
      <c r="Y94" s="151" t="s">
        <v>316</v>
      </c>
      <c r="Z94" s="151">
        <v>12.8</v>
      </c>
      <c r="AA94" s="151">
        <v>0</v>
      </c>
      <c r="AB94" s="151">
        <v>0</v>
      </c>
      <c r="AC94" s="152" t="s">
        <v>316</v>
      </c>
      <c r="AD94" s="152" t="s">
        <v>316</v>
      </c>
      <c r="AE94" s="152" t="s">
        <v>317</v>
      </c>
      <c r="AF94" s="119" t="s">
        <v>316</v>
      </c>
      <c r="AG94" s="119" t="s">
        <v>317</v>
      </c>
      <c r="AH94" s="119" t="s">
        <v>317</v>
      </c>
      <c r="AI94" s="119" t="s">
        <v>317</v>
      </c>
      <c r="AJ94" s="119" t="s">
        <v>317</v>
      </c>
      <c r="AK94" s="119" t="s">
        <v>317</v>
      </c>
      <c r="AL94" s="119" t="s">
        <v>317</v>
      </c>
      <c r="AM94" s="312" t="s">
        <v>408</v>
      </c>
      <c r="AN94" s="119" t="s">
        <v>316</v>
      </c>
      <c r="AO94" s="119" t="s">
        <v>316</v>
      </c>
      <c r="AP94" s="119" t="s">
        <v>316</v>
      </c>
      <c r="AQ94" s="119" t="s">
        <v>317</v>
      </c>
      <c r="AR94" s="119" t="s">
        <v>316</v>
      </c>
      <c r="AS94" s="119" t="s">
        <v>316</v>
      </c>
      <c r="AT94" s="119" t="s">
        <v>316</v>
      </c>
      <c r="AU94" s="119" t="s">
        <v>316</v>
      </c>
      <c r="AV94" s="119" t="s">
        <v>317</v>
      </c>
      <c r="AW94" s="119" t="s">
        <v>316</v>
      </c>
      <c r="AX94" s="119" t="s">
        <v>316</v>
      </c>
      <c r="AY94" s="119" t="s">
        <v>316</v>
      </c>
      <c r="AZ94" s="119" t="s">
        <v>316</v>
      </c>
      <c r="BA94" s="119" t="s">
        <v>316</v>
      </c>
      <c r="BB94" s="120">
        <v>8</v>
      </c>
      <c r="BC94" s="120">
        <v>1</v>
      </c>
      <c r="BD94" s="120">
        <v>7</v>
      </c>
      <c r="BE94" s="120">
        <v>1</v>
      </c>
      <c r="BF94" s="120">
        <v>4</v>
      </c>
      <c r="BG94" s="120">
        <v>0.5</v>
      </c>
      <c r="BH94" s="120" t="s">
        <v>316</v>
      </c>
      <c r="BI94" s="120" t="s">
        <v>316</v>
      </c>
      <c r="BJ94" s="120" t="s">
        <v>316</v>
      </c>
      <c r="BK94" s="120">
        <v>0</v>
      </c>
      <c r="BL94" s="120">
        <v>0</v>
      </c>
      <c r="BM94" s="120">
        <v>0</v>
      </c>
      <c r="BN94" s="120">
        <v>0</v>
      </c>
      <c r="BO94" s="153" t="s">
        <v>317</v>
      </c>
      <c r="BP94" s="153" t="s">
        <v>316</v>
      </c>
      <c r="BQ94" s="153" t="s">
        <v>316</v>
      </c>
      <c r="BR94" s="153" t="s">
        <v>316</v>
      </c>
      <c r="BS94" s="153" t="s">
        <v>317</v>
      </c>
      <c r="BT94" s="153" t="s">
        <v>317</v>
      </c>
      <c r="BU94" s="153" t="s">
        <v>316</v>
      </c>
      <c r="BV94" s="232">
        <v>0.1263</v>
      </c>
      <c r="BW94" s="221"/>
      <c r="BX94" s="219" t="s">
        <v>15</v>
      </c>
    </row>
    <row r="95" spans="1:76" ht="66.75" customHeight="1" x14ac:dyDescent="0.2">
      <c r="A95" s="311">
        <v>45323</v>
      </c>
      <c r="B95" s="76">
        <v>93</v>
      </c>
      <c r="C95" s="133" t="s">
        <v>193</v>
      </c>
      <c r="D95" s="149" t="s">
        <v>316</v>
      </c>
      <c r="E95" s="150" t="s">
        <v>316</v>
      </c>
      <c r="F95" s="150" t="s">
        <v>316</v>
      </c>
      <c r="G95" s="115">
        <v>2022</v>
      </c>
      <c r="H95" s="150" t="s">
        <v>317</v>
      </c>
      <c r="I95" s="169">
        <v>44738</v>
      </c>
      <c r="J95" s="150" t="s">
        <v>316</v>
      </c>
      <c r="K95" s="117" t="s">
        <v>317</v>
      </c>
      <c r="L95" s="117" t="s">
        <v>317</v>
      </c>
      <c r="M95" s="117">
        <v>0</v>
      </c>
      <c r="N95" s="117">
        <v>0</v>
      </c>
      <c r="O95" s="116">
        <v>0</v>
      </c>
      <c r="P95" s="55" t="s">
        <v>317</v>
      </c>
      <c r="Q95" s="55" t="s">
        <v>317</v>
      </c>
      <c r="R95" s="55" t="s">
        <v>316</v>
      </c>
      <c r="S95" s="55" t="s">
        <v>317</v>
      </c>
      <c r="T95" s="55" t="s">
        <v>317</v>
      </c>
      <c r="U95" s="55" t="s">
        <v>317</v>
      </c>
      <c r="V95" s="151" t="s">
        <v>317</v>
      </c>
      <c r="W95" s="151" t="s">
        <v>316</v>
      </c>
      <c r="X95" s="151" t="s">
        <v>316</v>
      </c>
      <c r="Y95" s="151" t="s">
        <v>316</v>
      </c>
      <c r="Z95" s="118">
        <v>66.5</v>
      </c>
      <c r="AA95" s="118">
        <v>1</v>
      </c>
      <c r="AB95" s="151" t="s">
        <v>437</v>
      </c>
      <c r="AC95" s="152" t="s">
        <v>316</v>
      </c>
      <c r="AD95" s="152" t="s">
        <v>316</v>
      </c>
      <c r="AE95" s="152" t="s">
        <v>317</v>
      </c>
      <c r="AF95" s="119" t="s">
        <v>316</v>
      </c>
      <c r="AG95" s="119" t="s">
        <v>316</v>
      </c>
      <c r="AH95" s="119" t="s">
        <v>316</v>
      </c>
      <c r="AI95" s="119" t="s">
        <v>316</v>
      </c>
      <c r="AJ95" s="119" t="s">
        <v>317</v>
      </c>
      <c r="AK95" s="119" t="s">
        <v>317</v>
      </c>
      <c r="AL95" s="119" t="s">
        <v>317</v>
      </c>
      <c r="AM95" s="201"/>
      <c r="AN95" s="119" t="s">
        <v>316</v>
      </c>
      <c r="AO95" s="119" t="s">
        <v>316</v>
      </c>
      <c r="AP95" s="119" t="s">
        <v>316</v>
      </c>
      <c r="AQ95" s="119" t="s">
        <v>316</v>
      </c>
      <c r="AR95" s="119" t="s">
        <v>316</v>
      </c>
      <c r="AS95" s="119" t="s">
        <v>316</v>
      </c>
      <c r="AT95" s="119" t="s">
        <v>316</v>
      </c>
      <c r="AU95" s="119" t="s">
        <v>316</v>
      </c>
      <c r="AV95" s="119" t="s">
        <v>316</v>
      </c>
      <c r="AW95" s="119" t="s">
        <v>316</v>
      </c>
      <c r="AX95" s="119" t="s">
        <v>316</v>
      </c>
      <c r="AY95" s="119" t="s">
        <v>316</v>
      </c>
      <c r="AZ95" s="119" t="s">
        <v>316</v>
      </c>
      <c r="BA95" s="119" t="s">
        <v>316</v>
      </c>
      <c r="BB95" s="120">
        <v>16</v>
      </c>
      <c r="BC95" s="120">
        <v>4</v>
      </c>
      <c r="BD95" s="120">
        <v>15</v>
      </c>
      <c r="BE95" s="120">
        <v>1</v>
      </c>
      <c r="BF95" s="120">
        <v>11</v>
      </c>
      <c r="BG95" s="120">
        <v>1</v>
      </c>
      <c r="BH95" s="120" t="s">
        <v>316</v>
      </c>
      <c r="BI95" s="120" t="s">
        <v>316</v>
      </c>
      <c r="BJ95" s="120" t="s">
        <v>316</v>
      </c>
      <c r="BK95" s="120">
        <v>0</v>
      </c>
      <c r="BL95" s="120">
        <v>0</v>
      </c>
      <c r="BM95" s="120">
        <v>0</v>
      </c>
      <c r="BN95" s="120">
        <v>0</v>
      </c>
      <c r="BO95" s="153" t="s">
        <v>317</v>
      </c>
      <c r="BP95" s="153" t="s">
        <v>317</v>
      </c>
      <c r="BQ95" s="153" t="s">
        <v>316</v>
      </c>
      <c r="BR95" s="153" t="s">
        <v>316</v>
      </c>
      <c r="BS95" s="153" t="s">
        <v>317</v>
      </c>
      <c r="BT95" s="153" t="s">
        <v>317</v>
      </c>
      <c r="BU95" s="153" t="s">
        <v>316</v>
      </c>
      <c r="BV95" s="232">
        <v>7.1999999999999998E-3</v>
      </c>
      <c r="BW95" s="220"/>
      <c r="BX95" s="219" t="s">
        <v>15</v>
      </c>
    </row>
    <row r="96" spans="1:76" ht="71.25" customHeight="1" x14ac:dyDescent="0.2">
      <c r="A96" s="311">
        <v>45324</v>
      </c>
      <c r="B96" s="76">
        <v>94</v>
      </c>
      <c r="C96" s="133" t="s">
        <v>194</v>
      </c>
      <c r="D96" s="149" t="s">
        <v>316</v>
      </c>
      <c r="E96" s="150" t="s">
        <v>316</v>
      </c>
      <c r="F96" s="150" t="s">
        <v>316</v>
      </c>
      <c r="G96" s="169">
        <v>39814</v>
      </c>
      <c r="H96" s="150" t="s">
        <v>317</v>
      </c>
      <c r="I96" s="169">
        <v>43101</v>
      </c>
      <c r="J96" s="150" t="s">
        <v>316</v>
      </c>
      <c r="K96" s="117" t="s">
        <v>316</v>
      </c>
      <c r="L96" s="117" t="s">
        <v>438</v>
      </c>
      <c r="M96" s="116">
        <v>29.85</v>
      </c>
      <c r="N96" s="116">
        <v>29.85</v>
      </c>
      <c r="O96" s="116">
        <v>29.85</v>
      </c>
      <c r="P96" s="55" t="s">
        <v>316</v>
      </c>
      <c r="Q96" s="55" t="s">
        <v>317</v>
      </c>
      <c r="R96" s="55" t="s">
        <v>317</v>
      </c>
      <c r="S96" s="55" t="s">
        <v>316</v>
      </c>
      <c r="T96" s="55" t="s">
        <v>317</v>
      </c>
      <c r="U96" s="55" t="s">
        <v>317</v>
      </c>
      <c r="V96" s="151" t="s">
        <v>317</v>
      </c>
      <c r="W96" s="151" t="s">
        <v>316</v>
      </c>
      <c r="X96" s="151" t="s">
        <v>317</v>
      </c>
      <c r="Y96" s="151" t="s">
        <v>316</v>
      </c>
      <c r="Z96" s="151">
        <v>83.8</v>
      </c>
      <c r="AA96" s="118">
        <v>1</v>
      </c>
      <c r="AB96" s="151" t="s">
        <v>439</v>
      </c>
      <c r="AC96" s="152" t="s">
        <v>316</v>
      </c>
      <c r="AD96" s="152" t="s">
        <v>316</v>
      </c>
      <c r="AE96" s="152" t="s">
        <v>317</v>
      </c>
      <c r="AF96" s="119" t="s">
        <v>316</v>
      </c>
      <c r="AG96" s="119" t="s">
        <v>317</v>
      </c>
      <c r="AH96" s="119" t="s">
        <v>317</v>
      </c>
      <c r="AI96" s="119" t="s">
        <v>317</v>
      </c>
      <c r="AJ96" s="119" t="s">
        <v>317</v>
      </c>
      <c r="AK96" s="119" t="s">
        <v>317</v>
      </c>
      <c r="AL96" s="119" t="s">
        <v>316</v>
      </c>
      <c r="AM96" s="312"/>
      <c r="AN96" s="119" t="s">
        <v>316</v>
      </c>
      <c r="AO96" s="119" t="s">
        <v>316</v>
      </c>
      <c r="AP96" s="119" t="s">
        <v>316</v>
      </c>
      <c r="AQ96" s="119" t="s">
        <v>316</v>
      </c>
      <c r="AR96" s="119" t="s">
        <v>316</v>
      </c>
      <c r="AS96" s="119" t="s">
        <v>316</v>
      </c>
      <c r="AT96" s="119" t="s">
        <v>316</v>
      </c>
      <c r="AU96" s="119" t="s">
        <v>316</v>
      </c>
      <c r="AV96" s="119" t="s">
        <v>317</v>
      </c>
      <c r="AW96" s="119" t="s">
        <v>316</v>
      </c>
      <c r="AX96" s="119" t="s">
        <v>316</v>
      </c>
      <c r="AY96" s="119" t="s">
        <v>316</v>
      </c>
      <c r="AZ96" s="119" t="s">
        <v>316</v>
      </c>
      <c r="BA96" s="119" t="s">
        <v>316</v>
      </c>
      <c r="BB96" s="120">
        <v>15</v>
      </c>
      <c r="BC96" s="120">
        <v>5</v>
      </c>
      <c r="BD96" s="120">
        <v>9</v>
      </c>
      <c r="BE96" s="120">
        <v>3</v>
      </c>
      <c r="BF96" s="120">
        <v>7.3</v>
      </c>
      <c r="BG96" s="120">
        <v>2.6</v>
      </c>
      <c r="BH96" s="120" t="s">
        <v>316</v>
      </c>
      <c r="BI96" s="120" t="s">
        <v>316</v>
      </c>
      <c r="BJ96" s="120" t="s">
        <v>316</v>
      </c>
      <c r="BK96" s="120">
        <v>0</v>
      </c>
      <c r="BL96" s="120">
        <v>0</v>
      </c>
      <c r="BM96" s="120">
        <v>0</v>
      </c>
      <c r="BN96" s="120">
        <v>0</v>
      </c>
      <c r="BO96" s="153" t="s">
        <v>317</v>
      </c>
      <c r="BP96" s="153" t="s">
        <v>316</v>
      </c>
      <c r="BQ96" s="153" t="s">
        <v>316</v>
      </c>
      <c r="BR96" s="153" t="s">
        <v>316</v>
      </c>
      <c r="BS96" s="153" t="s">
        <v>316</v>
      </c>
      <c r="BT96" s="153" t="s">
        <v>317</v>
      </c>
      <c r="BU96" s="153" t="s">
        <v>317</v>
      </c>
      <c r="BV96" s="232">
        <v>6.3200000000000006E-2</v>
      </c>
      <c r="BW96" s="220"/>
      <c r="BX96" s="219" t="s">
        <v>15</v>
      </c>
    </row>
    <row r="97" spans="1:76" x14ac:dyDescent="0.2">
      <c r="A97" s="311">
        <v>45324</v>
      </c>
      <c r="B97" s="76">
        <v>95</v>
      </c>
      <c r="C97" s="133" t="s">
        <v>195</v>
      </c>
      <c r="D97" s="149" t="s">
        <v>316</v>
      </c>
      <c r="E97" s="150" t="s">
        <v>316</v>
      </c>
      <c r="F97" s="150" t="s">
        <v>316</v>
      </c>
      <c r="G97" s="115">
        <v>2020</v>
      </c>
      <c r="H97" s="150" t="s">
        <v>316</v>
      </c>
      <c r="I97" s="169">
        <v>45078</v>
      </c>
      <c r="J97" s="150" t="s">
        <v>316</v>
      </c>
      <c r="K97" s="117" t="s">
        <v>317</v>
      </c>
      <c r="L97" s="117" t="s">
        <v>317</v>
      </c>
      <c r="M97" s="117">
        <v>0</v>
      </c>
      <c r="N97" s="117">
        <v>0</v>
      </c>
      <c r="O97" s="117">
        <v>0</v>
      </c>
      <c r="P97" s="55" t="s">
        <v>317</v>
      </c>
      <c r="Q97" s="55" t="s">
        <v>317</v>
      </c>
      <c r="R97" s="55" t="s">
        <v>317</v>
      </c>
      <c r="S97" s="55" t="s">
        <v>316</v>
      </c>
      <c r="T97" s="55" t="s">
        <v>317</v>
      </c>
      <c r="U97" s="55" t="s">
        <v>317</v>
      </c>
      <c r="V97" s="151" t="s">
        <v>317</v>
      </c>
      <c r="W97" s="151" t="s">
        <v>317</v>
      </c>
      <c r="X97" s="151" t="s">
        <v>316</v>
      </c>
      <c r="Y97" s="151" t="s">
        <v>316</v>
      </c>
      <c r="Z97" s="151">
        <v>470</v>
      </c>
      <c r="AA97" s="118">
        <v>2</v>
      </c>
      <c r="AB97" s="151" t="s">
        <v>440</v>
      </c>
      <c r="AC97" s="152" t="s">
        <v>316</v>
      </c>
      <c r="AD97" s="152" t="s">
        <v>316</v>
      </c>
      <c r="AE97" s="152" t="s">
        <v>317</v>
      </c>
      <c r="AF97" s="119" t="s">
        <v>316</v>
      </c>
      <c r="AG97" s="119" t="s">
        <v>317</v>
      </c>
      <c r="AH97" s="119" t="s">
        <v>317</v>
      </c>
      <c r="AI97" s="119" t="s">
        <v>317</v>
      </c>
      <c r="AJ97" s="119" t="s">
        <v>317</v>
      </c>
      <c r="AK97" s="119" t="s">
        <v>317</v>
      </c>
      <c r="AL97" s="119" t="s">
        <v>317</v>
      </c>
      <c r="AM97" s="119"/>
      <c r="AN97" s="119" t="s">
        <v>316</v>
      </c>
      <c r="AO97" s="119" t="s">
        <v>316</v>
      </c>
      <c r="AP97" s="119" t="s">
        <v>316</v>
      </c>
      <c r="AQ97" s="119" t="s">
        <v>316</v>
      </c>
      <c r="AR97" s="119" t="s">
        <v>316</v>
      </c>
      <c r="AS97" s="119" t="s">
        <v>316</v>
      </c>
      <c r="AT97" s="119" t="s">
        <v>316</v>
      </c>
      <c r="AU97" s="119" t="s">
        <v>316</v>
      </c>
      <c r="AV97" s="119" t="s">
        <v>316</v>
      </c>
      <c r="AW97" s="119" t="s">
        <v>316</v>
      </c>
      <c r="AX97" s="119" t="s">
        <v>316</v>
      </c>
      <c r="AY97" s="119" t="s">
        <v>316</v>
      </c>
      <c r="AZ97" s="119" t="s">
        <v>316</v>
      </c>
      <c r="BA97" s="119" t="s">
        <v>316</v>
      </c>
      <c r="BB97" s="120">
        <v>14</v>
      </c>
      <c r="BC97" s="120">
        <v>10</v>
      </c>
      <c r="BD97" s="120">
        <v>11</v>
      </c>
      <c r="BE97" s="120">
        <v>3</v>
      </c>
      <c r="BF97" s="120">
        <v>9</v>
      </c>
      <c r="BG97" s="120">
        <v>2</v>
      </c>
      <c r="BH97" s="120" t="s">
        <v>316</v>
      </c>
      <c r="BI97" s="120" t="s">
        <v>316</v>
      </c>
      <c r="BJ97" s="120" t="s">
        <v>316</v>
      </c>
      <c r="BK97" s="120">
        <v>0</v>
      </c>
      <c r="BL97" s="120">
        <v>0</v>
      </c>
      <c r="BM97" s="120">
        <v>0</v>
      </c>
      <c r="BN97" s="120">
        <v>0</v>
      </c>
      <c r="BO97" s="153" t="s">
        <v>317</v>
      </c>
      <c r="BP97" s="153" t="s">
        <v>316</v>
      </c>
      <c r="BQ97" s="153" t="s">
        <v>316</v>
      </c>
      <c r="BR97" s="153" t="s">
        <v>316</v>
      </c>
      <c r="BS97" s="153" t="s">
        <v>317</v>
      </c>
      <c r="BT97" s="153" t="s">
        <v>317</v>
      </c>
      <c r="BU97" s="153" t="s">
        <v>316</v>
      </c>
      <c r="BV97" s="232">
        <v>1E-4</v>
      </c>
      <c r="BW97" s="220"/>
      <c r="BX97" s="219" t="s">
        <v>15</v>
      </c>
    </row>
    <row r="98" spans="1:76" ht="92.25" customHeight="1" x14ac:dyDescent="0.2">
      <c r="A98" s="311">
        <v>45323</v>
      </c>
      <c r="B98" s="76">
        <v>96</v>
      </c>
      <c r="C98" s="133" t="s">
        <v>196</v>
      </c>
      <c r="D98" s="149" t="s">
        <v>316</v>
      </c>
      <c r="E98" s="150" t="s">
        <v>316</v>
      </c>
      <c r="F98" s="150" t="s">
        <v>316</v>
      </c>
      <c r="G98" s="150">
        <v>2022</v>
      </c>
      <c r="H98" s="150" t="s">
        <v>317</v>
      </c>
      <c r="I98" s="166">
        <v>44600</v>
      </c>
      <c r="J98" s="150" t="s">
        <v>316</v>
      </c>
      <c r="K98" s="117" t="s">
        <v>317</v>
      </c>
      <c r="L98" s="117" t="s">
        <v>317</v>
      </c>
      <c r="M98" s="117">
        <v>0</v>
      </c>
      <c r="N98" s="117">
        <v>0</v>
      </c>
      <c r="O98" s="117">
        <v>0</v>
      </c>
      <c r="P98" s="55" t="s">
        <v>317</v>
      </c>
      <c r="Q98" s="55" t="s">
        <v>317</v>
      </c>
      <c r="R98" s="55" t="s">
        <v>316</v>
      </c>
      <c r="S98" s="55" t="s">
        <v>317</v>
      </c>
      <c r="T98" s="55" t="s">
        <v>317</v>
      </c>
      <c r="U98" s="55" t="s">
        <v>317</v>
      </c>
      <c r="V98" s="151" t="s">
        <v>317</v>
      </c>
      <c r="W98" s="151" t="s">
        <v>316</v>
      </c>
      <c r="X98" s="151" t="s">
        <v>316</v>
      </c>
      <c r="Y98" s="151" t="s">
        <v>316</v>
      </c>
      <c r="Z98" s="151">
        <v>8.1999999999999993</v>
      </c>
      <c r="AA98" s="151">
        <v>1</v>
      </c>
      <c r="AB98" s="151" t="s">
        <v>441</v>
      </c>
      <c r="AC98" s="152" t="s">
        <v>316</v>
      </c>
      <c r="AD98" s="152" t="s">
        <v>316</v>
      </c>
      <c r="AE98" s="152" t="s">
        <v>317</v>
      </c>
      <c r="AF98" s="119" t="s">
        <v>316</v>
      </c>
      <c r="AG98" s="119" t="s">
        <v>316</v>
      </c>
      <c r="AH98" s="119" t="s">
        <v>316</v>
      </c>
      <c r="AI98" s="119" t="s">
        <v>316</v>
      </c>
      <c r="AJ98" s="119" t="s">
        <v>317</v>
      </c>
      <c r="AK98" s="119" t="s">
        <v>317</v>
      </c>
      <c r="AL98" s="119" t="s">
        <v>317</v>
      </c>
      <c r="AM98" s="201"/>
      <c r="AN98" s="119" t="s">
        <v>316</v>
      </c>
      <c r="AO98" s="119" t="s">
        <v>316</v>
      </c>
      <c r="AP98" s="119" t="s">
        <v>316</v>
      </c>
      <c r="AQ98" s="119" t="s">
        <v>316</v>
      </c>
      <c r="AR98" s="119" t="s">
        <v>316</v>
      </c>
      <c r="AS98" s="119" t="s">
        <v>316</v>
      </c>
      <c r="AT98" s="119" t="s">
        <v>316</v>
      </c>
      <c r="AU98" s="119" t="s">
        <v>316</v>
      </c>
      <c r="AV98" s="119" t="s">
        <v>316</v>
      </c>
      <c r="AW98" s="119" t="s">
        <v>316</v>
      </c>
      <c r="AX98" s="119" t="s">
        <v>316</v>
      </c>
      <c r="AY98" s="119" t="s">
        <v>316</v>
      </c>
      <c r="AZ98" s="119" t="s">
        <v>316</v>
      </c>
      <c r="BA98" s="119" t="s">
        <v>316</v>
      </c>
      <c r="BB98" s="120">
        <v>8</v>
      </c>
      <c r="BC98" s="120">
        <v>2</v>
      </c>
      <c r="BD98" s="120">
        <v>7</v>
      </c>
      <c r="BE98" s="120">
        <v>2</v>
      </c>
      <c r="BF98" s="120">
        <v>7</v>
      </c>
      <c r="BG98" s="120">
        <v>1</v>
      </c>
      <c r="BH98" s="120" t="s">
        <v>316</v>
      </c>
      <c r="BI98" s="120" t="s">
        <v>316</v>
      </c>
      <c r="BJ98" s="120" t="s">
        <v>316</v>
      </c>
      <c r="BK98" s="120">
        <v>0</v>
      </c>
      <c r="BL98" s="120">
        <v>0</v>
      </c>
      <c r="BM98" s="120">
        <v>0</v>
      </c>
      <c r="BN98" s="120">
        <v>0</v>
      </c>
      <c r="BO98" s="153" t="s">
        <v>317</v>
      </c>
      <c r="BP98" s="153" t="s">
        <v>317</v>
      </c>
      <c r="BQ98" s="153" t="s">
        <v>316</v>
      </c>
      <c r="BR98" s="153" t="s">
        <v>316</v>
      </c>
      <c r="BS98" s="153" t="s">
        <v>317</v>
      </c>
      <c r="BT98" s="153" t="s">
        <v>317</v>
      </c>
      <c r="BU98" s="153" t="s">
        <v>316</v>
      </c>
      <c r="BV98" s="232">
        <v>0</v>
      </c>
      <c r="BW98" s="220"/>
      <c r="BX98" s="219" t="s">
        <v>15</v>
      </c>
    </row>
    <row r="99" spans="1:76" x14ac:dyDescent="0.2">
      <c r="A99" s="311"/>
      <c r="B99" s="76">
        <v>97</v>
      </c>
      <c r="C99" s="133" t="s">
        <v>298</v>
      </c>
      <c r="D99" s="149" t="s">
        <v>316</v>
      </c>
      <c r="E99" s="150" t="s">
        <v>316</v>
      </c>
      <c r="F99" s="150" t="s">
        <v>316</v>
      </c>
      <c r="G99" s="150">
        <v>2018</v>
      </c>
      <c r="H99" s="150" t="s">
        <v>316</v>
      </c>
      <c r="I99" s="150">
        <v>2020</v>
      </c>
      <c r="J99" s="150" t="s">
        <v>316</v>
      </c>
      <c r="K99" s="117" t="s">
        <v>317</v>
      </c>
      <c r="L99" s="117" t="s">
        <v>317</v>
      </c>
      <c r="M99" s="117">
        <v>0</v>
      </c>
      <c r="N99" s="117">
        <v>0</v>
      </c>
      <c r="O99" s="117">
        <v>0</v>
      </c>
      <c r="P99" s="55" t="s">
        <v>317</v>
      </c>
      <c r="Q99" s="55" t="s">
        <v>317</v>
      </c>
      <c r="R99" s="55" t="s">
        <v>317</v>
      </c>
      <c r="S99" s="55" t="s">
        <v>316</v>
      </c>
      <c r="T99" s="55" t="s">
        <v>317</v>
      </c>
      <c r="U99" s="55" t="s">
        <v>317</v>
      </c>
      <c r="V99" s="151" t="s">
        <v>317</v>
      </c>
      <c r="W99" s="151" t="s">
        <v>316</v>
      </c>
      <c r="X99" s="151" t="s">
        <v>317</v>
      </c>
      <c r="Y99" s="151" t="s">
        <v>316</v>
      </c>
      <c r="Z99" s="151"/>
      <c r="AA99" s="151"/>
      <c r="AB99" s="193"/>
      <c r="AC99" s="152" t="s">
        <v>316</v>
      </c>
      <c r="AD99" s="152" t="s">
        <v>316</v>
      </c>
      <c r="AE99" s="152" t="s">
        <v>317</v>
      </c>
      <c r="AF99" s="119" t="s">
        <v>316</v>
      </c>
      <c r="AG99" s="119" t="s">
        <v>317</v>
      </c>
      <c r="AH99" s="119" t="s">
        <v>317</v>
      </c>
      <c r="AI99" s="119" t="s">
        <v>317</v>
      </c>
      <c r="AJ99" s="119" t="s">
        <v>317</v>
      </c>
      <c r="AK99" s="119" t="s">
        <v>317</v>
      </c>
      <c r="AL99" s="119" t="s">
        <v>317</v>
      </c>
      <c r="AM99" s="119" t="s">
        <v>318</v>
      </c>
      <c r="AN99" s="119" t="s">
        <v>316</v>
      </c>
      <c r="AO99" s="119" t="s">
        <v>317</v>
      </c>
      <c r="AP99" s="119" t="s">
        <v>316</v>
      </c>
      <c r="AQ99" s="119" t="s">
        <v>316</v>
      </c>
      <c r="AR99" s="119" t="s">
        <v>316</v>
      </c>
      <c r="AS99" s="119" t="s">
        <v>316</v>
      </c>
      <c r="AT99" s="119" t="s">
        <v>316</v>
      </c>
      <c r="AU99" s="119" t="s">
        <v>316</v>
      </c>
      <c r="AV99" s="119" t="s">
        <v>317</v>
      </c>
      <c r="AW99" s="119" t="s">
        <v>316</v>
      </c>
      <c r="AX99" s="119" t="s">
        <v>316</v>
      </c>
      <c r="AY99" s="119" t="s">
        <v>316</v>
      </c>
      <c r="AZ99" s="119" t="s">
        <v>316</v>
      </c>
      <c r="BA99" s="119" t="s">
        <v>316</v>
      </c>
      <c r="BB99" s="120">
        <v>6</v>
      </c>
      <c r="BC99" s="120">
        <v>0</v>
      </c>
      <c r="BD99" s="120">
        <v>6</v>
      </c>
      <c r="BE99" s="120">
        <v>0</v>
      </c>
      <c r="BF99" s="120">
        <v>5</v>
      </c>
      <c r="BG99" s="120">
        <v>0</v>
      </c>
      <c r="BH99" s="120" t="s">
        <v>316</v>
      </c>
      <c r="BI99" s="120" t="s">
        <v>316</v>
      </c>
      <c r="BJ99" s="120" t="s">
        <v>316</v>
      </c>
      <c r="BK99" s="120">
        <v>0</v>
      </c>
      <c r="BL99" s="120">
        <v>0</v>
      </c>
      <c r="BM99" s="120">
        <v>0</v>
      </c>
      <c r="BN99" s="120">
        <v>0</v>
      </c>
      <c r="BO99" s="153" t="s">
        <v>317</v>
      </c>
      <c r="BP99" s="153" t="s">
        <v>317</v>
      </c>
      <c r="BQ99" s="153" t="s">
        <v>316</v>
      </c>
      <c r="BR99" s="153" t="s">
        <v>317</v>
      </c>
      <c r="BS99" s="153" t="s">
        <v>317</v>
      </c>
      <c r="BT99" s="153" t="s">
        <v>317</v>
      </c>
      <c r="BU99" s="153" t="s">
        <v>316</v>
      </c>
      <c r="BV99" s="232">
        <v>0</v>
      </c>
      <c r="BW99" s="220"/>
      <c r="BX99" s="219" t="s">
        <v>15</v>
      </c>
    </row>
    <row r="100" spans="1:76" ht="38.25" x14ac:dyDescent="0.2">
      <c r="A100" s="311">
        <v>45317</v>
      </c>
      <c r="B100" s="76">
        <v>98</v>
      </c>
      <c r="C100" s="133" t="s">
        <v>198</v>
      </c>
      <c r="D100" s="330" t="s">
        <v>316</v>
      </c>
      <c r="E100" s="150" t="s">
        <v>316</v>
      </c>
      <c r="F100" s="150" t="s">
        <v>317</v>
      </c>
      <c r="G100" s="150">
        <v>2013</v>
      </c>
      <c r="H100" s="150" t="s">
        <v>317</v>
      </c>
      <c r="I100" s="166">
        <v>45078</v>
      </c>
      <c r="J100" s="150" t="s">
        <v>316</v>
      </c>
      <c r="K100" s="117" t="s">
        <v>317</v>
      </c>
      <c r="L100" s="117" t="s">
        <v>317</v>
      </c>
      <c r="M100" s="117">
        <v>0</v>
      </c>
      <c r="N100" s="117">
        <v>0</v>
      </c>
      <c r="O100" s="117">
        <v>0</v>
      </c>
      <c r="P100" s="55" t="s">
        <v>317</v>
      </c>
      <c r="Q100" s="55" t="s">
        <v>317</v>
      </c>
      <c r="R100" s="55" t="s">
        <v>316</v>
      </c>
      <c r="S100" s="55" t="s">
        <v>317</v>
      </c>
      <c r="T100" s="55" t="s">
        <v>317</v>
      </c>
      <c r="U100" s="55" t="s">
        <v>317</v>
      </c>
      <c r="V100" s="151" t="s">
        <v>317</v>
      </c>
      <c r="W100" s="151" t="s">
        <v>316</v>
      </c>
      <c r="X100" s="151" t="s">
        <v>316</v>
      </c>
      <c r="Y100" s="151" t="s">
        <v>316</v>
      </c>
      <c r="Z100" s="193">
        <v>723.3</v>
      </c>
      <c r="AA100" s="151">
        <v>18</v>
      </c>
      <c r="AB100" s="151" t="s">
        <v>442</v>
      </c>
      <c r="AC100" s="152" t="s">
        <v>316</v>
      </c>
      <c r="AD100" s="152" t="s">
        <v>316</v>
      </c>
      <c r="AE100" s="152" t="s">
        <v>317</v>
      </c>
      <c r="AF100" s="119" t="s">
        <v>316</v>
      </c>
      <c r="AG100" s="119" t="s">
        <v>317</v>
      </c>
      <c r="AH100" s="119" t="s">
        <v>317</v>
      </c>
      <c r="AI100" s="119" t="s">
        <v>317</v>
      </c>
      <c r="AJ100" s="119" t="s">
        <v>317</v>
      </c>
      <c r="AK100" s="119" t="s">
        <v>317</v>
      </c>
      <c r="AL100" s="119" t="s">
        <v>316</v>
      </c>
      <c r="AM100" s="312" t="s">
        <v>329</v>
      </c>
      <c r="AN100" s="119" t="s">
        <v>316</v>
      </c>
      <c r="AO100" s="119" t="s">
        <v>316</v>
      </c>
      <c r="AP100" s="119" t="s">
        <v>316</v>
      </c>
      <c r="AQ100" s="119" t="s">
        <v>316</v>
      </c>
      <c r="AR100" s="119" t="s">
        <v>316</v>
      </c>
      <c r="AS100" s="119" t="s">
        <v>316</v>
      </c>
      <c r="AT100" s="119" t="s">
        <v>316</v>
      </c>
      <c r="AU100" s="119" t="s">
        <v>316</v>
      </c>
      <c r="AV100" s="119" t="s">
        <v>316</v>
      </c>
      <c r="AW100" s="119" t="s">
        <v>316</v>
      </c>
      <c r="AX100" s="119" t="s">
        <v>316</v>
      </c>
      <c r="AY100" s="119" t="s">
        <v>316</v>
      </c>
      <c r="AZ100" s="119" t="s">
        <v>316</v>
      </c>
      <c r="BA100" s="119" t="s">
        <v>316</v>
      </c>
      <c r="BB100" s="120">
        <v>25</v>
      </c>
      <c r="BC100" s="120">
        <v>13</v>
      </c>
      <c r="BD100" s="120">
        <v>11</v>
      </c>
      <c r="BE100" s="120">
        <v>13</v>
      </c>
      <c r="BF100" s="120">
        <v>7.6</v>
      </c>
      <c r="BG100" s="120">
        <v>8</v>
      </c>
      <c r="BH100" s="120" t="s">
        <v>316</v>
      </c>
      <c r="BI100" s="120" t="s">
        <v>316</v>
      </c>
      <c r="BJ100" s="120" t="s">
        <v>316</v>
      </c>
      <c r="BK100" s="120">
        <v>6</v>
      </c>
      <c r="BL100" s="120">
        <v>1</v>
      </c>
      <c r="BM100" s="120">
        <v>0</v>
      </c>
      <c r="BN100" s="120">
        <v>0</v>
      </c>
      <c r="BO100" s="153" t="s">
        <v>317</v>
      </c>
      <c r="BP100" s="153" t="s">
        <v>316</v>
      </c>
      <c r="BQ100" s="153" t="s">
        <v>316</v>
      </c>
      <c r="BR100" s="153" t="s">
        <v>317</v>
      </c>
      <c r="BS100" s="153" t="s">
        <v>316</v>
      </c>
      <c r="BT100" s="153" t="s">
        <v>317</v>
      </c>
      <c r="BU100" s="153" t="s">
        <v>316</v>
      </c>
      <c r="BV100" s="232">
        <v>1.35E-2</v>
      </c>
      <c r="BW100" s="221"/>
      <c r="BX100" s="219" t="s">
        <v>15</v>
      </c>
    </row>
    <row r="101" spans="1:76" x14ac:dyDescent="0.2">
      <c r="A101" s="331">
        <v>45272</v>
      </c>
      <c r="B101" s="332">
        <v>99</v>
      </c>
      <c r="C101" s="333" t="s">
        <v>299</v>
      </c>
      <c r="D101" s="330" t="s">
        <v>316</v>
      </c>
      <c r="E101" s="150" t="s">
        <v>316</v>
      </c>
      <c r="F101" s="150" t="s">
        <v>316</v>
      </c>
      <c r="G101" s="173">
        <v>2021</v>
      </c>
      <c r="H101" s="150" t="s">
        <v>317</v>
      </c>
      <c r="I101" s="150">
        <v>2023</v>
      </c>
      <c r="J101" s="150" t="s">
        <v>316</v>
      </c>
      <c r="K101" s="117" t="s">
        <v>316</v>
      </c>
      <c r="L101" s="117" t="s">
        <v>317</v>
      </c>
      <c r="M101" s="117">
        <v>0</v>
      </c>
      <c r="N101" s="117">
        <v>0</v>
      </c>
      <c r="O101" s="117">
        <v>0</v>
      </c>
      <c r="P101" s="55" t="s">
        <v>316</v>
      </c>
      <c r="Q101" s="55" t="s">
        <v>317</v>
      </c>
      <c r="R101" s="55" t="s">
        <v>317</v>
      </c>
      <c r="S101" s="55" t="s">
        <v>316</v>
      </c>
      <c r="T101" s="55" t="s">
        <v>316</v>
      </c>
      <c r="U101" s="55" t="s">
        <v>317</v>
      </c>
      <c r="V101" s="151" t="s">
        <v>317</v>
      </c>
      <c r="W101" s="151" t="s">
        <v>316</v>
      </c>
      <c r="X101" s="151" t="s">
        <v>316</v>
      </c>
      <c r="Y101" s="151" t="s">
        <v>316</v>
      </c>
      <c r="Z101" s="151">
        <v>191</v>
      </c>
      <c r="AA101" s="151">
        <v>0</v>
      </c>
      <c r="AB101" s="151">
        <v>0</v>
      </c>
      <c r="AC101" s="152" t="s">
        <v>316</v>
      </c>
      <c r="AD101" s="152" t="s">
        <v>316</v>
      </c>
      <c r="AE101" s="152" t="s">
        <v>317</v>
      </c>
      <c r="AF101" s="119" t="s">
        <v>316</v>
      </c>
      <c r="AG101" s="119" t="s">
        <v>316</v>
      </c>
      <c r="AH101" s="119" t="s">
        <v>316</v>
      </c>
      <c r="AI101" s="119" t="s">
        <v>316</v>
      </c>
      <c r="AJ101" s="119" t="s">
        <v>316</v>
      </c>
      <c r="AK101" s="119" t="s">
        <v>317</v>
      </c>
      <c r="AL101" s="119" t="s">
        <v>317</v>
      </c>
      <c r="AM101" s="312" t="s">
        <v>318</v>
      </c>
      <c r="AN101" s="119" t="s">
        <v>316</v>
      </c>
      <c r="AO101" s="119" t="s">
        <v>316</v>
      </c>
      <c r="AP101" s="119" t="s">
        <v>316</v>
      </c>
      <c r="AQ101" s="119" t="s">
        <v>316</v>
      </c>
      <c r="AR101" s="119" t="s">
        <v>316</v>
      </c>
      <c r="AS101" s="119" t="s">
        <v>316</v>
      </c>
      <c r="AT101" s="119" t="s">
        <v>316</v>
      </c>
      <c r="AU101" s="119" t="s">
        <v>316</v>
      </c>
      <c r="AV101" s="119" t="s">
        <v>316</v>
      </c>
      <c r="AW101" s="119" t="s">
        <v>316</v>
      </c>
      <c r="AX101" s="119" t="s">
        <v>316</v>
      </c>
      <c r="AY101" s="119" t="s">
        <v>316</v>
      </c>
      <c r="AZ101" s="119" t="s">
        <v>316</v>
      </c>
      <c r="BA101" s="119" t="s">
        <v>316</v>
      </c>
      <c r="BB101" s="120">
        <v>16</v>
      </c>
      <c r="BC101" s="120">
        <v>10</v>
      </c>
      <c r="BD101" s="120">
        <v>6</v>
      </c>
      <c r="BE101" s="120">
        <v>10</v>
      </c>
      <c r="BF101" s="120">
        <v>4.5</v>
      </c>
      <c r="BG101" s="120">
        <v>8</v>
      </c>
      <c r="BH101" s="120" t="s">
        <v>316</v>
      </c>
      <c r="BI101" s="120" t="s">
        <v>316</v>
      </c>
      <c r="BJ101" s="120" t="s">
        <v>316</v>
      </c>
      <c r="BK101" s="120">
        <v>0</v>
      </c>
      <c r="BL101" s="120">
        <v>0</v>
      </c>
      <c r="BM101" s="120">
        <v>0</v>
      </c>
      <c r="BN101" s="120">
        <v>0</v>
      </c>
      <c r="BO101" s="153" t="s">
        <v>317</v>
      </c>
      <c r="BP101" s="153" t="s">
        <v>316</v>
      </c>
      <c r="BQ101" s="153" t="s">
        <v>316</v>
      </c>
      <c r="BR101" s="153" t="s">
        <v>316</v>
      </c>
      <c r="BS101" s="153" t="s">
        <v>317</v>
      </c>
      <c r="BT101" s="153" t="s">
        <v>317</v>
      </c>
      <c r="BU101" s="153" t="s">
        <v>316</v>
      </c>
      <c r="BV101" s="232">
        <v>0.01</v>
      </c>
      <c r="BW101" s="220"/>
      <c r="BX101" s="219" t="s">
        <v>15</v>
      </c>
    </row>
    <row r="102" spans="1:76" ht="76.5" x14ac:dyDescent="0.2">
      <c r="A102" s="311">
        <v>45365</v>
      </c>
      <c r="B102" s="76">
        <v>100</v>
      </c>
      <c r="C102" s="133" t="s">
        <v>210</v>
      </c>
      <c r="D102" s="149" t="s">
        <v>316</v>
      </c>
      <c r="E102" s="150" t="s">
        <v>316</v>
      </c>
      <c r="F102" s="150" t="s">
        <v>316</v>
      </c>
      <c r="G102" s="173">
        <v>44501</v>
      </c>
      <c r="H102" s="150" t="s">
        <v>316</v>
      </c>
      <c r="I102" s="166">
        <v>44949</v>
      </c>
      <c r="J102" s="150" t="s">
        <v>316</v>
      </c>
      <c r="K102" s="117" t="s">
        <v>317</v>
      </c>
      <c r="L102" s="117" t="s">
        <v>560</v>
      </c>
      <c r="M102" s="117">
        <v>0</v>
      </c>
      <c r="N102" s="117">
        <v>0</v>
      </c>
      <c r="O102" s="117">
        <v>0</v>
      </c>
      <c r="P102" s="55" t="s">
        <v>316</v>
      </c>
      <c r="Q102" s="55" t="s">
        <v>317</v>
      </c>
      <c r="R102" s="55" t="s">
        <v>316</v>
      </c>
      <c r="S102" s="55" t="s">
        <v>317</v>
      </c>
      <c r="T102" s="55" t="s">
        <v>316</v>
      </c>
      <c r="U102" s="55" t="s">
        <v>317</v>
      </c>
      <c r="V102" s="151" t="s">
        <v>317</v>
      </c>
      <c r="W102" s="151" t="s">
        <v>316</v>
      </c>
      <c r="X102" s="151" t="s">
        <v>316</v>
      </c>
      <c r="Y102" s="151" t="s">
        <v>316</v>
      </c>
      <c r="Z102" s="151">
        <v>325</v>
      </c>
      <c r="AA102" s="151">
        <v>15</v>
      </c>
      <c r="AB102" s="151" t="s">
        <v>443</v>
      </c>
      <c r="AC102" s="152" t="s">
        <v>316</v>
      </c>
      <c r="AD102" s="152" t="s">
        <v>316</v>
      </c>
      <c r="AE102" s="152" t="s">
        <v>316</v>
      </c>
      <c r="AF102" s="119" t="s">
        <v>316</v>
      </c>
      <c r="AG102" s="119" t="s">
        <v>316</v>
      </c>
      <c r="AH102" s="119" t="s">
        <v>316</v>
      </c>
      <c r="AI102" s="119" t="s">
        <v>316</v>
      </c>
      <c r="AJ102" s="119" t="s">
        <v>316</v>
      </c>
      <c r="AK102" s="119" t="s">
        <v>316</v>
      </c>
      <c r="AL102" s="119" t="s">
        <v>316</v>
      </c>
      <c r="AM102" s="312" t="s">
        <v>444</v>
      </c>
      <c r="AN102" s="119" t="s">
        <v>316</v>
      </c>
      <c r="AO102" s="119" t="s">
        <v>316</v>
      </c>
      <c r="AP102" s="119" t="s">
        <v>316</v>
      </c>
      <c r="AQ102" s="119" t="s">
        <v>316</v>
      </c>
      <c r="AR102" s="119" t="s">
        <v>316</v>
      </c>
      <c r="AS102" s="119" t="s">
        <v>316</v>
      </c>
      <c r="AT102" s="119" t="s">
        <v>316</v>
      </c>
      <c r="AU102" s="119" t="s">
        <v>316</v>
      </c>
      <c r="AV102" s="119" t="s">
        <v>316</v>
      </c>
      <c r="AW102" s="119" t="s">
        <v>316</v>
      </c>
      <c r="AX102" s="119" t="s">
        <v>316</v>
      </c>
      <c r="AY102" s="119" t="s">
        <v>316</v>
      </c>
      <c r="AZ102" s="119" t="s">
        <v>316</v>
      </c>
      <c r="BA102" s="119" t="s">
        <v>316</v>
      </c>
      <c r="BB102" s="120">
        <v>35</v>
      </c>
      <c r="BC102" s="120">
        <v>18</v>
      </c>
      <c r="BD102" s="120">
        <v>14</v>
      </c>
      <c r="BE102" s="120">
        <v>18</v>
      </c>
      <c r="BF102" s="120">
        <v>9</v>
      </c>
      <c r="BG102" s="120">
        <v>9</v>
      </c>
      <c r="BH102" s="120" t="s">
        <v>316</v>
      </c>
      <c r="BI102" s="120" t="s">
        <v>316</v>
      </c>
      <c r="BJ102" s="120" t="s">
        <v>316</v>
      </c>
      <c r="BK102" s="120">
        <v>0</v>
      </c>
      <c r="BL102" s="120">
        <v>0</v>
      </c>
      <c r="BM102" s="120">
        <v>0</v>
      </c>
      <c r="BN102" s="120">
        <v>0</v>
      </c>
      <c r="BO102" s="153" t="s">
        <v>317</v>
      </c>
      <c r="BP102" s="153" t="s">
        <v>317</v>
      </c>
      <c r="BQ102" s="153" t="s">
        <v>316</v>
      </c>
      <c r="BR102" s="153" t="s">
        <v>316</v>
      </c>
      <c r="BS102" s="153" t="s">
        <v>316</v>
      </c>
      <c r="BT102" s="153" t="s">
        <v>317</v>
      </c>
      <c r="BU102" s="153" t="s">
        <v>316</v>
      </c>
      <c r="BV102" s="235">
        <v>1.4E-2</v>
      </c>
      <c r="BW102" s="220"/>
      <c r="BX102" s="217" t="s">
        <v>15</v>
      </c>
    </row>
    <row r="103" spans="1:76" x14ac:dyDescent="0.2">
      <c r="A103" s="311">
        <v>45323</v>
      </c>
      <c r="B103" s="76">
        <v>101</v>
      </c>
      <c r="C103" s="133" t="s">
        <v>213</v>
      </c>
      <c r="D103" s="149" t="s">
        <v>316</v>
      </c>
      <c r="E103" s="150" t="s">
        <v>316</v>
      </c>
      <c r="F103" s="150" t="s">
        <v>316</v>
      </c>
      <c r="G103" s="150">
        <v>2022</v>
      </c>
      <c r="H103" s="150" t="s">
        <v>317</v>
      </c>
      <c r="I103" s="166">
        <v>44699</v>
      </c>
      <c r="J103" s="150" t="s">
        <v>316</v>
      </c>
      <c r="K103" s="117" t="s">
        <v>317</v>
      </c>
      <c r="L103" s="117" t="s">
        <v>560</v>
      </c>
      <c r="M103" s="117">
        <v>0</v>
      </c>
      <c r="N103" s="117">
        <v>0</v>
      </c>
      <c r="O103" s="117">
        <v>0</v>
      </c>
      <c r="P103" s="55" t="s">
        <v>317</v>
      </c>
      <c r="Q103" s="55" t="s">
        <v>317</v>
      </c>
      <c r="R103" s="55" t="s">
        <v>316</v>
      </c>
      <c r="S103" s="55" t="s">
        <v>317</v>
      </c>
      <c r="T103" s="55" t="s">
        <v>317</v>
      </c>
      <c r="U103" s="55" t="s">
        <v>317</v>
      </c>
      <c r="V103" s="151" t="s">
        <v>317</v>
      </c>
      <c r="W103" s="151" t="s">
        <v>316</v>
      </c>
      <c r="X103" s="151" t="s">
        <v>316</v>
      </c>
      <c r="Y103" s="151" t="s">
        <v>316</v>
      </c>
      <c r="Z103" s="151">
        <v>72.099999999999994</v>
      </c>
      <c r="AA103" s="151">
        <v>5</v>
      </c>
      <c r="AB103" s="151" t="s">
        <v>445</v>
      </c>
      <c r="AC103" s="152" t="s">
        <v>316</v>
      </c>
      <c r="AD103" s="152" t="s">
        <v>316</v>
      </c>
      <c r="AE103" s="152" t="s">
        <v>317</v>
      </c>
      <c r="AF103" s="119" t="s">
        <v>316</v>
      </c>
      <c r="AG103" s="119" t="s">
        <v>316</v>
      </c>
      <c r="AH103" s="119" t="s">
        <v>316</v>
      </c>
      <c r="AI103" s="119" t="s">
        <v>316</v>
      </c>
      <c r="AJ103" s="119" t="s">
        <v>317</v>
      </c>
      <c r="AK103" s="119" t="s">
        <v>317</v>
      </c>
      <c r="AL103" s="119" t="s">
        <v>317</v>
      </c>
      <c r="AM103" s="202"/>
      <c r="AN103" s="119" t="s">
        <v>316</v>
      </c>
      <c r="AO103" s="119" t="s">
        <v>316</v>
      </c>
      <c r="AP103" s="119" t="s">
        <v>316</v>
      </c>
      <c r="AQ103" s="119" t="s">
        <v>316</v>
      </c>
      <c r="AR103" s="119" t="s">
        <v>316</v>
      </c>
      <c r="AS103" s="119" t="s">
        <v>316</v>
      </c>
      <c r="AT103" s="119" t="s">
        <v>316</v>
      </c>
      <c r="AU103" s="119" t="s">
        <v>316</v>
      </c>
      <c r="AV103" s="119" t="s">
        <v>316</v>
      </c>
      <c r="AW103" s="119" t="s">
        <v>316</v>
      </c>
      <c r="AX103" s="119" t="s">
        <v>316</v>
      </c>
      <c r="AY103" s="119" t="s">
        <v>316</v>
      </c>
      <c r="AZ103" s="119" t="s">
        <v>316</v>
      </c>
      <c r="BA103" s="119" t="s">
        <v>316</v>
      </c>
      <c r="BB103" s="120">
        <v>19</v>
      </c>
      <c r="BC103" s="120">
        <v>5</v>
      </c>
      <c r="BD103" s="120">
        <v>14</v>
      </c>
      <c r="BE103" s="120">
        <v>5</v>
      </c>
      <c r="BF103" s="120">
        <v>13</v>
      </c>
      <c r="BG103" s="120">
        <v>2</v>
      </c>
      <c r="BH103" s="120" t="s">
        <v>316</v>
      </c>
      <c r="BI103" s="120" t="s">
        <v>316</v>
      </c>
      <c r="BJ103" s="120" t="s">
        <v>316</v>
      </c>
      <c r="BK103" s="120">
        <v>1</v>
      </c>
      <c r="BL103" s="120">
        <v>0</v>
      </c>
      <c r="BM103" s="120">
        <v>0</v>
      </c>
      <c r="BN103" s="120">
        <v>0</v>
      </c>
      <c r="BO103" s="153" t="s">
        <v>317</v>
      </c>
      <c r="BP103" s="153" t="s">
        <v>317</v>
      </c>
      <c r="BQ103" s="153" t="s">
        <v>316</v>
      </c>
      <c r="BR103" s="153" t="s">
        <v>316</v>
      </c>
      <c r="BS103" s="153" t="s">
        <v>317</v>
      </c>
      <c r="BT103" s="153" t="s">
        <v>317</v>
      </c>
      <c r="BU103" s="153" t="s">
        <v>316</v>
      </c>
      <c r="BV103" s="232">
        <v>5.3E-3</v>
      </c>
      <c r="BW103" s="220"/>
      <c r="BX103" s="219" t="s">
        <v>15</v>
      </c>
    </row>
    <row r="104" spans="1:76" x14ac:dyDescent="0.2">
      <c r="A104" s="311">
        <v>45281</v>
      </c>
      <c r="B104" s="76">
        <v>102</v>
      </c>
      <c r="C104" s="133" t="s">
        <v>214</v>
      </c>
      <c r="D104" s="149" t="s">
        <v>316</v>
      </c>
      <c r="E104" s="150" t="s">
        <v>316</v>
      </c>
      <c r="F104" s="150" t="s">
        <v>316</v>
      </c>
      <c r="G104" s="174">
        <v>2023</v>
      </c>
      <c r="H104" s="150" t="s">
        <v>317</v>
      </c>
      <c r="I104" s="173">
        <v>45096</v>
      </c>
      <c r="J104" s="150" t="s">
        <v>316</v>
      </c>
      <c r="K104" s="117" t="s">
        <v>316</v>
      </c>
      <c r="L104" s="117" t="s">
        <v>560</v>
      </c>
      <c r="M104" s="117">
        <v>0</v>
      </c>
      <c r="N104" s="117">
        <v>0</v>
      </c>
      <c r="O104" s="117">
        <v>0</v>
      </c>
      <c r="P104" s="55" t="s">
        <v>317</v>
      </c>
      <c r="Q104" s="55" t="s">
        <v>317</v>
      </c>
      <c r="R104" s="55" t="s">
        <v>317</v>
      </c>
      <c r="S104" s="55" t="s">
        <v>316</v>
      </c>
      <c r="T104" s="55" t="s">
        <v>317</v>
      </c>
      <c r="U104" s="55" t="s">
        <v>317</v>
      </c>
      <c r="V104" s="151" t="s">
        <v>317</v>
      </c>
      <c r="W104" s="151" t="s">
        <v>317</v>
      </c>
      <c r="X104" s="151" t="s">
        <v>316</v>
      </c>
      <c r="Y104" s="151" t="s">
        <v>316</v>
      </c>
      <c r="Z104" s="151">
        <v>402</v>
      </c>
      <c r="AA104" s="151">
        <v>0</v>
      </c>
      <c r="AB104" s="151">
        <v>0</v>
      </c>
      <c r="AC104" s="152" t="s">
        <v>316</v>
      </c>
      <c r="AD104" s="152" t="s">
        <v>316</v>
      </c>
      <c r="AE104" s="152" t="s">
        <v>317</v>
      </c>
      <c r="AF104" s="119" t="s">
        <v>316</v>
      </c>
      <c r="AG104" s="119" t="s">
        <v>316</v>
      </c>
      <c r="AH104" s="119" t="s">
        <v>316</v>
      </c>
      <c r="AI104" s="119" t="s">
        <v>316</v>
      </c>
      <c r="AJ104" s="119" t="s">
        <v>316</v>
      </c>
      <c r="AK104" s="119" t="s">
        <v>316</v>
      </c>
      <c r="AL104" s="119" t="s">
        <v>317</v>
      </c>
      <c r="AM104" s="119"/>
      <c r="AN104" s="119" t="s">
        <v>316</v>
      </c>
      <c r="AO104" s="119" t="s">
        <v>316</v>
      </c>
      <c r="AP104" s="119" t="s">
        <v>316</v>
      </c>
      <c r="AQ104" s="119" t="s">
        <v>316</v>
      </c>
      <c r="AR104" s="119" t="s">
        <v>316</v>
      </c>
      <c r="AS104" s="119" t="s">
        <v>316</v>
      </c>
      <c r="AT104" s="119" t="s">
        <v>316</v>
      </c>
      <c r="AU104" s="119" t="s">
        <v>316</v>
      </c>
      <c r="AV104" s="119" t="s">
        <v>316</v>
      </c>
      <c r="AW104" s="119" t="s">
        <v>316</v>
      </c>
      <c r="AX104" s="119" t="s">
        <v>316</v>
      </c>
      <c r="AY104" s="119" t="s">
        <v>316</v>
      </c>
      <c r="AZ104" s="119" t="s">
        <v>316</v>
      </c>
      <c r="BA104" s="119" t="s">
        <v>316</v>
      </c>
      <c r="BB104" s="120">
        <v>13</v>
      </c>
      <c r="BC104" s="120">
        <v>5</v>
      </c>
      <c r="BD104" s="120">
        <v>6</v>
      </c>
      <c r="BE104" s="120">
        <v>3</v>
      </c>
      <c r="BF104" s="120">
        <v>5.33</v>
      </c>
      <c r="BG104" s="120">
        <v>2.33</v>
      </c>
      <c r="BH104" s="120" t="s">
        <v>316</v>
      </c>
      <c r="BI104" s="120" t="s">
        <v>316</v>
      </c>
      <c r="BJ104" s="120" t="s">
        <v>316</v>
      </c>
      <c r="BK104" s="120">
        <v>0</v>
      </c>
      <c r="BL104" s="120">
        <v>0</v>
      </c>
      <c r="BM104" s="120">
        <v>0</v>
      </c>
      <c r="BN104" s="120">
        <v>0</v>
      </c>
      <c r="BO104" s="153" t="s">
        <v>317</v>
      </c>
      <c r="BP104" s="153" t="s">
        <v>316</v>
      </c>
      <c r="BQ104" s="153" t="s">
        <v>316</v>
      </c>
      <c r="BR104" s="153" t="s">
        <v>317</v>
      </c>
      <c r="BS104" s="153" t="s">
        <v>316</v>
      </c>
      <c r="BT104" s="153" t="s">
        <v>317</v>
      </c>
      <c r="BU104" s="153" t="s">
        <v>316</v>
      </c>
      <c r="BV104" s="232">
        <v>5.96E-2</v>
      </c>
      <c r="BW104" s="220"/>
      <c r="BX104" s="217" t="s">
        <v>15</v>
      </c>
    </row>
    <row r="105" spans="1:76" x14ac:dyDescent="0.2">
      <c r="A105" s="311">
        <v>45323</v>
      </c>
      <c r="B105" s="76">
        <v>103</v>
      </c>
      <c r="C105" s="133" t="s">
        <v>217</v>
      </c>
      <c r="D105" s="149" t="s">
        <v>316</v>
      </c>
      <c r="E105" s="150" t="s">
        <v>316</v>
      </c>
      <c r="F105" s="150" t="s">
        <v>316</v>
      </c>
      <c r="G105" s="150">
        <v>2022</v>
      </c>
      <c r="H105" s="150" t="s">
        <v>317</v>
      </c>
      <c r="I105" s="166"/>
      <c r="J105" s="150" t="s">
        <v>316</v>
      </c>
      <c r="K105" s="117" t="s">
        <v>317</v>
      </c>
      <c r="L105" s="117" t="s">
        <v>560</v>
      </c>
      <c r="M105" s="117">
        <v>0</v>
      </c>
      <c r="N105" s="117">
        <v>0</v>
      </c>
      <c r="O105" s="117">
        <v>0</v>
      </c>
      <c r="P105" s="55" t="s">
        <v>317</v>
      </c>
      <c r="Q105" s="55" t="s">
        <v>317</v>
      </c>
      <c r="R105" s="55" t="s">
        <v>316</v>
      </c>
      <c r="S105" s="55" t="s">
        <v>317</v>
      </c>
      <c r="T105" s="55" t="s">
        <v>317</v>
      </c>
      <c r="U105" s="55" t="s">
        <v>317</v>
      </c>
      <c r="V105" s="151" t="s">
        <v>317</v>
      </c>
      <c r="W105" s="151" t="s">
        <v>316</v>
      </c>
      <c r="X105" s="151" t="s">
        <v>316</v>
      </c>
      <c r="Y105" s="151" t="s">
        <v>316</v>
      </c>
      <c r="Z105" s="151">
        <v>30.3</v>
      </c>
      <c r="AA105" s="151">
        <v>2</v>
      </c>
      <c r="AB105" s="151" t="s">
        <v>446</v>
      </c>
      <c r="AC105" s="152" t="s">
        <v>316</v>
      </c>
      <c r="AD105" s="152" t="s">
        <v>316</v>
      </c>
      <c r="AE105" s="152" t="s">
        <v>317</v>
      </c>
      <c r="AF105" s="119" t="s">
        <v>316</v>
      </c>
      <c r="AG105" s="119" t="s">
        <v>316</v>
      </c>
      <c r="AH105" s="119" t="s">
        <v>316</v>
      </c>
      <c r="AI105" s="119" t="s">
        <v>316</v>
      </c>
      <c r="AJ105" s="119" t="s">
        <v>317</v>
      </c>
      <c r="AK105" s="119" t="s">
        <v>317</v>
      </c>
      <c r="AL105" s="119" t="s">
        <v>317</v>
      </c>
      <c r="AM105" s="201"/>
      <c r="AN105" s="119" t="s">
        <v>316</v>
      </c>
      <c r="AO105" s="119" t="s">
        <v>316</v>
      </c>
      <c r="AP105" s="119" t="s">
        <v>316</v>
      </c>
      <c r="AQ105" s="119" t="s">
        <v>316</v>
      </c>
      <c r="AR105" s="119" t="s">
        <v>316</v>
      </c>
      <c r="AS105" s="119" t="s">
        <v>316</v>
      </c>
      <c r="AT105" s="119" t="s">
        <v>316</v>
      </c>
      <c r="AU105" s="119" t="s">
        <v>316</v>
      </c>
      <c r="AV105" s="119" t="s">
        <v>316</v>
      </c>
      <c r="AW105" s="119" t="s">
        <v>316</v>
      </c>
      <c r="AX105" s="119" t="s">
        <v>316</v>
      </c>
      <c r="AY105" s="119" t="s">
        <v>316</v>
      </c>
      <c r="AZ105" s="119" t="s">
        <v>316</v>
      </c>
      <c r="BA105" s="119" t="s">
        <v>316</v>
      </c>
      <c r="BB105" s="120">
        <v>14</v>
      </c>
      <c r="BC105" s="120">
        <v>2</v>
      </c>
      <c r="BD105" s="120">
        <v>12</v>
      </c>
      <c r="BE105" s="120">
        <v>2</v>
      </c>
      <c r="BF105" s="120">
        <v>8</v>
      </c>
      <c r="BG105" s="120">
        <v>1</v>
      </c>
      <c r="BH105" s="120" t="s">
        <v>316</v>
      </c>
      <c r="BI105" s="120" t="s">
        <v>316</v>
      </c>
      <c r="BJ105" s="120" t="s">
        <v>316</v>
      </c>
      <c r="BK105" s="120">
        <v>0</v>
      </c>
      <c r="BL105" s="120">
        <v>0</v>
      </c>
      <c r="BM105" s="120">
        <v>0</v>
      </c>
      <c r="BN105" s="120">
        <v>0</v>
      </c>
      <c r="BO105" s="153" t="s">
        <v>317</v>
      </c>
      <c r="BP105" s="153" t="s">
        <v>317</v>
      </c>
      <c r="BQ105" s="153" t="s">
        <v>316</v>
      </c>
      <c r="BR105" s="153" t="s">
        <v>316</v>
      </c>
      <c r="BS105" s="153" t="s">
        <v>317</v>
      </c>
      <c r="BT105" s="153" t="s">
        <v>317</v>
      </c>
      <c r="BU105" s="153" t="s">
        <v>316</v>
      </c>
      <c r="BV105" s="232">
        <v>7.6200000000000004E-2</v>
      </c>
      <c r="BW105" s="220"/>
      <c r="BX105" s="219" t="s">
        <v>15</v>
      </c>
    </row>
    <row r="106" spans="1:76" x14ac:dyDescent="0.2">
      <c r="A106" s="311">
        <v>45300</v>
      </c>
      <c r="B106" s="76">
        <v>104</v>
      </c>
      <c r="C106" s="133" t="s">
        <v>218</v>
      </c>
      <c r="D106" s="149" t="s">
        <v>316</v>
      </c>
      <c r="E106" s="150" t="s">
        <v>316</v>
      </c>
      <c r="F106" s="150" t="s">
        <v>316</v>
      </c>
      <c r="G106" s="150">
        <v>2022</v>
      </c>
      <c r="H106" s="150" t="s">
        <v>317</v>
      </c>
      <c r="I106" s="166">
        <v>44707</v>
      </c>
      <c r="J106" s="150" t="s">
        <v>316</v>
      </c>
      <c r="K106" s="117" t="s">
        <v>317</v>
      </c>
      <c r="L106" s="117" t="s">
        <v>560</v>
      </c>
      <c r="M106" s="117">
        <v>0</v>
      </c>
      <c r="N106" s="117">
        <v>0</v>
      </c>
      <c r="O106" s="117">
        <v>0</v>
      </c>
      <c r="P106" s="55" t="s">
        <v>317</v>
      </c>
      <c r="Q106" s="55" t="s">
        <v>317</v>
      </c>
      <c r="R106" s="55" t="s">
        <v>316</v>
      </c>
      <c r="S106" s="55" t="s">
        <v>317</v>
      </c>
      <c r="T106" s="55" t="s">
        <v>317</v>
      </c>
      <c r="U106" s="55" t="s">
        <v>317</v>
      </c>
      <c r="V106" s="151" t="s">
        <v>317</v>
      </c>
      <c r="W106" s="151" t="s">
        <v>316</v>
      </c>
      <c r="X106" s="151" t="s">
        <v>316</v>
      </c>
      <c r="Y106" s="151" t="s">
        <v>316</v>
      </c>
      <c r="Z106" s="151">
        <v>78.400000000000006</v>
      </c>
      <c r="AA106" s="151">
        <v>6</v>
      </c>
      <c r="AB106" s="151" t="s">
        <v>447</v>
      </c>
      <c r="AC106" s="152" t="s">
        <v>316</v>
      </c>
      <c r="AD106" s="152" t="s">
        <v>316</v>
      </c>
      <c r="AE106" s="152" t="s">
        <v>317</v>
      </c>
      <c r="AF106" s="119" t="s">
        <v>316</v>
      </c>
      <c r="AG106" s="119" t="s">
        <v>316</v>
      </c>
      <c r="AH106" s="119" t="s">
        <v>316</v>
      </c>
      <c r="AI106" s="119" t="s">
        <v>316</v>
      </c>
      <c r="AJ106" s="119" t="s">
        <v>317</v>
      </c>
      <c r="AK106" s="119" t="s">
        <v>317</v>
      </c>
      <c r="AL106" s="119" t="s">
        <v>317</v>
      </c>
      <c r="AM106" s="201"/>
      <c r="AN106" s="119" t="s">
        <v>316</v>
      </c>
      <c r="AO106" s="119" t="s">
        <v>316</v>
      </c>
      <c r="AP106" s="119" t="s">
        <v>316</v>
      </c>
      <c r="AQ106" s="119" t="s">
        <v>316</v>
      </c>
      <c r="AR106" s="119" t="s">
        <v>316</v>
      </c>
      <c r="AS106" s="119" t="s">
        <v>316</v>
      </c>
      <c r="AT106" s="119" t="s">
        <v>316</v>
      </c>
      <c r="AU106" s="119" t="s">
        <v>316</v>
      </c>
      <c r="AV106" s="119" t="s">
        <v>316</v>
      </c>
      <c r="AW106" s="119" t="s">
        <v>316</v>
      </c>
      <c r="AX106" s="119" t="s">
        <v>316</v>
      </c>
      <c r="AY106" s="119" t="s">
        <v>316</v>
      </c>
      <c r="AZ106" s="119" t="s">
        <v>316</v>
      </c>
      <c r="BA106" s="119" t="s">
        <v>316</v>
      </c>
      <c r="BB106" s="120">
        <v>23</v>
      </c>
      <c r="BC106" s="120">
        <v>3</v>
      </c>
      <c r="BD106" s="120">
        <v>20</v>
      </c>
      <c r="BE106" s="120">
        <v>3</v>
      </c>
      <c r="BF106" s="120">
        <v>13</v>
      </c>
      <c r="BG106" s="120">
        <v>1</v>
      </c>
      <c r="BH106" s="120" t="s">
        <v>316</v>
      </c>
      <c r="BI106" s="120" t="s">
        <v>316</v>
      </c>
      <c r="BJ106" s="120" t="s">
        <v>316</v>
      </c>
      <c r="BK106" s="120">
        <v>0</v>
      </c>
      <c r="BL106" s="120">
        <v>0</v>
      </c>
      <c r="BM106" s="120">
        <v>0</v>
      </c>
      <c r="BN106" s="120">
        <v>0</v>
      </c>
      <c r="BO106" s="153" t="s">
        <v>317</v>
      </c>
      <c r="BP106" s="153" t="s">
        <v>317</v>
      </c>
      <c r="BQ106" s="153" t="s">
        <v>316</v>
      </c>
      <c r="BR106" s="153" t="s">
        <v>316</v>
      </c>
      <c r="BS106" s="153" t="s">
        <v>317</v>
      </c>
      <c r="BT106" s="153" t="s">
        <v>317</v>
      </c>
      <c r="BU106" s="153" t="s">
        <v>316</v>
      </c>
      <c r="BV106" s="232">
        <v>7.7999999999999996E-3</v>
      </c>
      <c r="BW106" s="220"/>
      <c r="BX106" s="219" t="s">
        <v>15</v>
      </c>
    </row>
    <row r="107" spans="1:76" x14ac:dyDescent="0.2">
      <c r="A107" s="311">
        <v>45324</v>
      </c>
      <c r="B107" s="76">
        <v>105</v>
      </c>
      <c r="C107" s="133" t="s">
        <v>219</v>
      </c>
      <c r="D107" s="149" t="s">
        <v>316</v>
      </c>
      <c r="E107" s="150" t="s">
        <v>316</v>
      </c>
      <c r="F107" s="150" t="s">
        <v>316</v>
      </c>
      <c r="G107" s="169">
        <v>39814</v>
      </c>
      <c r="H107" s="150" t="s">
        <v>317</v>
      </c>
      <c r="I107" s="169">
        <v>43221</v>
      </c>
      <c r="J107" s="150" t="s">
        <v>316</v>
      </c>
      <c r="K107" s="117" t="s">
        <v>317</v>
      </c>
      <c r="L107" s="117" t="s">
        <v>560</v>
      </c>
      <c r="M107" s="117">
        <v>0</v>
      </c>
      <c r="N107" s="117">
        <v>0</v>
      </c>
      <c r="O107" s="117">
        <v>0</v>
      </c>
      <c r="P107" s="55" t="s">
        <v>317</v>
      </c>
      <c r="Q107" s="55" t="s">
        <v>317</v>
      </c>
      <c r="R107" s="55" t="s">
        <v>317</v>
      </c>
      <c r="S107" s="55" t="s">
        <v>316</v>
      </c>
      <c r="T107" s="55" t="s">
        <v>317</v>
      </c>
      <c r="U107" s="55" t="s">
        <v>317</v>
      </c>
      <c r="V107" s="151" t="s">
        <v>317</v>
      </c>
      <c r="W107" s="151" t="s">
        <v>316</v>
      </c>
      <c r="X107" s="151" t="s">
        <v>317</v>
      </c>
      <c r="Y107" s="151" t="s">
        <v>316</v>
      </c>
      <c r="Z107" s="151">
        <v>36.299999999999997</v>
      </c>
      <c r="AA107" s="118">
        <v>3</v>
      </c>
      <c r="AB107" s="151" t="s">
        <v>448</v>
      </c>
      <c r="AC107" s="152" t="s">
        <v>316</v>
      </c>
      <c r="AD107" s="152" t="s">
        <v>316</v>
      </c>
      <c r="AE107" s="152" t="s">
        <v>317</v>
      </c>
      <c r="AF107" s="119" t="s">
        <v>316</v>
      </c>
      <c r="AG107" s="119" t="s">
        <v>317</v>
      </c>
      <c r="AH107" s="119" t="s">
        <v>317</v>
      </c>
      <c r="AI107" s="119" t="s">
        <v>317</v>
      </c>
      <c r="AJ107" s="119" t="s">
        <v>317</v>
      </c>
      <c r="AK107" s="119" t="s">
        <v>317</v>
      </c>
      <c r="AL107" s="119" t="s">
        <v>316</v>
      </c>
      <c r="AM107" s="312"/>
      <c r="AN107" s="119" t="s">
        <v>316</v>
      </c>
      <c r="AO107" s="119" t="s">
        <v>316</v>
      </c>
      <c r="AP107" s="119" t="s">
        <v>316</v>
      </c>
      <c r="AQ107" s="119" t="s">
        <v>316</v>
      </c>
      <c r="AR107" s="119" t="s">
        <v>316</v>
      </c>
      <c r="AS107" s="119" t="s">
        <v>316</v>
      </c>
      <c r="AT107" s="119" t="s">
        <v>316</v>
      </c>
      <c r="AU107" s="119" t="s">
        <v>316</v>
      </c>
      <c r="AV107" s="119" t="s">
        <v>317</v>
      </c>
      <c r="AW107" s="119" t="s">
        <v>316</v>
      </c>
      <c r="AX107" s="119" t="s">
        <v>316</v>
      </c>
      <c r="AY107" s="119" t="s">
        <v>316</v>
      </c>
      <c r="AZ107" s="119" t="s">
        <v>316</v>
      </c>
      <c r="BA107" s="119" t="s">
        <v>316</v>
      </c>
      <c r="BB107" s="120">
        <v>11</v>
      </c>
      <c r="BC107" s="120">
        <v>3</v>
      </c>
      <c r="BD107" s="120">
        <v>9</v>
      </c>
      <c r="BE107" s="120">
        <v>2</v>
      </c>
      <c r="BF107" s="120">
        <v>5.6</v>
      </c>
      <c r="BG107" s="120">
        <v>1</v>
      </c>
      <c r="BH107" s="120" t="s">
        <v>316</v>
      </c>
      <c r="BI107" s="120" t="s">
        <v>316</v>
      </c>
      <c r="BJ107" s="120" t="s">
        <v>316</v>
      </c>
      <c r="BK107" s="120">
        <v>0</v>
      </c>
      <c r="BL107" s="120">
        <v>0</v>
      </c>
      <c r="BM107" s="120">
        <v>0</v>
      </c>
      <c r="BN107" s="120">
        <v>0</v>
      </c>
      <c r="BO107" s="153" t="s">
        <v>317</v>
      </c>
      <c r="BP107" s="153" t="s">
        <v>316</v>
      </c>
      <c r="BQ107" s="153" t="s">
        <v>316</v>
      </c>
      <c r="BR107" s="153" t="s">
        <v>316</v>
      </c>
      <c r="BS107" s="153" t="s">
        <v>316</v>
      </c>
      <c r="BT107" s="153" t="s">
        <v>317</v>
      </c>
      <c r="BU107" s="153" t="s">
        <v>317</v>
      </c>
      <c r="BV107" s="232">
        <v>7.6E-3</v>
      </c>
      <c r="BW107" s="220"/>
      <c r="BX107" s="219" t="s">
        <v>15</v>
      </c>
    </row>
    <row r="108" spans="1:76" ht="242.25" x14ac:dyDescent="0.2">
      <c r="A108" s="311">
        <v>45320</v>
      </c>
      <c r="B108" s="76">
        <v>106</v>
      </c>
      <c r="C108" s="133" t="s">
        <v>221</v>
      </c>
      <c r="D108" s="149" t="s">
        <v>316</v>
      </c>
      <c r="E108" s="150" t="s">
        <v>316</v>
      </c>
      <c r="F108" s="150" t="s">
        <v>316</v>
      </c>
      <c r="G108" s="150">
        <v>2022</v>
      </c>
      <c r="H108" s="150" t="s">
        <v>317</v>
      </c>
      <c r="I108" s="173">
        <v>45091</v>
      </c>
      <c r="J108" s="150" t="s">
        <v>317</v>
      </c>
      <c r="K108" s="117" t="s">
        <v>316</v>
      </c>
      <c r="L108" s="317" t="s">
        <v>449</v>
      </c>
      <c r="M108" s="348">
        <v>790.16600000000005</v>
      </c>
      <c r="N108" s="349">
        <v>0</v>
      </c>
      <c r="O108" s="348">
        <v>790.16600000000005</v>
      </c>
      <c r="P108" s="55" t="s">
        <v>316</v>
      </c>
      <c r="Q108" s="55" t="s">
        <v>317</v>
      </c>
      <c r="R108" s="55" t="s">
        <v>316</v>
      </c>
      <c r="S108" s="55" t="s">
        <v>317</v>
      </c>
      <c r="T108" s="55" t="s">
        <v>316</v>
      </c>
      <c r="U108" s="55" t="s">
        <v>317</v>
      </c>
      <c r="V108" s="151" t="s">
        <v>317</v>
      </c>
      <c r="W108" s="151" t="s">
        <v>317</v>
      </c>
      <c r="X108" s="151" t="s">
        <v>316</v>
      </c>
      <c r="Y108" s="151" t="s">
        <v>316</v>
      </c>
      <c r="Z108" s="151">
        <v>431</v>
      </c>
      <c r="AA108" s="151">
        <v>20</v>
      </c>
      <c r="AB108" s="151" t="s">
        <v>450</v>
      </c>
      <c r="AC108" s="152" t="s">
        <v>316</v>
      </c>
      <c r="AD108" s="152" t="s">
        <v>316</v>
      </c>
      <c r="AE108" s="152" t="s">
        <v>317</v>
      </c>
      <c r="AF108" s="119" t="s">
        <v>316</v>
      </c>
      <c r="AG108" s="119" t="s">
        <v>317</v>
      </c>
      <c r="AH108" s="119" t="s">
        <v>317</v>
      </c>
      <c r="AI108" s="119" t="s">
        <v>317</v>
      </c>
      <c r="AJ108" s="119" t="s">
        <v>317</v>
      </c>
      <c r="AK108" s="119" t="s">
        <v>317</v>
      </c>
      <c r="AL108" s="119" t="s">
        <v>317</v>
      </c>
      <c r="AM108" s="119"/>
      <c r="AN108" s="119" t="s">
        <v>316</v>
      </c>
      <c r="AO108" s="119" t="s">
        <v>316</v>
      </c>
      <c r="AP108" s="119" t="s">
        <v>316</v>
      </c>
      <c r="AQ108" s="119" t="s">
        <v>316</v>
      </c>
      <c r="AR108" s="119" t="s">
        <v>316</v>
      </c>
      <c r="AS108" s="119" t="s">
        <v>316</v>
      </c>
      <c r="AT108" s="119" t="s">
        <v>316</v>
      </c>
      <c r="AU108" s="119" t="s">
        <v>316</v>
      </c>
      <c r="AV108" s="119" t="s">
        <v>317</v>
      </c>
      <c r="AW108" s="119" t="s">
        <v>316</v>
      </c>
      <c r="AX108" s="119" t="s">
        <v>316</v>
      </c>
      <c r="AY108" s="119" t="s">
        <v>316</v>
      </c>
      <c r="AZ108" s="119" t="s">
        <v>316</v>
      </c>
      <c r="BA108" s="119" t="s">
        <v>316</v>
      </c>
      <c r="BB108" s="120">
        <v>37</v>
      </c>
      <c r="BC108" s="120">
        <v>19</v>
      </c>
      <c r="BD108" s="120">
        <v>17</v>
      </c>
      <c r="BE108" s="120">
        <v>9</v>
      </c>
      <c r="BF108" s="120">
        <v>5</v>
      </c>
      <c r="BG108" s="120">
        <v>5</v>
      </c>
      <c r="BH108" s="120" t="s">
        <v>316</v>
      </c>
      <c r="BI108" s="120" t="s">
        <v>316</v>
      </c>
      <c r="BJ108" s="120" t="s">
        <v>316</v>
      </c>
      <c r="BK108" s="120">
        <v>0</v>
      </c>
      <c r="BL108" s="120">
        <v>0</v>
      </c>
      <c r="BM108" s="120">
        <v>0</v>
      </c>
      <c r="BN108" s="120">
        <v>0</v>
      </c>
      <c r="BO108" s="153" t="s">
        <v>317</v>
      </c>
      <c r="BP108" s="153" t="s">
        <v>316</v>
      </c>
      <c r="BQ108" s="153" t="s">
        <v>316</v>
      </c>
      <c r="BR108" s="153" t="s">
        <v>316</v>
      </c>
      <c r="BS108" s="153" t="s">
        <v>317</v>
      </c>
      <c r="BT108" s="153" t="s">
        <v>317</v>
      </c>
      <c r="BU108" s="153" t="s">
        <v>317</v>
      </c>
      <c r="BV108" s="232">
        <v>5.1999999999999997E-5</v>
      </c>
      <c r="BW108" s="220"/>
      <c r="BX108" s="219" t="s">
        <v>15</v>
      </c>
    </row>
    <row r="109" spans="1:76" ht="63.75" x14ac:dyDescent="0.2">
      <c r="A109" s="311">
        <v>45266</v>
      </c>
      <c r="B109" s="76">
        <v>107</v>
      </c>
      <c r="C109" s="133" t="s">
        <v>223</v>
      </c>
      <c r="D109" s="149" t="s">
        <v>316</v>
      </c>
      <c r="E109" s="150" t="s">
        <v>316</v>
      </c>
      <c r="F109" s="150" t="s">
        <v>316</v>
      </c>
      <c r="G109" s="150">
        <v>2020</v>
      </c>
      <c r="H109" s="150" t="s">
        <v>316</v>
      </c>
      <c r="I109" s="173">
        <v>45085</v>
      </c>
      <c r="J109" s="150" t="s">
        <v>316</v>
      </c>
      <c r="K109" s="117" t="s">
        <v>316</v>
      </c>
      <c r="L109" s="183" t="s">
        <v>451</v>
      </c>
      <c r="M109" s="117">
        <v>50.2</v>
      </c>
      <c r="N109" s="117">
        <v>50.2</v>
      </c>
      <c r="O109" s="117">
        <v>0</v>
      </c>
      <c r="P109" s="55" t="s">
        <v>316</v>
      </c>
      <c r="Q109" s="55" t="s">
        <v>317</v>
      </c>
      <c r="R109" s="55" t="s">
        <v>316</v>
      </c>
      <c r="S109" s="55" t="s">
        <v>316</v>
      </c>
      <c r="T109" s="55" t="s">
        <v>316</v>
      </c>
      <c r="U109" s="55" t="s">
        <v>317</v>
      </c>
      <c r="V109" s="151" t="s">
        <v>317</v>
      </c>
      <c r="W109" s="151" t="s">
        <v>316</v>
      </c>
      <c r="X109" s="151" t="s">
        <v>316</v>
      </c>
      <c r="Y109" s="151" t="s">
        <v>316</v>
      </c>
      <c r="Z109" s="151">
        <v>856</v>
      </c>
      <c r="AA109" s="151">
        <v>14</v>
      </c>
      <c r="AB109" s="151">
        <v>42.58</v>
      </c>
      <c r="AC109" s="152" t="s">
        <v>316</v>
      </c>
      <c r="AD109" s="152" t="s">
        <v>316</v>
      </c>
      <c r="AE109" s="152" t="s">
        <v>317</v>
      </c>
      <c r="AF109" s="119" t="s">
        <v>316</v>
      </c>
      <c r="AG109" s="119" t="s">
        <v>317</v>
      </c>
      <c r="AH109" s="119" t="s">
        <v>317</v>
      </c>
      <c r="AI109" s="119" t="s">
        <v>317</v>
      </c>
      <c r="AJ109" s="119" t="s">
        <v>316</v>
      </c>
      <c r="AK109" s="119" t="s">
        <v>317</v>
      </c>
      <c r="AL109" s="119" t="s">
        <v>317</v>
      </c>
      <c r="AM109" s="312"/>
      <c r="AN109" s="119" t="s">
        <v>316</v>
      </c>
      <c r="AO109" s="119" t="s">
        <v>316</v>
      </c>
      <c r="AP109" s="119" t="s">
        <v>316</v>
      </c>
      <c r="AQ109" s="119" t="s">
        <v>316</v>
      </c>
      <c r="AR109" s="119" t="s">
        <v>316</v>
      </c>
      <c r="AS109" s="119" t="s">
        <v>316</v>
      </c>
      <c r="AT109" s="119" t="s">
        <v>316</v>
      </c>
      <c r="AU109" s="119" t="s">
        <v>316</v>
      </c>
      <c r="AV109" s="119" t="s">
        <v>316</v>
      </c>
      <c r="AW109" s="119" t="s">
        <v>316</v>
      </c>
      <c r="AX109" s="119" t="s">
        <v>316</v>
      </c>
      <c r="AY109" s="119" t="s">
        <v>316</v>
      </c>
      <c r="AZ109" s="119" t="s">
        <v>316</v>
      </c>
      <c r="BA109" s="119" t="s">
        <v>316</v>
      </c>
      <c r="BB109" s="120">
        <v>25</v>
      </c>
      <c r="BC109" s="120">
        <v>13</v>
      </c>
      <c r="BD109" s="120">
        <v>12</v>
      </c>
      <c r="BE109" s="120">
        <v>13</v>
      </c>
      <c r="BF109" s="120">
        <v>9</v>
      </c>
      <c r="BG109" s="120">
        <v>7</v>
      </c>
      <c r="BH109" s="120" t="s">
        <v>316</v>
      </c>
      <c r="BI109" s="120" t="s">
        <v>316</v>
      </c>
      <c r="BJ109" s="120" t="s">
        <v>316</v>
      </c>
      <c r="BK109" s="120">
        <v>1</v>
      </c>
      <c r="BL109" s="120">
        <v>0</v>
      </c>
      <c r="BM109" s="120">
        <v>1</v>
      </c>
      <c r="BN109" s="120">
        <v>0</v>
      </c>
      <c r="BO109" s="153" t="s">
        <v>316</v>
      </c>
      <c r="BP109" s="153" t="s">
        <v>317</v>
      </c>
      <c r="BQ109" s="153" t="s">
        <v>316</v>
      </c>
      <c r="BR109" s="153" t="s">
        <v>316</v>
      </c>
      <c r="BS109" s="153" t="s">
        <v>316</v>
      </c>
      <c r="BT109" s="153" t="s">
        <v>317</v>
      </c>
      <c r="BU109" s="153" t="s">
        <v>317</v>
      </c>
      <c r="BV109" s="235">
        <v>1E-4</v>
      </c>
      <c r="BW109" s="221"/>
      <c r="BX109" s="217" t="s">
        <v>15</v>
      </c>
    </row>
    <row r="110" spans="1:76" x14ac:dyDescent="0.2">
      <c r="A110" s="311">
        <v>45371</v>
      </c>
      <c r="B110" s="76">
        <v>108</v>
      </c>
      <c r="C110" s="133" t="s">
        <v>452</v>
      </c>
      <c r="D110" s="149" t="s">
        <v>316</v>
      </c>
      <c r="E110" s="150" t="s">
        <v>316</v>
      </c>
      <c r="F110" s="150" t="s">
        <v>316</v>
      </c>
      <c r="G110" s="150">
        <v>2018</v>
      </c>
      <c r="H110" s="150" t="s">
        <v>316</v>
      </c>
      <c r="I110" s="173">
        <v>45292</v>
      </c>
      <c r="J110" s="150" t="s">
        <v>316</v>
      </c>
      <c r="K110" s="117" t="s">
        <v>317</v>
      </c>
      <c r="L110" s="117" t="s">
        <v>560</v>
      </c>
      <c r="M110" s="117">
        <v>0</v>
      </c>
      <c r="N110" s="117">
        <v>0</v>
      </c>
      <c r="O110" s="117">
        <v>0</v>
      </c>
      <c r="P110" s="55" t="s">
        <v>317</v>
      </c>
      <c r="Q110" s="55" t="s">
        <v>317</v>
      </c>
      <c r="R110" s="55" t="s">
        <v>317</v>
      </c>
      <c r="S110" s="55" t="s">
        <v>316</v>
      </c>
      <c r="T110" s="55" t="s">
        <v>317</v>
      </c>
      <c r="U110" s="55" t="s">
        <v>317</v>
      </c>
      <c r="V110" s="151" t="s">
        <v>317</v>
      </c>
      <c r="W110" s="151" t="s">
        <v>317</v>
      </c>
      <c r="X110" s="151" t="s">
        <v>316</v>
      </c>
      <c r="Y110" s="151" t="s">
        <v>316</v>
      </c>
      <c r="Z110" s="151">
        <v>128</v>
      </c>
      <c r="AA110" s="151">
        <v>15</v>
      </c>
      <c r="AB110" s="151" t="s">
        <v>453</v>
      </c>
      <c r="AC110" s="152" t="s">
        <v>316</v>
      </c>
      <c r="AD110" s="152" t="s">
        <v>316</v>
      </c>
      <c r="AE110" s="152" t="s">
        <v>317</v>
      </c>
      <c r="AF110" s="119" t="s">
        <v>316</v>
      </c>
      <c r="AG110" s="119" t="s">
        <v>317</v>
      </c>
      <c r="AH110" s="119" t="s">
        <v>317</v>
      </c>
      <c r="AI110" s="119" t="s">
        <v>316</v>
      </c>
      <c r="AJ110" s="119" t="s">
        <v>317</v>
      </c>
      <c r="AK110" s="119" t="s">
        <v>317</v>
      </c>
      <c r="AL110" s="119" t="s">
        <v>317</v>
      </c>
      <c r="AM110" s="119"/>
      <c r="AN110" s="119" t="s">
        <v>316</v>
      </c>
      <c r="AO110" s="119" t="s">
        <v>316</v>
      </c>
      <c r="AP110" s="119" t="s">
        <v>316</v>
      </c>
      <c r="AQ110" s="119" t="s">
        <v>316</v>
      </c>
      <c r="AR110" s="119" t="s">
        <v>316</v>
      </c>
      <c r="AS110" s="119" t="s">
        <v>316</v>
      </c>
      <c r="AT110" s="119" t="s">
        <v>316</v>
      </c>
      <c r="AU110" s="119" t="s">
        <v>316</v>
      </c>
      <c r="AV110" s="119" t="s">
        <v>316</v>
      </c>
      <c r="AW110" s="119" t="s">
        <v>316</v>
      </c>
      <c r="AX110" s="119" t="s">
        <v>316</v>
      </c>
      <c r="AY110" s="119" t="s">
        <v>316</v>
      </c>
      <c r="AZ110" s="119" t="s">
        <v>316</v>
      </c>
      <c r="BA110" s="119" t="s">
        <v>316</v>
      </c>
      <c r="BB110" s="120">
        <v>20</v>
      </c>
      <c r="BC110" s="120">
        <v>15</v>
      </c>
      <c r="BD110" s="120">
        <v>5</v>
      </c>
      <c r="BE110" s="120">
        <v>15</v>
      </c>
      <c r="BF110" s="120">
        <v>7</v>
      </c>
      <c r="BG110" s="120">
        <v>4</v>
      </c>
      <c r="BH110" s="120" t="s">
        <v>316</v>
      </c>
      <c r="BI110" s="120" t="s">
        <v>316</v>
      </c>
      <c r="BJ110" s="120"/>
      <c r="BK110" s="120">
        <v>0</v>
      </c>
      <c r="BL110" s="120">
        <v>0</v>
      </c>
      <c r="BM110" s="120">
        <v>0</v>
      </c>
      <c r="BN110" s="120">
        <v>0</v>
      </c>
      <c r="BO110" s="153" t="s">
        <v>317</v>
      </c>
      <c r="BP110" s="153" t="s">
        <v>317</v>
      </c>
      <c r="BQ110" s="153" t="s">
        <v>316</v>
      </c>
      <c r="BR110" s="153" t="s">
        <v>317</v>
      </c>
      <c r="BS110" s="153" t="s">
        <v>316</v>
      </c>
      <c r="BT110" s="153" t="s">
        <v>317</v>
      </c>
      <c r="BU110" s="153" t="s">
        <v>317</v>
      </c>
      <c r="BV110" s="232">
        <v>4.2500000000000003E-2</v>
      </c>
      <c r="BW110" s="221"/>
      <c r="BX110" s="219" t="s">
        <v>15</v>
      </c>
    </row>
    <row r="111" spans="1:76" ht="153" x14ac:dyDescent="0.2">
      <c r="A111" s="311">
        <v>45281</v>
      </c>
      <c r="B111" s="76">
        <v>109</v>
      </c>
      <c r="C111" s="133" t="s">
        <v>225</v>
      </c>
      <c r="D111" s="149" t="s">
        <v>316</v>
      </c>
      <c r="E111" s="150" t="s">
        <v>316</v>
      </c>
      <c r="F111" s="150" t="s">
        <v>316</v>
      </c>
      <c r="G111" s="150" t="s">
        <v>454</v>
      </c>
      <c r="H111" s="150" t="s">
        <v>316</v>
      </c>
      <c r="I111" s="166">
        <v>44950</v>
      </c>
      <c r="J111" s="150" t="s">
        <v>316</v>
      </c>
      <c r="K111" s="117" t="s">
        <v>317</v>
      </c>
      <c r="L111" s="117" t="s">
        <v>560</v>
      </c>
      <c r="M111" s="117">
        <v>0</v>
      </c>
      <c r="N111" s="117">
        <v>0</v>
      </c>
      <c r="O111" s="117">
        <v>0</v>
      </c>
      <c r="P111" s="55" t="s">
        <v>317</v>
      </c>
      <c r="Q111" s="55" t="s">
        <v>317</v>
      </c>
      <c r="R111" s="55" t="s">
        <v>316</v>
      </c>
      <c r="S111" s="55" t="s">
        <v>317</v>
      </c>
      <c r="T111" s="55" t="s">
        <v>316</v>
      </c>
      <c r="U111" s="55" t="s">
        <v>317</v>
      </c>
      <c r="V111" s="151" t="s">
        <v>317</v>
      </c>
      <c r="W111" s="151" t="s">
        <v>316</v>
      </c>
      <c r="X111" s="151" t="s">
        <v>316</v>
      </c>
      <c r="Y111" s="151" t="s">
        <v>316</v>
      </c>
      <c r="Z111" s="151">
        <v>275</v>
      </c>
      <c r="AA111" s="151">
        <v>13</v>
      </c>
      <c r="AB111" s="151" t="s">
        <v>455</v>
      </c>
      <c r="AC111" s="152" t="s">
        <v>316</v>
      </c>
      <c r="AD111" s="152" t="s">
        <v>316</v>
      </c>
      <c r="AE111" s="152" t="s">
        <v>316</v>
      </c>
      <c r="AF111" s="119" t="s">
        <v>316</v>
      </c>
      <c r="AG111" s="119" t="s">
        <v>316</v>
      </c>
      <c r="AH111" s="119" t="s">
        <v>316</v>
      </c>
      <c r="AI111" s="119" t="s">
        <v>316</v>
      </c>
      <c r="AJ111" s="119" t="s">
        <v>316</v>
      </c>
      <c r="AK111" s="119" t="s">
        <v>316</v>
      </c>
      <c r="AL111" s="119" t="s">
        <v>316</v>
      </c>
      <c r="AM111" s="201" t="s">
        <v>456</v>
      </c>
      <c r="AN111" s="119" t="s">
        <v>316</v>
      </c>
      <c r="AO111" s="119" t="s">
        <v>316</v>
      </c>
      <c r="AP111" s="119" t="s">
        <v>316</v>
      </c>
      <c r="AQ111" s="119" t="s">
        <v>316</v>
      </c>
      <c r="AR111" s="119" t="s">
        <v>316</v>
      </c>
      <c r="AS111" s="119" t="s">
        <v>316</v>
      </c>
      <c r="AT111" s="119" t="s">
        <v>316</v>
      </c>
      <c r="AU111" s="119" t="s">
        <v>316</v>
      </c>
      <c r="AV111" s="119" t="s">
        <v>316</v>
      </c>
      <c r="AW111" s="119" t="s">
        <v>316</v>
      </c>
      <c r="AX111" s="119" t="s">
        <v>316</v>
      </c>
      <c r="AY111" s="119" t="s">
        <v>316</v>
      </c>
      <c r="AZ111" s="119" t="s">
        <v>316</v>
      </c>
      <c r="BA111" s="119" t="s">
        <v>316</v>
      </c>
      <c r="BB111" s="120">
        <v>27</v>
      </c>
      <c r="BC111" s="120">
        <v>7</v>
      </c>
      <c r="BD111" s="120">
        <v>18</v>
      </c>
      <c r="BE111" s="120">
        <v>6</v>
      </c>
      <c r="BF111" s="120">
        <v>9</v>
      </c>
      <c r="BG111" s="120">
        <v>4</v>
      </c>
      <c r="BH111" s="120" t="s">
        <v>316</v>
      </c>
      <c r="BI111" s="120" t="s">
        <v>316</v>
      </c>
      <c r="BJ111" s="120" t="s">
        <v>316</v>
      </c>
      <c r="BK111" s="120">
        <v>0</v>
      </c>
      <c r="BL111" s="120">
        <v>0</v>
      </c>
      <c r="BM111" s="120">
        <v>0</v>
      </c>
      <c r="BN111" s="120">
        <v>0</v>
      </c>
      <c r="BO111" s="153" t="s">
        <v>317</v>
      </c>
      <c r="BP111" s="153" t="s">
        <v>317</v>
      </c>
      <c r="BQ111" s="153" t="s">
        <v>316</v>
      </c>
      <c r="BR111" s="153" t="s">
        <v>316</v>
      </c>
      <c r="BS111" s="153" t="s">
        <v>316</v>
      </c>
      <c r="BT111" s="153" t="s">
        <v>317</v>
      </c>
      <c r="BU111" s="153" t="s">
        <v>316</v>
      </c>
      <c r="BV111" s="232">
        <v>0.01</v>
      </c>
      <c r="BW111" s="224"/>
      <c r="BX111" s="217" t="s">
        <v>15</v>
      </c>
    </row>
    <row r="112" spans="1:76" ht="140.25" x14ac:dyDescent="0.2">
      <c r="A112" s="311">
        <v>45281</v>
      </c>
      <c r="B112" s="76">
        <v>110</v>
      </c>
      <c r="C112" s="133" t="s">
        <v>226</v>
      </c>
      <c r="D112" s="149" t="s">
        <v>316</v>
      </c>
      <c r="E112" s="150" t="s">
        <v>316</v>
      </c>
      <c r="F112" s="150" t="s">
        <v>316</v>
      </c>
      <c r="G112" s="173">
        <v>44501</v>
      </c>
      <c r="H112" s="150" t="s">
        <v>316</v>
      </c>
      <c r="I112" s="166">
        <v>44950</v>
      </c>
      <c r="J112" s="150" t="s">
        <v>316</v>
      </c>
      <c r="K112" s="117" t="s">
        <v>317</v>
      </c>
      <c r="L112" s="117" t="s">
        <v>560</v>
      </c>
      <c r="M112" s="117">
        <v>0</v>
      </c>
      <c r="N112" s="117">
        <v>0</v>
      </c>
      <c r="O112" s="117">
        <v>0</v>
      </c>
      <c r="P112" s="55" t="s">
        <v>317</v>
      </c>
      <c r="Q112" s="55" t="s">
        <v>317</v>
      </c>
      <c r="R112" s="55" t="s">
        <v>316</v>
      </c>
      <c r="S112" s="55" t="s">
        <v>317</v>
      </c>
      <c r="T112" s="55" t="s">
        <v>316</v>
      </c>
      <c r="U112" s="55" t="s">
        <v>317</v>
      </c>
      <c r="V112" s="151" t="s">
        <v>317</v>
      </c>
      <c r="W112" s="151" t="s">
        <v>316</v>
      </c>
      <c r="X112" s="151" t="s">
        <v>316</v>
      </c>
      <c r="Y112" s="151" t="s">
        <v>316</v>
      </c>
      <c r="Z112" s="151">
        <v>230</v>
      </c>
      <c r="AA112" s="151">
        <v>13</v>
      </c>
      <c r="AB112" s="151" t="s">
        <v>457</v>
      </c>
      <c r="AC112" s="152" t="s">
        <v>316</v>
      </c>
      <c r="AD112" s="152" t="s">
        <v>316</v>
      </c>
      <c r="AE112" s="152" t="s">
        <v>317</v>
      </c>
      <c r="AF112" s="119" t="s">
        <v>316</v>
      </c>
      <c r="AG112" s="119" t="s">
        <v>316</v>
      </c>
      <c r="AH112" s="119" t="s">
        <v>316</v>
      </c>
      <c r="AI112" s="119" t="s">
        <v>316</v>
      </c>
      <c r="AJ112" s="119" t="s">
        <v>316</v>
      </c>
      <c r="AK112" s="119" t="s">
        <v>316</v>
      </c>
      <c r="AL112" s="119" t="s">
        <v>316</v>
      </c>
      <c r="AM112" s="201" t="s">
        <v>458</v>
      </c>
      <c r="AN112" s="119" t="s">
        <v>316</v>
      </c>
      <c r="AO112" s="119" t="s">
        <v>316</v>
      </c>
      <c r="AP112" s="119" t="s">
        <v>316</v>
      </c>
      <c r="AQ112" s="119" t="s">
        <v>316</v>
      </c>
      <c r="AR112" s="119" t="s">
        <v>316</v>
      </c>
      <c r="AS112" s="119" t="s">
        <v>316</v>
      </c>
      <c r="AT112" s="119" t="s">
        <v>316</v>
      </c>
      <c r="AU112" s="119" t="s">
        <v>316</v>
      </c>
      <c r="AV112" s="119" t="s">
        <v>316</v>
      </c>
      <c r="AW112" s="119" t="s">
        <v>316</v>
      </c>
      <c r="AX112" s="119" t="s">
        <v>316</v>
      </c>
      <c r="AY112" s="119" t="s">
        <v>316</v>
      </c>
      <c r="AZ112" s="119" t="s">
        <v>316</v>
      </c>
      <c r="BA112" s="119" t="s">
        <v>316</v>
      </c>
      <c r="BB112" s="120">
        <v>31</v>
      </c>
      <c r="BC112" s="120">
        <v>16</v>
      </c>
      <c r="BD112" s="120">
        <v>10</v>
      </c>
      <c r="BE112" s="120">
        <v>15</v>
      </c>
      <c r="BF112" s="120">
        <v>7</v>
      </c>
      <c r="BG112" s="120">
        <v>8</v>
      </c>
      <c r="BH112" s="120" t="s">
        <v>316</v>
      </c>
      <c r="BI112" s="120" t="s">
        <v>316</v>
      </c>
      <c r="BJ112" s="120" t="s">
        <v>316</v>
      </c>
      <c r="BK112" s="120">
        <v>0</v>
      </c>
      <c r="BL112" s="120">
        <v>0</v>
      </c>
      <c r="BM112" s="120">
        <v>0</v>
      </c>
      <c r="BN112" s="120">
        <v>0</v>
      </c>
      <c r="BO112" s="153" t="s">
        <v>317</v>
      </c>
      <c r="BP112" s="153" t="s">
        <v>317</v>
      </c>
      <c r="BQ112" s="153" t="s">
        <v>316</v>
      </c>
      <c r="BR112" s="153" t="s">
        <v>316</v>
      </c>
      <c r="BS112" s="153" t="s">
        <v>316</v>
      </c>
      <c r="BT112" s="153" t="s">
        <v>317</v>
      </c>
      <c r="BU112" s="153" t="s">
        <v>316</v>
      </c>
      <c r="BV112" s="235">
        <v>6.0000000000000001E-3</v>
      </c>
      <c r="BW112" s="221"/>
      <c r="BX112" s="217" t="s">
        <v>15</v>
      </c>
    </row>
    <row r="113" spans="1:76" ht="57" x14ac:dyDescent="0.2">
      <c r="A113" s="310">
        <v>45272</v>
      </c>
      <c r="B113" s="76">
        <v>111</v>
      </c>
      <c r="C113" s="134" t="s">
        <v>300</v>
      </c>
      <c r="D113" s="149" t="s">
        <v>316</v>
      </c>
      <c r="E113" s="150" t="s">
        <v>316</v>
      </c>
      <c r="F113" s="150" t="s">
        <v>316</v>
      </c>
      <c r="G113" s="150">
        <v>2022</v>
      </c>
      <c r="H113" s="150" t="s">
        <v>316</v>
      </c>
      <c r="I113" s="175">
        <v>45091</v>
      </c>
      <c r="J113" s="150" t="s">
        <v>316</v>
      </c>
      <c r="K113" s="117" t="s">
        <v>317</v>
      </c>
      <c r="L113" s="117" t="s">
        <v>560</v>
      </c>
      <c r="M113" s="117">
        <v>0</v>
      </c>
      <c r="N113" s="117">
        <v>0</v>
      </c>
      <c r="O113" s="117">
        <v>0</v>
      </c>
      <c r="P113" s="55" t="s">
        <v>316</v>
      </c>
      <c r="Q113" s="55" t="s">
        <v>317</v>
      </c>
      <c r="R113" s="55" t="s">
        <v>317</v>
      </c>
      <c r="S113" s="55" t="s">
        <v>316</v>
      </c>
      <c r="T113" s="55" t="s">
        <v>316</v>
      </c>
      <c r="U113" s="55" t="s">
        <v>317</v>
      </c>
      <c r="V113" s="151" t="s">
        <v>317</v>
      </c>
      <c r="W113" s="151" t="s">
        <v>317</v>
      </c>
      <c r="X113" s="151" t="s">
        <v>316</v>
      </c>
      <c r="Y113" s="151" t="s">
        <v>316</v>
      </c>
      <c r="Z113" s="151">
        <v>700</v>
      </c>
      <c r="AA113" s="151">
        <v>8</v>
      </c>
      <c r="AB113" s="151" t="s">
        <v>459</v>
      </c>
      <c r="AC113" s="152" t="s">
        <v>316</v>
      </c>
      <c r="AD113" s="152" t="s">
        <v>316</v>
      </c>
      <c r="AE113" s="152" t="s">
        <v>317</v>
      </c>
      <c r="AF113" s="119" t="s">
        <v>316</v>
      </c>
      <c r="AG113" s="119" t="s">
        <v>316</v>
      </c>
      <c r="AH113" s="119" t="s">
        <v>316</v>
      </c>
      <c r="AI113" s="119" t="s">
        <v>316</v>
      </c>
      <c r="AJ113" s="119" t="s">
        <v>317</v>
      </c>
      <c r="AK113" s="119" t="s">
        <v>317</v>
      </c>
      <c r="AL113" s="119" t="s">
        <v>317</v>
      </c>
      <c r="AM113" s="339" t="s">
        <v>460</v>
      </c>
      <c r="AN113" s="119" t="s">
        <v>316</v>
      </c>
      <c r="AO113" s="119" t="s">
        <v>316</v>
      </c>
      <c r="AP113" s="119" t="s">
        <v>316</v>
      </c>
      <c r="AQ113" s="119" t="s">
        <v>316</v>
      </c>
      <c r="AR113" s="119" t="s">
        <v>316</v>
      </c>
      <c r="AS113" s="119" t="s">
        <v>316</v>
      </c>
      <c r="AT113" s="119" t="s">
        <v>316</v>
      </c>
      <c r="AU113" s="119" t="s">
        <v>316</v>
      </c>
      <c r="AV113" s="119" t="s">
        <v>317</v>
      </c>
      <c r="AW113" s="119" t="s">
        <v>316</v>
      </c>
      <c r="AX113" s="119" t="s">
        <v>316</v>
      </c>
      <c r="AY113" s="119" t="s">
        <v>316</v>
      </c>
      <c r="AZ113" s="119" t="s">
        <v>316</v>
      </c>
      <c r="BA113" s="119" t="s">
        <v>316</v>
      </c>
      <c r="BB113" s="120">
        <v>23</v>
      </c>
      <c r="BC113" s="120">
        <v>11</v>
      </c>
      <c r="BD113" s="120">
        <v>12</v>
      </c>
      <c r="BE113" s="120">
        <v>9</v>
      </c>
      <c r="BF113" s="120">
        <v>6.3</v>
      </c>
      <c r="BG113" s="120">
        <v>4.3</v>
      </c>
      <c r="BH113" s="120" t="s">
        <v>316</v>
      </c>
      <c r="BI113" s="120" t="s">
        <v>316</v>
      </c>
      <c r="BJ113" s="120" t="s">
        <v>316</v>
      </c>
      <c r="BK113" s="120">
        <v>0</v>
      </c>
      <c r="BL113" s="120">
        <v>0</v>
      </c>
      <c r="BM113" s="120">
        <v>0</v>
      </c>
      <c r="BN113" s="120">
        <v>0</v>
      </c>
      <c r="BO113" s="153" t="s">
        <v>316</v>
      </c>
      <c r="BP113" s="153" t="s">
        <v>316</v>
      </c>
      <c r="BQ113" s="153" t="s">
        <v>316</v>
      </c>
      <c r="BR113" s="153" t="s">
        <v>316</v>
      </c>
      <c r="BS113" s="153" t="s">
        <v>316</v>
      </c>
      <c r="BT113" s="153" t="s">
        <v>317</v>
      </c>
      <c r="BU113" s="153" t="s">
        <v>316</v>
      </c>
      <c r="BV113" s="235">
        <v>0.01</v>
      </c>
      <c r="BW113" s="221"/>
      <c r="BX113" s="219" t="s">
        <v>15</v>
      </c>
    </row>
    <row r="114" spans="1:76" ht="30" customHeight="1" x14ac:dyDescent="0.2">
      <c r="A114" s="311">
        <v>45371</v>
      </c>
      <c r="B114" s="76">
        <v>112</v>
      </c>
      <c r="C114" s="133" t="s">
        <v>228</v>
      </c>
      <c r="D114" s="149" t="s">
        <v>316</v>
      </c>
      <c r="E114" s="150" t="s">
        <v>316</v>
      </c>
      <c r="F114" s="150" t="s">
        <v>316</v>
      </c>
      <c r="G114" s="150">
        <v>2018</v>
      </c>
      <c r="H114" s="150" t="s">
        <v>316</v>
      </c>
      <c r="I114" s="172">
        <v>44927</v>
      </c>
      <c r="J114" s="150" t="s">
        <v>316</v>
      </c>
      <c r="K114" s="117" t="s">
        <v>317</v>
      </c>
      <c r="L114" s="117" t="s">
        <v>560</v>
      </c>
      <c r="M114" s="117">
        <v>0</v>
      </c>
      <c r="N114" s="117">
        <v>0</v>
      </c>
      <c r="O114" s="117">
        <v>0</v>
      </c>
      <c r="P114" s="55" t="s">
        <v>317</v>
      </c>
      <c r="Q114" s="55" t="s">
        <v>317</v>
      </c>
      <c r="R114" s="55" t="s">
        <v>317</v>
      </c>
      <c r="S114" s="55" t="s">
        <v>316</v>
      </c>
      <c r="T114" s="55" t="s">
        <v>317</v>
      </c>
      <c r="U114" s="55" t="s">
        <v>317</v>
      </c>
      <c r="V114" s="151" t="s">
        <v>317</v>
      </c>
      <c r="W114" s="151" t="s">
        <v>316</v>
      </c>
      <c r="X114" s="151" t="s">
        <v>316</v>
      </c>
      <c r="Y114" s="151" t="s">
        <v>316</v>
      </c>
      <c r="Z114" s="151">
        <v>12.25</v>
      </c>
      <c r="AA114" s="151">
        <v>1</v>
      </c>
      <c r="AB114" s="151" t="s">
        <v>363</v>
      </c>
      <c r="AC114" s="337" t="s">
        <v>316</v>
      </c>
      <c r="AD114" s="337" t="s">
        <v>316</v>
      </c>
      <c r="AE114" s="337" t="s">
        <v>317</v>
      </c>
      <c r="AF114" s="119" t="s">
        <v>316</v>
      </c>
      <c r="AG114" s="119" t="s">
        <v>317</v>
      </c>
      <c r="AH114" s="119" t="s">
        <v>317</v>
      </c>
      <c r="AI114" s="119" t="s">
        <v>316</v>
      </c>
      <c r="AJ114" s="119" t="s">
        <v>317</v>
      </c>
      <c r="AK114" s="119" t="s">
        <v>317</v>
      </c>
      <c r="AL114" s="119" t="s">
        <v>317</v>
      </c>
      <c r="AM114" s="201"/>
      <c r="AN114" s="119" t="s">
        <v>316</v>
      </c>
      <c r="AO114" s="119" t="s">
        <v>316</v>
      </c>
      <c r="AP114" s="119" t="s">
        <v>316</v>
      </c>
      <c r="AQ114" s="119" t="s">
        <v>316</v>
      </c>
      <c r="AR114" s="119" t="s">
        <v>316</v>
      </c>
      <c r="AS114" s="119" t="s">
        <v>316</v>
      </c>
      <c r="AT114" s="119" t="s">
        <v>316</v>
      </c>
      <c r="AU114" s="119" t="s">
        <v>316</v>
      </c>
      <c r="AV114" s="119" t="s">
        <v>316</v>
      </c>
      <c r="AW114" s="119" t="s">
        <v>316</v>
      </c>
      <c r="AX114" s="119" t="s">
        <v>316</v>
      </c>
      <c r="AY114" s="119" t="s">
        <v>316</v>
      </c>
      <c r="AZ114" s="119" t="s">
        <v>316</v>
      </c>
      <c r="BA114" s="119" t="s">
        <v>316</v>
      </c>
      <c r="BB114" s="334">
        <v>6</v>
      </c>
      <c r="BC114" s="334">
        <v>1</v>
      </c>
      <c r="BD114" s="334">
        <v>5</v>
      </c>
      <c r="BE114" s="334">
        <v>1</v>
      </c>
      <c r="BF114" s="334">
        <v>4</v>
      </c>
      <c r="BG114" s="334">
        <v>1</v>
      </c>
      <c r="BH114" s="334" t="s">
        <v>316</v>
      </c>
      <c r="BI114" s="334" t="s">
        <v>316</v>
      </c>
      <c r="BJ114" s="334" t="s">
        <v>316</v>
      </c>
      <c r="BK114" s="334">
        <v>0</v>
      </c>
      <c r="BL114" s="334">
        <v>0</v>
      </c>
      <c r="BM114" s="334">
        <v>0</v>
      </c>
      <c r="BN114" s="334">
        <v>0</v>
      </c>
      <c r="BO114" s="335" t="s">
        <v>317</v>
      </c>
      <c r="BP114" s="335" t="s">
        <v>317</v>
      </c>
      <c r="BQ114" s="335" t="s">
        <v>316</v>
      </c>
      <c r="BR114" s="335" t="s">
        <v>317</v>
      </c>
      <c r="BS114" s="335" t="s">
        <v>316</v>
      </c>
      <c r="BT114" s="335" t="s">
        <v>317</v>
      </c>
      <c r="BU114" s="335" t="s">
        <v>317</v>
      </c>
      <c r="BV114" s="336">
        <v>0.34599999999999997</v>
      </c>
      <c r="BW114" s="220"/>
      <c r="BX114" s="219" t="s">
        <v>15</v>
      </c>
    </row>
    <row r="115" spans="1:76" x14ac:dyDescent="0.2">
      <c r="A115" s="63"/>
      <c r="B115" s="86"/>
      <c r="C115" s="137"/>
      <c r="D115" s="54"/>
      <c r="I115" s="179"/>
      <c r="L115" s="54"/>
      <c r="M115" s="54"/>
      <c r="N115" s="54"/>
      <c r="O115" s="54"/>
      <c r="R115" s="54"/>
      <c r="S115" s="54"/>
      <c r="T115" s="54"/>
      <c r="U115" s="54"/>
      <c r="V115" s="54"/>
      <c r="W115" s="54"/>
      <c r="X115" s="54"/>
      <c r="Y115" s="54"/>
      <c r="Z115" s="54">
        <f>SUM(Z3:Z114)</f>
        <v>19958.39</v>
      </c>
      <c r="AA115" s="54"/>
      <c r="AB115" s="54"/>
      <c r="AC115" s="54"/>
      <c r="AD115" s="54"/>
      <c r="BF115" s="54"/>
      <c r="BG115" s="54"/>
      <c r="BM115" s="54"/>
      <c r="BO115" s="20"/>
      <c r="BP115" s="20"/>
      <c r="BQ115" s="20"/>
      <c r="BR115" s="20"/>
      <c r="BS115" s="20"/>
      <c r="BT115" s="54"/>
      <c r="BU115" s="54"/>
      <c r="BV115" s="112"/>
    </row>
    <row r="116" spans="1:76" x14ac:dyDescent="0.2">
      <c r="A116" s="2">
        <f>COUNTA(A3:A114)</f>
        <v>111</v>
      </c>
      <c r="B116" s="88"/>
      <c r="C116" s="88">
        <f>COUNTA(C3:C114)</f>
        <v>112</v>
      </c>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row>
    <row r="117" spans="1:76" x14ac:dyDescent="0.2">
      <c r="A117" s="2"/>
      <c r="B117" s="88"/>
      <c r="C117" s="147" t="s">
        <v>229</v>
      </c>
      <c r="P117" s="54"/>
      <c r="BO117" s="20"/>
      <c r="BP117" s="20"/>
      <c r="BQ117" s="20"/>
      <c r="BR117" s="20"/>
      <c r="BS117" s="20"/>
      <c r="BT117" s="20"/>
      <c r="BU117" s="20"/>
    </row>
    <row r="118" spans="1:76" x14ac:dyDescent="0.2">
      <c r="A118" s="2"/>
      <c r="B118" s="88"/>
      <c r="C118" s="148">
        <f>C116-A116</f>
        <v>1</v>
      </c>
      <c r="BO118" s="20"/>
      <c r="BP118" s="20"/>
      <c r="BQ118" s="20"/>
      <c r="BR118" s="20"/>
      <c r="BS118" s="20"/>
      <c r="BT118" s="20"/>
      <c r="BU118" s="20"/>
    </row>
    <row r="119" spans="1:76" x14ac:dyDescent="0.2">
      <c r="A119" s="63"/>
      <c r="B119" s="86"/>
      <c r="C119" s="137"/>
      <c r="BO119" s="20"/>
      <c r="BP119" s="20"/>
      <c r="BQ119" s="20"/>
      <c r="BR119" s="20"/>
      <c r="BS119" s="20"/>
      <c r="BT119" s="20"/>
      <c r="BU119" s="20"/>
    </row>
    <row r="120" spans="1:76" x14ac:dyDescent="0.2">
      <c r="A120" s="63"/>
      <c r="B120" s="86"/>
      <c r="C120" s="137" t="s">
        <v>461</v>
      </c>
      <c r="D120" s="187">
        <f>COUNTIF(D$3:D$114,"Yes")</f>
        <v>111</v>
      </c>
      <c r="E120" s="176">
        <f>COUNTIF(E$3:E$114,"Yes")</f>
        <v>112</v>
      </c>
      <c r="F120" s="176">
        <f>COUNTIF(F$3:F$114,"Yes")</f>
        <v>105</v>
      </c>
      <c r="G120" s="176">
        <f>COUNTIF(G$3:G$114,"Yes")</f>
        <v>0</v>
      </c>
      <c r="H120" s="176">
        <f>COUNTIF(H$3:H$114,"Yes")</f>
        <v>32</v>
      </c>
      <c r="I120" s="176" t="s">
        <v>462</v>
      </c>
      <c r="J120" s="176">
        <f>COUNTIF(J$3:J$114,"Yes")</f>
        <v>103</v>
      </c>
      <c r="K120" s="184">
        <f>COUNTIF(K$3:K$114,"Yes")</f>
        <v>29</v>
      </c>
      <c r="L120" s="184" t="s">
        <v>462</v>
      </c>
      <c r="M120" s="184" t="s">
        <v>462</v>
      </c>
      <c r="N120" s="184" t="s">
        <v>462</v>
      </c>
      <c r="O120" s="184" t="s">
        <v>462</v>
      </c>
      <c r="P120" s="190">
        <f t="shared" ref="P120:Y120" si="0">COUNTIF(P$3:P$114,"Yes")</f>
        <v>23</v>
      </c>
      <c r="Q120" s="190">
        <f t="shared" si="0"/>
        <v>5</v>
      </c>
      <c r="R120" s="190">
        <f t="shared" si="0"/>
        <v>50</v>
      </c>
      <c r="S120" s="190">
        <f t="shared" si="0"/>
        <v>69</v>
      </c>
      <c r="T120" s="190">
        <f t="shared" si="0"/>
        <v>30</v>
      </c>
      <c r="U120" s="190">
        <f t="shared" si="0"/>
        <v>6</v>
      </c>
      <c r="V120" s="196">
        <f t="shared" si="0"/>
        <v>2</v>
      </c>
      <c r="W120" s="196">
        <f t="shared" si="0"/>
        <v>66</v>
      </c>
      <c r="X120" s="196">
        <f t="shared" si="0"/>
        <v>89</v>
      </c>
      <c r="Y120" s="196">
        <f t="shared" si="0"/>
        <v>111</v>
      </c>
      <c r="Z120" s="196" t="s">
        <v>462</v>
      </c>
      <c r="AA120" s="196" t="s">
        <v>462</v>
      </c>
      <c r="AB120" s="196" t="s">
        <v>462</v>
      </c>
      <c r="AC120" s="198">
        <f t="shared" ref="AC120:AL120" si="1">COUNTIF(AC$3:AC$114,"Yes")</f>
        <v>110</v>
      </c>
      <c r="AD120" s="198">
        <f t="shared" si="1"/>
        <v>110</v>
      </c>
      <c r="AE120" s="198">
        <f t="shared" si="1"/>
        <v>5</v>
      </c>
      <c r="AF120" s="203">
        <f t="shared" si="1"/>
        <v>107</v>
      </c>
      <c r="AG120" s="203">
        <f t="shared" si="1"/>
        <v>59</v>
      </c>
      <c r="AH120" s="203">
        <f t="shared" si="1"/>
        <v>49</v>
      </c>
      <c r="AI120" s="203">
        <f t="shared" si="1"/>
        <v>62</v>
      </c>
      <c r="AJ120" s="203">
        <f t="shared" si="1"/>
        <v>27</v>
      </c>
      <c r="AK120" s="203">
        <f t="shared" si="1"/>
        <v>14</v>
      </c>
      <c r="AL120" s="203">
        <f t="shared" si="1"/>
        <v>34</v>
      </c>
      <c r="AM120" s="203" t="s">
        <v>462</v>
      </c>
      <c r="AN120" s="203">
        <f t="shared" ref="AN120:BA120" si="2">COUNTIF(AN$3:AN$114,"Yes")</f>
        <v>112</v>
      </c>
      <c r="AO120" s="203">
        <f t="shared" si="2"/>
        <v>110</v>
      </c>
      <c r="AP120" s="203">
        <f t="shared" si="2"/>
        <v>105</v>
      </c>
      <c r="AQ120" s="203">
        <f t="shared" si="2"/>
        <v>104</v>
      </c>
      <c r="AR120" s="203">
        <f t="shared" si="2"/>
        <v>111</v>
      </c>
      <c r="AS120" s="203">
        <f t="shared" si="2"/>
        <v>112</v>
      </c>
      <c r="AT120" s="203">
        <f t="shared" si="2"/>
        <v>112</v>
      </c>
      <c r="AU120" s="203">
        <f t="shared" si="2"/>
        <v>110</v>
      </c>
      <c r="AV120" s="203">
        <f t="shared" si="2"/>
        <v>86</v>
      </c>
      <c r="AW120" s="203">
        <f t="shared" si="2"/>
        <v>108</v>
      </c>
      <c r="AX120" s="203">
        <f t="shared" si="2"/>
        <v>112</v>
      </c>
      <c r="AY120" s="203">
        <f t="shared" si="2"/>
        <v>112</v>
      </c>
      <c r="AZ120" s="203">
        <f t="shared" si="2"/>
        <v>112</v>
      </c>
      <c r="BA120" s="203">
        <f t="shared" si="2"/>
        <v>110</v>
      </c>
      <c r="BB120" s="207" t="s">
        <v>462</v>
      </c>
      <c r="BC120" s="207" t="s">
        <v>462</v>
      </c>
      <c r="BD120" s="207" t="s">
        <v>462</v>
      </c>
      <c r="BE120" s="207" t="s">
        <v>462</v>
      </c>
      <c r="BF120" s="207" t="s">
        <v>462</v>
      </c>
      <c r="BG120" s="207" t="s">
        <v>462</v>
      </c>
      <c r="BH120" s="207">
        <f>COUNTIF(BH$3:BH$114,"Yes")</f>
        <v>102</v>
      </c>
      <c r="BI120" s="207">
        <f>COUNTIF(BI$3:BI$114,"Yes")</f>
        <v>103</v>
      </c>
      <c r="BJ120" s="207">
        <f>COUNTIF(BJ$3:BJ$114,"Yes")</f>
        <v>108</v>
      </c>
      <c r="BK120" s="207">
        <f>SUBTOTAL(9,BK3:BK108)</f>
        <v>41</v>
      </c>
      <c r="BL120" s="207">
        <f t="shared" ref="BL120:BN120" si="3">SUBTOTAL(9,BL3:BL108)</f>
        <v>3</v>
      </c>
      <c r="BM120" s="207">
        <f t="shared" si="3"/>
        <v>0</v>
      </c>
      <c r="BN120" s="207">
        <f t="shared" si="3"/>
        <v>0</v>
      </c>
      <c r="BO120" s="228">
        <f t="shared" ref="BO120:BU120" si="4">COUNTIF(BO$3:BO$114,"Yes")</f>
        <v>4</v>
      </c>
      <c r="BP120" s="228">
        <f t="shared" si="4"/>
        <v>60</v>
      </c>
      <c r="BQ120" s="228">
        <f t="shared" si="4"/>
        <v>112</v>
      </c>
      <c r="BR120" s="228">
        <f t="shared" si="4"/>
        <v>84</v>
      </c>
      <c r="BS120" s="228">
        <f t="shared" si="4"/>
        <v>41</v>
      </c>
      <c r="BT120" s="228">
        <f t="shared" si="4"/>
        <v>13</v>
      </c>
      <c r="BU120" s="228">
        <f t="shared" si="4"/>
        <v>83</v>
      </c>
      <c r="BV120" s="228" t="s">
        <v>462</v>
      </c>
      <c r="BW120" s="54"/>
      <c r="BX120" s="54"/>
    </row>
    <row r="121" spans="1:76" x14ac:dyDescent="0.2">
      <c r="A121" s="63"/>
      <c r="B121" s="86"/>
      <c r="C121" s="137" t="s">
        <v>463</v>
      </c>
      <c r="D121" s="187">
        <f>COUNTIF(D$3:D$114,"No")</f>
        <v>1</v>
      </c>
      <c r="E121" s="176">
        <f>COUNTIF(E$3:E$114,"No")</f>
        <v>0</v>
      </c>
      <c r="F121" s="176">
        <f>COUNTIF(F$3:F$114,"No")</f>
        <v>7</v>
      </c>
      <c r="G121" s="176">
        <f>COUNTIF(G$3:G$114,"No")</f>
        <v>0</v>
      </c>
      <c r="H121" s="176">
        <f>COUNTIF(H$3:H$114,"No")</f>
        <v>80</v>
      </c>
      <c r="I121" s="176" t="s">
        <v>462</v>
      </c>
      <c r="J121" s="176">
        <f>COUNTIF(J$3:J$114,"No")</f>
        <v>8</v>
      </c>
      <c r="K121" s="184">
        <f>COUNTIF(K$3:K$114,"No")</f>
        <v>83</v>
      </c>
      <c r="L121" s="184" t="s">
        <v>462</v>
      </c>
      <c r="M121" s="184" t="s">
        <v>462</v>
      </c>
      <c r="N121" s="184" t="s">
        <v>462</v>
      </c>
      <c r="O121" s="184" t="s">
        <v>462</v>
      </c>
      <c r="P121" s="190">
        <f t="shared" ref="P121:Y121" si="5">COUNTIF(P$3:P$114,"No")</f>
        <v>88</v>
      </c>
      <c r="Q121" s="190">
        <f t="shared" si="5"/>
        <v>106</v>
      </c>
      <c r="R121" s="190">
        <f t="shared" si="5"/>
        <v>61</v>
      </c>
      <c r="S121" s="190">
        <f t="shared" si="5"/>
        <v>42</v>
      </c>
      <c r="T121" s="190">
        <f t="shared" si="5"/>
        <v>80</v>
      </c>
      <c r="U121" s="190">
        <f t="shared" si="5"/>
        <v>104</v>
      </c>
      <c r="V121" s="196">
        <f t="shared" si="5"/>
        <v>109</v>
      </c>
      <c r="W121" s="196">
        <f t="shared" si="5"/>
        <v>45</v>
      </c>
      <c r="X121" s="196">
        <f t="shared" si="5"/>
        <v>22</v>
      </c>
      <c r="Y121" s="196">
        <f t="shared" si="5"/>
        <v>0</v>
      </c>
      <c r="Z121" s="196" t="s">
        <v>462</v>
      </c>
      <c r="AA121" s="196" t="s">
        <v>462</v>
      </c>
      <c r="AB121" s="196" t="s">
        <v>462</v>
      </c>
      <c r="AC121" s="198">
        <f t="shared" ref="AC121:AL121" si="6">COUNTIF(AC$3:AC$114,"No")</f>
        <v>1</v>
      </c>
      <c r="AD121" s="198">
        <f t="shared" si="6"/>
        <v>1</v>
      </c>
      <c r="AE121" s="198">
        <f t="shared" si="6"/>
        <v>106</v>
      </c>
      <c r="AF121" s="203">
        <f t="shared" si="6"/>
        <v>4</v>
      </c>
      <c r="AG121" s="203">
        <f t="shared" si="6"/>
        <v>49</v>
      </c>
      <c r="AH121" s="203">
        <f t="shared" si="6"/>
        <v>60</v>
      </c>
      <c r="AI121" s="203">
        <f t="shared" si="6"/>
        <v>47</v>
      </c>
      <c r="AJ121" s="203">
        <f t="shared" si="6"/>
        <v>82</v>
      </c>
      <c r="AK121" s="203">
        <f t="shared" si="6"/>
        <v>95</v>
      </c>
      <c r="AL121" s="203">
        <f t="shared" si="6"/>
        <v>75</v>
      </c>
      <c r="AM121" s="203" t="s">
        <v>462</v>
      </c>
      <c r="AN121" s="203">
        <f t="shared" ref="AN121:BA121" si="7">COUNTIF(AN$3:AN$114,"No")</f>
        <v>0</v>
      </c>
      <c r="AO121" s="203">
        <f t="shared" si="7"/>
        <v>2</v>
      </c>
      <c r="AP121" s="203">
        <f t="shared" si="7"/>
        <v>7</v>
      </c>
      <c r="AQ121" s="203">
        <f t="shared" si="7"/>
        <v>8</v>
      </c>
      <c r="AR121" s="203">
        <f t="shared" si="7"/>
        <v>1</v>
      </c>
      <c r="AS121" s="203">
        <f t="shared" si="7"/>
        <v>0</v>
      </c>
      <c r="AT121" s="203">
        <f t="shared" si="7"/>
        <v>0</v>
      </c>
      <c r="AU121" s="203">
        <f t="shared" si="7"/>
        <v>2</v>
      </c>
      <c r="AV121" s="203">
        <f t="shared" si="7"/>
        <v>25</v>
      </c>
      <c r="AW121" s="203">
        <f t="shared" si="7"/>
        <v>2</v>
      </c>
      <c r="AX121" s="203">
        <f t="shared" si="7"/>
        <v>0</v>
      </c>
      <c r="AY121" s="203">
        <f t="shared" si="7"/>
        <v>0</v>
      </c>
      <c r="AZ121" s="203">
        <f t="shared" si="7"/>
        <v>0</v>
      </c>
      <c r="BA121" s="203">
        <f t="shared" si="7"/>
        <v>2</v>
      </c>
      <c r="BB121" s="207" t="s">
        <v>462</v>
      </c>
      <c r="BC121" s="207" t="s">
        <v>462</v>
      </c>
      <c r="BD121" s="207" t="s">
        <v>462</v>
      </c>
      <c r="BE121" s="207" t="s">
        <v>462</v>
      </c>
      <c r="BF121" s="207" t="s">
        <v>462</v>
      </c>
      <c r="BG121" s="207" t="s">
        <v>462</v>
      </c>
      <c r="BH121" s="207">
        <f>COUNTIF(BH$3:BH$114,"No")</f>
        <v>9</v>
      </c>
      <c r="BI121" s="207">
        <f>COUNTIF(BI$3:BI$114,"No")</f>
        <v>9</v>
      </c>
      <c r="BJ121" s="207">
        <f>COUNTIF(BJ$3:BJ$114,"No")</f>
        <v>2</v>
      </c>
      <c r="BK121" s="207"/>
      <c r="BL121" s="207"/>
      <c r="BM121" s="207"/>
      <c r="BN121" s="207"/>
      <c r="BO121" s="228">
        <f t="shared" ref="BO121:BU121" si="8">COUNTIF(BO$3:BO$114,"No")</f>
        <v>107</v>
      </c>
      <c r="BP121" s="228">
        <f t="shared" si="8"/>
        <v>51</v>
      </c>
      <c r="BQ121" s="228">
        <f t="shared" si="8"/>
        <v>0</v>
      </c>
      <c r="BR121" s="228">
        <f t="shared" si="8"/>
        <v>28</v>
      </c>
      <c r="BS121" s="228">
        <f t="shared" si="8"/>
        <v>71</v>
      </c>
      <c r="BT121" s="228">
        <f t="shared" si="8"/>
        <v>99</v>
      </c>
      <c r="BU121" s="228">
        <f t="shared" si="8"/>
        <v>29</v>
      </c>
      <c r="BV121" s="228" t="s">
        <v>462</v>
      </c>
      <c r="BW121" s="54"/>
      <c r="BX121" s="54"/>
    </row>
    <row r="122" spans="1:76" x14ac:dyDescent="0.2">
      <c r="A122" s="63"/>
      <c r="B122" s="86"/>
      <c r="C122" s="137" t="s">
        <v>464</v>
      </c>
      <c r="D122" s="187">
        <f>COUNTIF(D$3:D$114,"N/A")</f>
        <v>0</v>
      </c>
      <c r="E122" s="176">
        <f>COUNTIF(E$3:E$114,"N/A")</f>
        <v>0</v>
      </c>
      <c r="F122" s="176">
        <f>COUNTIF(F$3:F$114,"N/A")</f>
        <v>0</v>
      </c>
      <c r="G122" s="176">
        <f>COUNTIF(G$3:G$114,"N/A")</f>
        <v>0</v>
      </c>
      <c r="H122" s="176">
        <f>COUNTIF(H$3:H$114,"N/A")</f>
        <v>0</v>
      </c>
      <c r="I122" s="176" t="s">
        <v>462</v>
      </c>
      <c r="J122" s="176">
        <f>COUNTIF(J$3:J$114,"N/A")</f>
        <v>0</v>
      </c>
      <c r="K122" s="184">
        <f>COUNTIF(K$3:K$114,"N/A")</f>
        <v>0</v>
      </c>
      <c r="L122" s="184" t="s">
        <v>462</v>
      </c>
      <c r="M122" s="184" t="s">
        <v>462</v>
      </c>
      <c r="N122" s="184" t="s">
        <v>462</v>
      </c>
      <c r="O122" s="184" t="s">
        <v>462</v>
      </c>
      <c r="P122" s="190">
        <f t="shared" ref="P122:Y122" si="9">COUNTIF(P$3:P$114,"N/A")</f>
        <v>0</v>
      </c>
      <c r="Q122" s="190">
        <f t="shared" si="9"/>
        <v>0</v>
      </c>
      <c r="R122" s="190">
        <f t="shared" si="9"/>
        <v>0</v>
      </c>
      <c r="S122" s="190">
        <f t="shared" si="9"/>
        <v>0</v>
      </c>
      <c r="T122" s="190">
        <f t="shared" si="9"/>
        <v>0</v>
      </c>
      <c r="U122" s="190">
        <f t="shared" si="9"/>
        <v>0</v>
      </c>
      <c r="V122" s="196">
        <f t="shared" si="9"/>
        <v>0</v>
      </c>
      <c r="W122" s="196">
        <f t="shared" si="9"/>
        <v>0</v>
      </c>
      <c r="X122" s="196">
        <f t="shared" si="9"/>
        <v>0</v>
      </c>
      <c r="Y122" s="196">
        <f t="shared" si="9"/>
        <v>0</v>
      </c>
      <c r="Z122" s="196" t="s">
        <v>462</v>
      </c>
      <c r="AA122" s="196" t="s">
        <v>462</v>
      </c>
      <c r="AB122" s="196" t="s">
        <v>462</v>
      </c>
      <c r="AC122" s="198">
        <f t="shared" ref="AC122:AL122" si="10">COUNTIF(AC$3:AC$114,"N/A")</f>
        <v>0</v>
      </c>
      <c r="AD122" s="198">
        <f t="shared" si="10"/>
        <v>0</v>
      </c>
      <c r="AE122" s="198">
        <f t="shared" si="10"/>
        <v>0</v>
      </c>
      <c r="AF122" s="203">
        <f t="shared" si="10"/>
        <v>0</v>
      </c>
      <c r="AG122" s="203">
        <f t="shared" si="10"/>
        <v>2</v>
      </c>
      <c r="AH122" s="203">
        <f t="shared" si="10"/>
        <v>1</v>
      </c>
      <c r="AI122" s="203">
        <f t="shared" si="10"/>
        <v>1</v>
      </c>
      <c r="AJ122" s="203">
        <f t="shared" si="10"/>
        <v>1</v>
      </c>
      <c r="AK122" s="203">
        <f t="shared" si="10"/>
        <v>1</v>
      </c>
      <c r="AL122" s="203">
        <f t="shared" si="10"/>
        <v>1</v>
      </c>
      <c r="AM122" s="203" t="s">
        <v>462</v>
      </c>
      <c r="AN122" s="203">
        <f t="shared" ref="AN122:BA122" si="11">COUNTIF(AN$3:AN$114,"N/A")</f>
        <v>0</v>
      </c>
      <c r="AO122" s="203">
        <f t="shared" si="11"/>
        <v>0</v>
      </c>
      <c r="AP122" s="203">
        <f t="shared" si="11"/>
        <v>0</v>
      </c>
      <c r="AQ122" s="203">
        <f t="shared" si="11"/>
        <v>0</v>
      </c>
      <c r="AR122" s="203">
        <f t="shared" si="11"/>
        <v>0</v>
      </c>
      <c r="AS122" s="203">
        <f t="shared" si="11"/>
        <v>0</v>
      </c>
      <c r="AT122" s="203">
        <f t="shared" si="11"/>
        <v>0</v>
      </c>
      <c r="AU122" s="203">
        <f t="shared" si="11"/>
        <v>0</v>
      </c>
      <c r="AV122" s="203">
        <f t="shared" si="11"/>
        <v>0</v>
      </c>
      <c r="AW122" s="203">
        <f t="shared" si="11"/>
        <v>0</v>
      </c>
      <c r="AX122" s="203">
        <f t="shared" si="11"/>
        <v>0</v>
      </c>
      <c r="AY122" s="203">
        <f t="shared" si="11"/>
        <v>0</v>
      </c>
      <c r="AZ122" s="203">
        <f t="shared" si="11"/>
        <v>0</v>
      </c>
      <c r="BA122" s="203">
        <f t="shared" si="11"/>
        <v>0</v>
      </c>
      <c r="BB122" s="207" t="s">
        <v>462</v>
      </c>
      <c r="BC122" s="207" t="s">
        <v>462</v>
      </c>
      <c r="BD122" s="207" t="s">
        <v>462</v>
      </c>
      <c r="BE122" s="207" t="s">
        <v>462</v>
      </c>
      <c r="BF122" s="207" t="s">
        <v>462</v>
      </c>
      <c r="BG122" s="207" t="s">
        <v>462</v>
      </c>
      <c r="BH122" s="207">
        <f>COUNTIF(BH$3:BH$114,"N/A")</f>
        <v>0</v>
      </c>
      <c r="BI122" s="207">
        <f>COUNTIF(BI$3:BI$114,"N/A")</f>
        <v>0</v>
      </c>
      <c r="BJ122" s="207">
        <f>COUNTIF(BJ$3:BJ$114,"N/A")</f>
        <v>0</v>
      </c>
      <c r="BK122" s="207"/>
      <c r="BL122" s="207"/>
      <c r="BM122" s="207"/>
      <c r="BN122" s="207"/>
      <c r="BO122" s="228">
        <f t="shared" ref="BO122:BU122" si="12">COUNTIF(BO$3:BO$114,"N/A")</f>
        <v>0</v>
      </c>
      <c r="BP122" s="228">
        <f t="shared" si="12"/>
        <v>0</v>
      </c>
      <c r="BQ122" s="228">
        <f t="shared" si="12"/>
        <v>0</v>
      </c>
      <c r="BR122" s="228">
        <f t="shared" si="12"/>
        <v>0</v>
      </c>
      <c r="BS122" s="228">
        <f t="shared" si="12"/>
        <v>0</v>
      </c>
      <c r="BT122" s="228">
        <f t="shared" si="12"/>
        <v>0</v>
      </c>
      <c r="BU122" s="228">
        <f t="shared" si="12"/>
        <v>0</v>
      </c>
      <c r="BV122" s="228" t="s">
        <v>462</v>
      </c>
      <c r="BW122" s="54"/>
      <c r="BX122" s="54"/>
    </row>
    <row r="123" spans="1:76" x14ac:dyDescent="0.2">
      <c r="A123" s="63"/>
      <c r="B123" s="86"/>
      <c r="C123" s="137" t="s">
        <v>5</v>
      </c>
      <c r="D123" s="187">
        <f>SUM(D120:D121)</f>
        <v>112</v>
      </c>
      <c r="E123" s="176">
        <f t="shared" ref="E123:H123" si="13">SUM(E120:E121)</f>
        <v>112</v>
      </c>
      <c r="F123" s="176">
        <f t="shared" si="13"/>
        <v>112</v>
      </c>
      <c r="G123" s="176">
        <f t="shared" si="13"/>
        <v>0</v>
      </c>
      <c r="H123" s="176">
        <f t="shared" si="13"/>
        <v>112</v>
      </c>
      <c r="I123" s="176" t="s">
        <v>462</v>
      </c>
      <c r="J123" s="176">
        <f t="shared" ref="J123" si="14">SUM(J120:J121)</f>
        <v>111</v>
      </c>
      <c r="K123" s="184">
        <f t="shared" ref="K123" si="15">SUM(K120:K121)</f>
        <v>112</v>
      </c>
      <c r="L123" s="184" t="s">
        <v>462</v>
      </c>
      <c r="M123" s="184" t="s">
        <v>462</v>
      </c>
      <c r="N123" s="184" t="s">
        <v>462</v>
      </c>
      <c r="O123" s="184" t="s">
        <v>462</v>
      </c>
      <c r="P123" s="190">
        <f>SUM(P120:P121)</f>
        <v>111</v>
      </c>
      <c r="Q123" s="190">
        <f t="shared" ref="Q123:Y123" si="16">SUM(Q120:Q121)</f>
        <v>111</v>
      </c>
      <c r="R123" s="190">
        <f t="shared" si="16"/>
        <v>111</v>
      </c>
      <c r="S123" s="190">
        <f t="shared" si="16"/>
        <v>111</v>
      </c>
      <c r="T123" s="190">
        <f t="shared" si="16"/>
        <v>110</v>
      </c>
      <c r="U123" s="190">
        <f t="shared" si="16"/>
        <v>110</v>
      </c>
      <c r="V123" s="196">
        <f t="shared" si="16"/>
        <v>111</v>
      </c>
      <c r="W123" s="196">
        <f t="shared" si="16"/>
        <v>111</v>
      </c>
      <c r="X123" s="196">
        <f t="shared" si="16"/>
        <v>111</v>
      </c>
      <c r="Y123" s="196">
        <f t="shared" si="16"/>
        <v>111</v>
      </c>
      <c r="Z123" s="196" t="s">
        <v>462</v>
      </c>
      <c r="AA123" s="196" t="s">
        <v>462</v>
      </c>
      <c r="AB123" s="196" t="s">
        <v>462</v>
      </c>
      <c r="AC123" s="198">
        <f t="shared" ref="AC123" si="17">SUM(AC120:AC121)</f>
        <v>111</v>
      </c>
      <c r="AD123" s="198">
        <f t="shared" ref="AD123" si="18">SUM(AD120:AD121)</f>
        <v>111</v>
      </c>
      <c r="AE123" s="198">
        <f t="shared" ref="AE123" si="19">SUM(AE120:AE121)</f>
        <v>111</v>
      </c>
      <c r="AF123" s="203">
        <f t="shared" ref="AF123" si="20">SUM(AF120:AF121)</f>
        <v>111</v>
      </c>
      <c r="AG123" s="203">
        <f t="shared" ref="AG123" si="21">SUM(AG120:AG121)</f>
        <v>108</v>
      </c>
      <c r="AH123" s="203">
        <f t="shared" ref="AH123" si="22">SUM(AH120:AH121)</f>
        <v>109</v>
      </c>
      <c r="AI123" s="203">
        <f t="shared" ref="AI123" si="23">SUM(AI120:AI121)</f>
        <v>109</v>
      </c>
      <c r="AJ123" s="203">
        <f t="shared" ref="AJ123" si="24">SUM(AJ120:AJ121)</f>
        <v>109</v>
      </c>
      <c r="AK123" s="203">
        <f t="shared" ref="AK123" si="25">SUM(AK120:AK121)</f>
        <v>109</v>
      </c>
      <c r="AL123" s="203">
        <f t="shared" ref="AL123:AN123" si="26">SUM(AL120:AL121)</f>
        <v>109</v>
      </c>
      <c r="AM123" s="203" t="s">
        <v>462</v>
      </c>
      <c r="AN123" s="203">
        <f t="shared" si="26"/>
        <v>112</v>
      </c>
      <c r="AO123" s="203">
        <f t="shared" ref="AO123" si="27">SUM(AO120:AO121)</f>
        <v>112</v>
      </c>
      <c r="AP123" s="203">
        <f t="shared" ref="AP123" si="28">SUM(AP120:AP121)</f>
        <v>112</v>
      </c>
      <c r="AQ123" s="203">
        <f t="shared" ref="AQ123" si="29">SUM(AQ120:AQ121)</f>
        <v>112</v>
      </c>
      <c r="AR123" s="203">
        <f t="shared" ref="AR123" si="30">SUM(AR120:AR121)</f>
        <v>112</v>
      </c>
      <c r="AS123" s="203">
        <f t="shared" ref="AS123" si="31">SUM(AS120:AS121)</f>
        <v>112</v>
      </c>
      <c r="AT123" s="203">
        <f t="shared" ref="AT123" si="32">SUM(AT120:AT121)</f>
        <v>112</v>
      </c>
      <c r="AU123" s="203">
        <f t="shared" ref="AU123" si="33">SUM(AU120:AU121)</f>
        <v>112</v>
      </c>
      <c r="AV123" s="203">
        <f t="shared" ref="AV123" si="34">SUM(AV120:AV121)</f>
        <v>111</v>
      </c>
      <c r="AW123" s="203">
        <f t="shared" ref="AW123" si="35">SUM(AW120:AW121)</f>
        <v>110</v>
      </c>
      <c r="AX123" s="203">
        <f t="shared" ref="AX123" si="36">SUM(AX120:AX121)</f>
        <v>112</v>
      </c>
      <c r="AY123" s="203">
        <f t="shared" ref="AY123" si="37">SUM(AY120:AY121)</f>
        <v>112</v>
      </c>
      <c r="AZ123" s="203">
        <f t="shared" ref="AZ123" si="38">SUM(AZ120:AZ121)</f>
        <v>112</v>
      </c>
      <c r="BA123" s="203">
        <f t="shared" ref="BA123" si="39">SUM(BA120:BA121)</f>
        <v>112</v>
      </c>
      <c r="BB123" s="207" t="s">
        <v>462</v>
      </c>
      <c r="BC123" s="207" t="s">
        <v>462</v>
      </c>
      <c r="BD123" s="207" t="s">
        <v>462</v>
      </c>
      <c r="BE123" s="207" t="s">
        <v>462</v>
      </c>
      <c r="BF123" s="207" t="s">
        <v>462</v>
      </c>
      <c r="BG123" s="207" t="s">
        <v>462</v>
      </c>
      <c r="BH123" s="207">
        <f t="shared" ref="BH123" si="40">SUM(BH120:BH121)</f>
        <v>111</v>
      </c>
      <c r="BI123" s="207">
        <f t="shared" ref="BI123" si="41">SUM(BI120:BI121)</f>
        <v>112</v>
      </c>
      <c r="BJ123" s="207">
        <f t="shared" ref="BJ123" si="42">SUM(BJ120:BJ121)</f>
        <v>110</v>
      </c>
      <c r="BK123" s="207"/>
      <c r="BL123" s="207"/>
      <c r="BM123" s="207"/>
      <c r="BN123" s="207"/>
      <c r="BO123" s="228">
        <f t="shared" ref="BO123" si="43">SUM(BO120:BO121)</f>
        <v>111</v>
      </c>
      <c r="BP123" s="228">
        <f t="shared" ref="BP123" si="44">SUM(BP120:BP121)</f>
        <v>111</v>
      </c>
      <c r="BQ123" s="228">
        <f t="shared" ref="BQ123" si="45">SUM(BQ120:BQ121)</f>
        <v>112</v>
      </c>
      <c r="BR123" s="228">
        <f t="shared" ref="BR123" si="46">SUM(BR120:BR121)</f>
        <v>112</v>
      </c>
      <c r="BS123" s="228">
        <f t="shared" ref="BS123" si="47">SUM(BS120:BS121)</f>
        <v>112</v>
      </c>
      <c r="BT123" s="228">
        <f t="shared" ref="BT123" si="48">SUM(BT120:BT121)</f>
        <v>112</v>
      </c>
      <c r="BU123" s="228">
        <f t="shared" ref="BU123" si="49">SUM(BU120:BU121)</f>
        <v>112</v>
      </c>
      <c r="BV123" s="228" t="s">
        <v>462</v>
      </c>
      <c r="BW123" s="54"/>
      <c r="BX123" s="54"/>
    </row>
    <row r="124" spans="1:76" s="56" customFormat="1" x14ac:dyDescent="0.2">
      <c r="A124" s="154"/>
      <c r="B124" s="154"/>
      <c r="C124" s="137" t="s">
        <v>465</v>
      </c>
      <c r="D124" s="188">
        <f>D120/$C$116</f>
        <v>0.9910714285714286</v>
      </c>
      <c r="E124" s="177">
        <f>E120/$C116</f>
        <v>1</v>
      </c>
      <c r="F124" s="177">
        <f>F120/$C116</f>
        <v>0.9375</v>
      </c>
      <c r="G124" s="177">
        <f>G120/$C116</f>
        <v>0</v>
      </c>
      <c r="H124" s="177">
        <f>H120/$C116</f>
        <v>0.2857142857142857</v>
      </c>
      <c r="I124" s="177" t="s">
        <v>462</v>
      </c>
      <c r="J124" s="177">
        <f>J120/113</f>
        <v>0.91150442477876104</v>
      </c>
      <c r="K124" s="185">
        <f>K120/113</f>
        <v>0.25663716814159293</v>
      </c>
      <c r="L124" s="185" t="s">
        <v>462</v>
      </c>
      <c r="M124" s="184" t="s">
        <v>462</v>
      </c>
      <c r="N124" s="184" t="s">
        <v>462</v>
      </c>
      <c r="O124" s="184" t="s">
        <v>462</v>
      </c>
      <c r="P124" s="350">
        <f t="shared" ref="P124:Y124" si="50">P120/113</f>
        <v>0.20353982300884957</v>
      </c>
      <c r="Q124" s="350">
        <f t="shared" si="50"/>
        <v>4.4247787610619468E-2</v>
      </c>
      <c r="R124" s="350">
        <f t="shared" si="50"/>
        <v>0.44247787610619471</v>
      </c>
      <c r="S124" s="350">
        <f t="shared" si="50"/>
        <v>0.61061946902654862</v>
      </c>
      <c r="T124" s="350">
        <f t="shared" si="50"/>
        <v>0.26548672566371684</v>
      </c>
      <c r="U124" s="350">
        <f t="shared" si="50"/>
        <v>5.3097345132743362E-2</v>
      </c>
      <c r="V124" s="351">
        <f t="shared" si="50"/>
        <v>1.7699115044247787E-2</v>
      </c>
      <c r="W124" s="351">
        <f t="shared" si="50"/>
        <v>0.58407079646017701</v>
      </c>
      <c r="X124" s="351">
        <f t="shared" si="50"/>
        <v>0.78761061946902655</v>
      </c>
      <c r="Y124" s="351">
        <f t="shared" si="50"/>
        <v>0.98230088495575218</v>
      </c>
      <c r="Z124" s="196" t="s">
        <v>462</v>
      </c>
      <c r="AA124" s="196" t="s">
        <v>462</v>
      </c>
      <c r="AB124" s="196" t="s">
        <v>462</v>
      </c>
      <c r="AC124" s="199">
        <f t="shared" ref="AC124:AL124" si="51">AC120/113</f>
        <v>0.97345132743362828</v>
      </c>
      <c r="AD124" s="199">
        <f t="shared" si="51"/>
        <v>0.97345132743362828</v>
      </c>
      <c r="AE124" s="199">
        <f t="shared" si="51"/>
        <v>4.4247787610619468E-2</v>
      </c>
      <c r="AF124" s="204">
        <f t="shared" si="51"/>
        <v>0.94690265486725667</v>
      </c>
      <c r="AG124" s="204">
        <f t="shared" si="51"/>
        <v>0.52212389380530977</v>
      </c>
      <c r="AH124" s="204">
        <f t="shared" si="51"/>
        <v>0.4336283185840708</v>
      </c>
      <c r="AI124" s="204">
        <f t="shared" si="51"/>
        <v>0.54867256637168138</v>
      </c>
      <c r="AJ124" s="204">
        <f t="shared" si="51"/>
        <v>0.23893805309734514</v>
      </c>
      <c r="AK124" s="204">
        <f t="shared" si="51"/>
        <v>0.12389380530973451</v>
      </c>
      <c r="AL124" s="204">
        <f t="shared" si="51"/>
        <v>0.30088495575221241</v>
      </c>
      <c r="AM124" s="203" t="s">
        <v>462</v>
      </c>
      <c r="AN124" s="204">
        <f t="shared" ref="AN124:BA124" si="52">AN120/113</f>
        <v>0.99115044247787609</v>
      </c>
      <c r="AO124" s="204">
        <f t="shared" si="52"/>
        <v>0.97345132743362828</v>
      </c>
      <c r="AP124" s="204">
        <f t="shared" si="52"/>
        <v>0.92920353982300885</v>
      </c>
      <c r="AQ124" s="204">
        <f t="shared" si="52"/>
        <v>0.92035398230088494</v>
      </c>
      <c r="AR124" s="204">
        <f t="shared" si="52"/>
        <v>0.98230088495575218</v>
      </c>
      <c r="AS124" s="204">
        <f t="shared" si="52"/>
        <v>0.99115044247787609</v>
      </c>
      <c r="AT124" s="204">
        <f t="shared" si="52"/>
        <v>0.99115044247787609</v>
      </c>
      <c r="AU124" s="204">
        <f t="shared" si="52"/>
        <v>0.97345132743362828</v>
      </c>
      <c r="AV124" s="204">
        <f t="shared" si="52"/>
        <v>0.76106194690265483</v>
      </c>
      <c r="AW124" s="204">
        <f t="shared" si="52"/>
        <v>0.95575221238938057</v>
      </c>
      <c r="AX124" s="204">
        <f t="shared" si="52"/>
        <v>0.99115044247787609</v>
      </c>
      <c r="AY124" s="204">
        <f t="shared" si="52"/>
        <v>0.99115044247787609</v>
      </c>
      <c r="AZ124" s="204">
        <f t="shared" si="52"/>
        <v>0.99115044247787609</v>
      </c>
      <c r="BA124" s="204">
        <f t="shared" si="52"/>
        <v>0.97345132743362828</v>
      </c>
      <c r="BB124" s="207" t="s">
        <v>462</v>
      </c>
      <c r="BC124" s="207" t="s">
        <v>462</v>
      </c>
      <c r="BD124" s="207" t="s">
        <v>462</v>
      </c>
      <c r="BE124" s="207" t="s">
        <v>462</v>
      </c>
      <c r="BF124" s="207" t="s">
        <v>462</v>
      </c>
      <c r="BG124" s="207" t="s">
        <v>462</v>
      </c>
      <c r="BH124" s="208">
        <f t="shared" ref="BH124:BJ125" si="53">BH120/113</f>
        <v>0.90265486725663713</v>
      </c>
      <c r="BI124" s="208">
        <f t="shared" si="53"/>
        <v>0.91150442477876104</v>
      </c>
      <c r="BJ124" s="208">
        <f t="shared" si="53"/>
        <v>0.95575221238938057</v>
      </c>
      <c r="BK124" s="208"/>
      <c r="BL124" s="208"/>
      <c r="BM124" s="208"/>
      <c r="BN124" s="208"/>
      <c r="BO124" s="229">
        <f t="shared" ref="BO124:BQ125" si="54">BO120/113</f>
        <v>3.5398230088495575E-2</v>
      </c>
      <c r="BP124" s="229">
        <f t="shared" si="54"/>
        <v>0.53097345132743368</v>
      </c>
      <c r="BQ124" s="229">
        <f t="shared" si="54"/>
        <v>0.99115044247787609</v>
      </c>
      <c r="BR124" s="229">
        <f t="shared" ref="BR124:BU124" si="55">BR120/113</f>
        <v>0.74336283185840712</v>
      </c>
      <c r="BS124" s="229">
        <f t="shared" si="55"/>
        <v>0.36283185840707965</v>
      </c>
      <c r="BT124" s="229">
        <f t="shared" si="55"/>
        <v>0.11504424778761062</v>
      </c>
      <c r="BU124" s="229">
        <f t="shared" si="55"/>
        <v>0.73451327433628322</v>
      </c>
      <c r="BV124" s="228" t="s">
        <v>462</v>
      </c>
      <c r="BW124" s="111"/>
      <c r="BX124" s="111"/>
    </row>
    <row r="125" spans="1:76" s="56" customFormat="1" x14ac:dyDescent="0.2">
      <c r="A125" s="154"/>
      <c r="B125" s="154"/>
      <c r="C125" s="137" t="s">
        <v>466</v>
      </c>
      <c r="D125" s="188">
        <f>D121/$C$116</f>
        <v>8.9285714285714281E-3</v>
      </c>
      <c r="E125" s="177">
        <f>E121/$C116</f>
        <v>0</v>
      </c>
      <c r="F125" s="177">
        <f>F121/$C116</f>
        <v>6.25E-2</v>
      </c>
      <c r="G125" s="177">
        <f>G121/$C116</f>
        <v>0</v>
      </c>
      <c r="H125" s="177">
        <f>H121/$C116</f>
        <v>0.7142857142857143</v>
      </c>
      <c r="I125" s="177" t="s">
        <v>462</v>
      </c>
      <c r="J125" s="177">
        <f>J121/113</f>
        <v>7.0796460176991149E-2</v>
      </c>
      <c r="K125" s="185">
        <f>K121/113</f>
        <v>0.73451327433628322</v>
      </c>
      <c r="L125" s="185" t="s">
        <v>462</v>
      </c>
      <c r="M125" s="184" t="s">
        <v>462</v>
      </c>
      <c r="N125" s="184" t="s">
        <v>462</v>
      </c>
      <c r="O125" s="184" t="s">
        <v>462</v>
      </c>
      <c r="P125" s="350">
        <f t="shared" ref="P125:Y125" si="56">P121/113</f>
        <v>0.77876106194690264</v>
      </c>
      <c r="Q125" s="350">
        <f t="shared" si="56"/>
        <v>0.93805309734513276</v>
      </c>
      <c r="R125" s="350">
        <f t="shared" si="56"/>
        <v>0.53982300884955747</v>
      </c>
      <c r="S125" s="350">
        <f t="shared" si="56"/>
        <v>0.37168141592920356</v>
      </c>
      <c r="T125" s="350">
        <f t="shared" si="56"/>
        <v>0.70796460176991149</v>
      </c>
      <c r="U125" s="350">
        <f t="shared" si="56"/>
        <v>0.92035398230088494</v>
      </c>
      <c r="V125" s="351">
        <f t="shared" si="56"/>
        <v>0.96460176991150437</v>
      </c>
      <c r="W125" s="351">
        <f t="shared" si="56"/>
        <v>0.39823008849557523</v>
      </c>
      <c r="X125" s="351">
        <f t="shared" si="56"/>
        <v>0.19469026548672566</v>
      </c>
      <c r="Y125" s="351">
        <f t="shared" si="56"/>
        <v>0</v>
      </c>
      <c r="Z125" s="196" t="s">
        <v>462</v>
      </c>
      <c r="AA125" s="196" t="s">
        <v>462</v>
      </c>
      <c r="AB125" s="196" t="s">
        <v>462</v>
      </c>
      <c r="AC125" s="199">
        <f t="shared" ref="AC125:AL125" si="57">AC121/113</f>
        <v>8.8495575221238937E-3</v>
      </c>
      <c r="AD125" s="199">
        <f t="shared" si="57"/>
        <v>8.8495575221238937E-3</v>
      </c>
      <c r="AE125" s="199">
        <f t="shared" si="57"/>
        <v>0.93805309734513276</v>
      </c>
      <c r="AF125" s="204">
        <f t="shared" si="57"/>
        <v>3.5398230088495575E-2</v>
      </c>
      <c r="AG125" s="204">
        <f t="shared" si="57"/>
        <v>0.4336283185840708</v>
      </c>
      <c r="AH125" s="204">
        <f t="shared" si="57"/>
        <v>0.53097345132743368</v>
      </c>
      <c r="AI125" s="204">
        <f t="shared" si="57"/>
        <v>0.41592920353982299</v>
      </c>
      <c r="AJ125" s="204">
        <f t="shared" si="57"/>
        <v>0.72566371681415931</v>
      </c>
      <c r="AK125" s="204">
        <f t="shared" si="57"/>
        <v>0.84070796460176989</v>
      </c>
      <c r="AL125" s="204">
        <f t="shared" si="57"/>
        <v>0.66371681415929207</v>
      </c>
      <c r="AM125" s="203" t="s">
        <v>462</v>
      </c>
      <c r="AN125" s="204">
        <f t="shared" ref="AN125:BA125" si="58">AN121/113</f>
        <v>0</v>
      </c>
      <c r="AO125" s="204">
        <f t="shared" si="58"/>
        <v>1.7699115044247787E-2</v>
      </c>
      <c r="AP125" s="204">
        <f t="shared" si="58"/>
        <v>6.1946902654867256E-2</v>
      </c>
      <c r="AQ125" s="204">
        <f t="shared" si="58"/>
        <v>7.0796460176991149E-2</v>
      </c>
      <c r="AR125" s="204">
        <f t="shared" si="58"/>
        <v>8.8495575221238937E-3</v>
      </c>
      <c r="AS125" s="204">
        <f t="shared" si="58"/>
        <v>0</v>
      </c>
      <c r="AT125" s="204">
        <f t="shared" si="58"/>
        <v>0</v>
      </c>
      <c r="AU125" s="204">
        <f t="shared" si="58"/>
        <v>1.7699115044247787E-2</v>
      </c>
      <c r="AV125" s="204">
        <f t="shared" si="58"/>
        <v>0.22123893805309736</v>
      </c>
      <c r="AW125" s="204">
        <f t="shared" si="58"/>
        <v>1.7699115044247787E-2</v>
      </c>
      <c r="AX125" s="204">
        <f t="shared" si="58"/>
        <v>0</v>
      </c>
      <c r="AY125" s="204">
        <f t="shared" si="58"/>
        <v>0</v>
      </c>
      <c r="AZ125" s="204">
        <f t="shared" si="58"/>
        <v>0</v>
      </c>
      <c r="BA125" s="204">
        <f t="shared" si="58"/>
        <v>1.7699115044247787E-2</v>
      </c>
      <c r="BB125" s="207" t="s">
        <v>462</v>
      </c>
      <c r="BC125" s="207" t="s">
        <v>462</v>
      </c>
      <c r="BD125" s="207" t="s">
        <v>462</v>
      </c>
      <c r="BE125" s="207" t="s">
        <v>462</v>
      </c>
      <c r="BF125" s="207" t="s">
        <v>462</v>
      </c>
      <c r="BG125" s="207" t="s">
        <v>462</v>
      </c>
      <c r="BH125" s="208">
        <f t="shared" si="53"/>
        <v>7.9646017699115043E-2</v>
      </c>
      <c r="BI125" s="208">
        <f t="shared" si="53"/>
        <v>7.9646017699115043E-2</v>
      </c>
      <c r="BJ125" s="208">
        <f t="shared" si="53"/>
        <v>1.7699115044247787E-2</v>
      </c>
      <c r="BK125" s="208"/>
      <c r="BL125" s="208"/>
      <c r="BM125" s="208"/>
      <c r="BN125" s="208"/>
      <c r="BO125" s="229">
        <f t="shared" si="54"/>
        <v>0.94690265486725667</v>
      </c>
      <c r="BP125" s="229">
        <f t="shared" si="54"/>
        <v>0.45132743362831856</v>
      </c>
      <c r="BQ125" s="229">
        <f t="shared" si="54"/>
        <v>0</v>
      </c>
      <c r="BR125" s="229">
        <f t="shared" ref="BR125:BU125" si="59">BR121/113</f>
        <v>0.24778761061946902</v>
      </c>
      <c r="BS125" s="229">
        <f t="shared" si="59"/>
        <v>0.62831858407079644</v>
      </c>
      <c r="BT125" s="229">
        <f t="shared" si="59"/>
        <v>0.87610619469026552</v>
      </c>
      <c r="BU125" s="229">
        <f t="shared" si="59"/>
        <v>0.25663716814159293</v>
      </c>
      <c r="BV125" s="228" t="s">
        <v>462</v>
      </c>
      <c r="BW125" s="111"/>
      <c r="BX125" s="111"/>
    </row>
    <row r="126" spans="1:76" s="56" customFormat="1" x14ac:dyDescent="0.2">
      <c r="A126" s="154"/>
      <c r="B126" s="154"/>
      <c r="C126" s="137" t="s">
        <v>464</v>
      </c>
      <c r="D126" s="188">
        <f>D122/$C$116</f>
        <v>0</v>
      </c>
      <c r="E126" s="177">
        <f>E122/$C$116</f>
        <v>0</v>
      </c>
      <c r="F126" s="177">
        <f>F122/$C$116</f>
        <v>0</v>
      </c>
      <c r="G126" s="177">
        <f>G122/$C$116</f>
        <v>0</v>
      </c>
      <c r="H126" s="177">
        <f>H122/$C$116</f>
        <v>0</v>
      </c>
      <c r="I126" s="177" t="s">
        <v>462</v>
      </c>
      <c r="J126" s="177">
        <f>J122/$C$116</f>
        <v>0</v>
      </c>
      <c r="K126" s="185">
        <f>K122/$C$116</f>
        <v>0</v>
      </c>
      <c r="L126" s="185" t="s">
        <v>462</v>
      </c>
      <c r="M126" s="184" t="s">
        <v>462</v>
      </c>
      <c r="N126" s="184" t="s">
        <v>462</v>
      </c>
      <c r="O126" s="184" t="s">
        <v>462</v>
      </c>
      <c r="P126" s="350">
        <f t="shared" ref="P126:Y126" si="60">P122/$C$116</f>
        <v>0</v>
      </c>
      <c r="Q126" s="350">
        <f t="shared" si="60"/>
        <v>0</v>
      </c>
      <c r="R126" s="350">
        <f t="shared" si="60"/>
        <v>0</v>
      </c>
      <c r="S126" s="350">
        <f t="shared" si="60"/>
        <v>0</v>
      </c>
      <c r="T126" s="350">
        <f t="shared" si="60"/>
        <v>0</v>
      </c>
      <c r="U126" s="350">
        <f t="shared" si="60"/>
        <v>0</v>
      </c>
      <c r="V126" s="351">
        <f t="shared" si="60"/>
        <v>0</v>
      </c>
      <c r="W126" s="351">
        <f t="shared" si="60"/>
        <v>0</v>
      </c>
      <c r="X126" s="351">
        <f t="shared" si="60"/>
        <v>0</v>
      </c>
      <c r="Y126" s="351">
        <f t="shared" si="60"/>
        <v>0</v>
      </c>
      <c r="Z126" s="196" t="s">
        <v>462</v>
      </c>
      <c r="AA126" s="196" t="s">
        <v>462</v>
      </c>
      <c r="AB126" s="196" t="s">
        <v>462</v>
      </c>
      <c r="AC126" s="199">
        <f t="shared" ref="AC126:AL126" si="61">AC122/$C$116</f>
        <v>0</v>
      </c>
      <c r="AD126" s="199">
        <f t="shared" si="61"/>
        <v>0</v>
      </c>
      <c r="AE126" s="199">
        <f t="shared" si="61"/>
        <v>0</v>
      </c>
      <c r="AF126" s="204">
        <f t="shared" si="61"/>
        <v>0</v>
      </c>
      <c r="AG126" s="204">
        <f t="shared" si="61"/>
        <v>1.7857142857142856E-2</v>
      </c>
      <c r="AH126" s="204">
        <f t="shared" si="61"/>
        <v>8.9285714285714281E-3</v>
      </c>
      <c r="AI126" s="204">
        <f t="shared" si="61"/>
        <v>8.9285714285714281E-3</v>
      </c>
      <c r="AJ126" s="204">
        <f t="shared" si="61"/>
        <v>8.9285714285714281E-3</v>
      </c>
      <c r="AK126" s="204">
        <f t="shared" si="61"/>
        <v>8.9285714285714281E-3</v>
      </c>
      <c r="AL126" s="204">
        <f t="shared" si="61"/>
        <v>8.9285714285714281E-3</v>
      </c>
      <c r="AM126" s="203" t="s">
        <v>462</v>
      </c>
      <c r="AN126" s="204">
        <f t="shared" ref="AN126:BA126" si="62">AN122/$C$116</f>
        <v>0</v>
      </c>
      <c r="AO126" s="204">
        <f t="shared" si="62"/>
        <v>0</v>
      </c>
      <c r="AP126" s="204">
        <f t="shared" si="62"/>
        <v>0</v>
      </c>
      <c r="AQ126" s="204">
        <f t="shared" si="62"/>
        <v>0</v>
      </c>
      <c r="AR126" s="204">
        <f t="shared" si="62"/>
        <v>0</v>
      </c>
      <c r="AS126" s="204">
        <f t="shared" si="62"/>
        <v>0</v>
      </c>
      <c r="AT126" s="204">
        <f t="shared" si="62"/>
        <v>0</v>
      </c>
      <c r="AU126" s="204">
        <f t="shared" si="62"/>
        <v>0</v>
      </c>
      <c r="AV126" s="204">
        <f t="shared" si="62"/>
        <v>0</v>
      </c>
      <c r="AW126" s="204">
        <f t="shared" si="62"/>
        <v>0</v>
      </c>
      <c r="AX126" s="204">
        <f t="shared" si="62"/>
        <v>0</v>
      </c>
      <c r="AY126" s="204">
        <f t="shared" si="62"/>
        <v>0</v>
      </c>
      <c r="AZ126" s="204">
        <f t="shared" si="62"/>
        <v>0</v>
      </c>
      <c r="BA126" s="204">
        <f t="shared" si="62"/>
        <v>0</v>
      </c>
      <c r="BB126" s="207" t="s">
        <v>462</v>
      </c>
      <c r="BC126" s="207" t="s">
        <v>462</v>
      </c>
      <c r="BD126" s="207" t="s">
        <v>462</v>
      </c>
      <c r="BE126" s="207" t="s">
        <v>462</v>
      </c>
      <c r="BF126" s="207" t="s">
        <v>462</v>
      </c>
      <c r="BG126" s="207" t="s">
        <v>462</v>
      </c>
      <c r="BH126" s="208">
        <f>BH122/$C$116</f>
        <v>0</v>
      </c>
      <c r="BI126" s="208">
        <f>BI122/$C$116</f>
        <v>0</v>
      </c>
      <c r="BJ126" s="208">
        <f>BJ122/$C$116</f>
        <v>0</v>
      </c>
      <c r="BK126" s="208"/>
      <c r="BL126" s="208"/>
      <c r="BM126" s="208"/>
      <c r="BN126" s="208"/>
      <c r="BO126" s="229">
        <f t="shared" ref="BO126:BU126" si="63">BO122/$C$116</f>
        <v>0</v>
      </c>
      <c r="BP126" s="229">
        <f t="shared" si="63"/>
        <v>0</v>
      </c>
      <c r="BQ126" s="229">
        <f t="shared" si="63"/>
        <v>0</v>
      </c>
      <c r="BR126" s="229">
        <f t="shared" si="63"/>
        <v>0</v>
      </c>
      <c r="BS126" s="229">
        <f t="shared" si="63"/>
        <v>0</v>
      </c>
      <c r="BT126" s="229">
        <f t="shared" si="63"/>
        <v>0</v>
      </c>
      <c r="BU126" s="229">
        <f t="shared" si="63"/>
        <v>0</v>
      </c>
      <c r="BV126" s="228" t="s">
        <v>462</v>
      </c>
      <c r="BW126" s="111"/>
      <c r="BX126" s="111"/>
    </row>
    <row r="127" spans="1:76" x14ac:dyDescent="0.2">
      <c r="A127" s="50"/>
      <c r="B127" s="86"/>
      <c r="C127" s="88" t="s">
        <v>5</v>
      </c>
      <c r="D127" s="189">
        <f>SUM(D124:D125)</f>
        <v>1</v>
      </c>
      <c r="E127" s="178">
        <f t="shared" ref="E127:H127" si="64">SUM(E124:E125)</f>
        <v>1</v>
      </c>
      <c r="F127" s="178">
        <f t="shared" si="64"/>
        <v>1</v>
      </c>
      <c r="G127" s="178">
        <f t="shared" si="64"/>
        <v>0</v>
      </c>
      <c r="H127" s="178">
        <f t="shared" si="64"/>
        <v>1</v>
      </c>
      <c r="I127" s="178" t="s">
        <v>462</v>
      </c>
      <c r="J127" s="178">
        <f t="shared" ref="J127" si="65">SUM(J124:J125)</f>
        <v>0.98230088495575218</v>
      </c>
      <c r="K127" s="186">
        <f t="shared" ref="K127" si="66">SUM(K124:K125)</f>
        <v>0.99115044247787609</v>
      </c>
      <c r="L127" s="186" t="s">
        <v>462</v>
      </c>
      <c r="M127" s="184" t="s">
        <v>462</v>
      </c>
      <c r="N127" s="184" t="s">
        <v>462</v>
      </c>
      <c r="O127" s="184" t="s">
        <v>462</v>
      </c>
      <c r="P127" s="191">
        <f>SUM(P124:P125)</f>
        <v>0.98230088495575218</v>
      </c>
      <c r="Q127" s="191">
        <f t="shared" ref="Q127:Y127" si="67">SUM(Q124:Q125)</f>
        <v>0.98230088495575218</v>
      </c>
      <c r="R127" s="191">
        <f t="shared" si="67"/>
        <v>0.98230088495575218</v>
      </c>
      <c r="S127" s="191">
        <f t="shared" si="67"/>
        <v>0.98230088495575218</v>
      </c>
      <c r="T127" s="191">
        <f t="shared" si="67"/>
        <v>0.97345132743362828</v>
      </c>
      <c r="U127" s="191">
        <f t="shared" si="67"/>
        <v>0.97345132743362828</v>
      </c>
      <c r="V127" s="197">
        <f t="shared" si="67"/>
        <v>0.98230088495575218</v>
      </c>
      <c r="W127" s="197">
        <f t="shared" si="67"/>
        <v>0.98230088495575218</v>
      </c>
      <c r="X127" s="197">
        <f t="shared" si="67"/>
        <v>0.98230088495575218</v>
      </c>
      <c r="Y127" s="197">
        <f t="shared" si="67"/>
        <v>0.98230088495575218</v>
      </c>
      <c r="Z127" s="197" t="s">
        <v>462</v>
      </c>
      <c r="AA127" s="197" t="s">
        <v>462</v>
      </c>
      <c r="AB127" s="197" t="s">
        <v>462</v>
      </c>
      <c r="AC127" s="200">
        <f t="shared" ref="AC127" si="68">SUM(AC124:AC125)</f>
        <v>0.98230088495575218</v>
      </c>
      <c r="AD127" s="200">
        <f t="shared" ref="AD127" si="69">SUM(AD124:AD125)</f>
        <v>0.98230088495575218</v>
      </c>
      <c r="AE127" s="200">
        <f t="shared" ref="AE127" si="70">SUM(AE124:AE125)</f>
        <v>0.98230088495575218</v>
      </c>
      <c r="AF127" s="205">
        <f t="shared" ref="AF127" si="71">SUM(AF124:AF125)</f>
        <v>0.98230088495575218</v>
      </c>
      <c r="AG127" s="205">
        <f t="shared" ref="AG127" si="72">SUM(AG124:AG125)</f>
        <v>0.95575221238938057</v>
      </c>
      <c r="AH127" s="205">
        <f t="shared" ref="AH127" si="73">SUM(AH124:AH125)</f>
        <v>0.96460176991150448</v>
      </c>
      <c r="AI127" s="205">
        <f t="shared" ref="AI127" si="74">SUM(AI124:AI125)</f>
        <v>0.96460176991150437</v>
      </c>
      <c r="AJ127" s="205">
        <f t="shared" ref="AJ127" si="75">SUM(AJ124:AJ125)</f>
        <v>0.96460176991150448</v>
      </c>
      <c r="AK127" s="205">
        <f t="shared" ref="AK127" si="76">SUM(AK124:AK125)</f>
        <v>0.96460176991150437</v>
      </c>
      <c r="AL127" s="205">
        <f t="shared" ref="AL127:AN127" si="77">SUM(AL124:AL125)</f>
        <v>0.96460176991150448</v>
      </c>
      <c r="AM127" s="205" t="s">
        <v>462</v>
      </c>
      <c r="AN127" s="205">
        <f t="shared" si="77"/>
        <v>0.99115044247787609</v>
      </c>
      <c r="AO127" s="205">
        <f t="shared" ref="AO127" si="78">SUM(AO124:AO125)</f>
        <v>0.99115044247787609</v>
      </c>
      <c r="AP127" s="205">
        <f t="shared" ref="AP127" si="79">SUM(AP124:AP125)</f>
        <v>0.99115044247787609</v>
      </c>
      <c r="AQ127" s="205">
        <f t="shared" ref="AQ127" si="80">SUM(AQ124:AQ125)</f>
        <v>0.99115044247787609</v>
      </c>
      <c r="AR127" s="205">
        <f t="shared" ref="AR127" si="81">SUM(AR124:AR125)</f>
        <v>0.99115044247787609</v>
      </c>
      <c r="AS127" s="205">
        <f t="shared" ref="AS127" si="82">SUM(AS124:AS125)</f>
        <v>0.99115044247787609</v>
      </c>
      <c r="AT127" s="205">
        <f t="shared" ref="AT127" si="83">SUM(AT124:AT125)</f>
        <v>0.99115044247787609</v>
      </c>
      <c r="AU127" s="205">
        <f t="shared" ref="AU127" si="84">SUM(AU124:AU125)</f>
        <v>0.99115044247787609</v>
      </c>
      <c r="AV127" s="205">
        <f t="shared" ref="AV127" si="85">SUM(AV124:AV125)</f>
        <v>0.98230088495575218</v>
      </c>
      <c r="AW127" s="205">
        <f t="shared" ref="AW127" si="86">SUM(AW124:AW125)</f>
        <v>0.97345132743362839</v>
      </c>
      <c r="AX127" s="205">
        <f t="shared" ref="AX127" si="87">SUM(AX124:AX125)</f>
        <v>0.99115044247787609</v>
      </c>
      <c r="AY127" s="205">
        <f t="shared" ref="AY127" si="88">SUM(AY124:AY125)</f>
        <v>0.99115044247787609</v>
      </c>
      <c r="AZ127" s="205">
        <f t="shared" ref="AZ127" si="89">SUM(AZ124:AZ125)</f>
        <v>0.99115044247787609</v>
      </c>
      <c r="BA127" s="205">
        <f t="shared" ref="BA127" si="90">SUM(BA124:BA125)</f>
        <v>0.99115044247787609</v>
      </c>
      <c r="BB127" s="209" t="s">
        <v>462</v>
      </c>
      <c r="BC127" s="209" t="s">
        <v>462</v>
      </c>
      <c r="BD127" s="209" t="s">
        <v>462</v>
      </c>
      <c r="BE127" s="209" t="s">
        <v>462</v>
      </c>
      <c r="BF127" s="209" t="s">
        <v>462</v>
      </c>
      <c r="BG127" s="209" t="s">
        <v>462</v>
      </c>
      <c r="BH127" s="209">
        <f t="shared" ref="BH127" si="91">SUM(BH124:BH125)</f>
        <v>0.98230088495575218</v>
      </c>
      <c r="BI127" s="209">
        <f t="shared" ref="BI127" si="92">SUM(BI124:BI125)</f>
        <v>0.99115044247787609</v>
      </c>
      <c r="BJ127" s="209">
        <f t="shared" ref="BJ127" si="93">SUM(BJ124:BJ125)</f>
        <v>0.97345132743362839</v>
      </c>
      <c r="BK127" s="209"/>
      <c r="BL127" s="209"/>
      <c r="BM127" s="209"/>
      <c r="BN127" s="209"/>
      <c r="BO127" s="230">
        <f t="shared" ref="BO127" si="94">SUM(BO124:BO125)</f>
        <v>0.98230088495575218</v>
      </c>
      <c r="BP127" s="230">
        <f t="shared" ref="BP127" si="95">SUM(BP124:BP125)</f>
        <v>0.98230088495575218</v>
      </c>
      <c r="BQ127" s="230">
        <f t="shared" ref="BQ127" si="96">SUM(BQ124:BQ125)</f>
        <v>0.99115044247787609</v>
      </c>
      <c r="BR127" s="230">
        <f t="shared" ref="BR127" si="97">SUM(BR124:BR125)</f>
        <v>0.99115044247787609</v>
      </c>
      <c r="BS127" s="230">
        <f t="shared" ref="BS127" si="98">SUM(BS124:BS125)</f>
        <v>0.99115044247787609</v>
      </c>
      <c r="BT127" s="230">
        <f t="shared" ref="BT127" si="99">SUM(BT124:BT125)</f>
        <v>0.99115044247787609</v>
      </c>
      <c r="BU127" s="230">
        <f t="shared" ref="BU127" si="100">SUM(BU124:BU125)</f>
        <v>0.99115044247787609</v>
      </c>
      <c r="BV127" s="230" t="s">
        <v>462</v>
      </c>
    </row>
    <row r="128" spans="1:76" x14ac:dyDescent="0.2">
      <c r="AA128" s="20" t="s">
        <v>564</v>
      </c>
      <c r="AF128" s="88"/>
      <c r="BB128" s="397" t="s">
        <v>468</v>
      </c>
      <c r="BC128" s="397"/>
      <c r="BD128" s="397"/>
      <c r="BK128" s="397" t="s">
        <v>468</v>
      </c>
      <c r="BL128" s="397"/>
      <c r="BM128" s="397"/>
      <c r="BN128" s="397"/>
      <c r="BV128" s="88" t="s">
        <v>467</v>
      </c>
    </row>
    <row r="129" spans="1:74" x14ac:dyDescent="0.2">
      <c r="AA129" s="20">
        <f>SUM(AA3:AA114)</f>
        <v>625.20000000000005</v>
      </c>
      <c r="AF129" s="88"/>
      <c r="BB129" s="215">
        <f>AVERAGE(BB3:BB114)</f>
        <v>17.8125</v>
      </c>
      <c r="BC129" s="215">
        <f>AVERAGE(BC3:BC114)</f>
        <v>8.4821428571428577</v>
      </c>
      <c r="BD129" s="215">
        <f>AVERAGE(BD3:BD114)</f>
        <v>9.9375</v>
      </c>
      <c r="BK129" s="25">
        <f>AVERAGE(BK3:BK114)</f>
        <v>0.375</v>
      </c>
      <c r="BL129" s="215">
        <f>AVERAGE(BL3:BL114)</f>
        <v>2.7272727272727271E-2</v>
      </c>
      <c r="BM129" s="215">
        <f>AVERAGE(BM3:BM114)</f>
        <v>8.9285714285714281E-3</v>
      </c>
      <c r="BN129" s="215">
        <f>AVERAGE(BN3:BN114)</f>
        <v>0</v>
      </c>
      <c r="BV129" s="227">
        <f>AVERAGE(BV3:BV114)</f>
        <v>7.1837918918918886E-2</v>
      </c>
    </row>
    <row r="131" spans="1:74" ht="15.75" x14ac:dyDescent="0.25">
      <c r="A131" s="16" t="s">
        <v>469</v>
      </c>
    </row>
    <row r="132" spans="1:74" x14ac:dyDescent="0.2">
      <c r="A132" s="14">
        <v>1</v>
      </c>
      <c r="B132" s="121" t="s">
        <v>470</v>
      </c>
      <c r="C132" s="138"/>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row>
    <row r="133" spans="1:74" x14ac:dyDescent="0.2">
      <c r="A133" s="13">
        <v>2</v>
      </c>
      <c r="B133" s="122" t="s">
        <v>471</v>
      </c>
      <c r="C133" s="139"/>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row>
    <row r="134" spans="1:74" x14ac:dyDescent="0.2">
      <c r="A134" s="13">
        <v>3</v>
      </c>
      <c r="B134" s="122" t="s">
        <v>472</v>
      </c>
      <c r="C134" s="139"/>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row>
    <row r="135" spans="1:74" x14ac:dyDescent="0.2">
      <c r="A135" s="13">
        <v>4</v>
      </c>
      <c r="B135" s="122" t="s">
        <v>473</v>
      </c>
      <c r="C135" s="139"/>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row>
    <row r="136" spans="1:74" x14ac:dyDescent="0.2">
      <c r="A136" s="13">
        <v>5</v>
      </c>
      <c r="B136" s="122" t="s">
        <v>474</v>
      </c>
      <c r="C136" s="139"/>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row>
    <row r="137" spans="1:74" x14ac:dyDescent="0.2">
      <c r="A137" s="13">
        <v>6</v>
      </c>
      <c r="B137" s="122" t="s">
        <v>475</v>
      </c>
      <c r="C137" s="139"/>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row>
    <row r="138" spans="1:74" x14ac:dyDescent="0.2">
      <c r="A138" s="13">
        <v>7</v>
      </c>
      <c r="B138" s="122" t="s">
        <v>476</v>
      </c>
      <c r="C138" s="139"/>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row>
    <row r="139" spans="1:74" x14ac:dyDescent="0.2">
      <c r="A139" s="37">
        <v>8</v>
      </c>
      <c r="B139" s="123" t="s">
        <v>477</v>
      </c>
      <c r="C139" s="140"/>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row>
    <row r="140" spans="1:74" x14ac:dyDescent="0.2">
      <c r="A140" s="37">
        <v>9</v>
      </c>
      <c r="B140" s="123" t="s">
        <v>478</v>
      </c>
      <c r="C140" s="140"/>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row>
    <row r="141" spans="1:74" x14ac:dyDescent="0.2">
      <c r="A141" s="37">
        <v>10</v>
      </c>
      <c r="B141" s="123" t="s">
        <v>479</v>
      </c>
      <c r="C141" s="140"/>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row>
    <row r="142" spans="1:74" x14ac:dyDescent="0.2">
      <c r="A142" s="37">
        <v>11</v>
      </c>
      <c r="B142" s="123" t="s">
        <v>480</v>
      </c>
      <c r="C142" s="140"/>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row>
    <row r="143" spans="1:74" x14ac:dyDescent="0.2">
      <c r="A143" s="37">
        <v>12</v>
      </c>
      <c r="B143" s="123" t="s">
        <v>481</v>
      </c>
      <c r="C143" s="140"/>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row>
    <row r="144" spans="1:74" x14ac:dyDescent="0.2">
      <c r="A144" s="35"/>
      <c r="B144" s="214" t="s">
        <v>482</v>
      </c>
      <c r="C144" s="141"/>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row>
    <row r="145" spans="1:66" x14ac:dyDescent="0.2">
      <c r="A145" s="35">
        <v>13</v>
      </c>
      <c r="B145" s="136" t="s">
        <v>483</v>
      </c>
      <c r="C145" s="141"/>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row>
    <row r="146" spans="1:66" x14ac:dyDescent="0.2">
      <c r="A146" s="35">
        <v>14</v>
      </c>
      <c r="B146" s="136" t="s">
        <v>484</v>
      </c>
      <c r="C146" s="141"/>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row>
    <row r="147" spans="1:66" x14ac:dyDescent="0.2">
      <c r="A147" s="35">
        <v>15</v>
      </c>
      <c r="B147" s="136" t="s">
        <v>485</v>
      </c>
      <c r="C147" s="141"/>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row>
    <row r="148" spans="1:66" x14ac:dyDescent="0.2">
      <c r="A148" s="35">
        <v>16</v>
      </c>
      <c r="B148" s="136" t="s">
        <v>486</v>
      </c>
      <c r="C148" s="141"/>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row>
    <row r="149" spans="1:66" x14ac:dyDescent="0.2">
      <c r="A149" s="35">
        <v>17</v>
      </c>
      <c r="B149" s="136" t="s">
        <v>487</v>
      </c>
      <c r="C149" s="141"/>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row>
    <row r="150" spans="1:66" x14ac:dyDescent="0.2">
      <c r="A150" s="35">
        <v>18</v>
      </c>
      <c r="B150" s="136" t="s">
        <v>488</v>
      </c>
      <c r="C150" s="141"/>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row>
    <row r="151" spans="1:66" x14ac:dyDescent="0.2">
      <c r="A151" s="12"/>
      <c r="B151" s="124" t="s">
        <v>489</v>
      </c>
      <c r="C151" s="142"/>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row>
    <row r="152" spans="1:66" x14ac:dyDescent="0.2">
      <c r="A152" s="12"/>
      <c r="B152" s="126" t="s">
        <v>490</v>
      </c>
      <c r="C152" s="142"/>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row>
    <row r="153" spans="1:66" x14ac:dyDescent="0.2">
      <c r="A153" s="12">
        <v>19</v>
      </c>
      <c r="B153" s="125" t="s">
        <v>491</v>
      </c>
      <c r="C153" s="142"/>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row>
    <row r="154" spans="1:66" x14ac:dyDescent="0.2">
      <c r="A154" s="12">
        <v>20</v>
      </c>
      <c r="B154" s="126" t="s">
        <v>492</v>
      </c>
      <c r="C154" s="142"/>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row>
    <row r="155" spans="1:66" x14ac:dyDescent="0.2">
      <c r="A155" s="12">
        <v>21</v>
      </c>
      <c r="B155" s="126" t="s">
        <v>493</v>
      </c>
      <c r="C155" s="142"/>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row>
    <row r="156" spans="1:66" x14ac:dyDescent="0.2">
      <c r="A156" s="12">
        <v>22</v>
      </c>
      <c r="B156" s="126" t="s">
        <v>494</v>
      </c>
      <c r="C156" s="142"/>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row>
    <row r="157" spans="1:66" x14ac:dyDescent="0.2">
      <c r="A157" s="12">
        <v>23</v>
      </c>
      <c r="B157" s="126" t="s">
        <v>495</v>
      </c>
      <c r="C157" s="142"/>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row>
    <row r="158" spans="1:66" x14ac:dyDescent="0.2">
      <c r="A158" s="12">
        <v>24</v>
      </c>
      <c r="B158" s="126" t="s">
        <v>496</v>
      </c>
      <c r="C158" s="142"/>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row>
    <row r="159" spans="1:66" x14ac:dyDescent="0.2">
      <c r="A159" s="12">
        <v>25</v>
      </c>
      <c r="B159" s="126" t="s">
        <v>497</v>
      </c>
      <c r="C159" s="142"/>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row>
    <row r="160" spans="1:66" x14ac:dyDescent="0.2">
      <c r="A160" s="39"/>
      <c r="B160" s="127" t="s">
        <v>309</v>
      </c>
      <c r="C160" s="143"/>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row>
    <row r="161" spans="1:66" x14ac:dyDescent="0.2">
      <c r="A161" s="39">
        <v>26</v>
      </c>
      <c r="B161" s="128" t="s">
        <v>498</v>
      </c>
      <c r="C161" s="143"/>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row>
    <row r="162" spans="1:66" x14ac:dyDescent="0.2">
      <c r="A162" s="39">
        <v>27</v>
      </c>
      <c r="B162" s="128" t="s">
        <v>499</v>
      </c>
      <c r="C162" s="143"/>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row>
    <row r="163" spans="1:66" x14ac:dyDescent="0.2">
      <c r="A163" s="39">
        <v>28</v>
      </c>
      <c r="B163" s="128" t="s">
        <v>500</v>
      </c>
      <c r="C163" s="143"/>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row>
    <row r="164" spans="1:66" x14ac:dyDescent="0.2">
      <c r="A164" s="15"/>
      <c r="B164" s="129" t="s">
        <v>501</v>
      </c>
      <c r="C164" s="14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row>
    <row r="165" spans="1:66" x14ac:dyDescent="0.2">
      <c r="A165" s="15">
        <v>29</v>
      </c>
      <c r="B165" s="131" t="s">
        <v>502</v>
      </c>
      <c r="C165" s="14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row>
    <row r="166" spans="1:66" x14ac:dyDescent="0.2">
      <c r="A166" s="15"/>
      <c r="B166" s="130" t="s">
        <v>503</v>
      </c>
      <c r="C166" s="14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row>
    <row r="167" spans="1:66" x14ac:dyDescent="0.2">
      <c r="A167" s="15">
        <v>30</v>
      </c>
      <c r="B167" s="131" t="s">
        <v>504</v>
      </c>
      <c r="C167" s="14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row>
    <row r="168" spans="1:66" x14ac:dyDescent="0.2">
      <c r="A168" s="15">
        <v>31</v>
      </c>
      <c r="B168" s="131" t="s">
        <v>505</v>
      </c>
      <c r="C168" s="14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row>
    <row r="169" spans="1:66" x14ac:dyDescent="0.2">
      <c r="A169" s="15">
        <v>32</v>
      </c>
      <c r="B169" s="131" t="s">
        <v>506</v>
      </c>
      <c r="C169" s="14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row>
    <row r="170" spans="1:66" x14ac:dyDescent="0.2">
      <c r="A170" s="15">
        <v>33</v>
      </c>
      <c r="B170" s="131" t="s">
        <v>507</v>
      </c>
      <c r="C170" s="14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row>
    <row r="171" spans="1:66" x14ac:dyDescent="0.2">
      <c r="A171" s="15">
        <v>34</v>
      </c>
      <c r="B171" s="131" t="s">
        <v>508</v>
      </c>
      <c r="C171" s="14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row>
    <row r="172" spans="1:66" x14ac:dyDescent="0.2">
      <c r="A172" s="15">
        <v>35</v>
      </c>
      <c r="B172" s="131" t="s">
        <v>509</v>
      </c>
      <c r="C172" s="14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row>
    <row r="173" spans="1:66" x14ac:dyDescent="0.2">
      <c r="A173" s="15">
        <v>36</v>
      </c>
      <c r="B173" s="131" t="s">
        <v>510</v>
      </c>
      <c r="C173" s="14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row>
    <row r="174" spans="1:66" x14ac:dyDescent="0.2">
      <c r="A174" s="15">
        <v>37</v>
      </c>
      <c r="B174" s="131" t="s">
        <v>511</v>
      </c>
      <c r="C174" s="14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row>
    <row r="175" spans="1:66" x14ac:dyDescent="0.2">
      <c r="A175" s="15">
        <v>38</v>
      </c>
      <c r="B175" s="131" t="s">
        <v>512</v>
      </c>
      <c r="C175" s="14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row>
    <row r="176" spans="1:66" x14ac:dyDescent="0.2">
      <c r="A176" s="15">
        <v>39</v>
      </c>
      <c r="B176" s="131" t="s">
        <v>513</v>
      </c>
      <c r="C176" s="14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row>
    <row r="177" spans="1:66" x14ac:dyDescent="0.2">
      <c r="A177" s="15">
        <v>40</v>
      </c>
      <c r="B177" s="131" t="s">
        <v>514</v>
      </c>
      <c r="C177" s="14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row>
    <row r="178" spans="1:66" x14ac:dyDescent="0.2">
      <c r="A178" s="15"/>
      <c r="B178" s="131" t="s">
        <v>515</v>
      </c>
      <c r="C178" s="14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row>
    <row r="179" spans="1:66" x14ac:dyDescent="0.2">
      <c r="A179" s="15">
        <v>41</v>
      </c>
      <c r="B179" s="131" t="s">
        <v>516</v>
      </c>
      <c r="C179" s="14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row>
    <row r="180" spans="1:66" x14ac:dyDescent="0.2">
      <c r="A180" s="15">
        <v>42</v>
      </c>
      <c r="B180" s="131" t="s">
        <v>517</v>
      </c>
      <c r="C180" s="14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row>
    <row r="181" spans="1:66" x14ac:dyDescent="0.2">
      <c r="A181" s="15">
        <v>43</v>
      </c>
      <c r="B181" s="131" t="s">
        <v>518</v>
      </c>
      <c r="C181" s="14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row>
    <row r="182" spans="1:66" x14ac:dyDescent="0.2">
      <c r="A182" s="15">
        <v>44</v>
      </c>
      <c r="B182" s="131" t="s">
        <v>519</v>
      </c>
      <c r="C182" s="14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row>
    <row r="183" spans="1:66" x14ac:dyDescent="0.2">
      <c r="A183" s="15">
        <v>45</v>
      </c>
      <c r="B183" s="131" t="s">
        <v>520</v>
      </c>
      <c r="C183" s="14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row>
    <row r="184" spans="1:66" x14ac:dyDescent="0.2">
      <c r="A184" s="15">
        <v>46</v>
      </c>
      <c r="B184" s="131" t="s">
        <v>521</v>
      </c>
      <c r="C184" s="14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row>
    <row r="185" spans="1:66" x14ac:dyDescent="0.2">
      <c r="A185" s="15">
        <v>47</v>
      </c>
      <c r="B185" s="131" t="s">
        <v>522</v>
      </c>
      <c r="C185" s="14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row>
    <row r="186" spans="1:66" x14ac:dyDescent="0.2">
      <c r="A186" s="15">
        <v>48</v>
      </c>
      <c r="B186" s="131" t="s">
        <v>523</v>
      </c>
      <c r="C186" s="14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row>
    <row r="187" spans="1:66" x14ac:dyDescent="0.2">
      <c r="A187" s="15">
        <v>49</v>
      </c>
      <c r="B187" s="131" t="s">
        <v>524</v>
      </c>
      <c r="C187" s="14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row>
    <row r="188" spans="1:66" x14ac:dyDescent="0.2">
      <c r="A188" s="30"/>
      <c r="B188" s="212" t="s">
        <v>525</v>
      </c>
      <c r="C188" s="145"/>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row>
    <row r="189" spans="1:66" x14ac:dyDescent="0.2">
      <c r="A189" s="30">
        <v>50</v>
      </c>
      <c r="B189" s="211" t="s">
        <v>526</v>
      </c>
      <c r="C189" s="145"/>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row>
    <row r="190" spans="1:66" x14ac:dyDescent="0.2">
      <c r="A190" s="30">
        <v>51</v>
      </c>
      <c r="B190" s="211" t="s">
        <v>527</v>
      </c>
      <c r="C190" s="145"/>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row>
    <row r="191" spans="1:66" x14ac:dyDescent="0.2">
      <c r="A191" s="30">
        <v>52</v>
      </c>
      <c r="B191" s="211" t="s">
        <v>528</v>
      </c>
      <c r="C191" s="145"/>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row>
    <row r="192" spans="1:66" x14ac:dyDescent="0.2">
      <c r="A192" s="30">
        <v>53</v>
      </c>
      <c r="B192" s="211" t="s">
        <v>529</v>
      </c>
      <c r="C192" s="145"/>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row>
    <row r="193" spans="1:66" x14ac:dyDescent="0.2">
      <c r="A193" s="30">
        <v>54</v>
      </c>
      <c r="B193" s="211" t="s">
        <v>530</v>
      </c>
      <c r="C193" s="145"/>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row>
    <row r="194" spans="1:66" x14ac:dyDescent="0.2">
      <c r="A194" s="30">
        <v>55</v>
      </c>
      <c r="B194" s="211" t="s">
        <v>531</v>
      </c>
      <c r="C194" s="145"/>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row>
    <row r="195" spans="1:66" x14ac:dyDescent="0.2">
      <c r="A195" s="30">
        <v>56</v>
      </c>
      <c r="B195" s="211" t="s">
        <v>532</v>
      </c>
      <c r="C195" s="145"/>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row>
    <row r="196" spans="1:66" x14ac:dyDescent="0.2">
      <c r="A196" s="30">
        <v>57</v>
      </c>
      <c r="B196" s="211" t="s">
        <v>533</v>
      </c>
      <c r="C196" s="145"/>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row>
    <row r="197" spans="1:66" x14ac:dyDescent="0.2">
      <c r="A197" s="30">
        <v>58</v>
      </c>
      <c r="B197" s="211" t="s">
        <v>534</v>
      </c>
      <c r="C197" s="145"/>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row>
    <row r="198" spans="1:66" x14ac:dyDescent="0.2">
      <c r="A198" s="30">
        <v>59</v>
      </c>
      <c r="B198" s="211" t="s">
        <v>535</v>
      </c>
      <c r="C198" s="145"/>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row>
    <row r="199" spans="1:66" x14ac:dyDescent="0.2">
      <c r="A199" s="30">
        <v>60</v>
      </c>
      <c r="B199" s="211" t="s">
        <v>536</v>
      </c>
      <c r="C199" s="145"/>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row>
    <row r="200" spans="1:66" x14ac:dyDescent="0.2">
      <c r="A200" s="30">
        <v>61</v>
      </c>
      <c r="B200" s="211" t="s">
        <v>537</v>
      </c>
      <c r="C200" s="145"/>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row>
    <row r="201" spans="1:66" x14ac:dyDescent="0.2">
      <c r="A201" s="30">
        <v>62</v>
      </c>
      <c r="B201" s="211" t="s">
        <v>538</v>
      </c>
      <c r="C201" s="145"/>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row>
    <row r="202" spans="1:66" x14ac:dyDescent="0.2">
      <c r="A202" s="42"/>
      <c r="B202" s="213" t="s">
        <v>539</v>
      </c>
      <c r="C202" s="146"/>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41"/>
      <c r="BN202" s="41"/>
    </row>
    <row r="203" spans="1:66" x14ac:dyDescent="0.2">
      <c r="A203" s="42">
        <v>63</v>
      </c>
      <c r="B203" s="132" t="s">
        <v>540</v>
      </c>
      <c r="C203" s="146"/>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row>
    <row r="204" spans="1:66" x14ac:dyDescent="0.2">
      <c r="A204" s="42">
        <v>64</v>
      </c>
      <c r="B204" s="132" t="s">
        <v>541</v>
      </c>
      <c r="C204" s="146"/>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41"/>
      <c r="BN204" s="41"/>
    </row>
    <row r="205" spans="1:66" x14ac:dyDescent="0.2">
      <c r="A205" s="42">
        <v>65</v>
      </c>
      <c r="B205" s="132" t="s">
        <v>542</v>
      </c>
      <c r="C205" s="146"/>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41"/>
      <c r="BN205" s="41"/>
    </row>
    <row r="206" spans="1:66" x14ac:dyDescent="0.2">
      <c r="A206" s="42">
        <v>66</v>
      </c>
      <c r="B206" s="132" t="s">
        <v>543</v>
      </c>
      <c r="C206" s="146"/>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row>
    <row r="207" spans="1:66" x14ac:dyDescent="0.2">
      <c r="A207" s="42">
        <v>67</v>
      </c>
      <c r="B207" s="132" t="s">
        <v>544</v>
      </c>
      <c r="C207" s="146"/>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row>
    <row r="208" spans="1:66" x14ac:dyDescent="0.2">
      <c r="A208" s="42">
        <v>68</v>
      </c>
      <c r="B208" s="132" t="s">
        <v>545</v>
      </c>
      <c r="C208" s="146"/>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row>
    <row r="209" spans="1:66" x14ac:dyDescent="0.2">
      <c r="A209" s="42">
        <v>69</v>
      </c>
      <c r="B209" s="132" t="s">
        <v>546</v>
      </c>
      <c r="C209" s="146"/>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row>
    <row r="210" spans="1:66" x14ac:dyDescent="0.2">
      <c r="A210" s="42">
        <v>70</v>
      </c>
      <c r="B210" s="132" t="s">
        <v>547</v>
      </c>
      <c r="C210" s="146"/>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row>
  </sheetData>
  <autoFilter ref="A2:BX114" xr:uid="{00000000-0001-0000-0200-000000000000}"/>
  <mergeCells count="13">
    <mergeCell ref="A1:A2"/>
    <mergeCell ref="B1:B2"/>
    <mergeCell ref="C1:C2"/>
    <mergeCell ref="BB1:BN1"/>
    <mergeCell ref="BB128:BD128"/>
    <mergeCell ref="BK128:BN128"/>
    <mergeCell ref="BO1:BV1"/>
    <mergeCell ref="P1:U1"/>
    <mergeCell ref="E1:J1"/>
    <mergeCell ref="K1:O1"/>
    <mergeCell ref="V1:AB1"/>
    <mergeCell ref="AC1:AE1"/>
    <mergeCell ref="AF1:BA1"/>
  </mergeCells>
  <dataValidations count="3">
    <dataValidation type="list" allowBlank="1" showInputMessage="1" showErrorMessage="1" sqref="H13 D115 J63 E13:F13 AN13:BA13 AC13:AL13 P13 T13:Y13 BH30:BJ61 BQ13:BU13 BH13:BJ13 J13:K13" xr:uid="{8E93349E-6A6F-445F-AD86-4C19023B3F51}">
      <formula1>"Yes,No"</formula1>
    </dataValidation>
    <dataValidation type="list" allowBlank="1" showInputMessage="1" showErrorMessage="1" sqref="D13 R13:S13 D3:F12 H3:H12 AC14:AL83 P3:Y12 AC3:AL12 AN3:BA12 BH3:BJ12 BO3:BU12 P14:Y28 BO13:BP13 J14:J62 D14:F114 J64:J114 AC85:AL114 H14:H114 P29:R29 T29:Y29 BH14:BJ29 BH62:BJ114 BO14:BU114 AN14:BA83 AN85:BA114 P30:Y83 P85:Y114 J3:K12 K14:K114" xr:uid="{3E45DB52-72CE-4958-9602-C034FC63EF9E}">
      <formula1>"Yes,No,N/A"</formula1>
    </dataValidation>
    <dataValidation type="list" allowBlank="1" showInputMessage="1" showErrorMessage="1" sqref="Q13 S29" xr:uid="{6EEAEF3C-87D7-4900-AB48-9DCDCFB87D17}">
      <formula1>"Yes,No, N/A"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D34"/>
  <sheetViews>
    <sheetView showGridLines="0" tabSelected="1" topLeftCell="A6" workbookViewId="0">
      <selection activeCell="I20" sqref="I20"/>
    </sheetView>
  </sheetViews>
  <sheetFormatPr defaultRowHeight="12.75" x14ac:dyDescent="0.2"/>
  <cols>
    <col min="1" max="1" width="8.42578125" customWidth="1"/>
    <col min="2" max="2" width="12.28515625" bestFit="1" customWidth="1"/>
    <col min="3" max="3" width="12.42578125" customWidth="1"/>
    <col min="4" max="4" width="15.5703125" bestFit="1" customWidth="1"/>
    <col min="5" max="5" width="17.42578125" customWidth="1"/>
    <col min="6" max="6" width="21.140625" customWidth="1"/>
    <col min="7" max="7" width="16.7109375" customWidth="1"/>
    <col min="8" max="8" width="17.85546875" customWidth="1"/>
    <col min="9" max="9" width="22" customWidth="1"/>
    <col min="10" max="10" width="15" bestFit="1" customWidth="1"/>
    <col min="11" max="11" width="12.28515625" bestFit="1" customWidth="1"/>
    <col min="12" max="12" width="14" bestFit="1" customWidth="1"/>
    <col min="13" max="13" width="15.7109375" customWidth="1"/>
    <col min="14" max="14" width="13.5703125" customWidth="1"/>
    <col min="15" max="15" width="14" bestFit="1" customWidth="1"/>
    <col min="16" max="16" width="16.5703125" customWidth="1"/>
    <col min="17" max="17" width="16.28515625" customWidth="1"/>
    <col min="23" max="23" width="21.140625" bestFit="1" customWidth="1"/>
    <col min="24" max="24" width="18.7109375" customWidth="1"/>
    <col min="26" max="26" width="14" bestFit="1" customWidth="1"/>
  </cols>
  <sheetData>
    <row r="1" spans="1:30" s="3" customFormat="1" x14ac:dyDescent="0.2">
      <c r="A1" s="400"/>
      <c r="B1" s="400"/>
      <c r="C1" s="400"/>
      <c r="D1" s="400"/>
      <c r="E1" s="401"/>
      <c r="F1" s="401"/>
      <c r="G1" s="401"/>
      <c r="H1" s="401"/>
      <c r="I1" s="401"/>
      <c r="J1" s="401"/>
      <c r="K1" s="401"/>
      <c r="L1" s="401"/>
      <c r="M1" s="401"/>
      <c r="N1" s="400"/>
      <c r="O1" s="401"/>
      <c r="P1" s="401"/>
      <c r="Q1" s="401"/>
      <c r="R1" s="401"/>
      <c r="S1" s="401"/>
      <c r="T1" s="401"/>
      <c r="U1" s="401"/>
      <c r="V1" s="401"/>
      <c r="W1" s="402"/>
      <c r="X1" s="403"/>
      <c r="Y1" s="404"/>
      <c r="Z1" s="405"/>
      <c r="AA1" s="406"/>
      <c r="AB1" s="406"/>
      <c r="AC1" s="50"/>
      <c r="AD1" s="50"/>
    </row>
    <row r="2" spans="1:30" s="3" customFormat="1" x14ac:dyDescent="0.2">
      <c r="A2" s="407"/>
      <c r="B2" s="407"/>
      <c r="C2" s="408"/>
      <c r="D2" s="409"/>
      <c r="E2" s="410"/>
      <c r="F2" s="410"/>
      <c r="G2" s="410"/>
      <c r="H2" s="410"/>
      <c r="I2" s="410"/>
      <c r="J2" s="410"/>
      <c r="K2" s="410"/>
      <c r="L2" s="410"/>
      <c r="M2" s="410"/>
      <c r="N2" s="410"/>
      <c r="O2" s="410"/>
      <c r="P2" s="410"/>
      <c r="Q2" s="410"/>
      <c r="R2" s="410"/>
      <c r="S2" s="410"/>
      <c r="T2" s="410"/>
      <c r="U2" s="410"/>
      <c r="V2" s="410"/>
      <c r="W2" s="410"/>
      <c r="X2" s="410"/>
      <c r="Y2" s="411"/>
      <c r="Z2" s="412"/>
      <c r="AA2" s="406"/>
      <c r="AB2" s="406"/>
      <c r="AC2" s="50"/>
      <c r="AD2" s="1"/>
    </row>
    <row r="3" spans="1:30" x14ac:dyDescent="0.2">
      <c r="A3" s="413"/>
      <c r="B3" s="414"/>
      <c r="C3" s="414"/>
      <c r="D3" s="415"/>
      <c r="E3" s="416"/>
      <c r="F3" s="416"/>
      <c r="G3" s="416"/>
      <c r="H3" s="416"/>
      <c r="I3" s="416"/>
      <c r="J3" s="416"/>
      <c r="K3" s="416"/>
      <c r="L3" s="416"/>
      <c r="M3" s="416"/>
      <c r="N3" s="416"/>
      <c r="O3" s="416"/>
      <c r="P3" s="417"/>
      <c r="Q3" s="417"/>
      <c r="R3" s="417"/>
      <c r="S3" s="417"/>
      <c r="T3" s="417"/>
      <c r="U3" s="417"/>
      <c r="V3" s="417"/>
      <c r="W3" s="417"/>
      <c r="X3" s="417"/>
      <c r="Y3" s="414"/>
      <c r="Z3" s="417"/>
      <c r="AA3" s="414"/>
      <c r="AB3" s="414"/>
    </row>
    <row r="4" spans="1:30" x14ac:dyDescent="0.2">
      <c r="A4" s="414"/>
      <c r="B4" s="414"/>
      <c r="C4" s="414"/>
      <c r="D4" s="414"/>
      <c r="E4" s="414"/>
      <c r="F4" s="414"/>
      <c r="G4" s="414"/>
      <c r="H4" s="414"/>
      <c r="I4" s="414"/>
      <c r="J4" s="414"/>
      <c r="K4" s="414"/>
      <c r="L4" s="414"/>
      <c r="M4" s="414"/>
      <c r="N4" s="414"/>
      <c r="O4" s="414"/>
      <c r="P4" s="414"/>
      <c r="Q4" s="414"/>
      <c r="R4" s="414"/>
      <c r="S4" s="414"/>
      <c r="T4" s="414"/>
      <c r="U4" s="414"/>
      <c r="V4" s="414"/>
      <c r="W4" s="414"/>
      <c r="X4" s="414"/>
      <c r="Y4" s="414"/>
      <c r="Z4" s="417"/>
      <c r="AA4" s="414"/>
      <c r="AB4" s="414"/>
    </row>
    <row r="5" spans="1:30" ht="13.5" thickBot="1" x14ac:dyDescent="0.25">
      <c r="A5" s="414"/>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row>
    <row r="6" spans="1:30" x14ac:dyDescent="0.2">
      <c r="A6" s="414"/>
      <c r="B6" s="432"/>
      <c r="C6" s="433" t="s">
        <v>230</v>
      </c>
      <c r="D6" s="433"/>
      <c r="E6" s="433"/>
      <c r="F6" s="433"/>
      <c r="G6" s="433"/>
      <c r="H6" s="433"/>
      <c r="I6" s="433"/>
      <c r="J6" s="433"/>
      <c r="K6" s="433"/>
      <c r="L6" s="433"/>
      <c r="M6" s="433"/>
      <c r="N6" s="433"/>
      <c r="O6" s="433"/>
      <c r="P6" s="434"/>
      <c r="Q6" s="414"/>
      <c r="R6" s="414"/>
      <c r="S6" s="414"/>
      <c r="T6" s="414"/>
      <c r="U6" s="414"/>
      <c r="V6" s="414"/>
      <c r="W6" s="414"/>
      <c r="X6" s="414"/>
      <c r="Y6" s="414"/>
      <c r="Z6" s="414"/>
      <c r="AA6" s="414"/>
      <c r="AB6" s="414"/>
    </row>
    <row r="7" spans="1:30" ht="51" x14ac:dyDescent="0.2">
      <c r="A7" s="417"/>
      <c r="B7" s="418"/>
      <c r="C7" s="377" t="s">
        <v>565</v>
      </c>
      <c r="D7" s="378" t="s">
        <v>566</v>
      </c>
      <c r="E7" s="419" t="s">
        <v>235</v>
      </c>
      <c r="F7" s="420" t="s">
        <v>548</v>
      </c>
      <c r="G7" s="420" t="s">
        <v>549</v>
      </c>
      <c r="H7" s="420" t="s">
        <v>238</v>
      </c>
      <c r="I7" s="420" t="s">
        <v>239</v>
      </c>
      <c r="J7" s="420" t="s">
        <v>567</v>
      </c>
      <c r="K7" s="420" t="s">
        <v>241</v>
      </c>
      <c r="L7" s="420" t="s">
        <v>242</v>
      </c>
      <c r="M7" s="420" t="s">
        <v>243</v>
      </c>
      <c r="N7" s="420" t="s">
        <v>244</v>
      </c>
      <c r="O7" s="420" t="s">
        <v>245</v>
      </c>
      <c r="P7" s="420" t="s">
        <v>246</v>
      </c>
      <c r="Q7" s="414"/>
      <c r="R7" s="414"/>
      <c r="S7" s="414"/>
      <c r="T7" s="414"/>
      <c r="U7" s="414"/>
      <c r="V7" s="414"/>
      <c r="W7" s="414"/>
      <c r="X7" s="414"/>
      <c r="Y7" s="414"/>
      <c r="Z7" s="414"/>
      <c r="AA7" s="414"/>
      <c r="AB7" s="414"/>
    </row>
    <row r="8" spans="1:30" ht="13.5" thickBot="1" x14ac:dyDescent="0.25">
      <c r="A8" s="414"/>
      <c r="B8" s="418"/>
      <c r="C8" s="18"/>
      <c r="D8" s="18" t="s">
        <v>568</v>
      </c>
      <c r="E8" s="421">
        <f>IDB2022to23!D117</f>
        <v>19960572.609999999</v>
      </c>
      <c r="F8" s="421">
        <f>IDB2022to23!E117</f>
        <v>39688957.489999995</v>
      </c>
      <c r="G8" s="421">
        <f>IDB2022to23!F117</f>
        <v>3986618.2</v>
      </c>
      <c r="H8" s="421">
        <f>IDB2022to23!G117</f>
        <v>1954031</v>
      </c>
      <c r="I8" s="421">
        <f>IDB2022to23!H117</f>
        <v>15941336</v>
      </c>
      <c r="J8" s="421">
        <f>IDB2022to23!I117</f>
        <v>4723283</v>
      </c>
      <c r="K8" s="421">
        <f>IDB2022to23!J117</f>
        <v>375000</v>
      </c>
      <c r="L8" s="421">
        <f>IDB2022to23!K117</f>
        <v>4873552</v>
      </c>
      <c r="M8" s="421">
        <f>IDB2022to23!L117</f>
        <v>422672.25</v>
      </c>
      <c r="N8" s="421">
        <f>IDB2022to23!M117</f>
        <v>375409</v>
      </c>
      <c r="O8" s="421">
        <f>IDB2022to23!N117</f>
        <v>7796352</v>
      </c>
      <c r="P8" s="421">
        <f>IDB2022to23!O117</f>
        <v>100097784.55</v>
      </c>
      <c r="Q8" s="414"/>
      <c r="R8" s="414"/>
      <c r="S8" s="414"/>
      <c r="T8" s="414"/>
      <c r="U8" s="414"/>
      <c r="V8" s="414"/>
      <c r="W8" s="414"/>
      <c r="X8" s="414"/>
      <c r="Y8" s="414"/>
      <c r="Z8" s="414"/>
      <c r="AA8" s="414"/>
      <c r="AB8" s="414"/>
    </row>
    <row r="9" spans="1:30" x14ac:dyDescent="0.2">
      <c r="A9" s="414"/>
      <c r="B9" s="418"/>
      <c r="C9" s="18"/>
      <c r="D9" s="18"/>
      <c r="E9" s="20"/>
      <c r="F9" s="20"/>
      <c r="G9" s="20"/>
      <c r="H9" s="20"/>
      <c r="I9" s="20"/>
      <c r="J9" s="20"/>
      <c r="K9" s="20"/>
      <c r="L9" s="20"/>
      <c r="M9" s="20"/>
      <c r="N9" s="20"/>
      <c r="O9" s="20"/>
      <c r="P9" s="20"/>
      <c r="Q9" s="414"/>
      <c r="R9" s="414"/>
      <c r="S9" s="414"/>
      <c r="T9" s="414"/>
      <c r="U9" s="414"/>
      <c r="V9" s="414"/>
      <c r="W9" s="414"/>
      <c r="X9" s="414"/>
      <c r="Y9" s="414"/>
      <c r="Z9" s="414"/>
      <c r="AA9" s="414"/>
      <c r="AB9" s="414"/>
    </row>
    <row r="10" spans="1:30" ht="76.5" x14ac:dyDescent="0.2">
      <c r="A10" s="414"/>
      <c r="B10" s="418"/>
      <c r="C10" s="377" t="s">
        <v>565</v>
      </c>
      <c r="D10" s="378" t="s">
        <v>569</v>
      </c>
      <c r="E10" s="422" t="s">
        <v>247</v>
      </c>
      <c r="F10" s="422" t="s">
        <v>248</v>
      </c>
      <c r="G10" s="422" t="s">
        <v>249</v>
      </c>
      <c r="H10" s="422" t="s">
        <v>250</v>
      </c>
      <c r="I10" s="422" t="s">
        <v>251</v>
      </c>
      <c r="J10" s="422" t="s">
        <v>567</v>
      </c>
      <c r="K10" s="422" t="s">
        <v>242</v>
      </c>
      <c r="L10" s="422" t="s">
        <v>252</v>
      </c>
      <c r="M10" s="422" t="s">
        <v>253</v>
      </c>
      <c r="N10" s="422" t="s">
        <v>254</v>
      </c>
      <c r="O10" s="422" t="s">
        <v>255</v>
      </c>
      <c r="P10" s="422" t="s">
        <v>256</v>
      </c>
      <c r="Q10" s="414"/>
      <c r="R10" s="414"/>
      <c r="S10" s="414"/>
      <c r="T10" s="414"/>
      <c r="U10" s="414"/>
      <c r="V10" s="414"/>
      <c r="W10" s="414"/>
      <c r="X10" s="414"/>
      <c r="Y10" s="414"/>
      <c r="Z10" s="414"/>
      <c r="AA10" s="414"/>
      <c r="AB10" s="414"/>
    </row>
    <row r="11" spans="1:30" x14ac:dyDescent="0.2">
      <c r="A11" s="414"/>
      <c r="B11" s="418"/>
      <c r="C11" s="18"/>
      <c r="D11" s="18" t="s">
        <v>568</v>
      </c>
      <c r="E11" s="423">
        <f>IDB2022to23!P117</f>
        <v>19356795</v>
      </c>
      <c r="F11" s="423">
        <f>IDB2022to23!Q117</f>
        <v>7860619.1900000004</v>
      </c>
      <c r="G11" s="423">
        <f>IDB2022to23!R117</f>
        <v>26285558.300000001</v>
      </c>
      <c r="H11" s="423">
        <f>IDB2022to23!S117</f>
        <v>12686816.17</v>
      </c>
      <c r="I11" s="423">
        <f>IDB2022to23!T117</f>
        <v>19465200.75</v>
      </c>
      <c r="J11" s="423">
        <f>IDB2022to23!U117</f>
        <v>4504492</v>
      </c>
      <c r="K11" s="423">
        <f>IDB2022to23!V117</f>
        <v>3472046</v>
      </c>
      <c r="L11" s="423">
        <f>IDB2022to23!W117</f>
        <v>1863943.21</v>
      </c>
      <c r="M11" s="423">
        <f>IDB2022to23!X117</f>
        <v>2084269</v>
      </c>
      <c r="N11" s="423">
        <f>IDB2022to23!Y117</f>
        <v>627749.65</v>
      </c>
      <c r="O11" s="423">
        <f>IDB2022to23!Z117</f>
        <v>1440025.35</v>
      </c>
      <c r="P11" s="423">
        <f>IDB2022to23!AA117</f>
        <v>99647573.419999987</v>
      </c>
      <c r="Q11" s="414"/>
      <c r="R11" s="414"/>
      <c r="S11" s="414"/>
      <c r="T11" s="414"/>
      <c r="U11" s="414"/>
      <c r="V11" s="414"/>
      <c r="W11" s="414"/>
      <c r="X11" s="414"/>
      <c r="Y11" s="414"/>
      <c r="Z11" s="414"/>
      <c r="AA11" s="414"/>
      <c r="AB11" s="414"/>
    </row>
    <row r="12" spans="1:30" x14ac:dyDescent="0.2">
      <c r="A12" s="414"/>
      <c r="B12" s="418"/>
      <c r="C12" s="18"/>
      <c r="D12" s="18"/>
      <c r="Q12" s="414"/>
      <c r="R12" s="414"/>
      <c r="S12" s="414"/>
      <c r="T12" s="414"/>
      <c r="U12" s="414"/>
      <c r="V12" s="414"/>
      <c r="W12" s="414"/>
      <c r="X12" s="414"/>
      <c r="Y12" s="414"/>
      <c r="Z12" s="414"/>
      <c r="AA12" s="414"/>
      <c r="AB12" s="414"/>
    </row>
    <row r="13" spans="1:30" ht="51" x14ac:dyDescent="0.2">
      <c r="A13" s="414"/>
      <c r="B13" s="418"/>
      <c r="C13" s="377" t="s">
        <v>565</v>
      </c>
      <c r="D13" s="378"/>
      <c r="E13" s="442" t="s">
        <v>257</v>
      </c>
      <c r="F13" s="443" t="s">
        <v>258</v>
      </c>
      <c r="G13" s="440" t="s">
        <v>259</v>
      </c>
      <c r="H13" s="441" t="s">
        <v>260</v>
      </c>
      <c r="I13" s="424"/>
      <c r="J13" s="425" t="s">
        <v>570</v>
      </c>
      <c r="Q13" s="414"/>
      <c r="R13" s="414"/>
      <c r="S13" s="414"/>
      <c r="T13" s="414"/>
      <c r="U13" s="414"/>
      <c r="V13" s="414"/>
      <c r="W13" s="414"/>
      <c r="X13" s="414"/>
      <c r="Y13" s="414"/>
      <c r="Z13" s="414"/>
      <c r="AA13" s="414"/>
      <c r="AB13" s="414"/>
    </row>
    <row r="14" spans="1:30" x14ac:dyDescent="0.2">
      <c r="A14" s="414"/>
      <c r="B14" s="418"/>
      <c r="C14" s="18"/>
      <c r="D14" s="18" t="s">
        <v>568</v>
      </c>
      <c r="E14" s="426">
        <f>IDB2022to23!AB117</f>
        <v>361198</v>
      </c>
      <c r="F14" s="426">
        <f>IDB2022to23!AC117</f>
        <v>911964.13000000012</v>
      </c>
      <c r="G14" s="426">
        <f>IDB2022to23!AD117</f>
        <v>14393553</v>
      </c>
      <c r="H14" s="426">
        <f>IDB2022to23!AE117</f>
        <v>7762597</v>
      </c>
      <c r="I14" s="428"/>
      <c r="J14" s="427">
        <f>Specialleviesforecast2022to23!E466</f>
        <v>45984841</v>
      </c>
      <c r="Q14" s="414"/>
      <c r="R14" s="414"/>
      <c r="S14" s="414"/>
      <c r="T14" s="414"/>
      <c r="U14" s="414"/>
      <c r="V14" s="414"/>
      <c r="W14" s="414"/>
      <c r="X14" s="414"/>
      <c r="Y14" s="414"/>
      <c r="Z14" s="414"/>
      <c r="AA14" s="414"/>
      <c r="AB14" s="414"/>
    </row>
    <row r="15" spans="1:30" x14ac:dyDescent="0.2">
      <c r="A15" s="414"/>
      <c r="B15" s="418"/>
      <c r="Q15" s="414"/>
      <c r="R15" s="414"/>
      <c r="S15" s="414"/>
      <c r="T15" s="414"/>
      <c r="U15" s="414"/>
      <c r="V15" s="414"/>
      <c r="W15" s="414"/>
      <c r="X15" s="414"/>
      <c r="Y15" s="414"/>
      <c r="Z15" s="414"/>
      <c r="AA15" s="414"/>
      <c r="AB15" s="414"/>
    </row>
    <row r="16" spans="1:30" x14ac:dyDescent="0.2">
      <c r="A16" s="414"/>
      <c r="B16" s="418"/>
      <c r="Q16" s="414"/>
      <c r="R16" s="414"/>
      <c r="S16" s="414"/>
      <c r="T16" s="414"/>
      <c r="U16" s="414"/>
      <c r="V16" s="414"/>
      <c r="W16" s="414"/>
      <c r="X16" s="414"/>
      <c r="Y16" s="414"/>
      <c r="Z16" s="414"/>
      <c r="AA16" s="414"/>
      <c r="AB16" s="414"/>
    </row>
    <row r="17" spans="1:28" x14ac:dyDescent="0.2">
      <c r="A17" s="414"/>
      <c r="B17" s="418"/>
      <c r="Q17" s="414"/>
      <c r="R17" s="414"/>
      <c r="S17" s="414"/>
      <c r="T17" s="414"/>
      <c r="U17" s="414"/>
      <c r="V17" s="414"/>
      <c r="W17" s="414"/>
      <c r="X17" s="414"/>
      <c r="Y17" s="414"/>
      <c r="Z17" s="414"/>
      <c r="AA17" s="414"/>
      <c r="AB17" s="414"/>
    </row>
    <row r="18" spans="1:28" ht="25.5" x14ac:dyDescent="0.2">
      <c r="A18" s="414"/>
      <c r="B18" s="418"/>
      <c r="E18" s="429" t="s">
        <v>550</v>
      </c>
      <c r="F18" s="430">
        <f>COUNTIF([1]IDB22to23!P8:P121,"&gt;=6500000")</f>
        <v>1</v>
      </c>
      <c r="Q18" s="414"/>
      <c r="R18" s="414"/>
      <c r="S18" s="414"/>
      <c r="T18" s="414"/>
      <c r="U18" s="414"/>
      <c r="V18" s="414"/>
      <c r="W18" s="414"/>
      <c r="X18" s="414"/>
      <c r="Y18" s="414"/>
      <c r="Z18" s="414"/>
      <c r="AA18" s="414"/>
      <c r="AB18" s="414"/>
    </row>
    <row r="19" spans="1:28" ht="25.5" x14ac:dyDescent="0.2">
      <c r="A19" s="414"/>
      <c r="B19" s="418"/>
      <c r="E19" s="431" t="s">
        <v>551</v>
      </c>
      <c r="F19" s="430">
        <f>COUNTIF([1]IDB22to23!P8:P121,"&gt;=1000000")</f>
        <v>8</v>
      </c>
      <c r="Q19" s="414"/>
      <c r="R19" s="414"/>
      <c r="S19" s="414"/>
      <c r="T19" s="414"/>
      <c r="U19" s="414"/>
      <c r="V19" s="414"/>
      <c r="W19" s="414"/>
      <c r="X19" s="414"/>
      <c r="Y19" s="414"/>
      <c r="Z19" s="414"/>
      <c r="AA19" s="414"/>
      <c r="AB19" s="414"/>
    </row>
    <row r="20" spans="1:28" ht="25.5" x14ac:dyDescent="0.2">
      <c r="A20" s="414"/>
      <c r="B20" s="418"/>
      <c r="E20" s="429" t="s">
        <v>552</v>
      </c>
      <c r="F20" s="430">
        <f>COUNTIF([1]IDB22to23!P8:P121,"&gt;=200,000")</f>
        <v>16</v>
      </c>
      <c r="Q20" s="414"/>
      <c r="R20" s="414"/>
      <c r="S20" s="414"/>
      <c r="T20" s="414"/>
      <c r="U20" s="414"/>
      <c r="V20" s="414"/>
      <c r="W20" s="414"/>
      <c r="X20" s="414"/>
      <c r="Y20" s="414"/>
      <c r="Z20" s="414"/>
      <c r="AA20" s="414"/>
      <c r="AB20" s="414"/>
    </row>
    <row r="21" spans="1:28" ht="25.5" x14ac:dyDescent="0.2">
      <c r="A21" s="414"/>
      <c r="E21" s="429" t="s">
        <v>553</v>
      </c>
      <c r="F21" s="430">
        <f>COUNTIF([1]IDB22to23!P8:P121,"&lt;=200,000")</f>
        <v>92</v>
      </c>
      <c r="Q21" s="414"/>
      <c r="R21" s="414"/>
      <c r="S21" s="414"/>
      <c r="T21" s="414"/>
      <c r="U21" s="414"/>
      <c r="V21" s="414"/>
      <c r="W21" s="414"/>
      <c r="X21" s="414"/>
      <c r="Y21" s="414"/>
      <c r="Z21" s="414"/>
      <c r="AA21" s="414"/>
      <c r="AB21" s="414"/>
    </row>
    <row r="22" spans="1:28" ht="25.5" x14ac:dyDescent="0.2">
      <c r="A22" s="414"/>
      <c r="E22" s="429" t="s">
        <v>554</v>
      </c>
      <c r="F22" s="430">
        <f>COUNTIF([1]IDB22to23!P8:P121,"&lt;=50,000")</f>
        <v>79</v>
      </c>
      <c r="Q22" s="414"/>
      <c r="R22" s="414"/>
      <c r="S22" s="414"/>
      <c r="T22" s="414"/>
      <c r="U22" s="414"/>
      <c r="V22" s="414"/>
      <c r="W22" s="414"/>
      <c r="X22" s="414"/>
      <c r="Y22" s="414"/>
      <c r="Z22" s="414"/>
      <c r="AA22" s="414"/>
      <c r="AB22" s="414"/>
    </row>
    <row r="23" spans="1:28" ht="25.5" x14ac:dyDescent="0.2">
      <c r="A23" s="414"/>
      <c r="E23" s="429" t="s">
        <v>555</v>
      </c>
      <c r="F23" s="430">
        <f>COUNTIF([1]IDB22to23!P8:P121,"&lt;=40,000")</f>
        <v>79</v>
      </c>
      <c r="Q23" s="414"/>
      <c r="R23" s="414"/>
      <c r="S23" s="414"/>
      <c r="T23" s="414"/>
      <c r="U23" s="414"/>
      <c r="V23" s="414"/>
      <c r="W23" s="414"/>
      <c r="X23" s="414"/>
      <c r="Y23" s="414"/>
      <c r="Z23" s="414"/>
      <c r="AA23" s="414"/>
      <c r="AB23" s="414"/>
    </row>
    <row r="24" spans="1:28" ht="25.5" x14ac:dyDescent="0.2">
      <c r="A24" s="414"/>
      <c r="E24" s="429" t="s">
        <v>556</v>
      </c>
      <c r="F24" s="430">
        <f>COUNTIF([1]IDB22to23!P8:P121,"&lt;=30,000")</f>
        <v>77</v>
      </c>
      <c r="Q24" s="414"/>
      <c r="R24" s="414"/>
      <c r="S24" s="414"/>
      <c r="T24" s="414"/>
      <c r="U24" s="414"/>
      <c r="V24" s="414"/>
      <c r="W24" s="414"/>
      <c r="X24" s="414"/>
      <c r="Y24" s="414"/>
      <c r="Z24" s="414"/>
      <c r="AA24" s="414"/>
      <c r="AB24" s="414"/>
    </row>
    <row r="25" spans="1:28" ht="25.5" x14ac:dyDescent="0.2">
      <c r="A25" s="414"/>
      <c r="E25" s="429" t="s">
        <v>557</v>
      </c>
      <c r="F25" s="430">
        <f>COUNTIF([1]IDB22to23!P8:P121,"&lt;=25,000")</f>
        <v>76</v>
      </c>
      <c r="Q25" s="414"/>
      <c r="R25" s="414"/>
      <c r="S25" s="414"/>
      <c r="T25" s="414"/>
      <c r="U25" s="414"/>
      <c r="V25" s="414"/>
      <c r="W25" s="414"/>
      <c r="X25" s="414"/>
      <c r="Y25" s="414"/>
      <c r="Z25" s="414"/>
      <c r="AA25" s="414"/>
      <c r="AB25" s="414"/>
    </row>
    <row r="26" spans="1:28" ht="25.5" x14ac:dyDescent="0.2">
      <c r="A26" s="414"/>
      <c r="E26" s="429" t="s">
        <v>558</v>
      </c>
      <c r="F26" s="430">
        <f>COUNTIF([1]IDB22to23!P8:P121,"&lt;=20,000")</f>
        <v>73</v>
      </c>
      <c r="Q26" s="414"/>
      <c r="R26" s="414"/>
      <c r="S26" s="414"/>
      <c r="T26" s="414"/>
      <c r="U26" s="414"/>
      <c r="V26" s="414"/>
      <c r="W26" s="414"/>
      <c r="X26" s="414"/>
      <c r="Y26" s="414"/>
      <c r="Z26" s="414"/>
      <c r="AA26" s="414"/>
      <c r="AB26" s="414"/>
    </row>
    <row r="27" spans="1:28" ht="25.5" x14ac:dyDescent="0.2">
      <c r="A27" s="414"/>
      <c r="E27" s="429" t="s">
        <v>559</v>
      </c>
      <c r="F27" s="430">
        <f>COUNTIF([1]IDB22to23!P8:P121,"&lt;=10,000")</f>
        <v>68</v>
      </c>
      <c r="Q27" s="414"/>
      <c r="R27" s="414"/>
      <c r="S27" s="414"/>
      <c r="T27" s="414"/>
      <c r="U27" s="414"/>
      <c r="V27" s="414"/>
      <c r="W27" s="414"/>
      <c r="X27" s="414"/>
      <c r="Y27" s="414"/>
      <c r="Z27" s="414"/>
      <c r="AA27" s="414"/>
      <c r="AB27" s="414"/>
    </row>
    <row r="28" spans="1:28" x14ac:dyDescent="0.2">
      <c r="A28" s="414"/>
      <c r="B28" s="414"/>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row>
    <row r="29" spans="1:28" x14ac:dyDescent="0.2">
      <c r="A29" s="414"/>
      <c r="B29" s="414"/>
      <c r="C29" s="414"/>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row>
    <row r="30" spans="1:28" x14ac:dyDescent="0.2">
      <c r="A30" s="414"/>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row>
    <row r="31" spans="1:28" x14ac:dyDescent="0.2">
      <c r="A31" s="414"/>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row>
    <row r="32" spans="1:28" x14ac:dyDescent="0.2">
      <c r="A32" s="414"/>
      <c r="B32" s="414"/>
      <c r="C32" s="414"/>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row>
    <row r="33" spans="1:28" x14ac:dyDescent="0.2">
      <c r="A33" s="414"/>
      <c r="B33" s="414"/>
      <c r="C33" s="414"/>
      <c r="D33" s="414"/>
      <c r="E33" s="414"/>
      <c r="F33" s="414"/>
      <c r="G33" s="414"/>
      <c r="H33" s="414"/>
      <c r="I33" s="414"/>
      <c r="J33" s="414"/>
      <c r="K33" s="414"/>
      <c r="L33" s="414"/>
      <c r="M33" s="414"/>
      <c r="N33" s="414"/>
      <c r="O33" s="414"/>
      <c r="P33" s="414"/>
      <c r="Q33" s="414"/>
      <c r="R33" s="414"/>
      <c r="S33" s="414"/>
      <c r="T33" s="414"/>
      <c r="U33" s="414"/>
      <c r="V33" s="414"/>
      <c r="W33" s="414"/>
      <c r="X33" s="414"/>
      <c r="Y33" s="414"/>
      <c r="Z33" s="414"/>
      <c r="AA33" s="414"/>
      <c r="AB33" s="414"/>
    </row>
    <row r="34" spans="1:28" x14ac:dyDescent="0.2">
      <c r="A34" s="414"/>
      <c r="B34" s="414"/>
      <c r="C34" s="414"/>
      <c r="D34" s="414"/>
      <c r="E34" s="414"/>
      <c r="F34" s="414"/>
      <c r="G34" s="414"/>
      <c r="H34" s="414"/>
      <c r="I34" s="414"/>
      <c r="J34" s="414"/>
      <c r="K34" s="414"/>
      <c r="L34" s="414"/>
      <c r="M34" s="414"/>
      <c r="N34" s="414"/>
      <c r="O34" s="414"/>
      <c r="P34" s="414"/>
      <c r="Q34" s="414"/>
      <c r="R34" s="414"/>
      <c r="S34" s="414"/>
      <c r="T34" s="414"/>
      <c r="U34" s="414"/>
      <c r="V34" s="414"/>
      <c r="W34" s="414"/>
      <c r="X34" s="414"/>
      <c r="Y34" s="414"/>
      <c r="Z34" s="414"/>
      <c r="AA34" s="414"/>
      <c r="AB34" s="414"/>
    </row>
  </sheetData>
  <mergeCells count="5">
    <mergeCell ref="B7:B20"/>
    <mergeCell ref="C6:P6"/>
    <mergeCell ref="A1:C1"/>
    <mergeCell ref="D1:M1"/>
    <mergeCell ref="N1:V1"/>
  </mergeCells>
  <phoneticPr fontId="0" type="noConversion"/>
  <pageMargins left="0.75" right="0.75" top="1" bottom="1" header="0.5" footer="0.5"/>
  <pageSetup paperSize="9" scale="5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1 6 " ? > < D a t a M a s h u p   x m l n s = " h t t p : / / s c h e m a s . m i c r o s o f t . c o m / D a t a M a s h u p " > A A A A A B Q D A A B Q S w M E F A A C A A g A 2 L F f V W t M E I C k A A A A 9 g A A A B I A H A B D b 2 5 m a W c v U G F j a 2 F n Z S 5 4 b W w g o h g A K K A U A A A A A A A A A A A A A A A A A A A A A A A A A A A A h Y + x D o I w F E V / h X S n L X U x 5 F E T H V w k M T E x r k 2 p 0 A g P Q 4 v l 3 x z 8 J H 9 B j K J u j v f c M 9 x 7 v 9 5 g M T R 1 d D G d s y 1 m J K G c R A Z 1 W 1 g s M 9 L 7 Y z w n C w l b p U + q N N E o o 0 s H V 2 S k 8 v 6 c M h Z C o G F G 2 6 5 k g v O E H f L N T l e m U e Q j 2 / 9 y b N F 5 h d o Q C f v X G C l o w g U V f N w E b I K Q W / w K Y u y e 7 Q + E V V / 7 v j P S Y L x e A p s i s P c H + Q B Q S w M E F A A C A A g A 2 L F f 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i x X 1 U o i k e 4 D g A A A B E A A A A T A B w A R m 9 y b X V s Y X M v U 2 V j d G l v b j E u b S C i G A A o o B Q A A A A A A A A A A A A A A A A A A A A A A A A A A A A r T k 0 u y c z P U w i G 0 I b W A F B L A Q I t A B Q A A g A I A N i x X 1 V r T B C A p A A A A P Y A A A A S A A A A A A A A A A A A A A A A A A A A A A B D b 2 5 m a W c v U G F j a 2 F n Z S 5 4 b W x Q S w E C L Q A U A A I A C A D Y s V 9 V D 8 r p q 6 Q A A A D p A A A A E w A A A A A A A A A A A A A A A A D w A A A A W 0 N v b n R l b n R f V H l w Z X N d L n h t b F B L A Q I t A B Q A A g A I A N i x X 1 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4 w a 3 e T I 6 F T J Z A p D Z t t 9 p 5 A A A A A A I A A A A A A A N m A A D A A A A A E A A A A M m T P G Z f b 5 V Q U I I 3 n s a l L M Q A A A A A B I A A A K A A A A A Q A A A A O 6 P v O F X 0 g z L B B p g S 4 i k e + 1 A A A A B v + 8 Q w L m X f 8 Y / s d M q R 3 e s r k / H h T Y Q R x h 8 O w v k Z t Q n P r 3 R r Q k k f m E + b 2 0 s i U o d 0 Q O a r 1 8 T X G k j c 2 E x P f g z X m R u O r 9 L Y r l Y k D n O w L u D e d y p W t R Q A A A C B a A 2 N S z D K d u m P 3 Z J Z y 5 Q X g n b E W w = = < / 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k85d23755b3a46b5a51451cf336b2e9b xmlns="662745e8-e224-48e8-a2e3-254862b8c2f5">
      <Terms xmlns="http://schemas.microsoft.com/office/infopath/2007/PartnerControls"/>
    </k85d23755b3a46b5a51451cf336b2e9b>
    <Topic xmlns="662745e8-e224-48e8-a2e3-254862b8c2f5">Floods Environmental Integration Team (FEIT)</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TaxCatchAllLabel xmlns="662745e8-e224-48e8-a2e3-254862b8c2f5" xsi:nil="true"/>
    <TaxCatchAll xmlns="662745e8-e224-48e8-a2e3-254862b8c2f5">
      <Value>6</Value>
      <Value>12</Value>
      <Value>10</Value>
      <Value>8</Value>
      <Value>7</Value>
    </TaxCatchAll>
    <Team xmlns="662745e8-e224-48e8-a2e3-254862b8c2f5">Flood Risk  Coastal Erosion</Team>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cf76f155ced4ddcb4097134ff3c332f xmlns="7b9eaad8-f406-4151-9248-f333614af941">
      <Terms xmlns="http://schemas.microsoft.com/office/infopath/2007/PartnerControls"/>
    </lcf76f155ced4ddcb4097134ff3c332f>
  </documentManagement>
</p:properties>
</file>

<file path=customXml/item5.xml><?xml version="1.0" encoding="utf-8"?>
<LongProperties xmlns="http://schemas.microsoft.com/office/2006/metadata/long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FDB3F5-A022-44FD-883A-454AAF35FF95}">
  <ds:schemaRefs>
    <ds:schemaRef ds:uri="Microsoft.SharePoint.Taxonomy.ContentTypeSync"/>
  </ds:schemaRefs>
</ds:datastoreItem>
</file>

<file path=customXml/itemProps2.xml><?xml version="1.0" encoding="utf-8"?>
<ds:datastoreItem xmlns:ds="http://schemas.openxmlformats.org/officeDocument/2006/customXml" ds:itemID="{4C522B3F-A3E0-4CC4-8B1C-39AD46D51B96}">
  <ds:schemaRefs>
    <ds:schemaRef ds:uri="http://schemas.microsoft.com/DataMashup"/>
  </ds:schemaRefs>
</ds:datastoreItem>
</file>

<file path=customXml/itemProps3.xml><?xml version="1.0" encoding="utf-8"?>
<ds:datastoreItem xmlns:ds="http://schemas.openxmlformats.org/officeDocument/2006/customXml" ds:itemID="{08E56927-7BDD-491D-8764-7B457C241D32}"/>
</file>

<file path=customXml/itemProps4.xml><?xml version="1.0" encoding="utf-8"?>
<ds:datastoreItem xmlns:ds="http://schemas.openxmlformats.org/officeDocument/2006/customXml" ds:itemID="{7A5C5CE4-EC1C-42BE-9EC6-E1CF24E2D748}">
  <ds:schemaRefs>
    <ds:schemaRef ds:uri="http://www.w3.org/XML/1998/namespace"/>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 ds:uri="http://purl.org/dc/elements/1.1/"/>
    <ds:schemaRef ds:uri="http://schemas.microsoft.com/office/2006/documentManagement/types"/>
    <ds:schemaRef ds:uri="6dfd283e-d7c6-4db4-b263-522c893cd078"/>
    <ds:schemaRef ds:uri="d202f90c-106f-4f95-b190-1d189d3a43d4"/>
    <ds:schemaRef ds:uri="662745e8-e224-48e8-a2e3-254862b8c2f5"/>
  </ds:schemaRefs>
</ds:datastoreItem>
</file>

<file path=customXml/itemProps5.xml><?xml version="1.0" encoding="utf-8"?>
<ds:datastoreItem xmlns:ds="http://schemas.openxmlformats.org/officeDocument/2006/customXml" ds:itemID="{7C591256-3680-4427-881B-30F2A6D722A8}">
  <ds:schemaRefs>
    <ds:schemaRef ds:uri="http://schemas.microsoft.com/office/2006/metadata/longProperties"/>
  </ds:schemaRefs>
</ds:datastoreItem>
</file>

<file path=customXml/itemProps6.xml><?xml version="1.0" encoding="utf-8"?>
<ds:datastoreItem xmlns:ds="http://schemas.openxmlformats.org/officeDocument/2006/customXml" ds:itemID="{CDBF20AE-8CD7-478B-91F3-6B58F02D9E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Specialleviesforecast2022to23</vt:lpstr>
      <vt:lpstr>IDB2022to23</vt:lpstr>
      <vt:lpstr>Section B</vt:lpstr>
      <vt:lpstr>Total summary</vt:lpstr>
      <vt:lpstr>IDB2022to23!Print_Area</vt:lpstr>
      <vt:lpstr>'Section B'!Text1</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Ronchetti, Deborah (Defra)</dc:creator>
  <cp:keywords/>
  <dc:description/>
  <cp:lastModifiedBy>Robbie Craig</cp:lastModifiedBy>
  <cp:revision/>
  <dcterms:created xsi:type="dcterms:W3CDTF">2005-06-23T13:08:25Z</dcterms:created>
  <dcterms:modified xsi:type="dcterms:W3CDTF">2025-08-22T14:17:56Z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Poncela Blanco, Tono</vt:lpwstr>
  </property>
  <property fmtid="{D5CDD505-2E9C-101B-9397-08002B2CF9AE}" pid="3" name="peb8f3fab875401ca34a9f28cac46400">
    <vt:lpwstr/>
  </property>
  <property fmtid="{D5CDD505-2E9C-101B-9397-08002B2CF9AE}" pid="4" name="dlc_EmailFrom">
    <vt:lpwstr/>
  </property>
  <property fmtid="{D5CDD505-2E9C-101B-9397-08002B2CF9AE}" pid="5" name="dlc_EmailCC">
    <vt:lpwstr/>
  </property>
  <property fmtid="{D5CDD505-2E9C-101B-9397-08002B2CF9AE}" pid="6" name="dlc_EmailSubject">
    <vt:lpwstr/>
  </property>
  <property fmtid="{D5CDD505-2E9C-101B-9397-08002B2CF9AE}" pid="7"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8" name="dlc_EmailTo">
    <vt:lpwstr/>
  </property>
  <property fmtid="{D5CDD505-2E9C-101B-9397-08002B2CF9AE}" pid="9" name="bcb1675984d34ae3a1ed6b6e433c98de">
    <vt:lpwstr/>
  </property>
  <property fmtid="{D5CDD505-2E9C-101B-9397-08002B2CF9AE}" pid="10" name="Directorate">
    <vt:lpwstr/>
  </property>
  <property fmtid="{D5CDD505-2E9C-101B-9397-08002B2CF9AE}" pid="11" name="SecurityClassification">
    <vt:lpwstr/>
  </property>
  <property fmtid="{D5CDD505-2E9C-101B-9397-08002B2CF9AE}" pid="12" name="ContentTypeId">
    <vt:lpwstr>0x010100A5BF1C78D9F64B679A5EBDE1C6598EBC0100C6BB3719333E694D92DDC9A88FFC3A1C</vt:lpwstr>
  </property>
  <property fmtid="{D5CDD505-2E9C-101B-9397-08002B2CF9AE}" pid="13" name="dlc_EmailSentUTC">
    <vt:lpwstr/>
  </property>
  <property fmtid="{D5CDD505-2E9C-101B-9397-08002B2CF9AE}" pid="14" name="dlc_EmailReceivedUTC">
    <vt:lpwstr/>
  </property>
  <property fmtid="{D5CDD505-2E9C-101B-9397-08002B2CF9AE}" pid="15" name="HOSubject">
    <vt:lpwstr/>
  </property>
  <property fmtid="{D5CDD505-2E9C-101B-9397-08002B2CF9AE}" pid="16" name="MigrationSource">
    <vt:lpwstr/>
  </property>
  <property fmtid="{D5CDD505-2E9C-101B-9397-08002B2CF9AE}" pid="17" name="SubjectArea">
    <vt:lpwstr/>
  </property>
  <property fmtid="{D5CDD505-2E9C-101B-9397-08002B2CF9AE}" pid="18" name="display_urn:schemas-microsoft-com:office:office#Author">
    <vt:lpwstr>Mpopo, Kilie</vt:lpwstr>
  </property>
  <property fmtid="{D5CDD505-2E9C-101B-9397-08002B2CF9AE}" pid="19" name="HOCC">
    <vt:lpwstr/>
  </property>
  <property fmtid="{D5CDD505-2E9C-101B-9397-08002B2CF9AE}" pid="20" name="HOTo">
    <vt:lpwstr/>
  </property>
  <property fmtid="{D5CDD505-2E9C-101B-9397-08002B2CF9AE}" pid="21" name="HOFrom">
    <vt:lpwstr/>
  </property>
  <property fmtid="{D5CDD505-2E9C-101B-9397-08002B2CF9AE}" pid="22" name="HODateReceived">
    <vt:lpwstr/>
  </property>
  <property fmtid="{D5CDD505-2E9C-101B-9397-08002B2CF9AE}" pid="23" name="cf401361b24e474cb011be6eb76c0e76">
    <vt:lpwstr>Crown|69589897-2828-4761-976e-717fd8e631c9</vt:lpwstr>
  </property>
  <property fmtid="{D5CDD505-2E9C-101B-9397-08002B2CF9AE}" pid="24" name="k85d23755b3a46b5a51451cf336b2e9b">
    <vt:lpwstr/>
  </property>
  <property fmtid="{D5CDD505-2E9C-101B-9397-08002B2CF9AE}" pid="25" name="TaxCatchAllLabel">
    <vt:lpwstr/>
  </property>
  <property fmtid="{D5CDD505-2E9C-101B-9397-08002B2CF9AE}" pid="26" name="Topic">
    <vt:lpwstr>Floods Environmental Integration Team (FEIT)</vt:lpwstr>
  </property>
  <property fmtid="{D5CDD505-2E9C-101B-9397-08002B2CF9AE}" pid="27" name="HOMigrated">
    <vt:lpwstr>0</vt:lpwstr>
  </property>
  <property fmtid="{D5CDD505-2E9C-101B-9397-08002B2CF9AE}" pid="28" name="ddeb1fd0a9ad4436a96525d34737dc44">
    <vt:lpwstr>Internal Core Defra|836ac8df-3ab9-4c95-a1f0-07f825804935</vt:lpwstr>
  </property>
  <property fmtid="{D5CDD505-2E9C-101B-9397-08002B2CF9AE}" pid="29" name="lae2bfa7b6474897ab4a53f76ea236c7">
    <vt:lpwstr>Official|14c80daa-741b-422c-9722-f71693c9ede4</vt:lpwstr>
  </property>
  <property fmtid="{D5CDD505-2E9C-101B-9397-08002B2CF9AE}" pid="30" name="fe59e9859d6a491389c5b03567f5dda5">
    <vt:lpwstr>Core Defra|026223dd-2e56-4615-868d-7c5bfd566810</vt:lpwstr>
  </property>
  <property fmtid="{D5CDD505-2E9C-101B-9397-08002B2CF9AE}" pid="31" name="Team">
    <vt:lpwstr>Flood Risk  Coastal Erosion</vt:lpwstr>
  </property>
  <property fmtid="{D5CDD505-2E9C-101B-9397-08002B2CF9AE}" pid="32" name="n7493b4506bf40e28c373b1e51a33445">
    <vt:lpwstr>Team|ff0485df-0575-416f-802f-e999165821b7</vt:lpwstr>
  </property>
  <property fmtid="{D5CDD505-2E9C-101B-9397-08002B2CF9AE}" pid="33" name="InformationType">
    <vt:lpwstr/>
  </property>
  <property fmtid="{D5CDD505-2E9C-101B-9397-08002B2CF9AE}" pid="34" name="OrganisationalUnit">
    <vt:lpwstr>8;#Core Defra|026223dd-2e56-4615-868d-7c5bfd566810</vt:lpwstr>
  </property>
  <property fmtid="{D5CDD505-2E9C-101B-9397-08002B2CF9AE}" pid="35" name="HOGovernmentSecurityClassification">
    <vt:lpwstr>6;#Official|14c80daa-741b-422c-9722-f71693c9ede4</vt:lpwstr>
  </property>
  <property fmtid="{D5CDD505-2E9C-101B-9397-08002B2CF9AE}" pid="36" name="HOSiteType">
    <vt:lpwstr>10;#Team|ff0485df-0575-416f-802f-e999165821b7</vt:lpwstr>
  </property>
  <property fmtid="{D5CDD505-2E9C-101B-9397-08002B2CF9AE}" pid="37" name="Distribution">
    <vt:lpwstr>12;#Internal Core Defra|836ac8df-3ab9-4c95-a1f0-07f825804935</vt:lpwstr>
  </property>
  <property fmtid="{D5CDD505-2E9C-101B-9397-08002B2CF9AE}" pid="38" name="HOCopyrightLevel">
    <vt:lpwstr>7;#Crown|69589897-2828-4761-976e-717fd8e631c9</vt:lpwstr>
  </property>
  <property fmtid="{D5CDD505-2E9C-101B-9397-08002B2CF9AE}" pid="39" name="MediaServiceImageTags">
    <vt:lpwstr/>
  </property>
  <property fmtid="{D5CDD505-2E9C-101B-9397-08002B2CF9AE}" pid="40" name="lcf76f155ced4ddcb4097134ff3c332f">
    <vt:lpwstr/>
  </property>
</Properties>
</file>