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3.xml" ContentType="application/vnd.openxmlformats-officedocument.spreadsheetml.table+xml"/>
  <Override PartName="/xl/comments5.xml" ContentType="application/vnd.openxmlformats-officedocument.spreadsheetml.comments+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hidePivotFieldList="1" autoCompressPictures="0"/>
  <mc:AlternateContent xmlns:mc="http://schemas.openxmlformats.org/markup-compatibility/2006">
    <mc:Choice Requires="x15">
      <x15ac:absPath xmlns:x15ac="http://schemas.microsoft.com/office/spreadsheetml/2010/11/ac" url="C:\Users\Smitty\Dropbox (GSC)\2016 Fiji - TC Winston\07 IM\01_Datasets\00_Latest Dataset\"/>
    </mc:Choice>
  </mc:AlternateContent>
  <bookViews>
    <workbookView xWindow="0" yWindow="0" windowWidth="20505" windowHeight="7755" tabRatio="932"/>
  </bookViews>
  <sheets>
    <sheet name="shelter impact summary" sheetId="93" r:id="rId1"/>
    <sheet name="Tikina_Location" sheetId="128" state="hidden" r:id="rId2"/>
    <sheet name="Comm Housing Damage 15 Mar" sheetId="118" state="hidden" r:id="rId3"/>
    <sheet name="Housing Damage Data 7 March" sheetId="94" state="hidden" r:id="rId4"/>
    <sheet name="Housing Damage Assessment" sheetId="127" r:id="rId5"/>
    <sheet name="4 April Div Comm Assessment" sheetId="126" state="hidden" r:id="rId6"/>
    <sheet name="12 Mar Local Gov Assessment" sheetId="119" state="hidden" r:id="rId7"/>
    <sheet name="poverty indicator worksheet" sheetId="125" r:id="rId8"/>
    <sheet name="Vulnerability Index" sheetId="131" state="hidden" r:id="rId9"/>
    <sheet name="provincial dataset" sheetId="101" r:id="rId10"/>
    <sheet name="tikina dataset" sheetId="42" r:id="rId11"/>
    <sheet name="SADD est for 350k affected" sheetId="113" r:id="rId12"/>
    <sheet name="Summary SADD - Pop Proj 2015" sheetId="129" r:id="rId13"/>
    <sheet name="Enumneration Priority Areas" sheetId="103" r:id="rId14"/>
    <sheet name="Local Government Assessment" sheetId="120" r:id="rId15"/>
    <sheet name="New_Tikina" sheetId="105" state="hidden" r:id="rId16"/>
  </sheets>
  <externalReferences>
    <externalReference r:id="rId17"/>
    <externalReference r:id="rId18"/>
    <externalReference r:id="rId19"/>
    <externalReference r:id="rId20"/>
    <externalReference r:id="rId21"/>
    <externalReference r:id="rId22"/>
  </externalReferences>
  <definedNames>
    <definedName name="_xlnm._FilterDatabase" localSheetId="6" hidden="1">'12 Mar Local Gov Assessment'!$B$1:$G$95</definedName>
    <definedName name="_xlnm._FilterDatabase" localSheetId="5" hidden="1">'4 April Div Comm Assessment'!$A$1:$H$72</definedName>
    <definedName name="_xlnm._FilterDatabase" localSheetId="2" hidden="1">'Comm Housing Damage 15 Mar'!$A$1:$H$240</definedName>
    <definedName name="_xlnm._FilterDatabase" localSheetId="4" hidden="1">'Housing Damage Assessment'!$A$1:$H$171</definedName>
    <definedName name="_xlnm._FilterDatabase" localSheetId="3" hidden="1">'Housing Damage Data 7 March'!$A$1:$I$347</definedName>
    <definedName name="_xlnm._FilterDatabase" localSheetId="9" hidden="1">'provincial dataset'!$B$1:$F$1</definedName>
    <definedName name="_xlnm._FilterDatabase" localSheetId="0" hidden="1">'shelter impact summary'!$A$4:$BT$109</definedName>
    <definedName name="_xlnm._FilterDatabase" localSheetId="12" hidden="1">'Summary SADD - Pop Proj 2015'!$A$2:$BA$88</definedName>
    <definedName name="_xlnm._FilterDatabase" localSheetId="10" hidden="1">'tikina dataset'!$A$1:$R$1</definedName>
    <definedName name="adm1_codenmrange" localSheetId="10">#REF!</definedName>
    <definedName name="adm1_codenmrange">#REF!</definedName>
    <definedName name="adm2_codenmrange" localSheetId="10">#REF!</definedName>
    <definedName name="adm2_codenmrange">#REF!</definedName>
    <definedName name="adm3_codenmrange" localSheetId="10">#REF!</definedName>
    <definedName name="adm3_codenmrange">#REF!</definedName>
    <definedName name="asdfasdf">#REF!</definedName>
    <definedName name="ListAdm1" localSheetId="10">#REF!</definedName>
    <definedName name="ListAdm1">#REF!</definedName>
    <definedName name="ListAdm2" localSheetId="5">OFFSET(OffsetRefAdm2,MATCH(#REF!,MatchAdm1,0)-1,0,COUNTIF(MatchAdm1,#REF!),1)</definedName>
    <definedName name="ListAdm2" localSheetId="4">OFFSET([0]!OffsetRefAdm2,MATCH(#REF!,[0]!MatchAdm1,0)-1,0,COUNTIF([0]!MatchAdm1,#REF!),1)</definedName>
    <definedName name="ListAdm2" localSheetId="10">OFFSET('tikina dataset'!OffsetRefAdm2,MATCH(#REF!,'tikina dataset'!MatchAdm1,0)-1,0,COUNTIF('tikina dataset'!MatchAdm1,#REF!),1)</definedName>
    <definedName name="ListAdm2" localSheetId="1">OFFSET(Tikina_Location!OffsetRefAdm2,MATCH(#REF!,Tikina_Location!MatchAdm1,0)-1,0,COUNTIF(Tikina_Location!MatchAdm1,#REF!),1)</definedName>
    <definedName name="ListAdm2">OFFSET(OffsetRefAdm2,MATCH(#REF!,MatchAdm1,0)-1,0,COUNTIF(MatchAdm1,#REF!),1)</definedName>
    <definedName name="ListAdm3" localSheetId="5">OFFSET(OffsetRefAdm3,MATCH(#REF!,MatchAdm2,0)-1,0,COUNTIF(MatchAdm2,#REF!),1)</definedName>
    <definedName name="ListAdm3" localSheetId="4">OFFSET([0]!OffsetRefAdm3,MATCH(#REF!,[0]!MatchAdm2,0)-1,0,COUNTIF([0]!MatchAdm2,#REF!),1)</definedName>
    <definedName name="ListAdm3" localSheetId="10">OFFSET('tikina dataset'!OffsetRefAdm3,MATCH(#REF!,'tikina dataset'!MatchAdm2,0)-1,0,COUNTIF('tikina dataset'!MatchAdm2,#REF!),1)</definedName>
    <definedName name="ListAdm3" localSheetId="1">OFFSET(Tikina_Location!OffsetRefAdm3,MATCH(#REF!,Tikina_Location!MatchAdm2,0)-1,0,COUNTIF(Tikina_Location!MatchAdm2,#REF!),1)</definedName>
    <definedName name="ListAdm3">OFFSET(OffsetRefAdm3,MATCH(#REF!,MatchAdm2,0)-1,0,COUNTIF(MatchAdm2,#REF!),1)</definedName>
    <definedName name="ListAdmStle" localSheetId="5">OFFSET(OffsetRefStle,MATCH(#REF!,MatchAdm3,0)-1,0,COUNTIF(MatchAdm3,#REF!),1)</definedName>
    <definedName name="ListAdmStle" localSheetId="4">OFFSET([0]!OffsetRefStle,MATCH(#REF!,[0]!MatchAdm3,0)-1,0,COUNTIF([0]!MatchAdm3,#REF!),1)</definedName>
    <definedName name="ListAdmStle" localSheetId="10">OFFSET('tikina dataset'!OffsetRefStle,MATCH(#REF!,'tikina dataset'!MatchAdm3,0)-1,0,COUNTIF('tikina dataset'!MatchAdm3,#REF!),1)</definedName>
    <definedName name="ListAdmStle" localSheetId="1">OFFSET(Tikina_Location!OffsetRefStle,MATCH(#REF!,Tikina_Location!MatchAdm3,0)-1,0,COUNTIF(Tikina_Location!MatchAdm3,#REF!),1)</definedName>
    <definedName name="ListAdmStle">OFFSET(OffsetRefStle,MATCH(#REF!,MatchAdm3,0)-1,0,COUNTIF(MatchAdm3,#REF!),1)</definedName>
    <definedName name="ListSector" localSheetId="5">#REF!</definedName>
    <definedName name="ListSector" localSheetId="4">#REF!</definedName>
    <definedName name="ListSector" localSheetId="10">#REF!</definedName>
    <definedName name="ListSector" localSheetId="1">#REF!</definedName>
    <definedName name="ListSector">#REF!</definedName>
    <definedName name="ListStatus" localSheetId="5">#REF!</definedName>
    <definedName name="ListStatus" localSheetId="4">#REF!</definedName>
    <definedName name="ListStatus" localSheetId="10">#REF!</definedName>
    <definedName name="ListStatus" localSheetId="1">#REF!</definedName>
    <definedName name="ListStatus">#REF!</definedName>
    <definedName name="ListSubSector" localSheetId="5">OFFSET('4 April Div Comm Assessment'!OffsetRefSubSector,MATCH(#REF!,'4 April Div Comm Assessment'!MatchSector,0)-1,0,COUNTIF('4 April Div Comm Assessment'!MatchSector,#REF!),1)</definedName>
    <definedName name="ListSubSector" localSheetId="4">OFFSET('Housing Damage Assessment'!OffsetRefSubSector,MATCH(#REF!,'Housing Damage Assessment'!MatchSector,0)-1,0,COUNTIF('Housing Damage Assessment'!MatchSector,#REF!),1)</definedName>
    <definedName name="ListSubSector" localSheetId="10">OFFSET('tikina dataset'!OffsetRefSubSector,MATCH(#REF!,'tikina dataset'!MatchSector,0)-1,0,COUNTIF('tikina dataset'!MatchSector,#REF!),1)</definedName>
    <definedName name="ListSubSector" localSheetId="1">OFFSET(Tikina_Location!OffsetRefSubSector,MATCH(#REF!,Tikina_Location!MatchSector,0)-1,0,COUNTIF(Tikina_Location!MatchSector,#REF!),1)</definedName>
    <definedName name="ListSubSector">OFFSET(OffsetRefSubSector,MATCH(#REF!,MatchSector,0)-1,0,COUNTIF(MatchSector,#REF!),1)</definedName>
    <definedName name="MatchAdm1" localSheetId="10">#REF!</definedName>
    <definedName name="MatchAdm1" localSheetId="1">#REF!</definedName>
    <definedName name="MatchAdm1">#REF!</definedName>
    <definedName name="MatchAdm1_Code" localSheetId="10">#REF!</definedName>
    <definedName name="MatchAdm1_Code" localSheetId="1">#REF!</definedName>
    <definedName name="MatchAdm1_Code">#REF!</definedName>
    <definedName name="MatchAdm2" localSheetId="10">#REF!</definedName>
    <definedName name="MatchAdm2" localSheetId="1">#REF!</definedName>
    <definedName name="MatchAdm2">#REF!</definedName>
    <definedName name="MatchAdm2_Code" localSheetId="10">#REF!</definedName>
    <definedName name="MatchAdm2_Code" localSheetId="1">#REF!</definedName>
    <definedName name="MatchAdm2_Code">#REF!</definedName>
    <definedName name="MatchAdm3" localSheetId="10">#REF!</definedName>
    <definedName name="MatchAdm3" localSheetId="1">#REF!</definedName>
    <definedName name="MatchAdm3">#REF!</definedName>
    <definedName name="MatchAdm3_Code" localSheetId="10">#REF!</definedName>
    <definedName name="MatchAdm3_Code" localSheetId="1">#REF!</definedName>
    <definedName name="MatchAdm3_Code">#REF!</definedName>
    <definedName name="MatchSector" localSheetId="5">#REF!</definedName>
    <definedName name="MatchSector" localSheetId="4">#REF!</definedName>
    <definedName name="MatchSector" localSheetId="10">#REF!</definedName>
    <definedName name="MatchSector" localSheetId="1">#REF!</definedName>
    <definedName name="MatchSector">#REF!</definedName>
    <definedName name="OffSetRefAdm1" localSheetId="10">#REF!</definedName>
    <definedName name="OffSetRefAdm1" localSheetId="1">#REF!</definedName>
    <definedName name="OffSetRefAdm1">#REF!</definedName>
    <definedName name="OffsetRefAdm2" localSheetId="10">#REF!</definedName>
    <definedName name="OffsetRefAdm2" localSheetId="1">#REF!</definedName>
    <definedName name="OffsetRefAdm2">#REF!</definedName>
    <definedName name="OffsetRefAdm3" localSheetId="10">#REF!</definedName>
    <definedName name="OffsetRefAdm3" localSheetId="1">#REF!</definedName>
    <definedName name="OffsetRefAdm3">#REF!</definedName>
    <definedName name="OffsetRefStle" localSheetId="10">#REF!</definedName>
    <definedName name="OffsetRefStle" localSheetId="1">#REF!</definedName>
    <definedName name="OffsetRefStle">#REF!</definedName>
    <definedName name="OffsetRefSubSector" localSheetId="5">#REF!</definedName>
    <definedName name="OffsetRefSubSector" localSheetId="4">#REF!</definedName>
    <definedName name="OffsetRefSubSector" localSheetId="10">#REF!</definedName>
    <definedName name="OffsetRefSubSector" localSheetId="1">#REF!</definedName>
    <definedName name="OffsetRefSubSector">#REF!</definedName>
    <definedName name="Stle_CodeNmRange" localSheetId="10">#REF!</definedName>
    <definedName name="Stle_CodeNmRange">#REF!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J7" i="125" l="1"/>
  <c r="O110" i="93"/>
  <c r="T9" i="93" l="1"/>
  <c r="AA5" i="93"/>
  <c r="AA110" i="93"/>
  <c r="AA86" i="93" l="1"/>
  <c r="X108" i="93"/>
  <c r="AA90" i="93" l="1"/>
  <c r="F4" i="93" l="1"/>
  <c r="F5" i="93"/>
  <c r="F6" i="93"/>
  <c r="F7" i="93"/>
  <c r="F8" i="93"/>
  <c r="F9" i="93"/>
  <c r="F10" i="93"/>
  <c r="F11" i="93"/>
  <c r="F12" i="93"/>
  <c r="F13" i="93"/>
  <c r="F14" i="93"/>
  <c r="F15" i="93"/>
  <c r="F16" i="93"/>
  <c r="F17" i="93"/>
  <c r="F18" i="93"/>
  <c r="F19" i="93"/>
  <c r="F20" i="93"/>
  <c r="F21" i="93"/>
  <c r="F22" i="93"/>
  <c r="F23" i="93"/>
  <c r="F24" i="93"/>
  <c r="F25" i="93"/>
  <c r="F26" i="93"/>
  <c r="F27" i="93"/>
  <c r="F28" i="93"/>
  <c r="F29" i="93"/>
  <c r="F30" i="93"/>
  <c r="F31" i="93"/>
  <c r="F32" i="93"/>
  <c r="F33" i="93"/>
  <c r="F34" i="93"/>
  <c r="F35" i="93"/>
  <c r="F36" i="93"/>
  <c r="F37" i="93"/>
  <c r="F38" i="93"/>
  <c r="F39" i="93"/>
  <c r="F40" i="93"/>
  <c r="F41" i="93"/>
  <c r="F42" i="93"/>
  <c r="F43" i="93"/>
  <c r="F44" i="93"/>
  <c r="F45" i="93"/>
  <c r="F46" i="93"/>
  <c r="F47" i="93"/>
  <c r="F48" i="93"/>
  <c r="F49" i="93"/>
  <c r="F50" i="93"/>
  <c r="F51" i="93"/>
  <c r="F52" i="93"/>
  <c r="F53" i="93"/>
  <c r="F54" i="93"/>
  <c r="F55" i="93"/>
  <c r="F56" i="93"/>
  <c r="F57" i="93"/>
  <c r="F58" i="93"/>
  <c r="F59" i="93"/>
  <c r="F60" i="93"/>
  <c r="F61" i="93"/>
  <c r="F62" i="93"/>
  <c r="F63" i="93"/>
  <c r="F64" i="93"/>
  <c r="F65" i="93"/>
  <c r="F66" i="93"/>
  <c r="F67" i="93"/>
  <c r="F68" i="93"/>
  <c r="F69" i="93"/>
  <c r="F70" i="93"/>
  <c r="F71" i="93"/>
  <c r="F72" i="93"/>
  <c r="F73" i="93"/>
  <c r="F74" i="93"/>
  <c r="F75" i="93"/>
  <c r="F76" i="93"/>
  <c r="F77" i="93"/>
  <c r="F78" i="93"/>
  <c r="F79" i="93"/>
  <c r="F80" i="93"/>
  <c r="F81" i="93"/>
  <c r="F82" i="93"/>
  <c r="F83" i="93"/>
  <c r="F84" i="93"/>
  <c r="F85" i="93"/>
  <c r="F86" i="93"/>
  <c r="F87" i="93"/>
  <c r="F88" i="93"/>
  <c r="F89" i="93"/>
  <c r="F90" i="93"/>
  <c r="F91" i="93"/>
  <c r="F92" i="93"/>
  <c r="F93" i="93"/>
  <c r="F94" i="93"/>
  <c r="F95" i="93"/>
  <c r="F96" i="93"/>
  <c r="F97" i="93"/>
  <c r="F98" i="93"/>
  <c r="F99" i="93"/>
  <c r="F100" i="93"/>
  <c r="F101" i="93"/>
  <c r="F102" i="93"/>
  <c r="F103" i="93"/>
  <c r="F104" i="93"/>
  <c r="F105" i="93"/>
  <c r="F106" i="93"/>
  <c r="F107" i="93"/>
  <c r="F108" i="93"/>
  <c r="F109" i="93"/>
  <c r="O11" i="93" l="1"/>
  <c r="O10" i="93"/>
  <c r="O8" i="93"/>
  <c r="O29" i="93"/>
  <c r="O27" i="93"/>
  <c r="O25" i="93"/>
  <c r="O35" i="93"/>
  <c r="O33" i="93"/>
  <c r="J78" i="131"/>
  <c r="F85" i="42"/>
  <c r="F23" i="42"/>
  <c r="E7" i="93" s="1"/>
  <c r="F30" i="42"/>
  <c r="E8" i="93" s="1"/>
  <c r="F39" i="42"/>
  <c r="E9" i="93" s="1"/>
  <c r="F81" i="42"/>
  <c r="E10" i="93" s="1"/>
  <c r="J80" i="131"/>
  <c r="J69" i="131"/>
  <c r="O9" i="93" s="1"/>
  <c r="J79" i="131"/>
  <c r="J77" i="131"/>
  <c r="O7" i="93" s="1"/>
  <c r="G3" i="125"/>
  <c r="L3" i="125" s="1"/>
  <c r="J12" i="131"/>
  <c r="O109" i="93"/>
  <c r="J7" i="131"/>
  <c r="O108" i="93"/>
  <c r="J16" i="131"/>
  <c r="O107" i="93"/>
  <c r="J17" i="131"/>
  <c r="O106" i="93"/>
  <c r="J21" i="131"/>
  <c r="O104" i="93"/>
  <c r="J15" i="131"/>
  <c r="O103" i="93"/>
  <c r="J14" i="131"/>
  <c r="O102" i="93"/>
  <c r="J8" i="131"/>
  <c r="O101" i="93"/>
  <c r="J6" i="131"/>
  <c r="O100" i="93"/>
  <c r="AA100" i="93" s="1"/>
  <c r="J19" i="131"/>
  <c r="O99" i="93"/>
  <c r="J11" i="131"/>
  <c r="O98" i="93"/>
  <c r="J10" i="131"/>
  <c r="O97" i="93"/>
  <c r="J20" i="131"/>
  <c r="O95" i="93"/>
  <c r="J2" i="131"/>
  <c r="O94" i="93"/>
  <c r="J5" i="131"/>
  <c r="O93" i="93"/>
  <c r="J9" i="131"/>
  <c r="O92" i="93"/>
  <c r="J18" i="131"/>
  <c r="O91" i="93"/>
  <c r="J3" i="131"/>
  <c r="O90" i="93"/>
  <c r="J13" i="131"/>
  <c r="O89" i="93"/>
  <c r="J4" i="131"/>
  <c r="O88" i="93"/>
  <c r="J67" i="131"/>
  <c r="O85" i="93"/>
  <c r="J65" i="131"/>
  <c r="O84" i="93"/>
  <c r="J60" i="131"/>
  <c r="O83" i="93"/>
  <c r="J63" i="131"/>
  <c r="O82" i="93"/>
  <c r="J62" i="131"/>
  <c r="O81" i="93"/>
  <c r="AA81" i="93" s="1"/>
  <c r="J51" i="131"/>
  <c r="O80" i="93"/>
  <c r="J68" i="131"/>
  <c r="O79" i="93"/>
  <c r="J27" i="131"/>
  <c r="O77" i="93"/>
  <c r="J25" i="131"/>
  <c r="O76" i="93"/>
  <c r="AA76" i="93" s="1"/>
  <c r="J22" i="131"/>
  <c r="O75" i="93"/>
  <c r="J36" i="131"/>
  <c r="O74" i="93"/>
  <c r="J37" i="131"/>
  <c r="O73" i="93"/>
  <c r="J29" i="131"/>
  <c r="O71" i="93"/>
  <c r="AA71" i="93" s="1"/>
  <c r="J26" i="131"/>
  <c r="O70" i="93"/>
  <c r="J30" i="131"/>
  <c r="O69" i="93"/>
  <c r="J33" i="131"/>
  <c r="O68" i="93"/>
  <c r="J35" i="131"/>
  <c r="O67" i="93"/>
  <c r="J34" i="131"/>
  <c r="O66" i="93"/>
  <c r="J24" i="131"/>
  <c r="O65" i="93"/>
  <c r="J23" i="131"/>
  <c r="O64" i="93"/>
  <c r="J32" i="131"/>
  <c r="O62" i="93"/>
  <c r="J31" i="131"/>
  <c r="O61" i="93"/>
  <c r="J28" i="131"/>
  <c r="O60" i="93"/>
  <c r="J38" i="131"/>
  <c r="O57" i="93"/>
  <c r="J55" i="131"/>
  <c r="O56" i="93"/>
  <c r="J59" i="131"/>
  <c r="O55" i="93"/>
  <c r="J40" i="131"/>
  <c r="O54" i="93"/>
  <c r="Q54" i="93" s="1"/>
  <c r="J41" i="131"/>
  <c r="O53" i="93"/>
  <c r="J61" i="131"/>
  <c r="O52" i="93"/>
  <c r="AA52" i="93" s="1"/>
  <c r="J57" i="131"/>
  <c r="O50" i="93"/>
  <c r="J53" i="131"/>
  <c r="O49" i="93"/>
  <c r="J52" i="131"/>
  <c r="O48" i="93"/>
  <c r="J66" i="131"/>
  <c r="O47" i="93"/>
  <c r="J58" i="131"/>
  <c r="O46" i="93"/>
  <c r="J47" i="131"/>
  <c r="O45" i="93"/>
  <c r="J56" i="131"/>
  <c r="O44" i="93"/>
  <c r="J46" i="131"/>
  <c r="O43" i="93"/>
  <c r="J54" i="131"/>
  <c r="O42" i="93"/>
  <c r="J49" i="131"/>
  <c r="O41" i="93"/>
  <c r="Q41" i="93" s="1"/>
  <c r="J64" i="131"/>
  <c r="O40" i="93"/>
  <c r="J44" i="131"/>
  <c r="O39" i="93"/>
  <c r="AA39" i="93" s="1"/>
  <c r="J50" i="131"/>
  <c r="O38" i="93"/>
  <c r="J48" i="131"/>
  <c r="O37" i="93"/>
  <c r="J39" i="131"/>
  <c r="J43" i="131"/>
  <c r="O34" i="93" s="1"/>
  <c r="J45" i="131"/>
  <c r="J42" i="131"/>
  <c r="O32" i="93" s="1"/>
  <c r="J81" i="131"/>
  <c r="J73" i="131"/>
  <c r="O28" i="93" s="1"/>
  <c r="J76" i="131"/>
  <c r="J74" i="131"/>
  <c r="O26" i="93" s="1"/>
  <c r="J71" i="131"/>
  <c r="J72" i="131"/>
  <c r="O23" i="93" s="1"/>
  <c r="J82" i="131"/>
  <c r="O22" i="93" s="1"/>
  <c r="J70" i="131"/>
  <c r="O20" i="93" s="1"/>
  <c r="Q20" i="93" s="1"/>
  <c r="J75" i="131"/>
  <c r="O19" i="93" s="1"/>
  <c r="J84" i="131"/>
  <c r="O18" i="93" s="1"/>
  <c r="J86" i="131"/>
  <c r="O17" i="93" s="1"/>
  <c r="J85" i="131"/>
  <c r="O15" i="93" s="1"/>
  <c r="J83" i="131"/>
  <c r="O14" i="93" s="1"/>
  <c r="J87" i="131"/>
  <c r="O13" i="93" s="1"/>
  <c r="AJ87" i="131"/>
  <c r="AH87" i="131"/>
  <c r="AG87" i="131"/>
  <c r="AD87" i="131"/>
  <c r="W87" i="131"/>
  <c r="U87" i="131"/>
  <c r="S87" i="131"/>
  <c r="O87" i="131"/>
  <c r="K87" i="131"/>
  <c r="G87" i="131"/>
  <c r="F87" i="131"/>
  <c r="C87" i="131"/>
  <c r="B87" i="131"/>
  <c r="AJ86" i="131"/>
  <c r="AH86" i="131"/>
  <c r="AG86" i="131"/>
  <c r="AA86" i="131"/>
  <c r="W86" i="131"/>
  <c r="U86" i="131"/>
  <c r="S86" i="131"/>
  <c r="O86" i="131"/>
  <c r="K86" i="131"/>
  <c r="G86" i="131"/>
  <c r="F86" i="131"/>
  <c r="C86" i="131"/>
  <c r="B86" i="131"/>
  <c r="AJ85" i="131"/>
  <c r="AH85" i="131"/>
  <c r="AG85" i="131"/>
  <c r="AD85" i="131"/>
  <c r="AA85" i="131"/>
  <c r="W85" i="131"/>
  <c r="U85" i="131"/>
  <c r="S85" i="131"/>
  <c r="O85" i="131"/>
  <c r="K85" i="131"/>
  <c r="G85" i="131"/>
  <c r="F85" i="131"/>
  <c r="C85" i="131"/>
  <c r="B85" i="131"/>
  <c r="AJ84" i="131"/>
  <c r="AH84" i="131"/>
  <c r="AG84" i="131"/>
  <c r="AD84" i="131"/>
  <c r="W84" i="131"/>
  <c r="U84" i="131"/>
  <c r="S84" i="131"/>
  <c r="O84" i="131"/>
  <c r="K84" i="131"/>
  <c r="G84" i="131"/>
  <c r="F84" i="131"/>
  <c r="C84" i="131"/>
  <c r="B84" i="131"/>
  <c r="AJ83" i="131"/>
  <c r="AH83" i="131"/>
  <c r="AG83" i="131"/>
  <c r="AD83" i="131"/>
  <c r="AA83" i="131"/>
  <c r="W83" i="131"/>
  <c r="U83" i="131"/>
  <c r="S83" i="131"/>
  <c r="O83" i="131"/>
  <c r="K83" i="131"/>
  <c r="G83" i="131"/>
  <c r="F83" i="131"/>
  <c r="C83" i="131"/>
  <c r="B83" i="131"/>
  <c r="AJ82" i="131"/>
  <c r="AH82" i="131"/>
  <c r="AG82" i="131"/>
  <c r="AD82" i="131"/>
  <c r="AA82" i="131"/>
  <c r="W82" i="131"/>
  <c r="U82" i="131"/>
  <c r="S82" i="131"/>
  <c r="O82" i="131"/>
  <c r="K82" i="131"/>
  <c r="G82" i="131"/>
  <c r="F82" i="131"/>
  <c r="C82" i="131"/>
  <c r="B82" i="131"/>
  <c r="AJ81" i="131"/>
  <c r="AH81" i="131"/>
  <c r="AG81" i="131"/>
  <c r="AD81" i="131"/>
  <c r="AA81" i="131"/>
  <c r="W81" i="131"/>
  <c r="U81" i="131"/>
  <c r="S81" i="131"/>
  <c r="O81" i="131"/>
  <c r="K81" i="131"/>
  <c r="G81" i="131"/>
  <c r="F81" i="131"/>
  <c r="C81" i="131"/>
  <c r="B81" i="131"/>
  <c r="AJ80" i="131"/>
  <c r="AH80" i="131"/>
  <c r="AG80" i="131"/>
  <c r="AD80" i="131"/>
  <c r="AA80" i="131"/>
  <c r="W80" i="131"/>
  <c r="U80" i="131"/>
  <c r="S80" i="131"/>
  <c r="O80" i="131"/>
  <c r="K80" i="131"/>
  <c r="G80" i="131"/>
  <c r="F80" i="131"/>
  <c r="C80" i="131"/>
  <c r="B80" i="131"/>
  <c r="AJ79" i="131"/>
  <c r="AH79" i="131"/>
  <c r="AG79" i="131"/>
  <c r="AD79" i="131"/>
  <c r="AA79" i="131"/>
  <c r="W79" i="131"/>
  <c r="U79" i="131"/>
  <c r="S79" i="131"/>
  <c r="O79" i="131"/>
  <c r="K79" i="131"/>
  <c r="G79" i="131"/>
  <c r="F79" i="131"/>
  <c r="C79" i="131"/>
  <c r="B79" i="131"/>
  <c r="AJ78" i="131"/>
  <c r="AH78" i="131"/>
  <c r="AG78" i="131"/>
  <c r="AD78" i="131"/>
  <c r="AA78" i="131"/>
  <c r="W78" i="131"/>
  <c r="U78" i="131"/>
  <c r="S78" i="131"/>
  <c r="O78" i="131"/>
  <c r="K78" i="131"/>
  <c r="G78" i="131"/>
  <c r="F78" i="131"/>
  <c r="C78" i="131"/>
  <c r="B78" i="131"/>
  <c r="AJ77" i="131"/>
  <c r="AH77" i="131"/>
  <c r="AG77" i="131"/>
  <c r="AD77" i="131"/>
  <c r="W77" i="131"/>
  <c r="U77" i="131"/>
  <c r="S77" i="131"/>
  <c r="O77" i="131"/>
  <c r="K77" i="131"/>
  <c r="G77" i="131"/>
  <c r="F77" i="131"/>
  <c r="C77" i="131"/>
  <c r="B77" i="131"/>
  <c r="AJ76" i="131"/>
  <c r="AH76" i="131"/>
  <c r="AG76" i="131"/>
  <c r="AD76" i="131"/>
  <c r="AA76" i="131"/>
  <c r="W76" i="131"/>
  <c r="U76" i="131"/>
  <c r="S76" i="131"/>
  <c r="O76" i="131"/>
  <c r="K76" i="131"/>
  <c r="G76" i="131"/>
  <c r="F76" i="131"/>
  <c r="AJ75" i="131"/>
  <c r="AH75" i="131"/>
  <c r="AG75" i="131"/>
  <c r="AD75" i="131"/>
  <c r="W75" i="131"/>
  <c r="U75" i="131"/>
  <c r="S75" i="131"/>
  <c r="O75" i="131"/>
  <c r="K75" i="131"/>
  <c r="G75" i="131"/>
  <c r="F75" i="131"/>
  <c r="C75" i="131"/>
  <c r="B75" i="131"/>
  <c r="AJ74" i="131"/>
  <c r="AH74" i="131"/>
  <c r="AG74" i="131"/>
  <c r="AD74" i="131"/>
  <c r="W74" i="131"/>
  <c r="U74" i="131"/>
  <c r="S74" i="131"/>
  <c r="O74" i="131"/>
  <c r="K74" i="131"/>
  <c r="G74" i="131"/>
  <c r="F74" i="131"/>
  <c r="C74" i="131"/>
  <c r="B74" i="131"/>
  <c r="AJ73" i="131"/>
  <c r="AH73" i="131"/>
  <c r="AG73" i="131"/>
  <c r="AD73" i="131"/>
  <c r="AA73" i="131"/>
  <c r="W73" i="131"/>
  <c r="U73" i="131"/>
  <c r="S73" i="131"/>
  <c r="O73" i="131"/>
  <c r="K73" i="131"/>
  <c r="G73" i="131"/>
  <c r="F73" i="131"/>
  <c r="C73" i="131"/>
  <c r="B73" i="131"/>
  <c r="AJ72" i="131"/>
  <c r="AH72" i="131"/>
  <c r="AG72" i="131"/>
  <c r="AD72" i="131"/>
  <c r="AA72" i="131"/>
  <c r="W72" i="131"/>
  <c r="U72" i="131"/>
  <c r="S72" i="131"/>
  <c r="O72" i="131"/>
  <c r="K72" i="131"/>
  <c r="G72" i="131"/>
  <c r="F72" i="131"/>
  <c r="C72" i="131"/>
  <c r="B72" i="131"/>
  <c r="AJ71" i="131"/>
  <c r="AH71" i="131"/>
  <c r="AG71" i="131"/>
  <c r="AD71" i="131"/>
  <c r="AA71" i="131"/>
  <c r="W71" i="131"/>
  <c r="U71" i="131"/>
  <c r="S71" i="131"/>
  <c r="O71" i="131"/>
  <c r="K71" i="131"/>
  <c r="G71" i="131"/>
  <c r="F71" i="131"/>
  <c r="C71" i="131"/>
  <c r="B71" i="131"/>
  <c r="AJ70" i="131"/>
  <c r="AH70" i="131"/>
  <c r="AG70" i="131"/>
  <c r="AD70" i="131"/>
  <c r="AA70" i="131"/>
  <c r="W70" i="131"/>
  <c r="U70" i="131"/>
  <c r="S70" i="131"/>
  <c r="O70" i="131"/>
  <c r="K70" i="131"/>
  <c r="G70" i="131"/>
  <c r="F70" i="131"/>
  <c r="C70" i="131"/>
  <c r="B70" i="131"/>
  <c r="AJ69" i="131"/>
  <c r="AH69" i="131"/>
  <c r="AG69" i="131"/>
  <c r="AD69" i="131"/>
  <c r="AA69" i="131"/>
  <c r="W69" i="131"/>
  <c r="U69" i="131"/>
  <c r="S69" i="131"/>
  <c r="O69" i="131"/>
  <c r="K69" i="131"/>
  <c r="G69" i="131"/>
  <c r="F69" i="131"/>
  <c r="C69" i="131"/>
  <c r="B69" i="131"/>
  <c r="AJ68" i="131"/>
  <c r="AH68" i="131"/>
  <c r="AG68" i="131"/>
  <c r="W68" i="131"/>
  <c r="U68" i="131"/>
  <c r="S68" i="131"/>
  <c r="O68" i="131"/>
  <c r="K68" i="131"/>
  <c r="G68" i="131"/>
  <c r="F68" i="131"/>
  <c r="AJ67" i="131"/>
  <c r="AH67" i="131"/>
  <c r="AG67" i="131"/>
  <c r="AD67" i="131"/>
  <c r="W67" i="131"/>
  <c r="U67" i="131"/>
  <c r="S67" i="131"/>
  <c r="O67" i="131"/>
  <c r="K67" i="131"/>
  <c r="G67" i="131"/>
  <c r="F67" i="131"/>
  <c r="AJ66" i="131"/>
  <c r="AH66" i="131"/>
  <c r="AG66" i="131"/>
  <c r="AD66" i="131"/>
  <c r="W66" i="131"/>
  <c r="U66" i="131"/>
  <c r="S66" i="131"/>
  <c r="O66" i="131"/>
  <c r="K66" i="131"/>
  <c r="G66" i="131"/>
  <c r="F66" i="131"/>
  <c r="C66" i="131"/>
  <c r="B66" i="131"/>
  <c r="AJ65" i="131"/>
  <c r="AH65" i="131"/>
  <c r="AG65" i="131"/>
  <c r="AD65" i="131"/>
  <c r="W65" i="131"/>
  <c r="U65" i="131"/>
  <c r="S65" i="131"/>
  <c r="O65" i="131"/>
  <c r="K65" i="131"/>
  <c r="G65" i="131"/>
  <c r="F65" i="131"/>
  <c r="AJ64" i="131"/>
  <c r="AH64" i="131"/>
  <c r="AG64" i="131"/>
  <c r="AD64" i="131"/>
  <c r="AA64" i="131"/>
  <c r="W64" i="131"/>
  <c r="U64" i="131"/>
  <c r="S64" i="131"/>
  <c r="O64" i="131"/>
  <c r="K64" i="131"/>
  <c r="G64" i="131"/>
  <c r="F64" i="131"/>
  <c r="AJ63" i="131"/>
  <c r="AH63" i="131"/>
  <c r="AG63" i="131"/>
  <c r="AD63" i="131"/>
  <c r="W63" i="131"/>
  <c r="U63" i="131"/>
  <c r="S63" i="131"/>
  <c r="O63" i="131"/>
  <c r="K63" i="131"/>
  <c r="G63" i="131"/>
  <c r="F63" i="131"/>
  <c r="AJ62" i="131"/>
  <c r="AH62" i="131"/>
  <c r="AG62" i="131"/>
  <c r="W62" i="131"/>
  <c r="U62" i="131"/>
  <c r="S62" i="131"/>
  <c r="O62" i="131"/>
  <c r="K62" i="131"/>
  <c r="G62" i="131"/>
  <c r="F62" i="131"/>
  <c r="AJ61" i="131"/>
  <c r="AH61" i="131"/>
  <c r="AG61" i="131"/>
  <c r="AA61" i="131"/>
  <c r="W61" i="131"/>
  <c r="U61" i="131"/>
  <c r="S61" i="131"/>
  <c r="O61" i="131"/>
  <c r="K61" i="131"/>
  <c r="G61" i="131"/>
  <c r="F61" i="131"/>
  <c r="C61" i="131"/>
  <c r="B61" i="131"/>
  <c r="AJ60" i="131"/>
  <c r="AH60" i="131"/>
  <c r="AG60" i="131"/>
  <c r="AD60" i="131"/>
  <c r="W60" i="131"/>
  <c r="U60" i="131"/>
  <c r="S60" i="131"/>
  <c r="O60" i="131"/>
  <c r="K60" i="131"/>
  <c r="G60" i="131"/>
  <c r="F60" i="131"/>
  <c r="AJ59" i="131"/>
  <c r="AH59" i="131"/>
  <c r="AG59" i="131"/>
  <c r="AD59" i="131"/>
  <c r="AA59" i="131"/>
  <c r="W59" i="131"/>
  <c r="U59" i="131"/>
  <c r="S59" i="131"/>
  <c r="O59" i="131"/>
  <c r="K59" i="131"/>
  <c r="G59" i="131"/>
  <c r="F59" i="131"/>
  <c r="AJ58" i="131"/>
  <c r="AH58" i="131"/>
  <c r="AG58" i="131"/>
  <c r="AD58" i="131"/>
  <c r="W58" i="131"/>
  <c r="U58" i="131"/>
  <c r="S58" i="131"/>
  <c r="O58" i="131"/>
  <c r="K58" i="131"/>
  <c r="G58" i="131"/>
  <c r="F58" i="131"/>
  <c r="C58" i="131"/>
  <c r="B58" i="131"/>
  <c r="AJ57" i="131"/>
  <c r="AH57" i="131"/>
  <c r="AG57" i="131"/>
  <c r="AD57" i="131"/>
  <c r="W57" i="131"/>
  <c r="U57" i="131"/>
  <c r="S57" i="131"/>
  <c r="O57" i="131"/>
  <c r="K57" i="131"/>
  <c r="G57" i="131"/>
  <c r="F57" i="131"/>
  <c r="C57" i="131"/>
  <c r="B57" i="131"/>
  <c r="AJ56" i="131"/>
  <c r="AH56" i="131"/>
  <c r="AG56" i="131"/>
  <c r="AD56" i="131"/>
  <c r="W56" i="131"/>
  <c r="U56" i="131"/>
  <c r="S56" i="131"/>
  <c r="O56" i="131"/>
  <c r="K56" i="131"/>
  <c r="G56" i="131"/>
  <c r="F56" i="131"/>
  <c r="C56" i="131"/>
  <c r="B56" i="131"/>
  <c r="AJ55" i="131"/>
  <c r="AH55" i="131"/>
  <c r="AG55" i="131"/>
  <c r="AD55" i="131"/>
  <c r="AA55" i="131"/>
  <c r="W55" i="131"/>
  <c r="U55" i="131"/>
  <c r="S55" i="131"/>
  <c r="O55" i="131"/>
  <c r="K55" i="131"/>
  <c r="G55" i="131"/>
  <c r="F55" i="131"/>
  <c r="C55" i="131"/>
  <c r="B55" i="131"/>
  <c r="AJ54" i="131"/>
  <c r="AH54" i="131"/>
  <c r="AG54" i="131"/>
  <c r="AD54" i="131"/>
  <c r="W54" i="131"/>
  <c r="U54" i="131"/>
  <c r="S54" i="131"/>
  <c r="O54" i="131"/>
  <c r="K54" i="131"/>
  <c r="G54" i="131"/>
  <c r="F54" i="131"/>
  <c r="C54" i="131"/>
  <c r="B54" i="131"/>
  <c r="AJ53" i="131"/>
  <c r="AH53" i="131"/>
  <c r="AG53" i="131"/>
  <c r="AD53" i="131"/>
  <c r="W53" i="131"/>
  <c r="U53" i="131"/>
  <c r="S53" i="131"/>
  <c r="O53" i="131"/>
  <c r="K53" i="131"/>
  <c r="G53" i="131"/>
  <c r="F53" i="131"/>
  <c r="C53" i="131"/>
  <c r="B53" i="131"/>
  <c r="AJ52" i="131"/>
  <c r="AH52" i="131"/>
  <c r="AG52" i="131"/>
  <c r="AD52" i="131"/>
  <c r="W52" i="131"/>
  <c r="U52" i="131"/>
  <c r="S52" i="131"/>
  <c r="O52" i="131"/>
  <c r="K52" i="131"/>
  <c r="G52" i="131"/>
  <c r="F52" i="131"/>
  <c r="C52" i="131"/>
  <c r="B52" i="131"/>
  <c r="AJ51" i="131"/>
  <c r="AH51" i="131"/>
  <c r="AG51" i="131"/>
  <c r="W51" i="131"/>
  <c r="U51" i="131"/>
  <c r="S51" i="131"/>
  <c r="O51" i="131"/>
  <c r="K51" i="131"/>
  <c r="G51" i="131"/>
  <c r="F51" i="131"/>
  <c r="AJ50" i="131"/>
  <c r="AH50" i="131"/>
  <c r="AG50" i="131"/>
  <c r="AD50" i="131"/>
  <c r="W50" i="131"/>
  <c r="U50" i="131"/>
  <c r="S50" i="131"/>
  <c r="O50" i="131"/>
  <c r="K50" i="131"/>
  <c r="G50" i="131"/>
  <c r="F50" i="131"/>
  <c r="C50" i="131"/>
  <c r="B50" i="131"/>
  <c r="AJ49" i="131"/>
  <c r="AH49" i="131"/>
  <c r="AG49" i="131"/>
  <c r="AD49" i="131"/>
  <c r="AA49" i="131"/>
  <c r="W49" i="131"/>
  <c r="U49" i="131"/>
  <c r="S49" i="131"/>
  <c r="O49" i="131"/>
  <c r="K49" i="131"/>
  <c r="G49" i="131"/>
  <c r="F49" i="131"/>
  <c r="C49" i="131"/>
  <c r="B49" i="131"/>
  <c r="AJ48" i="131"/>
  <c r="AH48" i="131"/>
  <c r="AG48" i="131"/>
  <c r="W48" i="131"/>
  <c r="U48" i="131"/>
  <c r="S48" i="131"/>
  <c r="O48" i="131"/>
  <c r="K48" i="131"/>
  <c r="G48" i="131"/>
  <c r="F48" i="131"/>
  <c r="C48" i="131"/>
  <c r="B48" i="131"/>
  <c r="AJ47" i="131"/>
  <c r="AH47" i="131"/>
  <c r="AG47" i="131"/>
  <c r="AD47" i="131"/>
  <c r="AA47" i="131"/>
  <c r="W47" i="131"/>
  <c r="U47" i="131"/>
  <c r="S47" i="131"/>
  <c r="O47" i="131"/>
  <c r="K47" i="131"/>
  <c r="G47" i="131"/>
  <c r="F47" i="131"/>
  <c r="C47" i="131"/>
  <c r="B47" i="131"/>
  <c r="AJ46" i="131"/>
  <c r="AH46" i="131"/>
  <c r="AG46" i="131"/>
  <c r="AD46" i="131"/>
  <c r="W46" i="131"/>
  <c r="U46" i="131"/>
  <c r="S46" i="131"/>
  <c r="O46" i="131"/>
  <c r="K46" i="131"/>
  <c r="G46" i="131"/>
  <c r="F46" i="131"/>
  <c r="C46" i="131"/>
  <c r="B46" i="131"/>
  <c r="AJ45" i="131"/>
  <c r="AH45" i="131"/>
  <c r="AG45" i="131"/>
  <c r="AD45" i="131"/>
  <c r="AA45" i="131"/>
  <c r="W45" i="131"/>
  <c r="U45" i="131"/>
  <c r="S45" i="131"/>
  <c r="O45" i="131"/>
  <c r="K45" i="131"/>
  <c r="G45" i="131"/>
  <c r="F45" i="131"/>
  <c r="C45" i="131"/>
  <c r="B45" i="131"/>
  <c r="AJ44" i="131"/>
  <c r="AH44" i="131"/>
  <c r="AG44" i="131"/>
  <c r="AD44" i="131"/>
  <c r="W44" i="131"/>
  <c r="U44" i="131"/>
  <c r="S44" i="131"/>
  <c r="O44" i="131"/>
  <c r="K44" i="131"/>
  <c r="G44" i="131"/>
  <c r="F44" i="131"/>
  <c r="C44" i="131"/>
  <c r="B44" i="131"/>
  <c r="AJ43" i="131"/>
  <c r="AH43" i="131"/>
  <c r="AG43" i="131"/>
  <c r="AD43" i="131"/>
  <c r="W43" i="131"/>
  <c r="U43" i="131"/>
  <c r="S43" i="131"/>
  <c r="O43" i="131"/>
  <c r="K43" i="131"/>
  <c r="G43" i="131"/>
  <c r="F43" i="131"/>
  <c r="C43" i="131"/>
  <c r="B43" i="131"/>
  <c r="AJ42" i="131"/>
  <c r="AH42" i="131"/>
  <c r="AG42" i="131"/>
  <c r="AD42" i="131"/>
  <c r="W42" i="131"/>
  <c r="U42" i="131"/>
  <c r="S42" i="131"/>
  <c r="O42" i="131"/>
  <c r="K42" i="131"/>
  <c r="G42" i="131"/>
  <c r="F42" i="131"/>
  <c r="C42" i="131"/>
  <c r="B42" i="131"/>
  <c r="AJ41" i="131"/>
  <c r="AH41" i="131"/>
  <c r="AG41" i="131"/>
  <c r="AD41" i="131"/>
  <c r="AA41" i="131"/>
  <c r="W41" i="131"/>
  <c r="U41" i="131"/>
  <c r="S41" i="131"/>
  <c r="O41" i="131"/>
  <c r="K41" i="131"/>
  <c r="G41" i="131"/>
  <c r="F41" i="131"/>
  <c r="C41" i="131"/>
  <c r="B41" i="131"/>
  <c r="AJ40" i="131"/>
  <c r="AH40" i="131"/>
  <c r="AG40" i="131"/>
  <c r="AD40" i="131"/>
  <c r="AA40" i="131"/>
  <c r="W40" i="131"/>
  <c r="U40" i="131"/>
  <c r="S40" i="131"/>
  <c r="O40" i="131"/>
  <c r="K40" i="131"/>
  <c r="G40" i="131"/>
  <c r="F40" i="131"/>
  <c r="C40" i="131"/>
  <c r="B40" i="131"/>
  <c r="AJ39" i="131"/>
  <c r="AH39" i="131"/>
  <c r="AG39" i="131"/>
  <c r="AD39" i="131"/>
  <c r="W39" i="131"/>
  <c r="U39" i="131"/>
  <c r="S39" i="131"/>
  <c r="O39" i="131"/>
  <c r="K39" i="131"/>
  <c r="G39" i="131"/>
  <c r="F39" i="131"/>
  <c r="C39" i="131"/>
  <c r="B39" i="131"/>
  <c r="AJ38" i="131"/>
  <c r="AH38" i="131"/>
  <c r="AG38" i="131"/>
  <c r="AD38" i="131"/>
  <c r="AA38" i="131"/>
  <c r="W38" i="131"/>
  <c r="U38" i="131"/>
  <c r="S38" i="131"/>
  <c r="O38" i="131"/>
  <c r="K38" i="131"/>
  <c r="G38" i="131"/>
  <c r="F38" i="131"/>
  <c r="C38" i="131"/>
  <c r="B38" i="131"/>
  <c r="AJ37" i="131"/>
  <c r="AH37" i="131"/>
  <c r="AG37" i="131"/>
  <c r="W37" i="131"/>
  <c r="U37" i="131"/>
  <c r="S37" i="131"/>
  <c r="O37" i="131"/>
  <c r="K37" i="131"/>
  <c r="G37" i="131"/>
  <c r="F37" i="131"/>
  <c r="C37" i="131"/>
  <c r="B37" i="131"/>
  <c r="AJ36" i="131"/>
  <c r="AH36" i="131"/>
  <c r="AG36" i="131"/>
  <c r="AD36" i="131"/>
  <c r="W36" i="131"/>
  <c r="U36" i="131"/>
  <c r="S36" i="131"/>
  <c r="O36" i="131"/>
  <c r="K36" i="131"/>
  <c r="G36" i="131"/>
  <c r="F36" i="131"/>
  <c r="C36" i="131"/>
  <c r="B36" i="131"/>
  <c r="AJ35" i="131"/>
  <c r="AH35" i="131"/>
  <c r="AG35" i="131"/>
  <c r="AD35" i="131"/>
  <c r="AA35" i="131"/>
  <c r="W35" i="131"/>
  <c r="U35" i="131"/>
  <c r="S35" i="131"/>
  <c r="O35" i="131"/>
  <c r="K35" i="131"/>
  <c r="G35" i="131"/>
  <c r="F35" i="131"/>
  <c r="C35" i="131"/>
  <c r="B35" i="131"/>
  <c r="AJ34" i="131"/>
  <c r="AH34" i="131"/>
  <c r="AG34" i="131"/>
  <c r="AD34" i="131"/>
  <c r="W34" i="131"/>
  <c r="U34" i="131"/>
  <c r="S34" i="131"/>
  <c r="O34" i="131"/>
  <c r="K34" i="131"/>
  <c r="G34" i="131"/>
  <c r="F34" i="131"/>
  <c r="C34" i="131"/>
  <c r="B34" i="131"/>
  <c r="AJ33" i="131"/>
  <c r="AH33" i="131"/>
  <c r="AG33" i="131"/>
  <c r="AD33" i="131"/>
  <c r="AA33" i="131"/>
  <c r="W33" i="131"/>
  <c r="U33" i="131"/>
  <c r="S33" i="131"/>
  <c r="O33" i="131"/>
  <c r="K33" i="131"/>
  <c r="G33" i="131"/>
  <c r="F33" i="131"/>
  <c r="C33" i="131"/>
  <c r="B33" i="131"/>
  <c r="AJ32" i="131"/>
  <c r="AH32" i="131"/>
  <c r="AG32" i="131"/>
  <c r="AD32" i="131"/>
  <c r="AA32" i="131"/>
  <c r="W32" i="131"/>
  <c r="U32" i="131"/>
  <c r="S32" i="131"/>
  <c r="O32" i="131"/>
  <c r="K32" i="131"/>
  <c r="G32" i="131"/>
  <c r="F32" i="131"/>
  <c r="C32" i="131"/>
  <c r="B32" i="131"/>
  <c r="AJ31" i="131"/>
  <c r="AH31" i="131"/>
  <c r="AG31" i="131"/>
  <c r="AD31" i="131"/>
  <c r="AA31" i="131"/>
  <c r="W31" i="131"/>
  <c r="U31" i="131"/>
  <c r="S31" i="131"/>
  <c r="O31" i="131"/>
  <c r="K31" i="131"/>
  <c r="G31" i="131"/>
  <c r="F31" i="131"/>
  <c r="C31" i="131"/>
  <c r="B31" i="131"/>
  <c r="AJ30" i="131"/>
  <c r="AH30" i="131"/>
  <c r="AG30" i="131"/>
  <c r="AD30" i="131"/>
  <c r="W30" i="131"/>
  <c r="U30" i="131"/>
  <c r="S30" i="131"/>
  <c r="O30" i="131"/>
  <c r="K30" i="131"/>
  <c r="G30" i="131"/>
  <c r="F30" i="131"/>
  <c r="C30" i="131"/>
  <c r="B30" i="131"/>
  <c r="AJ29" i="131"/>
  <c r="AH29" i="131"/>
  <c r="AG29" i="131"/>
  <c r="AD29" i="131"/>
  <c r="AA29" i="131"/>
  <c r="W29" i="131"/>
  <c r="U29" i="131"/>
  <c r="S29" i="131"/>
  <c r="O29" i="131"/>
  <c r="K29" i="131"/>
  <c r="G29" i="131"/>
  <c r="F29" i="131"/>
  <c r="C29" i="131"/>
  <c r="B29" i="131"/>
  <c r="AJ28" i="131"/>
  <c r="AH28" i="131"/>
  <c r="AG28" i="131"/>
  <c r="AD28" i="131"/>
  <c r="AA28" i="131"/>
  <c r="W28" i="131"/>
  <c r="U28" i="131"/>
  <c r="S28" i="131"/>
  <c r="O28" i="131"/>
  <c r="K28" i="131"/>
  <c r="G28" i="131"/>
  <c r="F28" i="131"/>
  <c r="C28" i="131"/>
  <c r="B28" i="131"/>
  <c r="AJ27" i="131"/>
  <c r="AH27" i="131"/>
  <c r="AG27" i="131"/>
  <c r="AD27" i="131"/>
  <c r="W27" i="131"/>
  <c r="U27" i="131"/>
  <c r="S27" i="131"/>
  <c r="O27" i="131"/>
  <c r="K27" i="131"/>
  <c r="G27" i="131"/>
  <c r="F27" i="131"/>
  <c r="C27" i="131"/>
  <c r="B27" i="131"/>
  <c r="AJ26" i="131"/>
  <c r="AH26" i="131"/>
  <c r="AG26" i="131"/>
  <c r="AD26" i="131"/>
  <c r="AA26" i="131"/>
  <c r="W26" i="131"/>
  <c r="U26" i="131"/>
  <c r="S26" i="131"/>
  <c r="O26" i="131"/>
  <c r="K26" i="131"/>
  <c r="G26" i="131"/>
  <c r="F26" i="131"/>
  <c r="C26" i="131"/>
  <c r="B26" i="131"/>
  <c r="AJ25" i="131"/>
  <c r="AH25" i="131"/>
  <c r="AG25" i="131"/>
  <c r="AD25" i="131"/>
  <c r="AA25" i="131"/>
  <c r="W25" i="131"/>
  <c r="U25" i="131"/>
  <c r="S25" i="131"/>
  <c r="O25" i="131"/>
  <c r="K25" i="131"/>
  <c r="G25" i="131"/>
  <c r="F25" i="131"/>
  <c r="C25" i="131"/>
  <c r="B25" i="131"/>
  <c r="AJ24" i="131"/>
  <c r="AH24" i="131"/>
  <c r="AG24" i="131"/>
  <c r="AD24" i="131"/>
  <c r="AA24" i="131"/>
  <c r="W24" i="131"/>
  <c r="U24" i="131"/>
  <c r="S24" i="131"/>
  <c r="O24" i="131"/>
  <c r="K24" i="131"/>
  <c r="G24" i="131"/>
  <c r="F24" i="131"/>
  <c r="C24" i="131"/>
  <c r="B24" i="131"/>
  <c r="AJ23" i="131"/>
  <c r="AH23" i="131"/>
  <c r="AG23" i="131"/>
  <c r="AD23" i="131"/>
  <c r="AA23" i="131"/>
  <c r="W23" i="131"/>
  <c r="U23" i="131"/>
  <c r="S23" i="131"/>
  <c r="O23" i="131"/>
  <c r="K23" i="131"/>
  <c r="G23" i="131"/>
  <c r="F23" i="131"/>
  <c r="C23" i="131"/>
  <c r="B23" i="131"/>
  <c r="AJ22" i="131"/>
  <c r="AH22" i="131"/>
  <c r="AG22" i="131"/>
  <c r="AD22" i="131"/>
  <c r="AA22" i="131"/>
  <c r="W22" i="131"/>
  <c r="U22" i="131"/>
  <c r="S22" i="131"/>
  <c r="O22" i="131"/>
  <c r="K22" i="131"/>
  <c r="G22" i="131"/>
  <c r="F22" i="131"/>
  <c r="C22" i="131"/>
  <c r="B22" i="131"/>
  <c r="AJ21" i="131"/>
  <c r="AH21" i="131"/>
  <c r="AG21" i="131"/>
  <c r="AD21" i="131"/>
  <c r="W21" i="131"/>
  <c r="U21" i="131"/>
  <c r="S21" i="131"/>
  <c r="O21" i="131"/>
  <c r="K21" i="131"/>
  <c r="G21" i="131"/>
  <c r="F21" i="131"/>
  <c r="C21" i="131"/>
  <c r="B21" i="131"/>
  <c r="AJ20" i="131"/>
  <c r="AH20" i="131"/>
  <c r="AG20" i="131"/>
  <c r="AD20" i="131"/>
  <c r="AA20" i="131"/>
  <c r="W20" i="131"/>
  <c r="U20" i="131"/>
  <c r="S20" i="131"/>
  <c r="O20" i="131"/>
  <c r="K20" i="131"/>
  <c r="G20" i="131"/>
  <c r="F20" i="131"/>
  <c r="C20" i="131"/>
  <c r="B20" i="131"/>
  <c r="AJ19" i="131"/>
  <c r="AH19" i="131"/>
  <c r="AG19" i="131"/>
  <c r="AD19" i="131"/>
  <c r="AA19" i="131"/>
  <c r="W19" i="131"/>
  <c r="U19" i="131"/>
  <c r="S19" i="131"/>
  <c r="O19" i="131"/>
  <c r="K19" i="131"/>
  <c r="G19" i="131"/>
  <c r="F19" i="131"/>
  <c r="C19" i="131"/>
  <c r="B19" i="131"/>
  <c r="AJ18" i="131"/>
  <c r="AH18" i="131"/>
  <c r="AG18" i="131"/>
  <c r="AD18" i="131"/>
  <c r="AA18" i="131"/>
  <c r="W18" i="131"/>
  <c r="U18" i="131"/>
  <c r="S18" i="131"/>
  <c r="O18" i="131"/>
  <c r="K18" i="131"/>
  <c r="G18" i="131"/>
  <c r="F18" i="131"/>
  <c r="C18" i="131"/>
  <c r="B18" i="131"/>
  <c r="AJ17" i="131"/>
  <c r="AH17" i="131"/>
  <c r="AG17" i="131"/>
  <c r="AD17" i="131"/>
  <c r="AA17" i="131"/>
  <c r="W17" i="131"/>
  <c r="U17" i="131"/>
  <c r="S17" i="131"/>
  <c r="O17" i="131"/>
  <c r="K17" i="131"/>
  <c r="G17" i="131"/>
  <c r="F17" i="131"/>
  <c r="C17" i="131"/>
  <c r="B17" i="131"/>
  <c r="AJ16" i="131"/>
  <c r="AH16" i="131"/>
  <c r="AG16" i="131"/>
  <c r="AD16" i="131"/>
  <c r="AA16" i="131"/>
  <c r="W16" i="131"/>
  <c r="U16" i="131"/>
  <c r="S16" i="131"/>
  <c r="O16" i="131"/>
  <c r="K16" i="131"/>
  <c r="G16" i="131"/>
  <c r="F16" i="131"/>
  <c r="C16" i="131"/>
  <c r="B16" i="131"/>
  <c r="AJ15" i="131"/>
  <c r="AH15" i="131"/>
  <c r="AG15" i="131"/>
  <c r="AD15" i="131"/>
  <c r="AA15" i="131"/>
  <c r="W15" i="131"/>
  <c r="U15" i="131"/>
  <c r="S15" i="131"/>
  <c r="O15" i="131"/>
  <c r="K15" i="131"/>
  <c r="G15" i="131"/>
  <c r="F15" i="131"/>
  <c r="C15" i="131"/>
  <c r="B15" i="131"/>
  <c r="AJ14" i="131"/>
  <c r="AH14" i="131"/>
  <c r="AG14" i="131"/>
  <c r="AD14" i="131"/>
  <c r="AA14" i="131"/>
  <c r="W14" i="131"/>
  <c r="U14" i="131"/>
  <c r="S14" i="131"/>
  <c r="O14" i="131"/>
  <c r="K14" i="131"/>
  <c r="G14" i="131"/>
  <c r="F14" i="131"/>
  <c r="C14" i="131"/>
  <c r="B14" i="131"/>
  <c r="AJ13" i="131"/>
  <c r="AH13" i="131"/>
  <c r="AG13" i="131"/>
  <c r="AD13" i="131"/>
  <c r="AA13" i="131"/>
  <c r="W13" i="131"/>
  <c r="U13" i="131"/>
  <c r="S13" i="131"/>
  <c r="O13" i="131"/>
  <c r="K13" i="131"/>
  <c r="G13" i="131"/>
  <c r="F13" i="131"/>
  <c r="C13" i="131"/>
  <c r="B13" i="131"/>
  <c r="AJ12" i="131"/>
  <c r="AH12" i="131"/>
  <c r="AG12" i="131"/>
  <c r="AD12" i="131"/>
  <c r="AA12" i="131"/>
  <c r="W12" i="131"/>
  <c r="U12" i="131"/>
  <c r="S12" i="131"/>
  <c r="O12" i="131"/>
  <c r="K12" i="131"/>
  <c r="G12" i="131"/>
  <c r="F12" i="131"/>
  <c r="C12" i="131"/>
  <c r="B12" i="131"/>
  <c r="AJ11" i="131"/>
  <c r="AH11" i="131"/>
  <c r="AG11" i="131"/>
  <c r="AD11" i="131"/>
  <c r="W11" i="131"/>
  <c r="U11" i="131"/>
  <c r="S11" i="131"/>
  <c r="O11" i="131"/>
  <c r="K11" i="131"/>
  <c r="G11" i="131"/>
  <c r="F11" i="131"/>
  <c r="C11" i="131"/>
  <c r="B11" i="131"/>
  <c r="AJ10" i="131"/>
  <c r="AH10" i="131"/>
  <c r="AG10" i="131"/>
  <c r="AD10" i="131"/>
  <c r="W10" i="131"/>
  <c r="U10" i="131"/>
  <c r="S10" i="131"/>
  <c r="O10" i="131"/>
  <c r="K10" i="131"/>
  <c r="G10" i="131"/>
  <c r="F10" i="131"/>
  <c r="C10" i="131"/>
  <c r="B10" i="131"/>
  <c r="AJ9" i="131"/>
  <c r="AH9" i="131"/>
  <c r="AG9" i="131"/>
  <c r="AD9" i="131"/>
  <c r="AA9" i="131"/>
  <c r="W9" i="131"/>
  <c r="U9" i="131"/>
  <c r="S9" i="131"/>
  <c r="O9" i="131"/>
  <c r="K9" i="131"/>
  <c r="G9" i="131"/>
  <c r="F9" i="131"/>
  <c r="C9" i="131"/>
  <c r="B9" i="131"/>
  <c r="AJ8" i="131"/>
  <c r="AH8" i="131"/>
  <c r="AG8" i="131"/>
  <c r="AD8" i="131"/>
  <c r="AA8" i="131"/>
  <c r="AA2" i="131"/>
  <c r="AA3" i="131"/>
  <c r="AA4" i="131"/>
  <c r="AA5" i="131"/>
  <c r="AA6" i="131"/>
  <c r="AA7" i="131"/>
  <c r="AB2" i="131"/>
  <c r="W8" i="131"/>
  <c r="U8" i="131"/>
  <c r="S8" i="131"/>
  <c r="O8" i="131"/>
  <c r="K8" i="131"/>
  <c r="G8" i="131"/>
  <c r="F8" i="131"/>
  <c r="C8" i="131"/>
  <c r="B8" i="131"/>
  <c r="AJ7" i="131"/>
  <c r="AH7" i="131"/>
  <c r="AG7" i="131"/>
  <c r="AD7" i="131"/>
  <c r="W7" i="131"/>
  <c r="U7" i="131"/>
  <c r="S7" i="131"/>
  <c r="O7" i="131"/>
  <c r="K7" i="131"/>
  <c r="G7" i="131"/>
  <c r="F7" i="131"/>
  <c r="C7" i="131"/>
  <c r="B7" i="131"/>
  <c r="AJ6" i="131"/>
  <c r="AH6" i="131"/>
  <c r="AG6" i="131"/>
  <c r="AD6" i="131"/>
  <c r="W6" i="131"/>
  <c r="U6" i="131"/>
  <c r="S6" i="131"/>
  <c r="O6" i="131"/>
  <c r="K6" i="131"/>
  <c r="G6" i="131"/>
  <c r="F6" i="131"/>
  <c r="C6" i="131"/>
  <c r="B6" i="131"/>
  <c r="AJ5" i="131"/>
  <c r="AH5" i="131"/>
  <c r="AG5" i="131"/>
  <c r="AD5" i="131"/>
  <c r="AD2" i="131"/>
  <c r="AD3" i="131"/>
  <c r="AD4" i="131"/>
  <c r="W5" i="131"/>
  <c r="U5" i="131"/>
  <c r="S5" i="131"/>
  <c r="O5" i="131"/>
  <c r="K5" i="131"/>
  <c r="G5" i="131"/>
  <c r="F5" i="131"/>
  <c r="C5" i="131"/>
  <c r="B5" i="131"/>
  <c r="AJ4" i="131"/>
  <c r="AH4" i="131"/>
  <c r="AG4" i="131"/>
  <c r="W4" i="131"/>
  <c r="U4" i="131"/>
  <c r="S4" i="131"/>
  <c r="O4" i="131"/>
  <c r="K4" i="131"/>
  <c r="G4" i="131"/>
  <c r="G2" i="131"/>
  <c r="G3" i="131"/>
  <c r="F4" i="131"/>
  <c r="C4" i="131"/>
  <c r="B4" i="131"/>
  <c r="AJ3" i="131"/>
  <c r="AJ2" i="131"/>
  <c r="AH3" i="131"/>
  <c r="AG3" i="131"/>
  <c r="W3" i="131"/>
  <c r="U3" i="131"/>
  <c r="U2" i="131"/>
  <c r="S3" i="131"/>
  <c r="O3" i="131"/>
  <c r="O2" i="131"/>
  <c r="K3" i="131"/>
  <c r="F3" i="131"/>
  <c r="C3" i="131"/>
  <c r="B3" i="131"/>
  <c r="AH2" i="131"/>
  <c r="AG2" i="131"/>
  <c r="W2" i="131"/>
  <c r="S2" i="131"/>
  <c r="K2" i="131"/>
  <c r="F2" i="131"/>
  <c r="C2" i="131"/>
  <c r="B2" i="131"/>
  <c r="T22" i="131"/>
  <c r="AE68" i="131"/>
  <c r="AK48" i="131"/>
  <c r="V59" i="131"/>
  <c r="P79" i="131"/>
  <c r="S5" i="93"/>
  <c r="U5" i="93" s="1"/>
  <c r="T5" i="93"/>
  <c r="J109" i="93"/>
  <c r="J108" i="93"/>
  <c r="J107" i="93"/>
  <c r="J106" i="93"/>
  <c r="J104" i="93"/>
  <c r="J103" i="93"/>
  <c r="J102" i="93"/>
  <c r="J101" i="93"/>
  <c r="J100" i="93"/>
  <c r="J99" i="93"/>
  <c r="J98" i="93"/>
  <c r="J97" i="93"/>
  <c r="J95" i="93"/>
  <c r="J94" i="93"/>
  <c r="J93" i="93"/>
  <c r="J92" i="93"/>
  <c r="J91" i="93"/>
  <c r="J90" i="93"/>
  <c r="J89" i="93"/>
  <c r="J88" i="93"/>
  <c r="J85" i="93"/>
  <c r="J84" i="93"/>
  <c r="J83" i="93"/>
  <c r="J82" i="93"/>
  <c r="J81" i="93"/>
  <c r="J80" i="93"/>
  <c r="J79" i="93"/>
  <c r="J77" i="93"/>
  <c r="J76" i="93"/>
  <c r="J75" i="93"/>
  <c r="J74" i="93"/>
  <c r="J72" i="93" s="1"/>
  <c r="J73" i="93"/>
  <c r="J71" i="93"/>
  <c r="J70" i="93"/>
  <c r="J69" i="93"/>
  <c r="J68" i="93"/>
  <c r="J67" i="93"/>
  <c r="J66" i="93"/>
  <c r="J65" i="93"/>
  <c r="J64" i="93"/>
  <c r="J62" i="93"/>
  <c r="J61" i="93"/>
  <c r="J60" i="93"/>
  <c r="J57" i="93"/>
  <c r="J56" i="93"/>
  <c r="J55" i="93"/>
  <c r="J54" i="93"/>
  <c r="K54" i="93" s="1"/>
  <c r="J53" i="93"/>
  <c r="J52" i="93"/>
  <c r="J50" i="93"/>
  <c r="J49" i="93"/>
  <c r="K49" i="93" s="1"/>
  <c r="J48" i="93"/>
  <c r="J47" i="93"/>
  <c r="J46" i="93"/>
  <c r="J45" i="93"/>
  <c r="K45" i="93" s="1"/>
  <c r="J44" i="93"/>
  <c r="J43" i="93"/>
  <c r="J42" i="93"/>
  <c r="J41" i="93"/>
  <c r="J40" i="93"/>
  <c r="J39" i="93"/>
  <c r="J38" i="93"/>
  <c r="J37" i="93"/>
  <c r="J35" i="93"/>
  <c r="J34" i="93"/>
  <c r="J33" i="93"/>
  <c r="J32" i="93"/>
  <c r="J29" i="93"/>
  <c r="J28" i="93"/>
  <c r="J27" i="93"/>
  <c r="J26" i="93"/>
  <c r="K26" i="93" s="1"/>
  <c r="J25" i="93"/>
  <c r="J23" i="93"/>
  <c r="J21" i="93" s="1"/>
  <c r="J22" i="93"/>
  <c r="J20" i="93"/>
  <c r="J19" i="93"/>
  <c r="J18" i="93"/>
  <c r="J17" i="93"/>
  <c r="J15" i="93"/>
  <c r="J14" i="93"/>
  <c r="J13" i="93"/>
  <c r="J11" i="93"/>
  <c r="J10" i="93"/>
  <c r="J9" i="93"/>
  <c r="J8" i="93"/>
  <c r="J7" i="93"/>
  <c r="H7" i="93"/>
  <c r="I7" i="93" s="1"/>
  <c r="H109" i="93"/>
  <c r="H108" i="93"/>
  <c r="H107" i="93"/>
  <c r="H106" i="93"/>
  <c r="H104" i="93"/>
  <c r="H103" i="93"/>
  <c r="H102" i="93"/>
  <c r="H101" i="93"/>
  <c r="I101" i="93" s="1"/>
  <c r="H100" i="93"/>
  <c r="H99" i="93"/>
  <c r="H98" i="93"/>
  <c r="H97" i="93"/>
  <c r="H95" i="93"/>
  <c r="H94" i="93"/>
  <c r="H93" i="93"/>
  <c r="H92" i="93"/>
  <c r="H91" i="93"/>
  <c r="H90" i="93"/>
  <c r="H89" i="93"/>
  <c r="H88" i="93"/>
  <c r="H85" i="93"/>
  <c r="H84" i="93"/>
  <c r="H83" i="93"/>
  <c r="H82" i="93"/>
  <c r="H81" i="93"/>
  <c r="H80" i="93"/>
  <c r="H79" i="93"/>
  <c r="H77" i="93"/>
  <c r="H76" i="93"/>
  <c r="H75" i="93"/>
  <c r="H74" i="93"/>
  <c r="H73" i="93"/>
  <c r="H71" i="93"/>
  <c r="H70" i="93"/>
  <c r="H69" i="93"/>
  <c r="H68" i="93"/>
  <c r="I68" i="93" s="1"/>
  <c r="H67" i="93"/>
  <c r="H66" i="93"/>
  <c r="H65" i="93"/>
  <c r="H64" i="93"/>
  <c r="I64" i="93" s="1"/>
  <c r="H62" i="93"/>
  <c r="H61" i="93"/>
  <c r="H59" i="93" s="1"/>
  <c r="H60" i="93"/>
  <c r="H57" i="93"/>
  <c r="H56" i="93"/>
  <c r="H55" i="93"/>
  <c r="H54" i="93"/>
  <c r="H53" i="93"/>
  <c r="H52" i="93"/>
  <c r="H50" i="93"/>
  <c r="H49" i="93"/>
  <c r="H48" i="93"/>
  <c r="H47" i="93"/>
  <c r="H46" i="93"/>
  <c r="H45" i="93"/>
  <c r="H44" i="93"/>
  <c r="I44" i="93" s="1"/>
  <c r="H43" i="93"/>
  <c r="H42" i="93"/>
  <c r="H41" i="93"/>
  <c r="H40" i="93"/>
  <c r="H39" i="93"/>
  <c r="H38" i="93"/>
  <c r="H37" i="93"/>
  <c r="H35" i="93"/>
  <c r="H34" i="93"/>
  <c r="H33" i="93"/>
  <c r="H32" i="93"/>
  <c r="H29" i="93"/>
  <c r="H28" i="93"/>
  <c r="H27" i="93"/>
  <c r="H26" i="93"/>
  <c r="H25" i="93"/>
  <c r="H23" i="93"/>
  <c r="H22" i="93"/>
  <c r="H21" i="93" s="1"/>
  <c r="H20" i="93"/>
  <c r="H19" i="93"/>
  <c r="H18" i="93"/>
  <c r="H17" i="93"/>
  <c r="H15" i="93"/>
  <c r="H14" i="93"/>
  <c r="H13" i="93"/>
  <c r="H11" i="93"/>
  <c r="H10" i="93"/>
  <c r="H9" i="93"/>
  <c r="I9" i="93" s="1"/>
  <c r="H8" i="93"/>
  <c r="H3" i="125"/>
  <c r="M3" i="125" s="1"/>
  <c r="H4" i="125"/>
  <c r="H5" i="125"/>
  <c r="H6" i="125"/>
  <c r="M6" i="125" s="1"/>
  <c r="G4" i="125"/>
  <c r="L4" i="125" s="1"/>
  <c r="G5" i="125"/>
  <c r="L5" i="125" s="1"/>
  <c r="G6" i="125"/>
  <c r="L6" i="125"/>
  <c r="T19" i="93"/>
  <c r="T86" i="93"/>
  <c r="T58" i="93"/>
  <c r="T30" i="93"/>
  <c r="T110" i="93" s="1"/>
  <c r="S86" i="93"/>
  <c r="S58" i="93"/>
  <c r="S30" i="93"/>
  <c r="T105" i="93"/>
  <c r="U105" i="93" s="1"/>
  <c r="T96" i="93"/>
  <c r="T87" i="93"/>
  <c r="T78" i="93"/>
  <c r="T72" i="93"/>
  <c r="U72" i="93" s="1"/>
  <c r="T63" i="93"/>
  <c r="T59" i="93"/>
  <c r="T51" i="93"/>
  <c r="T36" i="93"/>
  <c r="T31" i="93"/>
  <c r="T24" i="93"/>
  <c r="T21" i="93"/>
  <c r="T16" i="93"/>
  <c r="U16" i="93" s="1"/>
  <c r="T12" i="93"/>
  <c r="T6" i="93"/>
  <c r="S105" i="93"/>
  <c r="S96" i="93"/>
  <c r="S87" i="93"/>
  <c r="S78" i="93"/>
  <c r="S72" i="93"/>
  <c r="S63" i="93"/>
  <c r="U63" i="93" s="1"/>
  <c r="S59" i="93"/>
  <c r="S51" i="93"/>
  <c r="S36" i="93"/>
  <c r="S31" i="93"/>
  <c r="S24" i="93"/>
  <c r="S21" i="93"/>
  <c r="S16" i="93"/>
  <c r="S12" i="93"/>
  <c r="S6" i="93"/>
  <c r="T109" i="93"/>
  <c r="T108" i="93"/>
  <c r="T107" i="93"/>
  <c r="T106" i="93"/>
  <c r="T104" i="93"/>
  <c r="T103" i="93"/>
  <c r="T102" i="93"/>
  <c r="T101" i="93"/>
  <c r="T100" i="93"/>
  <c r="T99" i="93"/>
  <c r="T98" i="93"/>
  <c r="U98" i="93" s="1"/>
  <c r="AA98" i="93" s="1"/>
  <c r="T97" i="93"/>
  <c r="T95" i="93"/>
  <c r="T94" i="93"/>
  <c r="T93" i="93"/>
  <c r="T92" i="93"/>
  <c r="T91" i="93"/>
  <c r="T90" i="93"/>
  <c r="T89" i="93"/>
  <c r="T88" i="93"/>
  <c r="T85" i="93"/>
  <c r="T84" i="93"/>
  <c r="T83" i="93"/>
  <c r="T82" i="93"/>
  <c r="T81" i="93"/>
  <c r="T80" i="93"/>
  <c r="T79" i="93"/>
  <c r="T77" i="93"/>
  <c r="T76" i="93"/>
  <c r="T75" i="93"/>
  <c r="T74" i="93"/>
  <c r="T73" i="93"/>
  <c r="T71" i="93"/>
  <c r="T70" i="93"/>
  <c r="T69" i="93"/>
  <c r="T68" i="93"/>
  <c r="T67" i="93"/>
  <c r="T66" i="93"/>
  <c r="T65" i="93"/>
  <c r="T64" i="93"/>
  <c r="T62" i="93"/>
  <c r="T61" i="93"/>
  <c r="T60" i="93"/>
  <c r="T57" i="93"/>
  <c r="T56" i="93"/>
  <c r="T55" i="93"/>
  <c r="T54" i="93"/>
  <c r="T53" i="93"/>
  <c r="T52" i="93"/>
  <c r="T50" i="93"/>
  <c r="T49" i="93"/>
  <c r="T48" i="93"/>
  <c r="T47" i="93"/>
  <c r="T46" i="93"/>
  <c r="T45" i="93"/>
  <c r="T44" i="93"/>
  <c r="T43" i="93"/>
  <c r="T42" i="93"/>
  <c r="T41" i="93"/>
  <c r="T40" i="93"/>
  <c r="T39" i="93"/>
  <c r="T38" i="93"/>
  <c r="T37" i="93"/>
  <c r="T35" i="93"/>
  <c r="T34" i="93"/>
  <c r="T33" i="93"/>
  <c r="T32" i="93"/>
  <c r="T29" i="93"/>
  <c r="T28" i="93"/>
  <c r="T27" i="93"/>
  <c r="T26" i="93"/>
  <c r="T25" i="93"/>
  <c r="T23" i="93"/>
  <c r="T22" i="93"/>
  <c r="T20" i="93"/>
  <c r="U20" i="93" s="1"/>
  <c r="T18" i="93"/>
  <c r="T17" i="93"/>
  <c r="T15" i="93"/>
  <c r="T14" i="93"/>
  <c r="T13" i="93"/>
  <c r="T11" i="93"/>
  <c r="T10" i="93"/>
  <c r="U9" i="93"/>
  <c r="AA9" i="93" s="1"/>
  <c r="T8" i="93"/>
  <c r="T7" i="93"/>
  <c r="S109" i="93"/>
  <c r="S108" i="93"/>
  <c r="U108" i="93" s="1"/>
  <c r="AA108" i="93" s="1"/>
  <c r="S107" i="93"/>
  <c r="S106" i="93"/>
  <c r="S104" i="93"/>
  <c r="S103" i="93"/>
  <c r="S102" i="93"/>
  <c r="S101" i="93"/>
  <c r="S100" i="93"/>
  <c r="S99" i="93"/>
  <c r="U99" i="93" s="1"/>
  <c r="S98" i="93"/>
  <c r="S97" i="93"/>
  <c r="S95" i="93"/>
  <c r="S94" i="93"/>
  <c r="U94" i="93" s="1"/>
  <c r="AA94" i="93" s="1"/>
  <c r="S93" i="93"/>
  <c r="S92" i="93"/>
  <c r="S91" i="93"/>
  <c r="S90" i="93"/>
  <c r="U90" i="93" s="1"/>
  <c r="S89" i="93"/>
  <c r="S88" i="93"/>
  <c r="S85" i="93"/>
  <c r="S84" i="93"/>
  <c r="U84" i="93" s="1"/>
  <c r="S83" i="93"/>
  <c r="S82" i="93"/>
  <c r="S81" i="93"/>
  <c r="S80" i="93"/>
  <c r="U80" i="93" s="1"/>
  <c r="AA80" i="93" s="1"/>
  <c r="S79" i="93"/>
  <c r="S77" i="93"/>
  <c r="S76" i="93"/>
  <c r="S75" i="93"/>
  <c r="U75" i="93" s="1"/>
  <c r="AA75" i="93" s="1"/>
  <c r="S74" i="93"/>
  <c r="S73" i="93"/>
  <c r="S71" i="93"/>
  <c r="S70" i="93"/>
  <c r="U70" i="93" s="1"/>
  <c r="AA70" i="93" s="1"/>
  <c r="S69" i="93"/>
  <c r="S68" i="93"/>
  <c r="S67" i="93"/>
  <c r="S66" i="93"/>
  <c r="S65" i="93"/>
  <c r="S64" i="93"/>
  <c r="S62" i="93"/>
  <c r="S61" i="93"/>
  <c r="U61" i="93" s="1"/>
  <c r="AA61" i="93" s="1"/>
  <c r="S60" i="93"/>
  <c r="S57" i="93"/>
  <c r="S56" i="93"/>
  <c r="S55" i="93"/>
  <c r="U55" i="93" s="1"/>
  <c r="AA55" i="93" s="1"/>
  <c r="S54" i="93"/>
  <c r="S53" i="93"/>
  <c r="S52" i="93"/>
  <c r="S50" i="93"/>
  <c r="U50" i="93" s="1"/>
  <c r="AA50" i="93" s="1"/>
  <c r="S49" i="93"/>
  <c r="S48" i="93"/>
  <c r="S47" i="93"/>
  <c r="S46" i="93"/>
  <c r="U46" i="93" s="1"/>
  <c r="S45" i="93"/>
  <c r="S44" i="93"/>
  <c r="S43" i="93"/>
  <c r="S42" i="93"/>
  <c r="U42" i="93" s="1"/>
  <c r="AA42" i="93" s="1"/>
  <c r="S41" i="93"/>
  <c r="S40" i="93"/>
  <c r="S39" i="93"/>
  <c r="S38" i="93"/>
  <c r="U38" i="93" s="1"/>
  <c r="AA38" i="93" s="1"/>
  <c r="S37" i="93"/>
  <c r="S35" i="93"/>
  <c r="S34" i="93"/>
  <c r="S33" i="93"/>
  <c r="U33" i="93" s="1"/>
  <c r="AA33" i="93" s="1"/>
  <c r="S32" i="93"/>
  <c r="S29" i="93"/>
  <c r="S28" i="93"/>
  <c r="S27" i="93"/>
  <c r="U27" i="93" s="1"/>
  <c r="AA27" i="93" s="1"/>
  <c r="S26" i="93"/>
  <c r="S25" i="93"/>
  <c r="S23" i="93"/>
  <c r="S22" i="93"/>
  <c r="U22" i="93" s="1"/>
  <c r="AA22" i="93" s="1"/>
  <c r="S20" i="93"/>
  <c r="S19" i="93"/>
  <c r="S18" i="93"/>
  <c r="S17" i="93"/>
  <c r="U17" i="93" s="1"/>
  <c r="AA17" i="93" s="1"/>
  <c r="S15" i="93"/>
  <c r="U15" i="93" s="1"/>
  <c r="S14" i="93"/>
  <c r="S13" i="93"/>
  <c r="S11" i="93"/>
  <c r="U11" i="93" s="1"/>
  <c r="AA11" i="93" s="1"/>
  <c r="S10" i="93"/>
  <c r="S9" i="93"/>
  <c r="S8" i="93"/>
  <c r="S7" i="93"/>
  <c r="U7" i="93" s="1"/>
  <c r="AA7" i="93" s="1"/>
  <c r="H171" i="127"/>
  <c r="G171" i="127"/>
  <c r="U58" i="93"/>
  <c r="U30" i="93"/>
  <c r="U109" i="93"/>
  <c r="U14" i="93"/>
  <c r="AA14" i="93" s="1"/>
  <c r="U88" i="93"/>
  <c r="AA88" i="93" s="1"/>
  <c r="U36" i="93"/>
  <c r="U81" i="93"/>
  <c r="U23" i="93"/>
  <c r="AA23" i="93" s="1"/>
  <c r="U28" i="93"/>
  <c r="AA28" i="93" s="1"/>
  <c r="U34" i="93"/>
  <c r="U39" i="93"/>
  <c r="U43" i="93"/>
  <c r="AA43" i="93" s="1"/>
  <c r="U47" i="93"/>
  <c r="U52" i="93"/>
  <c r="U56" i="93"/>
  <c r="U62" i="93"/>
  <c r="AA62" i="93" s="1"/>
  <c r="U67" i="93"/>
  <c r="U71" i="93"/>
  <c r="U76" i="93"/>
  <c r="U85" i="93"/>
  <c r="AA85" i="93" s="1"/>
  <c r="U91" i="93"/>
  <c r="U95" i="93"/>
  <c r="AA95" i="93" s="1"/>
  <c r="U100" i="93"/>
  <c r="U104" i="93"/>
  <c r="AA104" i="93" s="1"/>
  <c r="U21" i="93"/>
  <c r="U51" i="93"/>
  <c r="U78" i="93"/>
  <c r="U66" i="93"/>
  <c r="U103" i="93"/>
  <c r="A71" i="127"/>
  <c r="A68" i="127"/>
  <c r="A67" i="127"/>
  <c r="A66" i="127"/>
  <c r="A65" i="127"/>
  <c r="A64" i="127"/>
  <c r="A63" i="127"/>
  <c r="A62" i="127"/>
  <c r="A61" i="127"/>
  <c r="A60" i="127"/>
  <c r="A59" i="127"/>
  <c r="A58" i="127"/>
  <c r="A57" i="127"/>
  <c r="A55" i="127"/>
  <c r="A54" i="127"/>
  <c r="A53" i="127"/>
  <c r="A52" i="127"/>
  <c r="A51" i="127"/>
  <c r="A50" i="127"/>
  <c r="A49" i="127"/>
  <c r="A48" i="127"/>
  <c r="A47" i="127"/>
  <c r="A46" i="127"/>
  <c r="A45" i="127"/>
  <c r="A44" i="127"/>
  <c r="A43" i="127"/>
  <c r="A42" i="127"/>
  <c r="A41" i="127"/>
  <c r="A39" i="127"/>
  <c r="A38" i="127"/>
  <c r="A37" i="127"/>
  <c r="A36" i="127"/>
  <c r="A34" i="127"/>
  <c r="A33" i="127"/>
  <c r="A32" i="127"/>
  <c r="A16" i="127"/>
  <c r="A15" i="127"/>
  <c r="A13" i="127"/>
  <c r="A11" i="127"/>
  <c r="A9" i="127"/>
  <c r="A8" i="127"/>
  <c r="A7" i="127"/>
  <c r="A6" i="127"/>
  <c r="A5" i="127"/>
  <c r="A3" i="127"/>
  <c r="C88" i="105"/>
  <c r="H72" i="126"/>
  <c r="G72" i="126"/>
  <c r="A71" i="126"/>
  <c r="A68" i="126"/>
  <c r="A67" i="126"/>
  <c r="A66" i="126"/>
  <c r="A65" i="126"/>
  <c r="A64" i="126"/>
  <c r="A63" i="126"/>
  <c r="A62" i="126"/>
  <c r="A61" i="126"/>
  <c r="A60" i="126"/>
  <c r="A59" i="126"/>
  <c r="A58" i="126"/>
  <c r="A57" i="126"/>
  <c r="A55" i="126"/>
  <c r="A54" i="126"/>
  <c r="A53" i="126"/>
  <c r="A52" i="126"/>
  <c r="A51" i="126"/>
  <c r="A50" i="126"/>
  <c r="A49" i="126"/>
  <c r="A48" i="126"/>
  <c r="A47" i="126"/>
  <c r="A46" i="126"/>
  <c r="A45" i="126"/>
  <c r="A44" i="126"/>
  <c r="A43" i="126"/>
  <c r="A42" i="126"/>
  <c r="A41" i="126"/>
  <c r="A39" i="126"/>
  <c r="A38" i="126"/>
  <c r="A37" i="126"/>
  <c r="A36" i="126"/>
  <c r="A34" i="126"/>
  <c r="A33" i="126"/>
  <c r="A32" i="126"/>
  <c r="A16" i="126"/>
  <c r="A15" i="126"/>
  <c r="A13" i="126"/>
  <c r="A11" i="126"/>
  <c r="A9" i="126"/>
  <c r="A8" i="126"/>
  <c r="A7" i="126"/>
  <c r="A6" i="126"/>
  <c r="A5" i="126"/>
  <c r="A3" i="126"/>
  <c r="N204" i="42"/>
  <c r="R88" i="42"/>
  <c r="F101" i="119"/>
  <c r="G101" i="119"/>
  <c r="F3" i="125"/>
  <c r="F7" i="125" s="1"/>
  <c r="F4" i="125"/>
  <c r="F5" i="125"/>
  <c r="F6" i="125"/>
  <c r="AA109" i="93"/>
  <c r="AA99" i="93"/>
  <c r="AA84" i="93"/>
  <c r="AA56" i="93"/>
  <c r="AA46" i="93"/>
  <c r="AA34" i="93"/>
  <c r="F44" i="42"/>
  <c r="E13" i="93" s="1"/>
  <c r="F75" i="42"/>
  <c r="E14" i="93" s="1"/>
  <c r="F84" i="42"/>
  <c r="F6" i="42"/>
  <c r="E17" i="93" s="1"/>
  <c r="I17" i="93" s="1"/>
  <c r="F52" i="42"/>
  <c r="E18" i="93" s="1"/>
  <c r="F61" i="42"/>
  <c r="F68" i="42"/>
  <c r="E20" i="93" s="1"/>
  <c r="F53" i="42"/>
  <c r="E22" i="93" s="1"/>
  <c r="K22" i="93" s="1"/>
  <c r="F67" i="42"/>
  <c r="F5" i="42"/>
  <c r="E25" i="93" s="1"/>
  <c r="F41" i="42"/>
  <c r="E26" i="93" s="1"/>
  <c r="I26" i="93" s="1"/>
  <c r="H41" i="42"/>
  <c r="F66" i="42"/>
  <c r="E27" i="93" s="1"/>
  <c r="F76" i="42"/>
  <c r="F82" i="42"/>
  <c r="F35" i="42"/>
  <c r="F36" i="42"/>
  <c r="E33" i="93" s="1"/>
  <c r="F40" i="42"/>
  <c r="F70" i="42"/>
  <c r="E35" i="93" s="1"/>
  <c r="K35" i="93" s="1"/>
  <c r="H70" i="42"/>
  <c r="F9" i="42"/>
  <c r="E37" i="93" s="1"/>
  <c r="F17" i="42"/>
  <c r="F20" i="42"/>
  <c r="E39" i="93" s="1"/>
  <c r="F21" i="42"/>
  <c r="F24" i="42"/>
  <c r="E41" i="93" s="1"/>
  <c r="F31" i="42"/>
  <c r="E42" i="93" s="1"/>
  <c r="F32" i="42"/>
  <c r="F33" i="42"/>
  <c r="E44" i="93" s="1"/>
  <c r="K44" i="93" s="1"/>
  <c r="F34" i="42"/>
  <c r="E45" i="93" s="1"/>
  <c r="F50" i="42"/>
  <c r="F55" i="42"/>
  <c r="E47" i="93" s="1"/>
  <c r="I47" i="93" s="1"/>
  <c r="F56" i="42"/>
  <c r="F71" i="42"/>
  <c r="E49" i="93" s="1"/>
  <c r="F78" i="42"/>
  <c r="F4" i="42"/>
  <c r="E52" i="93" s="1"/>
  <c r="K52" i="93" s="1"/>
  <c r="F13" i="42"/>
  <c r="F18" i="42"/>
  <c r="E54" i="93" s="1"/>
  <c r="F22" i="42"/>
  <c r="F38" i="42"/>
  <c r="F57" i="42"/>
  <c r="E57" i="93" s="1"/>
  <c r="Q57" i="93" s="1"/>
  <c r="F7" i="42"/>
  <c r="F79" i="42"/>
  <c r="E61" i="93" s="1"/>
  <c r="F86" i="42"/>
  <c r="F8" i="42"/>
  <c r="E64" i="93" s="1"/>
  <c r="K64" i="93" s="1"/>
  <c r="F45" i="42"/>
  <c r="F59" i="42"/>
  <c r="E66" i="93" s="1"/>
  <c r="F64" i="42"/>
  <c r="F72" i="42"/>
  <c r="E68" i="93" s="1"/>
  <c r="K68" i="93" s="1"/>
  <c r="F74" i="42"/>
  <c r="F80" i="42"/>
  <c r="E70" i="93" s="1"/>
  <c r="F83" i="42"/>
  <c r="F10" i="42"/>
  <c r="E73" i="93" s="1"/>
  <c r="F12" i="42"/>
  <c r="F19" i="42"/>
  <c r="E75" i="93" s="1"/>
  <c r="F25" i="42"/>
  <c r="F65" i="42"/>
  <c r="E77" i="93" s="1"/>
  <c r="F14" i="42"/>
  <c r="E79" i="93" s="1"/>
  <c r="F15" i="42"/>
  <c r="E80" i="93" s="1"/>
  <c r="F16" i="42"/>
  <c r="F27" i="42"/>
  <c r="E82" i="93" s="1"/>
  <c r="F51" i="42"/>
  <c r="E83" i="93" s="1"/>
  <c r="F54" i="42"/>
  <c r="E84" i="93" s="1"/>
  <c r="F58" i="42"/>
  <c r="F2" i="42"/>
  <c r="E88" i="93" s="1"/>
  <c r="F26" i="42"/>
  <c r="F37" i="42"/>
  <c r="E90" i="93" s="1"/>
  <c r="F47" i="42"/>
  <c r="F49" i="42"/>
  <c r="E92" i="93" s="1"/>
  <c r="F69" i="42"/>
  <c r="F77" i="42"/>
  <c r="E94" i="93" s="1"/>
  <c r="F87" i="42"/>
  <c r="F3" i="42"/>
  <c r="E97" i="93" s="1"/>
  <c r="F11" i="42"/>
  <c r="F28" i="42"/>
  <c r="E99" i="93" s="1"/>
  <c r="F29" i="42"/>
  <c r="F46" i="42"/>
  <c r="E101" i="93" s="1"/>
  <c r="K101" i="93" s="1"/>
  <c r="F48" i="42"/>
  <c r="E102" i="93" s="1"/>
  <c r="F62" i="42"/>
  <c r="E103" i="93" s="1"/>
  <c r="F73" i="42"/>
  <c r="F42" i="42"/>
  <c r="E106" i="93" s="1"/>
  <c r="F43" i="42"/>
  <c r="F60" i="42"/>
  <c r="E108" i="93" s="1"/>
  <c r="F63" i="42"/>
  <c r="H39" i="42"/>
  <c r="H81" i="42"/>
  <c r="H20" i="42"/>
  <c r="E5" i="101"/>
  <c r="E4" i="101"/>
  <c r="H28" i="42"/>
  <c r="H54" i="42"/>
  <c r="H15" i="42"/>
  <c r="H19" i="42"/>
  <c r="H59" i="42"/>
  <c r="H79" i="42"/>
  <c r="H51" i="42"/>
  <c r="H18" i="42"/>
  <c r="H71" i="42"/>
  <c r="H34" i="42"/>
  <c r="H49" i="42"/>
  <c r="H55" i="42"/>
  <c r="E3" i="101"/>
  <c r="H5" i="42"/>
  <c r="E13" i="101"/>
  <c r="E10" i="101"/>
  <c r="E8" i="101"/>
  <c r="E7" i="101"/>
  <c r="H9" i="42"/>
  <c r="H44" i="42"/>
  <c r="E16" i="101"/>
  <c r="E15" i="101"/>
  <c r="E14" i="101"/>
  <c r="E12" i="101"/>
  <c r="E11" i="101"/>
  <c r="E6" i="101"/>
  <c r="E2" i="101"/>
  <c r="H23" i="42"/>
  <c r="H31" i="42"/>
  <c r="H36" i="42"/>
  <c r="H66" i="42"/>
  <c r="H6" i="42"/>
  <c r="E9" i="101"/>
  <c r="H4" i="42"/>
  <c r="D106" i="93"/>
  <c r="M106" i="93" s="1"/>
  <c r="D107" i="93"/>
  <c r="D108" i="93"/>
  <c r="D109" i="93"/>
  <c r="D97" i="93"/>
  <c r="D98" i="93"/>
  <c r="D99" i="93"/>
  <c r="D100" i="93"/>
  <c r="D101" i="93"/>
  <c r="D102" i="93"/>
  <c r="D103" i="93"/>
  <c r="D104" i="93"/>
  <c r="D88" i="93"/>
  <c r="D89" i="93"/>
  <c r="D90" i="93"/>
  <c r="D91" i="93"/>
  <c r="D92" i="93"/>
  <c r="D93" i="93"/>
  <c r="D94" i="93"/>
  <c r="D95" i="93"/>
  <c r="D79" i="93"/>
  <c r="D80" i="93"/>
  <c r="D81" i="93"/>
  <c r="D82" i="93"/>
  <c r="D83" i="93"/>
  <c r="D84" i="93"/>
  <c r="D85" i="93"/>
  <c r="D73" i="93"/>
  <c r="D74" i="93"/>
  <c r="D75" i="93"/>
  <c r="D76" i="93"/>
  <c r="D77" i="93"/>
  <c r="D64" i="93"/>
  <c r="D65" i="93"/>
  <c r="D66" i="93"/>
  <c r="D67" i="93"/>
  <c r="D68" i="93"/>
  <c r="D69" i="93"/>
  <c r="D70" i="93"/>
  <c r="D71" i="93"/>
  <c r="D60" i="93"/>
  <c r="D61" i="93"/>
  <c r="D62" i="93"/>
  <c r="D52" i="93"/>
  <c r="D53" i="93"/>
  <c r="D54" i="93"/>
  <c r="D55" i="93"/>
  <c r="D56" i="93"/>
  <c r="D57" i="93"/>
  <c r="D37" i="93"/>
  <c r="D38" i="93"/>
  <c r="D39" i="93"/>
  <c r="D40" i="93"/>
  <c r="D41" i="93"/>
  <c r="D42" i="93"/>
  <c r="D43" i="93"/>
  <c r="D44" i="93"/>
  <c r="D45" i="93"/>
  <c r="D46" i="93"/>
  <c r="D47" i="93"/>
  <c r="D48" i="93"/>
  <c r="D49" i="93"/>
  <c r="D50" i="93"/>
  <c r="D32" i="93"/>
  <c r="D33" i="93"/>
  <c r="D34" i="93"/>
  <c r="D35" i="93"/>
  <c r="D25" i="93"/>
  <c r="D26" i="93"/>
  <c r="D27" i="93"/>
  <c r="D28" i="93"/>
  <c r="D29" i="93"/>
  <c r="D22" i="93"/>
  <c r="D23" i="93"/>
  <c r="D17" i="93"/>
  <c r="D18" i="93"/>
  <c r="D19" i="93"/>
  <c r="D20" i="93"/>
  <c r="D13" i="93"/>
  <c r="D14" i="93"/>
  <c r="D15" i="93"/>
  <c r="D7" i="93"/>
  <c r="D8" i="93"/>
  <c r="D9" i="93"/>
  <c r="D10" i="93"/>
  <c r="D11" i="93"/>
  <c r="H240" i="118"/>
  <c r="G240" i="118"/>
  <c r="D30" i="118"/>
  <c r="D29" i="118"/>
  <c r="D28" i="118"/>
  <c r="D27" i="118"/>
  <c r="D26" i="118"/>
  <c r="D25" i="118"/>
  <c r="D24" i="118"/>
  <c r="D23" i="118"/>
  <c r="D22" i="118"/>
  <c r="D21" i="118"/>
  <c r="D20" i="118"/>
  <c r="D19" i="118"/>
  <c r="D18" i="118"/>
  <c r="D17" i="118"/>
  <c r="D16" i="118"/>
  <c r="D15" i="118"/>
  <c r="D14" i="118"/>
  <c r="D13" i="118"/>
  <c r="D12" i="118"/>
  <c r="D11" i="118"/>
  <c r="D10" i="118"/>
  <c r="D9" i="118"/>
  <c r="D8" i="118"/>
  <c r="D7" i="118"/>
  <c r="D2" i="118"/>
  <c r="D4" i="118"/>
  <c r="D5" i="118"/>
  <c r="D6" i="118"/>
  <c r="D31" i="118"/>
  <c r="D32" i="118"/>
  <c r="D33" i="118"/>
  <c r="D34" i="118"/>
  <c r="D35" i="118"/>
  <c r="D36" i="118"/>
  <c r="D37" i="118"/>
  <c r="D38" i="118"/>
  <c r="D39" i="118"/>
  <c r="D40" i="118"/>
  <c r="D41" i="118"/>
  <c r="D42" i="118"/>
  <c r="D43" i="118"/>
  <c r="D44" i="118"/>
  <c r="D45" i="118"/>
  <c r="D46" i="118"/>
  <c r="D47" i="118"/>
  <c r="D48" i="118"/>
  <c r="D49" i="118"/>
  <c r="D50" i="118"/>
  <c r="D51" i="118"/>
  <c r="D52" i="118"/>
  <c r="D53" i="118"/>
  <c r="D54" i="118"/>
  <c r="D55" i="118"/>
  <c r="D56" i="118"/>
  <c r="D57" i="118"/>
  <c r="D58" i="118"/>
  <c r="D59" i="118"/>
  <c r="D60" i="118"/>
  <c r="D61" i="118"/>
  <c r="D62" i="118"/>
  <c r="D63" i="118"/>
  <c r="D64" i="118"/>
  <c r="D65" i="118"/>
  <c r="D66" i="118"/>
  <c r="D67" i="118"/>
  <c r="D68" i="118"/>
  <c r="D69" i="118"/>
  <c r="D70" i="118"/>
  <c r="D71" i="118"/>
  <c r="D72" i="118"/>
  <c r="D73" i="118"/>
  <c r="D74" i="118"/>
  <c r="D75" i="118"/>
  <c r="D76" i="118"/>
  <c r="D77" i="118"/>
  <c r="D78" i="118"/>
  <c r="D79" i="118"/>
  <c r="D80" i="118"/>
  <c r="D81" i="118"/>
  <c r="D82" i="118"/>
  <c r="D83" i="118"/>
  <c r="D84" i="118"/>
  <c r="D85" i="118"/>
  <c r="D86" i="118"/>
  <c r="D87" i="118"/>
  <c r="D88" i="118"/>
  <c r="D89" i="118"/>
  <c r="D90" i="118"/>
  <c r="D91" i="118"/>
  <c r="D92" i="118"/>
  <c r="D93" i="118"/>
  <c r="D94" i="118"/>
  <c r="D95" i="118"/>
  <c r="D96" i="118"/>
  <c r="D97" i="118"/>
  <c r="D98" i="118"/>
  <c r="D99" i="118"/>
  <c r="D100" i="118"/>
  <c r="D101" i="118"/>
  <c r="D102" i="118"/>
  <c r="D103" i="118"/>
  <c r="D104" i="118"/>
  <c r="D105" i="118"/>
  <c r="D106" i="118"/>
  <c r="D107" i="118"/>
  <c r="D108" i="118"/>
  <c r="D109" i="118"/>
  <c r="D110" i="118"/>
  <c r="D111" i="118"/>
  <c r="D112" i="118"/>
  <c r="D113" i="118"/>
  <c r="D114" i="118"/>
  <c r="D115" i="118"/>
  <c r="D116" i="118"/>
  <c r="D117" i="118"/>
  <c r="D118" i="118"/>
  <c r="D119" i="118"/>
  <c r="D120" i="118"/>
  <c r="D121" i="118"/>
  <c r="D122" i="118"/>
  <c r="D123" i="118"/>
  <c r="D124" i="118"/>
  <c r="D125" i="118"/>
  <c r="D126" i="118"/>
  <c r="D127" i="118"/>
  <c r="D128" i="118"/>
  <c r="D129" i="118"/>
  <c r="D130" i="118"/>
  <c r="D131" i="118"/>
  <c r="D132" i="118"/>
  <c r="D133" i="118"/>
  <c r="D134" i="118"/>
  <c r="D135" i="118"/>
  <c r="D136" i="118"/>
  <c r="D137" i="118"/>
  <c r="D138" i="118"/>
  <c r="D139" i="118"/>
  <c r="D140" i="118"/>
  <c r="D141" i="118"/>
  <c r="D142" i="118"/>
  <c r="D143" i="118"/>
  <c r="D144" i="118"/>
  <c r="D145" i="118"/>
  <c r="D146" i="118"/>
  <c r="D147" i="118"/>
  <c r="D148" i="118"/>
  <c r="D149" i="118"/>
  <c r="D150" i="118"/>
  <c r="D151" i="118"/>
  <c r="D152" i="118"/>
  <c r="D153" i="118"/>
  <c r="D154" i="118"/>
  <c r="D155" i="118"/>
  <c r="D156" i="118"/>
  <c r="D157" i="118"/>
  <c r="D158" i="118"/>
  <c r="D159" i="118"/>
  <c r="D160" i="118"/>
  <c r="D161" i="118"/>
  <c r="D162" i="118"/>
  <c r="D163" i="118"/>
  <c r="D164" i="118"/>
  <c r="D165" i="118"/>
  <c r="D166" i="118"/>
  <c r="D167" i="118"/>
  <c r="D168" i="118"/>
  <c r="D169" i="118"/>
  <c r="D170" i="118"/>
  <c r="D171" i="118"/>
  <c r="D172" i="118"/>
  <c r="D173" i="118"/>
  <c r="D174" i="118"/>
  <c r="D175" i="118"/>
  <c r="D176" i="118"/>
  <c r="D177" i="118"/>
  <c r="D178" i="118"/>
  <c r="D179" i="118"/>
  <c r="D180" i="118"/>
  <c r="D181" i="118"/>
  <c r="D182" i="118"/>
  <c r="D183" i="118"/>
  <c r="D184" i="118"/>
  <c r="D185" i="118"/>
  <c r="D186" i="118"/>
  <c r="D187" i="118"/>
  <c r="D188" i="118"/>
  <c r="D189" i="118"/>
  <c r="D190" i="118"/>
  <c r="D191" i="118"/>
  <c r="D192" i="118"/>
  <c r="D193" i="118"/>
  <c r="D194" i="118"/>
  <c r="D195" i="118"/>
  <c r="D196" i="118"/>
  <c r="D197" i="118"/>
  <c r="D198" i="118"/>
  <c r="D199" i="118"/>
  <c r="D200" i="118"/>
  <c r="D201" i="118"/>
  <c r="D202" i="118"/>
  <c r="D203" i="118"/>
  <c r="D204" i="118"/>
  <c r="D205" i="118"/>
  <c r="D206" i="118"/>
  <c r="D207" i="118"/>
  <c r="D208" i="118"/>
  <c r="D209" i="118"/>
  <c r="D210" i="118"/>
  <c r="D211" i="118"/>
  <c r="D212" i="118"/>
  <c r="D213" i="118"/>
  <c r="D214" i="118"/>
  <c r="D215" i="118"/>
  <c r="D216" i="118"/>
  <c r="D217" i="118"/>
  <c r="D218" i="118"/>
  <c r="D219" i="118"/>
  <c r="D220" i="118"/>
  <c r="D221" i="118"/>
  <c r="D222" i="118"/>
  <c r="D223" i="118"/>
  <c r="D224" i="118"/>
  <c r="D225" i="118"/>
  <c r="D226" i="118"/>
  <c r="D227" i="118"/>
  <c r="D228" i="118"/>
  <c r="D229" i="118"/>
  <c r="D230" i="118"/>
  <c r="D231" i="118"/>
  <c r="D232" i="118"/>
  <c r="D233" i="118"/>
  <c r="D234" i="118"/>
  <c r="D235" i="118"/>
  <c r="D236" i="118"/>
  <c r="D237" i="118"/>
  <c r="D238" i="118"/>
  <c r="D239" i="118"/>
  <c r="B2" i="94"/>
  <c r="B3" i="94"/>
  <c r="B4" i="94"/>
  <c r="B5" i="94"/>
  <c r="B6" i="94"/>
  <c r="B7" i="94"/>
  <c r="B8" i="94"/>
  <c r="B9" i="94"/>
  <c r="B10" i="94"/>
  <c r="B11" i="94"/>
  <c r="B12" i="94"/>
  <c r="B13" i="94"/>
  <c r="B14" i="94"/>
  <c r="B15" i="94"/>
  <c r="B16" i="94"/>
  <c r="B17" i="94"/>
  <c r="B18" i="94"/>
  <c r="B19" i="94"/>
  <c r="B20" i="94"/>
  <c r="B21" i="94"/>
  <c r="B22" i="94"/>
  <c r="B23" i="94"/>
  <c r="B24" i="94"/>
  <c r="B25" i="94"/>
  <c r="B26" i="94"/>
  <c r="B27" i="94"/>
  <c r="B28" i="94"/>
  <c r="B29" i="94"/>
  <c r="B30" i="94"/>
  <c r="B31" i="94"/>
  <c r="B32" i="94"/>
  <c r="B33" i="94"/>
  <c r="B34" i="94"/>
  <c r="B35" i="94"/>
  <c r="B36" i="94"/>
  <c r="B37" i="94"/>
  <c r="B38" i="94"/>
  <c r="B39" i="94"/>
  <c r="B40" i="94"/>
  <c r="B41" i="94"/>
  <c r="B42" i="94"/>
  <c r="B43" i="94"/>
  <c r="B44" i="94"/>
  <c r="B45" i="94"/>
  <c r="B46" i="94"/>
  <c r="B47" i="94"/>
  <c r="B48" i="94"/>
  <c r="B49" i="94"/>
  <c r="B50" i="94"/>
  <c r="B51" i="94"/>
  <c r="B52" i="94"/>
  <c r="B53" i="94"/>
  <c r="B54" i="94"/>
  <c r="B55" i="94"/>
  <c r="B56" i="94"/>
  <c r="B57" i="94"/>
  <c r="B58" i="94"/>
  <c r="B59" i="94"/>
  <c r="B60" i="94"/>
  <c r="B61" i="94"/>
  <c r="B62" i="94"/>
  <c r="B63" i="94"/>
  <c r="B64" i="94"/>
  <c r="B65" i="94"/>
  <c r="B66" i="94"/>
  <c r="B67" i="94"/>
  <c r="B68" i="94"/>
  <c r="B69" i="94"/>
  <c r="B70" i="94"/>
  <c r="B71" i="94"/>
  <c r="B72" i="94"/>
  <c r="B73" i="94"/>
  <c r="B74" i="94"/>
  <c r="B75" i="94"/>
  <c r="B76" i="94"/>
  <c r="B77" i="94"/>
  <c r="B78" i="94"/>
  <c r="B79" i="94"/>
  <c r="B80" i="94"/>
  <c r="B81" i="94"/>
  <c r="B82" i="94"/>
  <c r="B83" i="94"/>
  <c r="B84" i="94"/>
  <c r="B85" i="94"/>
  <c r="B86" i="94"/>
  <c r="B87" i="94"/>
  <c r="B88" i="94"/>
  <c r="B89" i="94"/>
  <c r="B90" i="94"/>
  <c r="B91" i="94"/>
  <c r="B92" i="94"/>
  <c r="B93" i="94"/>
  <c r="B94" i="94"/>
  <c r="B95" i="94"/>
  <c r="B96" i="94"/>
  <c r="B97" i="94"/>
  <c r="B98" i="94"/>
  <c r="B99" i="94"/>
  <c r="B100" i="94"/>
  <c r="B101" i="94"/>
  <c r="B102" i="94"/>
  <c r="B103" i="94"/>
  <c r="B104" i="94"/>
  <c r="B105" i="94"/>
  <c r="B106" i="94"/>
  <c r="B107" i="94"/>
  <c r="B108" i="94"/>
  <c r="B109" i="94"/>
  <c r="B110" i="94"/>
  <c r="B111" i="94"/>
  <c r="B112" i="94"/>
  <c r="B113" i="94"/>
  <c r="B114" i="94"/>
  <c r="B115" i="94"/>
  <c r="B116" i="94"/>
  <c r="B117" i="94"/>
  <c r="B118" i="94"/>
  <c r="B119" i="94"/>
  <c r="B120" i="94"/>
  <c r="B121" i="94"/>
  <c r="B122" i="94"/>
  <c r="B123" i="94"/>
  <c r="B124" i="94"/>
  <c r="B125" i="94"/>
  <c r="B126" i="94"/>
  <c r="B127" i="94"/>
  <c r="B128" i="94"/>
  <c r="B129" i="94"/>
  <c r="B130" i="94"/>
  <c r="B131" i="94"/>
  <c r="B132" i="94"/>
  <c r="B133" i="94"/>
  <c r="B134" i="94"/>
  <c r="B135" i="94"/>
  <c r="B136" i="94"/>
  <c r="B137" i="94"/>
  <c r="B138" i="94"/>
  <c r="B139" i="94"/>
  <c r="B140" i="94"/>
  <c r="B141" i="94"/>
  <c r="B142" i="94"/>
  <c r="B143" i="94"/>
  <c r="B144" i="94"/>
  <c r="B145" i="94"/>
  <c r="B146" i="94"/>
  <c r="B147" i="94"/>
  <c r="B148" i="94"/>
  <c r="B149" i="94"/>
  <c r="B150" i="94"/>
  <c r="B151" i="94"/>
  <c r="B152" i="94"/>
  <c r="B153" i="94"/>
  <c r="B154" i="94"/>
  <c r="B155" i="94"/>
  <c r="B156" i="94"/>
  <c r="B157" i="94"/>
  <c r="B158" i="94"/>
  <c r="B159" i="94"/>
  <c r="B160" i="94"/>
  <c r="B161" i="94"/>
  <c r="B162" i="94"/>
  <c r="B163" i="94"/>
  <c r="B164" i="94"/>
  <c r="B165" i="94"/>
  <c r="B166" i="94"/>
  <c r="B167" i="94"/>
  <c r="B168" i="94"/>
  <c r="B169" i="94"/>
  <c r="B170" i="94"/>
  <c r="B171" i="94"/>
  <c r="B172" i="94"/>
  <c r="B173" i="94"/>
  <c r="B174" i="94"/>
  <c r="B175" i="94"/>
  <c r="B176" i="94"/>
  <c r="B177" i="94"/>
  <c r="B178" i="94"/>
  <c r="B179" i="94"/>
  <c r="B180" i="94"/>
  <c r="B181" i="94"/>
  <c r="B182" i="94"/>
  <c r="B183" i="94"/>
  <c r="B184" i="94"/>
  <c r="B185" i="94"/>
  <c r="B186" i="94"/>
  <c r="B187" i="94"/>
  <c r="B188" i="94"/>
  <c r="B189" i="94"/>
  <c r="B190" i="94"/>
  <c r="B191" i="94"/>
  <c r="B192" i="94"/>
  <c r="B193" i="94"/>
  <c r="B194" i="94"/>
  <c r="B195" i="94"/>
  <c r="B196" i="94"/>
  <c r="B197" i="94"/>
  <c r="B198" i="94"/>
  <c r="B199" i="94"/>
  <c r="B200" i="94"/>
  <c r="B201" i="94"/>
  <c r="B202" i="94"/>
  <c r="B203" i="94"/>
  <c r="B204" i="94"/>
  <c r="B205" i="94"/>
  <c r="B206" i="94"/>
  <c r="B207" i="94"/>
  <c r="B208" i="94"/>
  <c r="B209" i="94"/>
  <c r="B210" i="94"/>
  <c r="B211" i="94"/>
  <c r="B212" i="94"/>
  <c r="B213" i="94"/>
  <c r="B214" i="94"/>
  <c r="B215" i="94"/>
  <c r="B216" i="94"/>
  <c r="B217" i="94"/>
  <c r="B218" i="94"/>
  <c r="B219" i="94"/>
  <c r="B220" i="94"/>
  <c r="B221" i="94"/>
  <c r="B222" i="94"/>
  <c r="B223" i="94"/>
  <c r="B224" i="94"/>
  <c r="B225" i="94"/>
  <c r="B226" i="94"/>
  <c r="B227" i="94"/>
  <c r="B228" i="94"/>
  <c r="B229" i="94"/>
  <c r="B230" i="94"/>
  <c r="B231" i="94"/>
  <c r="B232" i="94"/>
  <c r="B233" i="94"/>
  <c r="B234" i="94"/>
  <c r="B235" i="94"/>
  <c r="B236" i="94"/>
  <c r="B237" i="94"/>
  <c r="B238" i="94"/>
  <c r="B239" i="94"/>
  <c r="B240" i="94"/>
  <c r="B241" i="94"/>
  <c r="B242" i="94"/>
  <c r="B243" i="94"/>
  <c r="B244" i="94"/>
  <c r="B245" i="94"/>
  <c r="B246" i="94"/>
  <c r="B247" i="94"/>
  <c r="B248" i="94"/>
  <c r="B249" i="94"/>
  <c r="B250" i="94"/>
  <c r="B251" i="94"/>
  <c r="B252" i="94"/>
  <c r="B253" i="94"/>
  <c r="B254" i="94"/>
  <c r="B255" i="94"/>
  <c r="B256" i="94"/>
  <c r="B257" i="94"/>
  <c r="B258" i="94"/>
  <c r="B259" i="94"/>
  <c r="B260" i="94"/>
  <c r="B261" i="94"/>
  <c r="B262" i="94"/>
  <c r="B263" i="94"/>
  <c r="B264" i="94"/>
  <c r="B265" i="94"/>
  <c r="B266" i="94"/>
  <c r="B267" i="94"/>
  <c r="B268" i="94"/>
  <c r="B269" i="94"/>
  <c r="B270" i="94"/>
  <c r="B271" i="94"/>
  <c r="B272" i="94"/>
  <c r="B273" i="94"/>
  <c r="B274" i="94"/>
  <c r="B275" i="94"/>
  <c r="B276" i="94"/>
  <c r="B277" i="94"/>
  <c r="B278" i="94"/>
  <c r="B279" i="94"/>
  <c r="B280" i="94"/>
  <c r="B281" i="94"/>
  <c r="B282" i="94"/>
  <c r="B283" i="94"/>
  <c r="B284" i="94"/>
  <c r="B285" i="94"/>
  <c r="B286" i="94"/>
  <c r="B287" i="94"/>
  <c r="B288" i="94"/>
  <c r="B289" i="94"/>
  <c r="B290" i="94"/>
  <c r="B291" i="94"/>
  <c r="B292" i="94"/>
  <c r="B293" i="94"/>
  <c r="B294" i="94"/>
  <c r="B295" i="94"/>
  <c r="B296" i="94"/>
  <c r="B297" i="94"/>
  <c r="B298" i="94"/>
  <c r="B299" i="94"/>
  <c r="B300" i="94"/>
  <c r="B301" i="94"/>
  <c r="B302" i="94"/>
  <c r="B303" i="94"/>
  <c r="B304" i="94"/>
  <c r="B305" i="94"/>
  <c r="B306" i="94"/>
  <c r="B307" i="94"/>
  <c r="B308" i="94"/>
  <c r="B309" i="94"/>
  <c r="B310" i="94"/>
  <c r="B311" i="94"/>
  <c r="B312" i="94"/>
  <c r="B313" i="94"/>
  <c r="B314" i="94"/>
  <c r="B315" i="94"/>
  <c r="B316" i="94"/>
  <c r="B317" i="94"/>
  <c r="B318" i="94"/>
  <c r="B319" i="94"/>
  <c r="B320" i="94"/>
  <c r="B321" i="94"/>
  <c r="B322" i="94"/>
  <c r="B323" i="94"/>
  <c r="B324" i="94"/>
  <c r="B325" i="94"/>
  <c r="B326" i="94"/>
  <c r="B327" i="94"/>
  <c r="B328" i="94"/>
  <c r="B329" i="94"/>
  <c r="B330" i="94"/>
  <c r="B331" i="94"/>
  <c r="B332" i="94"/>
  <c r="B333" i="94"/>
  <c r="B334" i="94"/>
  <c r="B335" i="94"/>
  <c r="B336" i="94"/>
  <c r="B337" i="94"/>
  <c r="B338" i="94"/>
  <c r="B339" i="94"/>
  <c r="B340" i="94"/>
  <c r="B341" i="94"/>
  <c r="B342" i="94"/>
  <c r="B343" i="94"/>
  <c r="B344" i="94"/>
  <c r="B345" i="94"/>
  <c r="B346" i="94"/>
  <c r="B347" i="94"/>
  <c r="D18" i="113"/>
  <c r="C18" i="113"/>
  <c r="E88" i="42"/>
  <c r="C17" i="101"/>
  <c r="G88" i="42"/>
  <c r="I45" i="93"/>
  <c r="Q45" i="93"/>
  <c r="L10" i="93"/>
  <c r="L64" i="93"/>
  <c r="L35" i="93"/>
  <c r="L43" i="93"/>
  <c r="L57" i="93"/>
  <c r="L18" i="93"/>
  <c r="M18" i="93" s="1"/>
  <c r="L34" i="93"/>
  <c r="L53" i="93"/>
  <c r="L83" i="93"/>
  <c r="L91" i="93"/>
  <c r="L11" i="93"/>
  <c r="L25" i="93"/>
  <c r="L26" i="93"/>
  <c r="L109" i="93"/>
  <c r="L104" i="93"/>
  <c r="L100" i="93"/>
  <c r="L95" i="93"/>
  <c r="L55" i="93"/>
  <c r="L50" i="93"/>
  <c r="L42" i="93"/>
  <c r="L33" i="93"/>
  <c r="L38" i="93"/>
  <c r="L75" i="93"/>
  <c r="L84" i="93"/>
  <c r="L80" i="93"/>
  <c r="L70" i="93"/>
  <c r="L66" i="93"/>
  <c r="L61" i="93"/>
  <c r="L15" i="93"/>
  <c r="L46" i="93"/>
  <c r="L108" i="93"/>
  <c r="L103" i="93"/>
  <c r="L99" i="93"/>
  <c r="L94" i="93"/>
  <c r="L90" i="93"/>
  <c r="L74" i="93"/>
  <c r="L69" i="93"/>
  <c r="L65" i="93"/>
  <c r="L60" i="93"/>
  <c r="L54" i="93"/>
  <c r="L49" i="93"/>
  <c r="L45" i="93"/>
  <c r="L41" i="93"/>
  <c r="L37" i="93"/>
  <c r="L32" i="93"/>
  <c r="L14" i="93"/>
  <c r="M14" i="93" s="1"/>
  <c r="N14" i="93" s="1"/>
  <c r="L23" i="93"/>
  <c r="L79" i="93"/>
  <c r="L101" i="93"/>
  <c r="L102" i="93"/>
  <c r="L98" i="93"/>
  <c r="L93" i="93"/>
  <c r="L89" i="93"/>
  <c r="L82" i="93"/>
  <c r="L77" i="93"/>
  <c r="L73" i="93"/>
  <c r="L8" i="93"/>
  <c r="L13" i="93"/>
  <c r="L12" i="93" s="1"/>
  <c r="L17" i="93"/>
  <c r="L29" i="93"/>
  <c r="L97" i="93"/>
  <c r="L107" i="93"/>
  <c r="L106" i="93"/>
  <c r="L92" i="93"/>
  <c r="L88" i="93"/>
  <c r="L85" i="93"/>
  <c r="L81" i="93"/>
  <c r="L76" i="93"/>
  <c r="L71" i="93"/>
  <c r="L67" i="93"/>
  <c r="L62" i="93"/>
  <c r="L56" i="93"/>
  <c r="L52" i="93"/>
  <c r="L19" i="93"/>
  <c r="L7" i="93"/>
  <c r="L6" i="93" s="1"/>
  <c r="L20" i="93"/>
  <c r="L28" i="93"/>
  <c r="L47" i="93"/>
  <c r="M47" i="93" s="1"/>
  <c r="L39" i="93"/>
  <c r="L68" i="93"/>
  <c r="L9" i="93"/>
  <c r="M9" i="93" s="1"/>
  <c r="L22" i="93"/>
  <c r="L27" i="93"/>
  <c r="L48" i="93"/>
  <c r="L44" i="93"/>
  <c r="L40" i="93"/>
  <c r="I84" i="93"/>
  <c r="K84" i="93"/>
  <c r="K70" i="93"/>
  <c r="I70" i="93"/>
  <c r="I99" i="93"/>
  <c r="K99" i="93"/>
  <c r="I49" i="93"/>
  <c r="I54" i="93"/>
  <c r="K77" i="93"/>
  <c r="K97" i="93"/>
  <c r="I66" i="93"/>
  <c r="K66" i="93"/>
  <c r="I61" i="93"/>
  <c r="K61" i="93"/>
  <c r="K108" i="93"/>
  <c r="I108" i="93"/>
  <c r="I33" i="93"/>
  <c r="K33" i="93"/>
  <c r="K106" i="93"/>
  <c r="I52" i="93"/>
  <c r="I94" i="93"/>
  <c r="K94" i="93"/>
  <c r="I27" i="93"/>
  <c r="K27" i="93"/>
  <c r="K17" i="93"/>
  <c r="K42" i="93"/>
  <c r="I42" i="93"/>
  <c r="I80" i="93"/>
  <c r="K80" i="93"/>
  <c r="K90" i="93"/>
  <c r="I90" i="93"/>
  <c r="K37" i="93"/>
  <c r="I37" i="93"/>
  <c r="K9" i="93"/>
  <c r="I22" i="93"/>
  <c r="I41" i="93"/>
  <c r="K41" i="93"/>
  <c r="I35" i="93"/>
  <c r="K73" i="93"/>
  <c r="K75" i="93"/>
  <c r="I75" i="93"/>
  <c r="K47" i="93"/>
  <c r="K92" i="93"/>
  <c r="K18" i="93"/>
  <c r="I18" i="93"/>
  <c r="I20" i="93"/>
  <c r="K20" i="93"/>
  <c r="K13" i="93"/>
  <c r="I13" i="93"/>
  <c r="I25" i="93"/>
  <c r="K25" i="93"/>
  <c r="K103" i="93"/>
  <c r="I103" i="93"/>
  <c r="I39" i="93"/>
  <c r="K39" i="93"/>
  <c r="Q49" i="93"/>
  <c r="Q97" i="93"/>
  <c r="Q66" i="93"/>
  <c r="Q26" i="93"/>
  <c r="Q61" i="93"/>
  <c r="Q108" i="93"/>
  <c r="Q27" i="93"/>
  <c r="Q42" i="93"/>
  <c r="Q80" i="93"/>
  <c r="Q90" i="93"/>
  <c r="Q37" i="93"/>
  <c r="Q22" i="93"/>
  <c r="Q33" i="93"/>
  <c r="Q101" i="93"/>
  <c r="Q47" i="93"/>
  <c r="Q92" i="93"/>
  <c r="Q18" i="93"/>
  <c r="Q13" i="93"/>
  <c r="Q25" i="93"/>
  <c r="Q35" i="93"/>
  <c r="Q7" i="93"/>
  <c r="Q52" i="93"/>
  <c r="Q84" i="93"/>
  <c r="Q94" i="93"/>
  <c r="Q75" i="93"/>
  <c r="Q70" i="93"/>
  <c r="Q99" i="93"/>
  <c r="Q103" i="93"/>
  <c r="Q39" i="93"/>
  <c r="M25" i="93"/>
  <c r="M75" i="93"/>
  <c r="W75" i="93" s="1"/>
  <c r="M103" i="93"/>
  <c r="V103" i="93" s="1"/>
  <c r="V75" i="93"/>
  <c r="E5" i="125"/>
  <c r="E4" i="125"/>
  <c r="M5" i="125"/>
  <c r="I5" i="125"/>
  <c r="M4" i="125"/>
  <c r="E3" i="125"/>
  <c r="E7" i="125" s="1"/>
  <c r="D78" i="93"/>
  <c r="E6" i="125"/>
  <c r="M7" i="125" l="1"/>
  <c r="I6" i="125"/>
  <c r="N5" i="125"/>
  <c r="H7" i="125"/>
  <c r="N6" i="125"/>
  <c r="N4" i="125"/>
  <c r="N3" i="125"/>
  <c r="G7" i="125"/>
  <c r="I3" i="125"/>
  <c r="I4" i="125"/>
  <c r="K7" i="93"/>
  <c r="M52" i="93"/>
  <c r="M33" i="93"/>
  <c r="N33" i="93" s="1"/>
  <c r="M26" i="93"/>
  <c r="Q102" i="93"/>
  <c r="Q83" i="93"/>
  <c r="H6" i="93"/>
  <c r="H5" i="93" s="1"/>
  <c r="H16" i="93"/>
  <c r="H24" i="93"/>
  <c r="H31" i="93"/>
  <c r="H36" i="93"/>
  <c r="H63" i="93"/>
  <c r="H72" i="93"/>
  <c r="H78" i="93"/>
  <c r="H87" i="93"/>
  <c r="H86" i="93" s="1"/>
  <c r="H96" i="93"/>
  <c r="H105" i="93"/>
  <c r="J6" i="93"/>
  <c r="J12" i="93"/>
  <c r="J16" i="93"/>
  <c r="J31" i="93"/>
  <c r="J36" i="93"/>
  <c r="J51" i="93"/>
  <c r="J59" i="93"/>
  <c r="J63" i="93"/>
  <c r="J78" i="93"/>
  <c r="J87" i="93"/>
  <c r="J86" i="93" s="1"/>
  <c r="J96" i="93"/>
  <c r="J105" i="93"/>
  <c r="Q9" i="93"/>
  <c r="M39" i="93"/>
  <c r="W39" i="93" s="1"/>
  <c r="L78" i="93"/>
  <c r="L21" i="93"/>
  <c r="L87" i="93"/>
  <c r="D21" i="93"/>
  <c r="M27" i="93"/>
  <c r="M41" i="93"/>
  <c r="V41" i="93" s="1"/>
  <c r="D51" i="93"/>
  <c r="M61" i="93"/>
  <c r="D72" i="93"/>
  <c r="M84" i="93"/>
  <c r="D105" i="93"/>
  <c r="I106" i="93"/>
  <c r="I97" i="93"/>
  <c r="I92" i="93"/>
  <c r="I88" i="93"/>
  <c r="I77" i="93"/>
  <c r="I73" i="93"/>
  <c r="AA91" i="93"/>
  <c r="AA67" i="93"/>
  <c r="AA47" i="93"/>
  <c r="AA15" i="93"/>
  <c r="U41" i="93"/>
  <c r="AA41" i="93" s="1"/>
  <c r="U60" i="93"/>
  <c r="AA60" i="93" s="1"/>
  <c r="U69" i="93"/>
  <c r="AA69" i="93" s="1"/>
  <c r="U74" i="93"/>
  <c r="AA74" i="93" s="1"/>
  <c r="U79" i="93"/>
  <c r="AA79" i="93" s="1"/>
  <c r="U83" i="93"/>
  <c r="AA83" i="93" s="1"/>
  <c r="U89" i="93"/>
  <c r="AA89" i="93" s="1"/>
  <c r="U93" i="93"/>
  <c r="AA93" i="93" s="1"/>
  <c r="U102" i="93"/>
  <c r="AA102" i="93" s="1"/>
  <c r="U107" i="93"/>
  <c r="AA107" i="93" s="1"/>
  <c r="U8" i="93"/>
  <c r="AA8" i="93" s="1"/>
  <c r="U13" i="93"/>
  <c r="AA13" i="93" s="1"/>
  <c r="U18" i="93"/>
  <c r="AA18" i="93" s="1"/>
  <c r="U25" i="93"/>
  <c r="AA25" i="93" s="1"/>
  <c r="U29" i="93"/>
  <c r="AA29" i="93" s="1"/>
  <c r="U35" i="93"/>
  <c r="AA35" i="93" s="1"/>
  <c r="U40" i="93"/>
  <c r="AA40" i="93" s="1"/>
  <c r="U44" i="93"/>
  <c r="AA44" i="93" s="1"/>
  <c r="U48" i="93"/>
  <c r="AA48" i="93" s="1"/>
  <c r="U53" i="93"/>
  <c r="AA53" i="93" s="1"/>
  <c r="U57" i="93"/>
  <c r="AA57" i="93" s="1"/>
  <c r="U64" i="93"/>
  <c r="AA64" i="93" s="1"/>
  <c r="U68" i="93"/>
  <c r="AA68" i="93" s="1"/>
  <c r="U73" i="93"/>
  <c r="AA73" i="93" s="1"/>
  <c r="U77" i="93"/>
  <c r="AA77" i="93" s="1"/>
  <c r="U82" i="93"/>
  <c r="AA82" i="93" s="1"/>
  <c r="U92" i="93"/>
  <c r="AA92" i="93" s="1"/>
  <c r="U97" i="93"/>
  <c r="AA97" i="93" s="1"/>
  <c r="U101" i="93"/>
  <c r="AA101" i="93" s="1"/>
  <c r="U106" i="93"/>
  <c r="AA106" i="93" s="1"/>
  <c r="U6" i="93"/>
  <c r="U24" i="93"/>
  <c r="U59" i="93"/>
  <c r="U87" i="93"/>
  <c r="U12" i="93"/>
  <c r="U31" i="93"/>
  <c r="U96" i="93"/>
  <c r="U19" i="93"/>
  <c r="AA19" i="93" s="1"/>
  <c r="H12" i="93"/>
  <c r="I8" i="93"/>
  <c r="N27" i="93"/>
  <c r="X27" i="93" s="1"/>
  <c r="W27" i="93"/>
  <c r="N88" i="93"/>
  <c r="X88" i="93" s="1"/>
  <c r="Y88" i="93" s="1"/>
  <c r="AC88" i="93" s="1"/>
  <c r="M88" i="93"/>
  <c r="M54" i="93"/>
  <c r="N54" i="93" s="1"/>
  <c r="R54" i="93" s="1"/>
  <c r="Q82" i="93"/>
  <c r="Q8" i="93"/>
  <c r="Q17" i="93"/>
  <c r="Q88" i="93"/>
  <c r="K82" i="93"/>
  <c r="K8" i="93"/>
  <c r="K88" i="93"/>
  <c r="K57" i="93"/>
  <c r="M22" i="93"/>
  <c r="L105" i="93"/>
  <c r="M64" i="93"/>
  <c r="H53" i="42"/>
  <c r="H8" i="42"/>
  <c r="H2" i="42"/>
  <c r="H30" i="42"/>
  <c r="H57" i="42"/>
  <c r="H46" i="42"/>
  <c r="L59" i="93"/>
  <c r="M101" i="93"/>
  <c r="W101" i="93" s="1"/>
  <c r="Q68" i="93"/>
  <c r="Q44" i="93"/>
  <c r="R27" i="93"/>
  <c r="Q77" i="93"/>
  <c r="I57" i="93"/>
  <c r="M44" i="93"/>
  <c r="M97" i="93"/>
  <c r="N97" i="93" s="1"/>
  <c r="L31" i="93"/>
  <c r="M57" i="93"/>
  <c r="D5" i="101"/>
  <c r="D2" i="101"/>
  <c r="H72" i="42"/>
  <c r="D96" i="93"/>
  <c r="N22" i="93"/>
  <c r="R22" i="93" s="1"/>
  <c r="M82" i="93"/>
  <c r="N82" i="93" s="1"/>
  <c r="X82" i="93" s="1"/>
  <c r="Q73" i="93"/>
  <c r="Q64" i="93"/>
  <c r="Q106" i="93"/>
  <c r="I82" i="93"/>
  <c r="M77" i="93"/>
  <c r="M92" i="93"/>
  <c r="V92" i="93" s="1"/>
  <c r="M42" i="93"/>
  <c r="H10" i="42"/>
  <c r="H3" i="42"/>
  <c r="H27" i="42"/>
  <c r="N75" i="93"/>
  <c r="X75" i="93" s="1"/>
  <c r="N18" i="93"/>
  <c r="R18" i="93" s="1"/>
  <c r="W18" i="93"/>
  <c r="Y27" i="93"/>
  <c r="AC27" i="93" s="1"/>
  <c r="E17" i="101"/>
  <c r="E32" i="93"/>
  <c r="H35" i="42"/>
  <c r="N64" i="93"/>
  <c r="X64" i="93" s="1"/>
  <c r="N52" i="93"/>
  <c r="X52" i="93" s="1"/>
  <c r="V27" i="93"/>
  <c r="V14" i="93"/>
  <c r="V18" i="93"/>
  <c r="H14" i="42"/>
  <c r="H48" i="42"/>
  <c r="E43" i="93"/>
  <c r="H32" i="42"/>
  <c r="W54" i="93"/>
  <c r="R64" i="93"/>
  <c r="M45" i="93"/>
  <c r="D87" i="93"/>
  <c r="E55" i="93"/>
  <c r="M55" i="93" s="1"/>
  <c r="H22" i="42"/>
  <c r="E50" i="93"/>
  <c r="H78" i="42"/>
  <c r="E46" i="93"/>
  <c r="H50" i="42"/>
  <c r="E19" i="93"/>
  <c r="H61" i="42"/>
  <c r="D4" i="101"/>
  <c r="K14" i="93"/>
  <c r="Q14" i="93"/>
  <c r="R14" i="93" s="1"/>
  <c r="I14" i="93"/>
  <c r="I10" i="93"/>
  <c r="K10" i="93"/>
  <c r="Q10" i="93"/>
  <c r="E11" i="93"/>
  <c r="H85" i="42"/>
  <c r="F2" i="101" s="1"/>
  <c r="F5" i="101"/>
  <c r="E107" i="93"/>
  <c r="H43" i="42"/>
  <c r="I102" i="93"/>
  <c r="M102" i="93"/>
  <c r="N102" i="93" s="1"/>
  <c r="K102" i="93"/>
  <c r="E98" i="93"/>
  <c r="H11" i="42"/>
  <c r="E93" i="93"/>
  <c r="H69" i="42"/>
  <c r="E89" i="93"/>
  <c r="H26" i="42"/>
  <c r="I83" i="93"/>
  <c r="K83" i="93"/>
  <c r="I79" i="93"/>
  <c r="Q79" i="93"/>
  <c r="K79" i="93"/>
  <c r="E74" i="93"/>
  <c r="H12" i="42"/>
  <c r="E69" i="93"/>
  <c r="M69" i="93" s="1"/>
  <c r="N69" i="93" s="1"/>
  <c r="X69" i="93" s="1"/>
  <c r="H74" i="42"/>
  <c r="E65" i="93"/>
  <c r="H45" i="42"/>
  <c r="E60" i="93"/>
  <c r="H7" i="42"/>
  <c r="F10" i="101" s="1"/>
  <c r="E23" i="93"/>
  <c r="H67" i="42"/>
  <c r="R75" i="93"/>
  <c r="L51" i="93"/>
  <c r="M79" i="93"/>
  <c r="W79" i="93" s="1"/>
  <c r="M83" i="93"/>
  <c r="N83" i="93" s="1"/>
  <c r="M10" i="93"/>
  <c r="M20" i="93"/>
  <c r="N20" i="93" s="1"/>
  <c r="M37" i="93"/>
  <c r="V37" i="93" s="1"/>
  <c r="M49" i="93"/>
  <c r="V49" i="93" s="1"/>
  <c r="L96" i="93"/>
  <c r="M80" i="93"/>
  <c r="L24" i="93"/>
  <c r="M7" i="93"/>
  <c r="W7" i="93" s="1"/>
  <c r="H65" i="42"/>
  <c r="H80" i="42"/>
  <c r="H77" i="42"/>
  <c r="H33" i="42"/>
  <c r="H24" i="42"/>
  <c r="M8" i="93"/>
  <c r="V8" i="93" s="1"/>
  <c r="D24" i="93"/>
  <c r="D36" i="93"/>
  <c r="D59" i="93"/>
  <c r="D58" i="93" s="1"/>
  <c r="M70" i="93"/>
  <c r="V70" i="93" s="1"/>
  <c r="M94" i="93"/>
  <c r="M90" i="93"/>
  <c r="V90" i="93" s="1"/>
  <c r="M108" i="93"/>
  <c r="H42" i="42"/>
  <c r="N103" i="93"/>
  <c r="R103" i="93" s="1"/>
  <c r="W103" i="93"/>
  <c r="M13" i="93"/>
  <c r="D12" i="93"/>
  <c r="M66" i="93"/>
  <c r="D63" i="93"/>
  <c r="V9" i="93"/>
  <c r="W9" i="93"/>
  <c r="N9" i="93"/>
  <c r="X9" i="93" s="1"/>
  <c r="M17" i="93"/>
  <c r="D16" i="93"/>
  <c r="M35" i="93"/>
  <c r="D31" i="93"/>
  <c r="W42" i="93"/>
  <c r="N42" i="93"/>
  <c r="V42" i="93"/>
  <c r="L16" i="93"/>
  <c r="D6" i="93"/>
  <c r="N47" i="93"/>
  <c r="V47" i="93"/>
  <c r="W47" i="93"/>
  <c r="V25" i="93"/>
  <c r="N25" i="93"/>
  <c r="W25" i="93"/>
  <c r="M68" i="93"/>
  <c r="L63" i="93"/>
  <c r="M73" i="93"/>
  <c r="L72" i="93"/>
  <c r="N37" i="93"/>
  <c r="R37" i="93" s="1"/>
  <c r="N7" i="125"/>
  <c r="E109" i="93"/>
  <c r="H63" i="42"/>
  <c r="D16" i="101"/>
  <c r="E104" i="93"/>
  <c r="H73" i="42"/>
  <c r="E100" i="93"/>
  <c r="D15" i="101"/>
  <c r="H29" i="42"/>
  <c r="E95" i="93"/>
  <c r="H87" i="42"/>
  <c r="E91" i="93"/>
  <c r="H47" i="42"/>
  <c r="D14" i="101"/>
  <c r="E85" i="93"/>
  <c r="H58" i="42"/>
  <c r="E81" i="93"/>
  <c r="D13" i="101"/>
  <c r="H16" i="42"/>
  <c r="E71" i="93"/>
  <c r="H83" i="42"/>
  <c r="W33" i="93"/>
  <c r="W26" i="93"/>
  <c r="N26" i="93"/>
  <c r="R26" i="93" s="1"/>
  <c r="V57" i="93"/>
  <c r="W57" i="93"/>
  <c r="N57" i="93"/>
  <c r="N10" i="93"/>
  <c r="R10" i="93" s="1"/>
  <c r="W10" i="93"/>
  <c r="N101" i="93"/>
  <c r="V101" i="93"/>
  <c r="R9" i="93"/>
  <c r="N39" i="93"/>
  <c r="E76" i="93"/>
  <c r="D12" i="101"/>
  <c r="E67" i="93"/>
  <c r="D11" i="101"/>
  <c r="H64" i="42"/>
  <c r="E62" i="93"/>
  <c r="H86" i="42"/>
  <c r="D10" i="101"/>
  <c r="E56" i="93"/>
  <c r="H38" i="42"/>
  <c r="E53" i="93"/>
  <c r="F88" i="42"/>
  <c r="H13" i="42"/>
  <c r="D9" i="101"/>
  <c r="E48" i="93"/>
  <c r="H56" i="42"/>
  <c r="E38" i="93"/>
  <c r="D8" i="101"/>
  <c r="H17" i="42"/>
  <c r="E34" i="93"/>
  <c r="H40" i="42"/>
  <c r="D7" i="101"/>
  <c r="AA20" i="93"/>
  <c r="U10" i="93"/>
  <c r="V10" i="93"/>
  <c r="L36" i="93"/>
  <c r="L30" i="93" s="1"/>
  <c r="N84" i="93"/>
  <c r="W84" i="93"/>
  <c r="V84" i="93"/>
  <c r="H25" i="42"/>
  <c r="Y64" i="93"/>
  <c r="AC64" i="93" s="1"/>
  <c r="Y75" i="93"/>
  <c r="AC75" i="93" s="1"/>
  <c r="X14" i="93"/>
  <c r="N41" i="93"/>
  <c r="R41" i="93" s="1"/>
  <c r="W41" i="93"/>
  <c r="V106" i="93"/>
  <c r="N106" i="93"/>
  <c r="W106" i="93"/>
  <c r="F12" i="101"/>
  <c r="E29" i="93"/>
  <c r="H82" i="42"/>
  <c r="D6" i="101"/>
  <c r="U26" i="93"/>
  <c r="V26" i="93"/>
  <c r="U32" i="93"/>
  <c r="U37" i="93"/>
  <c r="U45" i="93"/>
  <c r="V45" i="93"/>
  <c r="U49" i="93"/>
  <c r="U54" i="93"/>
  <c r="V54" i="93"/>
  <c r="U65" i="93"/>
  <c r="N90" i="93"/>
  <c r="M99" i="93"/>
  <c r="E15" i="93"/>
  <c r="H84" i="42"/>
  <c r="D3" i="101"/>
  <c r="AA103" i="93"/>
  <c r="AA66" i="93"/>
  <c r="U86" i="93"/>
  <c r="S110" i="93"/>
  <c r="AI6" i="131"/>
  <c r="AI15" i="131"/>
  <c r="AI80" i="131"/>
  <c r="AI11" i="131"/>
  <c r="AI76" i="131"/>
  <c r="AI72" i="131"/>
  <c r="AI78" i="131"/>
  <c r="AI68" i="131"/>
  <c r="AI73" i="131"/>
  <c r="AI50" i="131"/>
  <c r="AI82" i="131"/>
  <c r="AI65" i="131"/>
  <c r="AI22" i="131"/>
  <c r="AI56" i="131"/>
  <c r="AI74" i="131"/>
  <c r="AI84" i="131"/>
  <c r="AI8" i="131"/>
  <c r="T36" i="131"/>
  <c r="T57" i="131"/>
  <c r="T55" i="131"/>
  <c r="T70" i="131"/>
  <c r="T73" i="131"/>
  <c r="T45" i="131"/>
  <c r="T51" i="131"/>
  <c r="T7" i="131"/>
  <c r="T60" i="131"/>
  <c r="P8" i="131"/>
  <c r="P74" i="131"/>
  <c r="AB4" i="131"/>
  <c r="AB6" i="131"/>
  <c r="AB35" i="131"/>
  <c r="AB40" i="131"/>
  <c r="AB23" i="131"/>
  <c r="AB87" i="131"/>
  <c r="AB84" i="131"/>
  <c r="AB65" i="131"/>
  <c r="AB76" i="131"/>
  <c r="AB86" i="131"/>
  <c r="AB43" i="131"/>
  <c r="AB5" i="131"/>
  <c r="AB10" i="131"/>
  <c r="AB11" i="131"/>
  <c r="AB48" i="131"/>
  <c r="AB83" i="131"/>
  <c r="AB75" i="131"/>
  <c r="AB42" i="131"/>
  <c r="AB70" i="131"/>
  <c r="AB60" i="131"/>
  <c r="AB37" i="131"/>
  <c r="AB62" i="131"/>
  <c r="AB9" i="131"/>
  <c r="AB85" i="131"/>
  <c r="AE8" i="131"/>
  <c r="AE23" i="131"/>
  <c r="AE85" i="131"/>
  <c r="X9" i="131"/>
  <c r="X81" i="131"/>
  <c r="X58" i="131"/>
  <c r="X35" i="131"/>
  <c r="X77" i="131"/>
  <c r="AI9" i="131"/>
  <c r="T10" i="131"/>
  <c r="P11" i="131"/>
  <c r="AE11" i="131"/>
  <c r="X12" i="131"/>
  <c r="AI12" i="131"/>
  <c r="T13" i="131"/>
  <c r="AE13" i="131"/>
  <c r="X14" i="131"/>
  <c r="AI14" i="131"/>
  <c r="T15" i="131"/>
  <c r="AE15" i="131"/>
  <c r="X16" i="131"/>
  <c r="AI16" i="131"/>
  <c r="T17" i="131"/>
  <c r="AE17" i="131"/>
  <c r="X18" i="131"/>
  <c r="AI18" i="131"/>
  <c r="T19" i="131"/>
  <c r="AE19" i="131"/>
  <c r="X20" i="131"/>
  <c r="AI20" i="131"/>
  <c r="T21" i="131"/>
  <c r="P22" i="131"/>
  <c r="AB22" i="131"/>
  <c r="AK22" i="131"/>
  <c r="AK4" i="131"/>
  <c r="AK13" i="131"/>
  <c r="AK64" i="131"/>
  <c r="AK50" i="131"/>
  <c r="AK41" i="131"/>
  <c r="AK12" i="131"/>
  <c r="AK25" i="131"/>
  <c r="AK86" i="131"/>
  <c r="AK76" i="131"/>
  <c r="AK69" i="131"/>
  <c r="AK60" i="131"/>
  <c r="AK46" i="131"/>
  <c r="AK61" i="131"/>
  <c r="AK83" i="131"/>
  <c r="AK54" i="131"/>
  <c r="AK16" i="131"/>
  <c r="AK74" i="131"/>
  <c r="AK62" i="131"/>
  <c r="H23" i="131"/>
  <c r="H20" i="131"/>
  <c r="H50" i="131"/>
  <c r="H61" i="131"/>
  <c r="H60" i="131"/>
  <c r="H73" i="131"/>
  <c r="H78" i="131"/>
  <c r="H85" i="131"/>
  <c r="H46" i="131"/>
  <c r="H43" i="131"/>
  <c r="H82" i="131"/>
  <c r="H81" i="131"/>
  <c r="H15" i="131"/>
  <c r="H59" i="131"/>
  <c r="H56" i="131"/>
  <c r="H77" i="131"/>
  <c r="V23" i="131"/>
  <c r="V62" i="131"/>
  <c r="V84" i="131"/>
  <c r="V31" i="131"/>
  <c r="V45" i="131"/>
  <c r="V47" i="131"/>
  <c r="V57" i="131"/>
  <c r="V79" i="131"/>
  <c r="V74" i="131"/>
  <c r="V71" i="131"/>
  <c r="V72" i="131"/>
  <c r="V86" i="131"/>
  <c r="V7" i="131"/>
  <c r="V46" i="131"/>
  <c r="V37" i="131"/>
  <c r="V38" i="131"/>
  <c r="V30" i="131"/>
  <c r="V40" i="131"/>
  <c r="V66" i="131"/>
  <c r="P24" i="131"/>
  <c r="AB24" i="131"/>
  <c r="AK24" i="131"/>
  <c r="H25" i="131"/>
  <c r="V25" i="131"/>
  <c r="P26" i="131"/>
  <c r="AB26" i="131"/>
  <c r="AK26" i="131"/>
  <c r="E28" i="93"/>
  <c r="H76" i="42"/>
  <c r="E24" i="93"/>
  <c r="H68" i="42"/>
  <c r="H52" i="42"/>
  <c r="H75" i="42"/>
  <c r="AE87" i="131"/>
  <c r="AI66" i="131"/>
  <c r="AI69" i="131"/>
  <c r="V42" i="131"/>
  <c r="AB53" i="131"/>
  <c r="AK81" i="131"/>
  <c r="AE5" i="131"/>
  <c r="H62" i="42"/>
  <c r="F15" i="101" s="1"/>
  <c r="E40" i="93"/>
  <c r="H21" i="42"/>
  <c r="H58" i="93"/>
  <c r="J58" i="93"/>
  <c r="T78" i="131"/>
  <c r="AE80" i="131"/>
  <c r="AB55" i="131"/>
  <c r="AK31" i="131"/>
  <c r="AB80" i="131"/>
  <c r="P76" i="131"/>
  <c r="V17" i="131"/>
  <c r="V79" i="93"/>
  <c r="W14" i="93"/>
  <c r="H37" i="42"/>
  <c r="F14" i="101" s="1"/>
  <c r="H60" i="42"/>
  <c r="E16" i="93"/>
  <c r="H68" i="131"/>
  <c r="P68" i="131"/>
  <c r="AK53" i="131"/>
  <c r="V20" i="131"/>
  <c r="Y20" i="131" s="1"/>
  <c r="P43" i="131"/>
  <c r="AI41" i="131"/>
  <c r="X70" i="131"/>
  <c r="H27" i="131"/>
  <c r="V27" i="131"/>
  <c r="AI27" i="131"/>
  <c r="T28" i="131"/>
  <c r="AE28" i="131"/>
  <c r="X29" i="131"/>
  <c r="AI29" i="131"/>
  <c r="T30" i="131"/>
  <c r="P31" i="131"/>
  <c r="AB31" i="131"/>
  <c r="H32" i="131"/>
  <c r="V32" i="131"/>
  <c r="P33" i="131"/>
  <c r="AB33" i="131"/>
  <c r="AK33" i="131"/>
  <c r="H34" i="131"/>
  <c r="V34" i="131"/>
  <c r="AI34" i="131"/>
  <c r="T35" i="131"/>
  <c r="AE35" i="131"/>
  <c r="X36" i="131"/>
  <c r="AK36" i="131"/>
  <c r="H37" i="131"/>
  <c r="P39" i="131"/>
  <c r="AE39" i="131"/>
  <c r="AE41" i="131"/>
  <c r="V43" i="131"/>
  <c r="T44" i="131"/>
  <c r="P45" i="131"/>
  <c r="AB45" i="131"/>
  <c r="AK45" i="131"/>
  <c r="AI46" i="131"/>
  <c r="T47" i="131"/>
  <c r="AE47" i="131"/>
  <c r="X48" i="131"/>
  <c r="V51" i="131"/>
  <c r="H52" i="131"/>
  <c r="V52" i="131"/>
  <c r="AI52" i="131"/>
  <c r="T53" i="131"/>
  <c r="X55" i="131"/>
  <c r="AI55" i="131"/>
  <c r="T56" i="131"/>
  <c r="AK58" i="131"/>
  <c r="P59" i="131"/>
  <c r="AB59" i="131"/>
  <c r="P60" i="131"/>
  <c r="AE60" i="131"/>
  <c r="H63" i="131"/>
  <c r="AI63" i="131"/>
  <c r="X64" i="131"/>
  <c r="H66" i="131"/>
  <c r="X67" i="131"/>
  <c r="AK67" i="131"/>
  <c r="P69" i="131"/>
  <c r="AB69" i="131"/>
  <c r="H70" i="131"/>
  <c r="V70" i="131"/>
  <c r="Y70" i="131" s="1"/>
  <c r="AK71" i="131"/>
  <c r="H72" i="131"/>
  <c r="P73" i="131"/>
  <c r="AB73" i="131"/>
  <c r="AK73" i="131"/>
  <c r="H74" i="131"/>
  <c r="H76" i="131"/>
  <c r="AE77" i="131"/>
  <c r="X78" i="131"/>
  <c r="T81" i="131"/>
  <c r="P40" i="131"/>
  <c r="P29" i="131"/>
  <c r="AL29" i="131" s="1"/>
  <c r="P7" i="131"/>
  <c r="P32" i="131"/>
  <c r="P27" i="131"/>
  <c r="P18" i="131"/>
  <c r="AL18" i="131" s="1"/>
  <c r="P17" i="131"/>
  <c r="P41" i="131"/>
  <c r="AL41" i="131" s="1"/>
  <c r="P67" i="131"/>
  <c r="P78" i="131"/>
  <c r="P46" i="131"/>
  <c r="P12" i="131"/>
  <c r="AL12" i="131" s="1"/>
  <c r="P56" i="131"/>
  <c r="AL56" i="131" s="1"/>
  <c r="P36" i="131"/>
  <c r="AL36" i="131" s="1"/>
  <c r="P5" i="131"/>
  <c r="P28" i="131"/>
  <c r="AL28" i="131" s="1"/>
  <c r="P44" i="131"/>
  <c r="AL44" i="131" s="1"/>
  <c r="P81" i="131"/>
  <c r="P64" i="131"/>
  <c r="AL64" i="131" s="1"/>
  <c r="P82" i="131"/>
  <c r="P34" i="131"/>
  <c r="P48" i="131"/>
  <c r="P42" i="131"/>
  <c r="P65" i="131"/>
  <c r="AL65" i="131" s="1"/>
  <c r="P23" i="131"/>
  <c r="P51" i="131"/>
  <c r="P72" i="131"/>
  <c r="P10" i="131"/>
  <c r="P25" i="131"/>
  <c r="P83" i="131"/>
  <c r="P75" i="131"/>
  <c r="AL75" i="131" s="1"/>
  <c r="P80" i="131"/>
  <c r="AL80" i="131" s="1"/>
  <c r="P53" i="131"/>
  <c r="AL53" i="131" s="1"/>
  <c r="P21" i="131"/>
  <c r="AL21" i="131" s="1"/>
  <c r="P19" i="131"/>
  <c r="AL19" i="131" s="1"/>
  <c r="P52" i="131"/>
  <c r="P37" i="131"/>
  <c r="P16" i="131"/>
  <c r="AL16" i="131" s="1"/>
  <c r="P35" i="131"/>
  <c r="P84" i="131"/>
  <c r="P66" i="131"/>
  <c r="P86" i="131"/>
  <c r="P4" i="131"/>
  <c r="P14" i="131"/>
  <c r="AL14" i="131" s="1"/>
  <c r="P47" i="131"/>
  <c r="P63" i="131"/>
  <c r="P55" i="131"/>
  <c r="AL55" i="131" s="1"/>
  <c r="P38" i="131"/>
  <c r="P49" i="131"/>
  <c r="AL49" i="131" s="1"/>
  <c r="P20" i="131"/>
  <c r="AL20" i="131" s="1"/>
  <c r="P30" i="131"/>
  <c r="P50" i="131"/>
  <c r="AL50" i="131" s="1"/>
  <c r="P70" i="131"/>
  <c r="P58" i="131"/>
  <c r="P85" i="131"/>
  <c r="P87" i="131"/>
  <c r="AE30" i="131"/>
  <c r="AE69" i="131"/>
  <c r="AE61" i="131"/>
  <c r="AE83" i="131"/>
  <c r="AE53" i="131"/>
  <c r="AE7" i="131"/>
  <c r="AE22" i="131"/>
  <c r="AE59" i="131"/>
  <c r="AE55" i="131"/>
  <c r="AE76" i="131"/>
  <c r="AE81" i="131"/>
  <c r="X3" i="131"/>
  <c r="X19" i="131"/>
  <c r="X24" i="131"/>
  <c r="X75" i="131"/>
  <c r="X66" i="131"/>
  <c r="X71" i="131"/>
  <c r="X60" i="131"/>
  <c r="X52" i="131"/>
  <c r="X44" i="131"/>
  <c r="X31" i="131"/>
  <c r="X10" i="131"/>
  <c r="X13" i="131"/>
  <c r="X74" i="131"/>
  <c r="X85" i="131"/>
  <c r="X39" i="131"/>
  <c r="X28" i="131"/>
  <c r="X43" i="131"/>
  <c r="X26" i="131"/>
  <c r="X7" i="131"/>
  <c r="X22" i="131"/>
  <c r="X83" i="131"/>
  <c r="X63" i="131"/>
  <c r="X37" i="131"/>
  <c r="X8" i="131"/>
  <c r="X38" i="131"/>
  <c r="X56" i="131"/>
  <c r="X41" i="131"/>
  <c r="X50" i="131"/>
  <c r="X62" i="131"/>
  <c r="X54" i="131"/>
  <c r="X79" i="131"/>
  <c r="X4" i="131"/>
  <c r="X2" i="131"/>
  <c r="X17" i="131"/>
  <c r="X34" i="131"/>
  <c r="X68" i="131"/>
  <c r="X23" i="131"/>
  <c r="X59" i="131"/>
  <c r="Y59" i="131" s="1"/>
  <c r="X57" i="131"/>
  <c r="X72" i="131"/>
  <c r="X86" i="131"/>
  <c r="X76" i="131"/>
  <c r="X5" i="131"/>
  <c r="X84" i="131"/>
  <c r="X33" i="131"/>
  <c r="X11" i="131"/>
  <c r="X46" i="131"/>
  <c r="X47" i="131"/>
  <c r="X51" i="131"/>
  <c r="X87" i="131"/>
  <c r="X73" i="131"/>
  <c r="X32" i="131"/>
  <c r="X6" i="131"/>
  <c r="X30" i="131"/>
  <c r="X45" i="131"/>
  <c r="X21" i="131"/>
  <c r="X53" i="131"/>
  <c r="X69" i="131"/>
  <c r="X82" i="131"/>
  <c r="H51" i="93"/>
  <c r="H30" i="93" s="1"/>
  <c r="J24" i="93"/>
  <c r="P61" i="131"/>
  <c r="AL61" i="131" s="1"/>
  <c r="AE54" i="131"/>
  <c r="AE45" i="131"/>
  <c r="AE26" i="131"/>
  <c r="P6" i="131"/>
  <c r="AL6" i="131" s="1"/>
  <c r="AE37" i="131"/>
  <c r="AE10" i="131"/>
  <c r="E21" i="93"/>
  <c r="E12" i="93"/>
  <c r="L7" i="125"/>
  <c r="AE56" i="131"/>
  <c r="AE57" i="131"/>
  <c r="AE43" i="131"/>
  <c r="P71" i="131"/>
  <c r="P77" i="131"/>
  <c r="AE50" i="131"/>
  <c r="AE52" i="131"/>
  <c r="X27" i="131"/>
  <c r="AK37" i="131"/>
  <c r="H38" i="131"/>
  <c r="X40" i="131"/>
  <c r="AI40" i="131"/>
  <c r="T41" i="131"/>
  <c r="X42" i="131"/>
  <c r="AK42" i="131"/>
  <c r="AI43" i="131"/>
  <c r="X49" i="131"/>
  <c r="AI49" i="131"/>
  <c r="T50" i="131"/>
  <c r="H51" i="131"/>
  <c r="AK51" i="131"/>
  <c r="P54" i="131"/>
  <c r="P57" i="131"/>
  <c r="AK59" i="131"/>
  <c r="X61" i="131"/>
  <c r="P62" i="131"/>
  <c r="V63" i="131"/>
  <c r="Y63" i="131" s="1"/>
  <c r="AI64" i="131"/>
  <c r="X65" i="131"/>
  <c r="AK65" i="131"/>
  <c r="AB71" i="131"/>
  <c r="T75" i="131"/>
  <c r="V76" i="131"/>
  <c r="Y76" i="131" s="1"/>
  <c r="T79" i="131"/>
  <c r="AE79" i="131"/>
  <c r="X80" i="131"/>
  <c r="T83" i="131"/>
  <c r="T74" i="131"/>
  <c r="T65" i="131"/>
  <c r="T64" i="131"/>
  <c r="T37" i="131"/>
  <c r="T23" i="131"/>
  <c r="T43" i="131"/>
  <c r="T52" i="131"/>
  <c r="T3" i="131"/>
  <c r="T66" i="131"/>
  <c r="T71" i="131"/>
  <c r="T42" i="131"/>
  <c r="T12" i="131"/>
  <c r="T9" i="131"/>
  <c r="T20" i="131"/>
  <c r="T16" i="131"/>
  <c r="T63" i="131"/>
  <c r="T61" i="131"/>
  <c r="T27" i="131"/>
  <c r="T29" i="131"/>
  <c r="T33" i="131"/>
  <c r="T85" i="131"/>
  <c r="T18" i="131"/>
  <c r="T80" i="131"/>
  <c r="T26" i="131"/>
  <c r="T24" i="131"/>
  <c r="T32" i="131"/>
  <c r="T38" i="131"/>
  <c r="T49" i="131"/>
  <c r="T58" i="131"/>
  <c r="T84" i="131"/>
  <c r="T14" i="131"/>
  <c r="T2" i="131"/>
  <c r="H35" i="131"/>
  <c r="H6" i="131"/>
  <c r="H22" i="131"/>
  <c r="H2" i="131"/>
  <c r="H16" i="131"/>
  <c r="H30" i="131"/>
  <c r="H26" i="131"/>
  <c r="H14" i="131"/>
  <c r="H17" i="131"/>
  <c r="H3" i="131"/>
  <c r="H8" i="131"/>
  <c r="H12" i="131"/>
  <c r="H18" i="131"/>
  <c r="H11" i="131"/>
  <c r="H21" i="131"/>
  <c r="H49" i="131"/>
  <c r="H33" i="131"/>
  <c r="H54" i="131"/>
  <c r="H42" i="131"/>
  <c r="H44" i="131"/>
  <c r="H71" i="131"/>
  <c r="H67" i="131"/>
  <c r="H86" i="131"/>
  <c r="H9" i="131"/>
  <c r="H19" i="131"/>
  <c r="H24" i="131"/>
  <c r="H29" i="131"/>
  <c r="H47" i="131"/>
  <c r="H48" i="131"/>
  <c r="H75" i="131"/>
  <c r="H28" i="131"/>
  <c r="H13" i="131"/>
  <c r="H39" i="131"/>
  <c r="H40" i="131"/>
  <c r="H53" i="131"/>
  <c r="H41" i="131"/>
  <c r="H64" i="131"/>
  <c r="T4" i="131"/>
  <c r="AI26" i="131"/>
  <c r="AI28" i="131"/>
  <c r="AI30" i="131"/>
  <c r="AI47" i="131"/>
  <c r="AI59" i="131"/>
  <c r="AI38" i="131"/>
  <c r="AI39" i="131"/>
  <c r="AI81" i="131"/>
  <c r="AI24" i="131"/>
  <c r="AI83" i="131"/>
  <c r="AI87" i="131"/>
  <c r="AI23" i="131"/>
  <c r="AI48" i="131"/>
  <c r="AI36" i="131"/>
  <c r="AI44" i="131"/>
  <c r="AI54" i="131"/>
  <c r="AI35" i="131"/>
  <c r="T5" i="131"/>
  <c r="AE4" i="131"/>
  <c r="AE31" i="131"/>
  <c r="AE6" i="131"/>
  <c r="AE16" i="131"/>
  <c r="AE25" i="131"/>
  <c r="AE20" i="131"/>
  <c r="AE33" i="131"/>
  <c r="AE24" i="131"/>
  <c r="AE75" i="131"/>
  <c r="AE12" i="131"/>
  <c r="AE9" i="131"/>
  <c r="AE78" i="131"/>
  <c r="AE66" i="131"/>
  <c r="AE86" i="131"/>
  <c r="AE38" i="131"/>
  <c r="AE51" i="131"/>
  <c r="AE3" i="131"/>
  <c r="AE34" i="131"/>
  <c r="AE42" i="131"/>
  <c r="AE14" i="131"/>
  <c r="AE74" i="131"/>
  <c r="AE65" i="131"/>
  <c r="AE70" i="131"/>
  <c r="AE84" i="131"/>
  <c r="AE36" i="131"/>
  <c r="AE48" i="131"/>
  <c r="AE2" i="131"/>
  <c r="AE46" i="131"/>
  <c r="AE58" i="131"/>
  <c r="AK7" i="131"/>
  <c r="AK17" i="131"/>
  <c r="AK30" i="131"/>
  <c r="AK34" i="131"/>
  <c r="AK28" i="131"/>
  <c r="AK39" i="131"/>
  <c r="AK3" i="131"/>
  <c r="AK5" i="131"/>
  <c r="AK29" i="131"/>
  <c r="AK23" i="131"/>
  <c r="AK2" i="131"/>
  <c r="AK27" i="131"/>
  <c r="AK35" i="131"/>
  <c r="AK72" i="131"/>
  <c r="AK82" i="131"/>
  <c r="AK78" i="131"/>
  <c r="AK40" i="131"/>
  <c r="AK47" i="131"/>
  <c r="AK11" i="131"/>
  <c r="AK8" i="131"/>
  <c r="AK18" i="131"/>
  <c r="AK14" i="131"/>
  <c r="AK19" i="131"/>
  <c r="AK79" i="131"/>
  <c r="AK68" i="131"/>
  <c r="AK75" i="131"/>
  <c r="AK66" i="131"/>
  <c r="AK57" i="131"/>
  <c r="AK44" i="131"/>
  <c r="H7" i="131"/>
  <c r="V8" i="131"/>
  <c r="Y8" i="131" s="1"/>
  <c r="V18" i="131"/>
  <c r="Y18" i="131" s="1"/>
  <c r="V4" i="131"/>
  <c r="Y4" i="131" s="1"/>
  <c r="V22" i="131"/>
  <c r="Y22" i="131" s="1"/>
  <c r="V81" i="131"/>
  <c r="Y81" i="131" s="1"/>
  <c r="V64" i="131"/>
  <c r="Y64" i="131" s="1"/>
  <c r="V73" i="131"/>
  <c r="Y73" i="131" s="1"/>
  <c r="V82" i="131"/>
  <c r="Y82" i="131" s="1"/>
  <c r="V54" i="131"/>
  <c r="Y54" i="131" s="1"/>
  <c r="V49" i="131"/>
  <c r="Y49" i="131" s="1"/>
  <c r="V6" i="131"/>
  <c r="Y6" i="131" s="1"/>
  <c r="V11" i="131"/>
  <c r="Y11" i="131" s="1"/>
  <c r="V16" i="131"/>
  <c r="Y16" i="131" s="1"/>
  <c r="V44" i="131"/>
  <c r="Y44" i="131" s="1"/>
  <c r="V53" i="131"/>
  <c r="Y53" i="131" s="1"/>
  <c r="V58" i="131"/>
  <c r="Y58" i="131" s="1"/>
  <c r="V24" i="131"/>
  <c r="Y24" i="131" s="1"/>
  <c r="V77" i="131"/>
  <c r="Y77" i="131" s="1"/>
  <c r="V39" i="131"/>
  <c r="Y39" i="131" s="1"/>
  <c r="V50" i="131"/>
  <c r="Y50" i="131" s="1"/>
  <c r="AI7" i="131"/>
  <c r="T8" i="131"/>
  <c r="AB7" i="131"/>
  <c r="AB17" i="131"/>
  <c r="AB39" i="131"/>
  <c r="AB63" i="131"/>
  <c r="AB3" i="131"/>
  <c r="AB25" i="131"/>
  <c r="AB13" i="131"/>
  <c r="AB32" i="131"/>
  <c r="AB20" i="131"/>
  <c r="AB16" i="131"/>
  <c r="AB50" i="131"/>
  <c r="AB51" i="131"/>
  <c r="AB28" i="131"/>
  <c r="AB36" i="131"/>
  <c r="AB61" i="131"/>
  <c r="AB66" i="131"/>
  <c r="AB77" i="131"/>
  <c r="AB58" i="131"/>
  <c r="AB54" i="131"/>
  <c r="AB44" i="131"/>
  <c r="AB18" i="131"/>
  <c r="AB21" i="131"/>
  <c r="AB41" i="131"/>
  <c r="P9" i="131"/>
  <c r="AL9" i="131" s="1"/>
  <c r="AK9" i="131"/>
  <c r="H10" i="131"/>
  <c r="AI10" i="131"/>
  <c r="AK84" i="131"/>
  <c r="V83" i="131"/>
  <c r="Y83" i="131" s="1"/>
  <c r="AB79" i="131"/>
  <c r="AE71" i="131"/>
  <c r="AB82" i="131"/>
  <c r="V60" i="131"/>
  <c r="Y60" i="131" s="1"/>
  <c r="V80" i="131"/>
  <c r="Y80" i="131" s="1"/>
  <c r="T76" i="131"/>
  <c r="T69" i="131"/>
  <c r="AE67" i="131"/>
  <c r="T62" i="131"/>
  <c r="V61" i="131"/>
  <c r="Y61" i="131" s="1"/>
  <c r="H62" i="131"/>
  <c r="AI57" i="131"/>
  <c r="T54" i="131"/>
  <c r="H79" i="131"/>
  <c r="T59" i="131"/>
  <c r="H57" i="131"/>
  <c r="V56" i="131"/>
  <c r="Y56" i="131" s="1"/>
  <c r="AE72" i="131"/>
  <c r="AK49" i="131"/>
  <c r="T48" i="131"/>
  <c r="T46" i="131"/>
  <c r="AE44" i="131"/>
  <c r="AK38" i="131"/>
  <c r="AE32" i="131"/>
  <c r="AB29" i="131"/>
  <c r="AK21" i="131"/>
  <c r="AB19" i="131"/>
  <c r="V10" i="131"/>
  <c r="Y10" i="131" s="1"/>
  <c r="AK6" i="131"/>
  <c r="H5" i="131"/>
  <c r="AB34" i="131"/>
  <c r="AB56" i="131"/>
  <c r="AB81" i="131"/>
  <c r="AB68" i="131"/>
  <c r="AB64" i="131"/>
  <c r="H87" i="131"/>
  <c r="H65" i="131"/>
  <c r="AE49" i="131"/>
  <c r="H45" i="131"/>
  <c r="V41" i="131"/>
  <c r="Y41" i="131" s="1"/>
  <c r="AE21" i="131"/>
  <c r="AK55" i="131"/>
  <c r="AK63" i="131"/>
  <c r="V69" i="131"/>
  <c r="Y69" i="131" s="1"/>
  <c r="AK85" i="131"/>
  <c r="T40" i="131"/>
  <c r="V35" i="131"/>
  <c r="Y35" i="131" s="1"/>
  <c r="AE62" i="131"/>
  <c r="AE73" i="131"/>
  <c r="AI62" i="131"/>
  <c r="AK32" i="131"/>
  <c r="AE29" i="131"/>
  <c r="AB14" i="131"/>
  <c r="T31" i="131"/>
  <c r="AI13" i="131"/>
  <c r="T39" i="131"/>
  <c r="AB47" i="131"/>
  <c r="AK87" i="131"/>
  <c r="H84" i="131"/>
  <c r="H83" i="131"/>
  <c r="AB78" i="131"/>
  <c r="T72" i="131"/>
  <c r="V68" i="131"/>
  <c r="Y68" i="131" s="1"/>
  <c r="T82" i="131"/>
  <c r="T77" i="131"/>
  <c r="AK70" i="131"/>
  <c r="T67" i="131"/>
  <c r="V65" i="131"/>
  <c r="Y65" i="131" s="1"/>
  <c r="V87" i="131"/>
  <c r="Y87" i="131" s="1"/>
  <c r="AK80" i="131"/>
  <c r="AI77" i="131"/>
  <c r="AI75" i="131"/>
  <c r="H69" i="131"/>
  <c r="T86" i="131"/>
  <c r="AK52" i="131"/>
  <c r="V85" i="131"/>
  <c r="Y85" i="131" s="1"/>
  <c r="AI58" i="131"/>
  <c r="T87" i="131"/>
  <c r="AE64" i="131"/>
  <c r="H58" i="131"/>
  <c r="V75" i="131"/>
  <c r="Y75" i="131" s="1"/>
  <c r="V55" i="131"/>
  <c r="Y55" i="131" s="1"/>
  <c r="AB49" i="131"/>
  <c r="AB38" i="131"/>
  <c r="T34" i="131"/>
  <c r="AB30" i="131"/>
  <c r="AE27" i="131"/>
  <c r="AK20" i="131"/>
  <c r="AB15" i="131"/>
  <c r="V12" i="131"/>
  <c r="Y12" i="131" s="1"/>
  <c r="AB52" i="131"/>
  <c r="AB46" i="131"/>
  <c r="AB57" i="131"/>
  <c r="AB72" i="131"/>
  <c r="AB74" i="131"/>
  <c r="AB67" i="131"/>
  <c r="H80" i="131"/>
  <c r="H55" i="131"/>
  <c r="AK43" i="131"/>
  <c r="AE40" i="131"/>
  <c r="H36" i="131"/>
  <c r="AK56" i="131"/>
  <c r="AK77" i="131"/>
  <c r="V78" i="131"/>
  <c r="Y78" i="131" s="1"/>
  <c r="V67" i="131"/>
  <c r="Y67" i="131" s="1"/>
  <c r="AI42" i="131"/>
  <c r="AB27" i="131"/>
  <c r="AE63" i="131"/>
  <c r="AE82" i="131"/>
  <c r="AK15" i="131"/>
  <c r="T6" i="131"/>
  <c r="AI4" i="131"/>
  <c r="AI61" i="131"/>
  <c r="T25" i="131"/>
  <c r="AE18" i="131"/>
  <c r="V36" i="131"/>
  <c r="Y36" i="131" s="1"/>
  <c r="AK10" i="131"/>
  <c r="H31" i="131"/>
  <c r="AB8" i="131"/>
  <c r="T68" i="131"/>
  <c r="T11" i="131"/>
  <c r="AB12" i="131"/>
  <c r="V13" i="131"/>
  <c r="Y13" i="131" s="1"/>
  <c r="AI32" i="131"/>
  <c r="AI5" i="131"/>
  <c r="AI79" i="131"/>
  <c r="AI86" i="131"/>
  <c r="AI71" i="131"/>
  <c r="AI53" i="131"/>
  <c r="AI45" i="131"/>
  <c r="AI33" i="131"/>
  <c r="AI17" i="131"/>
  <c r="AI25" i="131"/>
  <c r="AI19" i="131"/>
  <c r="AI21" i="131"/>
  <c r="AI31" i="131"/>
  <c r="AI70" i="131"/>
  <c r="AI85" i="131"/>
  <c r="AI60" i="131"/>
  <c r="AI67" i="131"/>
  <c r="AI51" i="131"/>
  <c r="AI37" i="131"/>
  <c r="AI2" i="131"/>
  <c r="V5" i="131"/>
  <c r="Y5" i="131" s="1"/>
  <c r="V28" i="131"/>
  <c r="Y28" i="131" s="1"/>
  <c r="V48" i="131"/>
  <c r="Y48" i="131" s="1"/>
  <c r="V21" i="131"/>
  <c r="Y21" i="131" s="1"/>
  <c r="V2" i="131"/>
  <c r="Y2" i="131" s="1"/>
  <c r="V33" i="131"/>
  <c r="Y33" i="131" s="1"/>
  <c r="V26" i="131"/>
  <c r="Y26" i="131" s="1"/>
  <c r="V9" i="131"/>
  <c r="Y9" i="131" s="1"/>
  <c r="V19" i="131"/>
  <c r="Y19" i="131" s="1"/>
  <c r="V15" i="131"/>
  <c r="V14" i="131"/>
  <c r="Y14" i="131" s="1"/>
  <c r="V29" i="131"/>
  <c r="Y29" i="131" s="1"/>
  <c r="AI3" i="131"/>
  <c r="P2" i="131"/>
  <c r="AL2" i="131" s="1"/>
  <c r="P13" i="131"/>
  <c r="AL13" i="131" s="1"/>
  <c r="P15" i="131"/>
  <c r="V3" i="131"/>
  <c r="Y3" i="131" s="1"/>
  <c r="H4" i="131"/>
  <c r="E6" i="93"/>
  <c r="X15" i="131"/>
  <c r="X25" i="131"/>
  <c r="P3" i="131"/>
  <c r="AL3" i="131" s="1"/>
  <c r="I7" i="125" l="1"/>
  <c r="W55" i="93"/>
  <c r="V55" i="93"/>
  <c r="P11" i="93"/>
  <c r="N61" i="93"/>
  <c r="W61" i="93"/>
  <c r="V83" i="93"/>
  <c r="V61" i="93"/>
  <c r="X103" i="93"/>
  <c r="X18" i="93"/>
  <c r="V20" i="93"/>
  <c r="V39" i="93"/>
  <c r="D86" i="93"/>
  <c r="W52" i="93"/>
  <c r="V52" i="93"/>
  <c r="P27" i="93"/>
  <c r="P17" i="93"/>
  <c r="D30" i="93"/>
  <c r="J30" i="93"/>
  <c r="W83" i="93"/>
  <c r="V33" i="93"/>
  <c r="P23" i="93"/>
  <c r="V7" i="93"/>
  <c r="N70" i="93"/>
  <c r="X70" i="93" s="1"/>
  <c r="AB70" i="93" s="1"/>
  <c r="L86" i="93"/>
  <c r="P7" i="93"/>
  <c r="Y82" i="93"/>
  <c r="AC82" i="93" s="1"/>
  <c r="Z82" i="93"/>
  <c r="AD82" i="93" s="1"/>
  <c r="AB82" i="93"/>
  <c r="X97" i="93"/>
  <c r="R97" i="93"/>
  <c r="V44" i="93"/>
  <c r="W44" i="93"/>
  <c r="N44" i="93"/>
  <c r="V22" i="93"/>
  <c r="W22" i="93"/>
  <c r="R82" i="93"/>
  <c r="W37" i="93"/>
  <c r="L58" i="93"/>
  <c r="N92" i="93"/>
  <c r="R92" i="93" s="1"/>
  <c r="W70" i="93"/>
  <c r="AB88" i="93"/>
  <c r="V77" i="93"/>
  <c r="W77" i="93"/>
  <c r="H88" i="42"/>
  <c r="X41" i="93"/>
  <c r="AB41" i="93" s="1"/>
  <c r="V69" i="93"/>
  <c r="N79" i="93"/>
  <c r="R79" i="93" s="1"/>
  <c r="W92" i="93"/>
  <c r="D5" i="93"/>
  <c r="D110" i="93" s="1"/>
  <c r="Z88" i="93"/>
  <c r="AD88" i="93" s="1"/>
  <c r="W64" i="93"/>
  <c r="V64" i="93"/>
  <c r="V88" i="93"/>
  <c r="W88" i="93"/>
  <c r="P26" i="93"/>
  <c r="K24" i="93"/>
  <c r="F16" i="101"/>
  <c r="X22" i="93"/>
  <c r="R70" i="93"/>
  <c r="L5" i="93"/>
  <c r="R88" i="93"/>
  <c r="W82" i="93"/>
  <c r="V82" i="93"/>
  <c r="V97" i="93"/>
  <c r="W97" i="93"/>
  <c r="N77" i="93"/>
  <c r="X77" i="93" s="1"/>
  <c r="AB27" i="93"/>
  <c r="Z27" i="93"/>
  <c r="AD27" i="93" s="1"/>
  <c r="R20" i="93"/>
  <c r="X20" i="93"/>
  <c r="R102" i="93"/>
  <c r="X102" i="93"/>
  <c r="K98" i="93"/>
  <c r="I98" i="93"/>
  <c r="Q98" i="93"/>
  <c r="M98" i="93"/>
  <c r="N98" i="93" s="1"/>
  <c r="R52" i="93"/>
  <c r="F3" i="101"/>
  <c r="W90" i="93"/>
  <c r="W69" i="93"/>
  <c r="F13" i="101"/>
  <c r="W8" i="93"/>
  <c r="N94" i="93"/>
  <c r="V94" i="93"/>
  <c r="W94" i="93"/>
  <c r="K60" i="93"/>
  <c r="Q60" i="93"/>
  <c r="I60" i="93"/>
  <c r="M60" i="93"/>
  <c r="I69" i="93"/>
  <c r="K69" i="93"/>
  <c r="Z69" i="93" s="1"/>
  <c r="AD69" i="93" s="1"/>
  <c r="Q69" i="93"/>
  <c r="R69" i="93" s="1"/>
  <c r="I46" i="93"/>
  <c r="Q46" i="93"/>
  <c r="K46" i="93"/>
  <c r="Q55" i="93"/>
  <c r="K55" i="93"/>
  <c r="I55" i="93"/>
  <c r="Q43" i="93"/>
  <c r="M43" i="93"/>
  <c r="I43" i="93"/>
  <c r="K43" i="93"/>
  <c r="AB64" i="93"/>
  <c r="Z64" i="93"/>
  <c r="AD64" i="93" s="1"/>
  <c r="K32" i="93"/>
  <c r="I32" i="93"/>
  <c r="Q32" i="93"/>
  <c r="M32" i="93"/>
  <c r="N32" i="93" s="1"/>
  <c r="V80" i="93"/>
  <c r="W80" i="93"/>
  <c r="F6" i="101"/>
  <c r="P19" i="93"/>
  <c r="F4" i="101"/>
  <c r="F7" i="101"/>
  <c r="F11" i="101"/>
  <c r="W20" i="93"/>
  <c r="N55" i="93"/>
  <c r="X55" i="93" s="1"/>
  <c r="Y55" i="93" s="1"/>
  <c r="AC55" i="93" s="1"/>
  <c r="N8" i="93"/>
  <c r="X8" i="93" s="1"/>
  <c r="M46" i="93"/>
  <c r="W49" i="93"/>
  <c r="N49" i="93"/>
  <c r="R49" i="93" s="1"/>
  <c r="K93" i="93"/>
  <c r="I93" i="93"/>
  <c r="M93" i="93"/>
  <c r="Q93" i="93"/>
  <c r="M11" i="93"/>
  <c r="M6" i="93" s="1"/>
  <c r="K11" i="93"/>
  <c r="I11" i="93"/>
  <c r="Q11" i="93"/>
  <c r="M89" i="93"/>
  <c r="Q89" i="93"/>
  <c r="K89" i="93"/>
  <c r="I89" i="93"/>
  <c r="N89" i="93"/>
  <c r="Z52" i="93"/>
  <c r="AD52" i="93" s="1"/>
  <c r="Y52" i="93"/>
  <c r="AC52" i="93" s="1"/>
  <c r="AB52" i="93"/>
  <c r="D17" i="101"/>
  <c r="N80" i="93"/>
  <c r="X80" i="93" s="1"/>
  <c r="W108" i="93"/>
  <c r="V108" i="93"/>
  <c r="N108" i="93"/>
  <c r="M23" i="93"/>
  <c r="N23" i="93" s="1"/>
  <c r="X23" i="93" s="1"/>
  <c r="I23" i="93"/>
  <c r="Q23" i="93"/>
  <c r="K23" i="93"/>
  <c r="Q65" i="93"/>
  <c r="M65" i="93"/>
  <c r="I65" i="93"/>
  <c r="K65" i="93"/>
  <c r="M74" i="93"/>
  <c r="N74" i="93" s="1"/>
  <c r="X74" i="93" s="1"/>
  <c r="K74" i="93"/>
  <c r="I74" i="93"/>
  <c r="Q74" i="93"/>
  <c r="W102" i="93"/>
  <c r="V102" i="93"/>
  <c r="M107" i="93"/>
  <c r="Q107" i="93"/>
  <c r="I107" i="93"/>
  <c r="K107" i="93"/>
  <c r="K19" i="93"/>
  <c r="I19" i="93"/>
  <c r="Q19" i="93"/>
  <c r="M19" i="93"/>
  <c r="K50" i="93"/>
  <c r="I50" i="93"/>
  <c r="M50" i="93"/>
  <c r="Q50" i="93"/>
  <c r="W45" i="93"/>
  <c r="N45" i="93"/>
  <c r="R45" i="93" s="1"/>
  <c r="N7" i="93"/>
  <c r="AB75" i="93"/>
  <c r="Z75" i="93"/>
  <c r="AD75" i="93" s="1"/>
  <c r="P9" i="93"/>
  <c r="AL54" i="131"/>
  <c r="K12" i="93"/>
  <c r="I12" i="93"/>
  <c r="AL85" i="131"/>
  <c r="AL4" i="131"/>
  <c r="AL35" i="131"/>
  <c r="AL5" i="131"/>
  <c r="AL59" i="131"/>
  <c r="Y51" i="131"/>
  <c r="Y43" i="131"/>
  <c r="P14" i="93"/>
  <c r="P25" i="93"/>
  <c r="Y40" i="131"/>
  <c r="AL40" i="131" s="1"/>
  <c r="Y46" i="131"/>
  <c r="AL46" i="131" s="1"/>
  <c r="Y71" i="131"/>
  <c r="Y47" i="131"/>
  <c r="Y62" i="131"/>
  <c r="AL62" i="131" s="1"/>
  <c r="Y103" i="93"/>
  <c r="AC103" i="93" s="1"/>
  <c r="AB103" i="93"/>
  <c r="Z103" i="93"/>
  <c r="AD103" i="93" s="1"/>
  <c r="P15" i="93"/>
  <c r="I15" i="93"/>
  <c r="K15" i="93"/>
  <c r="Q15" i="93"/>
  <c r="M15" i="93"/>
  <c r="N15" i="93" s="1"/>
  <c r="X15" i="93" s="1"/>
  <c r="X90" i="93"/>
  <c r="R90" i="93"/>
  <c r="Y69" i="93"/>
  <c r="AC69" i="93" s="1"/>
  <c r="AB69" i="93"/>
  <c r="AA54" i="93"/>
  <c r="X54" i="93"/>
  <c r="AA45" i="93"/>
  <c r="AA32" i="93"/>
  <c r="Z18" i="93"/>
  <c r="AD18" i="93" s="1"/>
  <c r="Y18" i="93"/>
  <c r="AC18" i="93" s="1"/>
  <c r="AB18" i="93"/>
  <c r="F8" i="101"/>
  <c r="K48" i="93"/>
  <c r="I48" i="93"/>
  <c r="Q48" i="93"/>
  <c r="M48" i="93"/>
  <c r="N48" i="93" s="1"/>
  <c r="X48" i="93" s="1"/>
  <c r="Q53" i="93"/>
  <c r="K53" i="93"/>
  <c r="E51" i="93"/>
  <c r="I53" i="93"/>
  <c r="M53" i="93"/>
  <c r="N53" i="93" s="1"/>
  <c r="X53" i="93" s="1"/>
  <c r="I67" i="93"/>
  <c r="K67" i="93"/>
  <c r="Q67" i="93"/>
  <c r="M67" i="93"/>
  <c r="N67" i="93" s="1"/>
  <c r="X67" i="93" s="1"/>
  <c r="E63" i="93"/>
  <c r="R57" i="93"/>
  <c r="X57" i="93"/>
  <c r="R83" i="93"/>
  <c r="X83" i="93"/>
  <c r="I85" i="93"/>
  <c r="K85" i="93"/>
  <c r="Q85" i="93"/>
  <c r="M85" i="93"/>
  <c r="N85" i="93" s="1"/>
  <c r="X85" i="93" s="1"/>
  <c r="I100" i="93"/>
  <c r="Q100" i="93"/>
  <c r="M100" i="93"/>
  <c r="N100" i="93" s="1"/>
  <c r="X100" i="93" s="1"/>
  <c r="K100" i="93"/>
  <c r="E96" i="93"/>
  <c r="W35" i="93"/>
  <c r="N35" i="93"/>
  <c r="V35" i="93"/>
  <c r="W66" i="93"/>
  <c r="N66" i="93"/>
  <c r="V66" i="93"/>
  <c r="AL77" i="131"/>
  <c r="AL58" i="131"/>
  <c r="AL63" i="131"/>
  <c r="AL83" i="131"/>
  <c r="AL51" i="131"/>
  <c r="AL48" i="131"/>
  <c r="AL81" i="131"/>
  <c r="AL78" i="131"/>
  <c r="AL73" i="131"/>
  <c r="K16" i="93"/>
  <c r="Y17" i="131"/>
  <c r="AL17" i="131" s="1"/>
  <c r="P18" i="93"/>
  <c r="Y42" i="131"/>
  <c r="AL42" i="131" s="1"/>
  <c r="I24" i="93"/>
  <c r="AL26" i="131"/>
  <c r="Y30" i="131"/>
  <c r="AL30" i="131" s="1"/>
  <c r="Y7" i="131"/>
  <c r="AL7" i="131" s="1"/>
  <c r="Y74" i="131"/>
  <c r="Y45" i="131"/>
  <c r="AL45" i="131" s="1"/>
  <c r="Y23" i="131"/>
  <c r="AL11" i="131"/>
  <c r="AL74" i="131"/>
  <c r="U110" i="93"/>
  <c r="AA65" i="93"/>
  <c r="R106" i="93"/>
  <c r="X106" i="93"/>
  <c r="X10" i="93"/>
  <c r="AA10" i="93"/>
  <c r="I62" i="93"/>
  <c r="Q62" i="93"/>
  <c r="M62" i="93"/>
  <c r="N62" i="93" s="1"/>
  <c r="X62" i="93" s="1"/>
  <c r="K62" i="93"/>
  <c r="E59" i="93"/>
  <c r="R39" i="93"/>
  <c r="X39" i="93"/>
  <c r="X101" i="93"/>
  <c r="R101" i="93"/>
  <c r="R33" i="93"/>
  <c r="X33" i="93"/>
  <c r="M95" i="93"/>
  <c r="K95" i="93"/>
  <c r="Q95" i="93"/>
  <c r="I95" i="93"/>
  <c r="K109" i="93"/>
  <c r="Q109" i="93"/>
  <c r="I109" i="93"/>
  <c r="M109" i="93"/>
  <c r="N109" i="93" s="1"/>
  <c r="X109" i="93" s="1"/>
  <c r="E105" i="93"/>
  <c r="L110" i="93"/>
  <c r="W73" i="93"/>
  <c r="V73" i="93"/>
  <c r="N73" i="93"/>
  <c r="N68" i="93"/>
  <c r="V68" i="93"/>
  <c r="W68" i="93"/>
  <c r="X42" i="93"/>
  <c r="R42" i="93"/>
  <c r="Y9" i="93"/>
  <c r="AC9" i="93" s="1"/>
  <c r="Z9" i="93"/>
  <c r="AD9" i="93" s="1"/>
  <c r="AB9" i="93"/>
  <c r="E5" i="93"/>
  <c r="I6" i="93"/>
  <c r="K6" i="93"/>
  <c r="P8" i="93"/>
  <c r="P10" i="93"/>
  <c r="Y15" i="131"/>
  <c r="AL15" i="131" s="1"/>
  <c r="AL71" i="131"/>
  <c r="P22" i="93"/>
  <c r="O21" i="93" s="1"/>
  <c r="AA21" i="93" s="1"/>
  <c r="AL70" i="131"/>
  <c r="AL47" i="131"/>
  <c r="AL23" i="131"/>
  <c r="AL34" i="131"/>
  <c r="AL67" i="131"/>
  <c r="AL60" i="131"/>
  <c r="Y52" i="131"/>
  <c r="AL39" i="131"/>
  <c r="Y34" i="131"/>
  <c r="AL33" i="131"/>
  <c r="AL68" i="131"/>
  <c r="AL76" i="131"/>
  <c r="P20" i="93"/>
  <c r="K40" i="93"/>
  <c r="Q40" i="93"/>
  <c r="I40" i="93"/>
  <c r="M40" i="93"/>
  <c r="N40" i="93" s="1"/>
  <c r="X40" i="93" s="1"/>
  <c r="Y25" i="131"/>
  <c r="AL25" i="131" s="1"/>
  <c r="AL24" i="131"/>
  <c r="Y38" i="131"/>
  <c r="Y86" i="131"/>
  <c r="AL86" i="131" s="1"/>
  <c r="Y79" i="131"/>
  <c r="AL79" i="131" s="1"/>
  <c r="Y31" i="131"/>
  <c r="AL31" i="131" s="1"/>
  <c r="AL22" i="131"/>
  <c r="AL8" i="131"/>
  <c r="AA49" i="93"/>
  <c r="X37" i="93"/>
  <c r="AA37" i="93"/>
  <c r="X26" i="93"/>
  <c r="AA26" i="93"/>
  <c r="P29" i="93"/>
  <c r="I29" i="93"/>
  <c r="Q29" i="93"/>
  <c r="K29" i="93"/>
  <c r="M29" i="93"/>
  <c r="N29" i="93"/>
  <c r="X29" i="93" s="1"/>
  <c r="Y14" i="93"/>
  <c r="AC14" i="93" s="1"/>
  <c r="AB14" i="93"/>
  <c r="Z14" i="93"/>
  <c r="AD14" i="93" s="1"/>
  <c r="Z22" i="93"/>
  <c r="AD22" i="93" s="1"/>
  <c r="AB22" i="93"/>
  <c r="Y22" i="93"/>
  <c r="AC22" i="93" s="1"/>
  <c r="K38" i="93"/>
  <c r="Q38" i="93"/>
  <c r="M38" i="93"/>
  <c r="N38" i="93" s="1"/>
  <c r="X38" i="93" s="1"/>
  <c r="I38" i="93"/>
  <c r="E36" i="93"/>
  <c r="F9" i="101"/>
  <c r="K56" i="93"/>
  <c r="I56" i="93"/>
  <c r="M56" i="93"/>
  <c r="N56" i="93" s="1"/>
  <c r="X56" i="93" s="1"/>
  <c r="Q56" i="93"/>
  <c r="M76" i="93"/>
  <c r="N76" i="93" s="1"/>
  <c r="X76" i="93" s="1"/>
  <c r="K76" i="93"/>
  <c r="Q76" i="93"/>
  <c r="E72" i="93"/>
  <c r="I76" i="93"/>
  <c r="Q81" i="93"/>
  <c r="I81" i="93"/>
  <c r="M81" i="93"/>
  <c r="N81" i="93" s="1"/>
  <c r="X81" i="93" s="1"/>
  <c r="K81" i="93"/>
  <c r="E78" i="93"/>
  <c r="M104" i="93"/>
  <c r="N104" i="93" s="1"/>
  <c r="X104" i="93" s="1"/>
  <c r="I104" i="93"/>
  <c r="Q104" i="93"/>
  <c r="K104" i="93"/>
  <c r="R25" i="93"/>
  <c r="X25" i="93"/>
  <c r="X47" i="93"/>
  <c r="R47" i="93"/>
  <c r="N17" i="93"/>
  <c r="W17" i="93"/>
  <c r="M16" i="93"/>
  <c r="N16" i="93" s="1"/>
  <c r="X16" i="93" s="1"/>
  <c r="V17" i="93"/>
  <c r="W13" i="93"/>
  <c r="V13" i="93"/>
  <c r="N13" i="93"/>
  <c r="AL57" i="131"/>
  <c r="P13" i="93"/>
  <c r="I21" i="93"/>
  <c r="K21" i="93"/>
  <c r="I51" i="93"/>
  <c r="AL87" i="131"/>
  <c r="AL38" i="131"/>
  <c r="AL52" i="131"/>
  <c r="AL10" i="131"/>
  <c r="AL82" i="131"/>
  <c r="J5" i="93"/>
  <c r="AL69" i="131"/>
  <c r="Y32" i="131"/>
  <c r="AL32" i="131" s="1"/>
  <c r="Y27" i="131"/>
  <c r="AL27" i="131" s="1"/>
  <c r="AL43" i="131"/>
  <c r="H110" i="93"/>
  <c r="I5" i="93"/>
  <c r="P28" i="93"/>
  <c r="M28" i="93"/>
  <c r="N28" i="93" s="1"/>
  <c r="X28" i="93" s="1"/>
  <c r="I28" i="93"/>
  <c r="K28" i="93"/>
  <c r="Q28" i="93"/>
  <c r="Y66" i="131"/>
  <c r="AL66" i="131" s="1"/>
  <c r="Y37" i="131"/>
  <c r="AL37" i="131" s="1"/>
  <c r="Y72" i="131"/>
  <c r="AL72" i="131" s="1"/>
  <c r="Y57" i="131"/>
  <c r="Y84" i="131"/>
  <c r="AL84" i="131" s="1"/>
  <c r="N99" i="93"/>
  <c r="V99" i="93"/>
  <c r="W99" i="93"/>
  <c r="I16" i="93"/>
  <c r="Y41" i="93"/>
  <c r="AC41" i="93" s="1"/>
  <c r="Z41" i="93"/>
  <c r="AD41" i="93" s="1"/>
  <c r="X84" i="93"/>
  <c r="R84" i="93"/>
  <c r="Y20" i="93"/>
  <c r="AC20" i="93" s="1"/>
  <c r="AB20" i="93"/>
  <c r="Z20" i="93"/>
  <c r="AD20" i="93" s="1"/>
  <c r="K34" i="93"/>
  <c r="Q34" i="93"/>
  <c r="M34" i="93"/>
  <c r="I34" i="93"/>
  <c r="E31" i="93"/>
  <c r="M71" i="93"/>
  <c r="N71" i="93" s="1"/>
  <c r="X71" i="93" s="1"/>
  <c r="K71" i="93"/>
  <c r="Q71" i="93"/>
  <c r="I71" i="93"/>
  <c r="K91" i="93"/>
  <c r="Q91" i="93"/>
  <c r="M91" i="93"/>
  <c r="N91" i="93" s="1"/>
  <c r="X91" i="93" s="1"/>
  <c r="I91" i="93"/>
  <c r="E87" i="93"/>
  <c r="X79" i="93"/>
  <c r="W6" i="93" l="1"/>
  <c r="N6" i="93"/>
  <c r="X6" i="93" s="1"/>
  <c r="V6" i="93"/>
  <c r="N11" i="93"/>
  <c r="X11" i="93" s="1"/>
  <c r="P16" i="93"/>
  <c r="P6" i="93"/>
  <c r="Y70" i="93"/>
  <c r="AC70" i="93" s="1"/>
  <c r="P85" i="93"/>
  <c r="P61" i="93"/>
  <c r="P69" i="93"/>
  <c r="P74" i="93"/>
  <c r="P72" i="93"/>
  <c r="Z70" i="93"/>
  <c r="AD70" i="93" s="1"/>
  <c r="P21" i="93"/>
  <c r="P12" i="93"/>
  <c r="P36" i="93"/>
  <c r="X92" i="93"/>
  <c r="R8" i="93"/>
  <c r="P76" i="93"/>
  <c r="P24" i="93"/>
  <c r="R61" i="93"/>
  <c r="X61" i="93"/>
  <c r="Y74" i="93"/>
  <c r="AC74" i="93" s="1"/>
  <c r="AB74" i="93"/>
  <c r="Z74" i="93"/>
  <c r="AD74" i="93" s="1"/>
  <c r="X44" i="93"/>
  <c r="R44" i="93"/>
  <c r="Z97" i="93"/>
  <c r="AD97" i="93" s="1"/>
  <c r="AB97" i="93"/>
  <c r="Y97" i="93"/>
  <c r="AC97" i="93" s="1"/>
  <c r="R80" i="93"/>
  <c r="AB55" i="93"/>
  <c r="P71" i="93"/>
  <c r="P60" i="93"/>
  <c r="Y77" i="93"/>
  <c r="AC77" i="93" s="1"/>
  <c r="Z77" i="93"/>
  <c r="AD77" i="93" s="1"/>
  <c r="AB77" i="93"/>
  <c r="R77" i="93"/>
  <c r="R98" i="93"/>
  <c r="X98" i="93"/>
  <c r="R32" i="93"/>
  <c r="X32" i="93"/>
  <c r="Y32" i="93" s="1"/>
  <c r="AC32" i="93" s="1"/>
  <c r="P42" i="93"/>
  <c r="P41" i="93"/>
  <c r="P39" i="93"/>
  <c r="P37" i="93"/>
  <c r="P45" i="93"/>
  <c r="P44" i="93"/>
  <c r="P49" i="93"/>
  <c r="P47" i="93"/>
  <c r="P106" i="93"/>
  <c r="P108" i="93"/>
  <c r="P57" i="93"/>
  <c r="P54" i="93"/>
  <c r="P52" i="93"/>
  <c r="P107" i="93"/>
  <c r="W65" i="93"/>
  <c r="V65" i="93"/>
  <c r="R108" i="93"/>
  <c r="P81" i="93"/>
  <c r="P53" i="93"/>
  <c r="P92" i="93"/>
  <c r="P94" i="93"/>
  <c r="P88" i="93"/>
  <c r="P90" i="93"/>
  <c r="M96" i="93"/>
  <c r="W96" i="93" s="1"/>
  <c r="O16" i="93"/>
  <c r="AA16" i="93" s="1"/>
  <c r="P97" i="93"/>
  <c r="P99" i="93"/>
  <c r="P102" i="93"/>
  <c r="P101" i="93"/>
  <c r="P103" i="93"/>
  <c r="Q16" i="93"/>
  <c r="P40" i="93"/>
  <c r="R89" i="93"/>
  <c r="X89" i="93"/>
  <c r="V89" i="93"/>
  <c r="W89" i="93"/>
  <c r="Z11" i="93"/>
  <c r="AD11" i="93" s="1"/>
  <c r="AB11" i="93"/>
  <c r="Y11" i="93"/>
  <c r="AC11" i="93" s="1"/>
  <c r="W11" i="93"/>
  <c r="V11" i="93"/>
  <c r="W46" i="93"/>
  <c r="V46" i="93"/>
  <c r="P48" i="93"/>
  <c r="R55" i="93"/>
  <c r="P100" i="93"/>
  <c r="P62" i="93"/>
  <c r="O59" i="93" s="1"/>
  <c r="W19" i="93"/>
  <c r="V19" i="93"/>
  <c r="R23" i="93"/>
  <c r="R21" i="93" s="1"/>
  <c r="Q21" i="93"/>
  <c r="W43" i="93"/>
  <c r="N43" i="93"/>
  <c r="V43" i="93"/>
  <c r="AB102" i="93"/>
  <c r="Z102" i="93"/>
  <c r="AD102" i="93" s="1"/>
  <c r="Y102" i="93"/>
  <c r="AC102" i="93" s="1"/>
  <c r="P77" i="93"/>
  <c r="P73" i="93"/>
  <c r="P75" i="93"/>
  <c r="O6" i="93"/>
  <c r="AA6" i="93" s="1"/>
  <c r="P35" i="93"/>
  <c r="P33" i="93"/>
  <c r="M12" i="93"/>
  <c r="N12" i="93" s="1"/>
  <c r="X12" i="93" s="1"/>
  <c r="Y12" i="93" s="1"/>
  <c r="X49" i="93"/>
  <c r="Z55" i="93"/>
  <c r="AD55" i="93" s="1"/>
  <c r="X45" i="93"/>
  <c r="Y45" i="93" s="1"/>
  <c r="AC45" i="93" s="1"/>
  <c r="P50" i="93"/>
  <c r="N65" i="93"/>
  <c r="P65" i="93"/>
  <c r="V23" i="93"/>
  <c r="M21" i="93"/>
  <c r="W23" i="93"/>
  <c r="P34" i="93"/>
  <c r="P89" i="93"/>
  <c r="R11" i="93"/>
  <c r="Q6" i="93"/>
  <c r="P93" i="93"/>
  <c r="N46" i="93"/>
  <c r="X46" i="93" s="1"/>
  <c r="P109" i="93"/>
  <c r="O105" i="93" s="1"/>
  <c r="AA105" i="93" s="1"/>
  <c r="P56" i="93"/>
  <c r="P43" i="93"/>
  <c r="P55" i="93"/>
  <c r="P46" i="93"/>
  <c r="W98" i="93"/>
  <c r="V98" i="93"/>
  <c r="P98" i="93"/>
  <c r="P79" i="93"/>
  <c r="P80" i="93"/>
  <c r="P83" i="93"/>
  <c r="P82" i="93"/>
  <c r="P84" i="93"/>
  <c r="F17" i="101"/>
  <c r="R29" i="93"/>
  <c r="P68" i="93"/>
  <c r="P70" i="93"/>
  <c r="P64" i="93"/>
  <c r="P66" i="93"/>
  <c r="X7" i="93"/>
  <c r="R7" i="93"/>
  <c r="R6" i="93" s="1"/>
  <c r="N50" i="93"/>
  <c r="V50" i="93"/>
  <c r="W50" i="93"/>
  <c r="N19" i="93"/>
  <c r="X19" i="93" s="1"/>
  <c r="N107" i="93"/>
  <c r="X107" i="93" s="1"/>
  <c r="W107" i="93"/>
  <c r="V107" i="93"/>
  <c r="R74" i="93"/>
  <c r="W74" i="93"/>
  <c r="V74" i="93"/>
  <c r="AB23" i="93"/>
  <c r="Y23" i="93"/>
  <c r="AC23" i="93" s="1"/>
  <c r="Z23" i="93"/>
  <c r="AD23" i="93" s="1"/>
  <c r="P104" i="93"/>
  <c r="P91" i="93"/>
  <c r="V93" i="93"/>
  <c r="W93" i="93"/>
  <c r="N93" i="93"/>
  <c r="P95" i="93"/>
  <c r="P38" i="93"/>
  <c r="W32" i="93"/>
  <c r="V32" i="93"/>
  <c r="P32" i="93"/>
  <c r="W60" i="93"/>
  <c r="V60" i="93"/>
  <c r="N60" i="93"/>
  <c r="X60" i="93" s="1"/>
  <c r="X94" i="93"/>
  <c r="R94" i="93"/>
  <c r="P67" i="93"/>
  <c r="Z85" i="93"/>
  <c r="AD85" i="93" s="1"/>
  <c r="Y85" i="93"/>
  <c r="AC85" i="93" s="1"/>
  <c r="AB85" i="93"/>
  <c r="Y15" i="93"/>
  <c r="AC15" i="93" s="1"/>
  <c r="Z15" i="93"/>
  <c r="AD15" i="93" s="1"/>
  <c r="AB15" i="93"/>
  <c r="AB104" i="93"/>
  <c r="Y104" i="93"/>
  <c r="AC104" i="93" s="1"/>
  <c r="Z104" i="93"/>
  <c r="AD104" i="93" s="1"/>
  <c r="Y81" i="93"/>
  <c r="AC81" i="93" s="1"/>
  <c r="AB81" i="93"/>
  <c r="Z81" i="93"/>
  <c r="AD81" i="93" s="1"/>
  <c r="AB71" i="93"/>
  <c r="Y71" i="93"/>
  <c r="AC71" i="93" s="1"/>
  <c r="Z71" i="93"/>
  <c r="AD71" i="93" s="1"/>
  <c r="AB16" i="93"/>
  <c r="Z16" i="93"/>
  <c r="Y16" i="93"/>
  <c r="R91" i="93"/>
  <c r="Q87" i="93"/>
  <c r="V34" i="93"/>
  <c r="W34" i="93"/>
  <c r="M31" i="93"/>
  <c r="Y91" i="93"/>
  <c r="AC91" i="93" s="1"/>
  <c r="AB91" i="93"/>
  <c r="Z91" i="93"/>
  <c r="AD91" i="93" s="1"/>
  <c r="I31" i="93"/>
  <c r="K31" i="93"/>
  <c r="N31" i="93"/>
  <c r="X31" i="93" s="1"/>
  <c r="E30" i="93"/>
  <c r="P51" i="93" s="1"/>
  <c r="N34" i="93"/>
  <c r="X34" i="93" s="1"/>
  <c r="AB84" i="93"/>
  <c r="Y84" i="93"/>
  <c r="AC84" i="93" s="1"/>
  <c r="Z84" i="93"/>
  <c r="AD84" i="93" s="1"/>
  <c r="R99" i="93"/>
  <c r="X99" i="93"/>
  <c r="Y25" i="93"/>
  <c r="AC25" i="93" s="1"/>
  <c r="AB25" i="93"/>
  <c r="Z25" i="93"/>
  <c r="AD25" i="93" s="1"/>
  <c r="I72" i="93"/>
  <c r="K72" i="93"/>
  <c r="W76" i="93"/>
  <c r="V76" i="93"/>
  <c r="R56" i="93"/>
  <c r="Z38" i="93"/>
  <c r="AD38" i="93" s="1"/>
  <c r="AB38" i="93"/>
  <c r="Y38" i="93"/>
  <c r="AC38" i="93" s="1"/>
  <c r="Z26" i="93"/>
  <c r="AD26" i="93" s="1"/>
  <c r="Y26" i="93"/>
  <c r="AC26" i="93" s="1"/>
  <c r="AB26" i="93"/>
  <c r="W40" i="93"/>
  <c r="V40" i="93"/>
  <c r="D3" i="125"/>
  <c r="AB42" i="93"/>
  <c r="Z42" i="93"/>
  <c r="AD42" i="93" s="1"/>
  <c r="Y42" i="93"/>
  <c r="AC42" i="93" s="1"/>
  <c r="M72" i="93"/>
  <c r="I105" i="93"/>
  <c r="K105" i="93"/>
  <c r="R109" i="93"/>
  <c r="Q105" i="93"/>
  <c r="V95" i="93"/>
  <c r="W95" i="93"/>
  <c r="AB62" i="93"/>
  <c r="Z62" i="93"/>
  <c r="AD62" i="93" s="1"/>
  <c r="Y62" i="93"/>
  <c r="AC62" i="93" s="1"/>
  <c r="V62" i="93"/>
  <c r="W62" i="93"/>
  <c r="M59" i="93"/>
  <c r="N59" i="93" s="1"/>
  <c r="X59" i="93" s="1"/>
  <c r="R35" i="93"/>
  <c r="X35" i="93"/>
  <c r="AB83" i="93"/>
  <c r="Y83" i="93"/>
  <c r="AC83" i="93" s="1"/>
  <c r="Z83" i="93"/>
  <c r="AD83" i="93" s="1"/>
  <c r="Q63" i="93"/>
  <c r="R67" i="93"/>
  <c r="AB53" i="93"/>
  <c r="Z53" i="93"/>
  <c r="AD53" i="93" s="1"/>
  <c r="Y53" i="93"/>
  <c r="AC53" i="93" s="1"/>
  <c r="K51" i="93"/>
  <c r="Y48" i="93"/>
  <c r="AC48" i="93" s="1"/>
  <c r="Z48" i="93"/>
  <c r="AD48" i="93" s="1"/>
  <c r="AB48" i="93"/>
  <c r="Z32" i="93"/>
  <c r="AD32" i="93" s="1"/>
  <c r="R15" i="93"/>
  <c r="Q12" i="93"/>
  <c r="O12" i="93"/>
  <c r="AA12" i="93" s="1"/>
  <c r="Y79" i="93"/>
  <c r="AC79" i="93" s="1"/>
  <c r="AB79" i="93"/>
  <c r="Z79" i="93"/>
  <c r="AD79" i="93" s="1"/>
  <c r="R71" i="93"/>
  <c r="R34" i="93"/>
  <c r="R31" i="93" s="1"/>
  <c r="Q31" i="93"/>
  <c r="R17" i="93"/>
  <c r="X17" i="93"/>
  <c r="V81" i="93"/>
  <c r="W81" i="93"/>
  <c r="M78" i="93"/>
  <c r="R76" i="93"/>
  <c r="Q72" i="93"/>
  <c r="W56" i="93"/>
  <c r="V56" i="93"/>
  <c r="V38" i="93"/>
  <c r="W38" i="93"/>
  <c r="M36" i="93"/>
  <c r="N36" i="93" s="1"/>
  <c r="X36" i="93" s="1"/>
  <c r="AB29" i="93"/>
  <c r="Z29" i="93"/>
  <c r="AD29" i="93" s="1"/>
  <c r="Y29" i="93"/>
  <c r="AC29" i="93" s="1"/>
  <c r="X73" i="93"/>
  <c r="R73" i="93"/>
  <c r="V109" i="93"/>
  <c r="W109" i="93"/>
  <c r="M105" i="93"/>
  <c r="N95" i="93"/>
  <c r="X95" i="93" s="1"/>
  <c r="AB101" i="93"/>
  <c r="Z101" i="93"/>
  <c r="AD101" i="93" s="1"/>
  <c r="Y101" i="93"/>
  <c r="AC101" i="93" s="1"/>
  <c r="R62" i="93"/>
  <c r="Q59" i="93"/>
  <c r="Z10" i="93"/>
  <c r="AD10" i="93" s="1"/>
  <c r="AB10" i="93"/>
  <c r="Y10" i="93"/>
  <c r="AC10" i="93" s="1"/>
  <c r="AB106" i="93"/>
  <c r="Z106" i="93"/>
  <c r="AD106" i="93" s="1"/>
  <c r="Y106" i="93"/>
  <c r="AC106" i="93" s="1"/>
  <c r="K96" i="93"/>
  <c r="I96" i="93"/>
  <c r="V100" i="93"/>
  <c r="W100" i="93"/>
  <c r="K63" i="93"/>
  <c r="I63" i="93"/>
  <c r="M51" i="93"/>
  <c r="V53" i="93"/>
  <c r="W53" i="93"/>
  <c r="W48" i="93"/>
  <c r="V48" i="93"/>
  <c r="Z45" i="93"/>
  <c r="AD45" i="93" s="1"/>
  <c r="AB90" i="93"/>
  <c r="Z90" i="93"/>
  <c r="AD90" i="93" s="1"/>
  <c r="Y90" i="93"/>
  <c r="AC90" i="93" s="1"/>
  <c r="AB92" i="93"/>
  <c r="Y92" i="93"/>
  <c r="AC92" i="93" s="1"/>
  <c r="Z92" i="93"/>
  <c r="AD92" i="93" s="1"/>
  <c r="V96" i="93"/>
  <c r="R28" i="93"/>
  <c r="R24" i="93" s="1"/>
  <c r="Q24" i="93"/>
  <c r="R104" i="93"/>
  <c r="W91" i="93"/>
  <c r="V91" i="93"/>
  <c r="M87" i="93"/>
  <c r="V28" i="93"/>
  <c r="W28" i="93"/>
  <c r="M24" i="93"/>
  <c r="K78" i="93"/>
  <c r="N78" i="93"/>
  <c r="X78" i="93" s="1"/>
  <c r="I78" i="93"/>
  <c r="K36" i="93"/>
  <c r="I36" i="93"/>
  <c r="R38" i="93"/>
  <c r="Q36" i="93"/>
  <c r="AB80" i="93"/>
  <c r="Y80" i="93"/>
  <c r="AC80" i="93" s="1"/>
  <c r="Z80" i="93"/>
  <c r="AD80" i="93" s="1"/>
  <c r="W29" i="93"/>
  <c r="V29" i="93"/>
  <c r="O24" i="93"/>
  <c r="AA24" i="93" s="1"/>
  <c r="Z37" i="93"/>
  <c r="AD37" i="93" s="1"/>
  <c r="Y37" i="93"/>
  <c r="AC37" i="93" s="1"/>
  <c r="AB37" i="93"/>
  <c r="R40" i="93"/>
  <c r="AB6" i="93"/>
  <c r="Z6" i="93"/>
  <c r="Y6" i="93"/>
  <c r="Y33" i="93"/>
  <c r="AC33" i="93" s="1"/>
  <c r="AB33" i="93"/>
  <c r="Z33" i="93"/>
  <c r="AD33" i="93" s="1"/>
  <c r="Y39" i="93"/>
  <c r="AC39" i="93" s="1"/>
  <c r="AB39" i="93"/>
  <c r="Z39" i="93"/>
  <c r="AD39" i="93" s="1"/>
  <c r="E58" i="93"/>
  <c r="P59" i="93" s="1"/>
  <c r="K59" i="93"/>
  <c r="I59" i="93"/>
  <c r="R66" i="93"/>
  <c r="X66" i="93"/>
  <c r="AB8" i="93"/>
  <c r="Y8" i="93"/>
  <c r="AC8" i="93" s="1"/>
  <c r="Z8" i="93"/>
  <c r="AD8" i="93" s="1"/>
  <c r="R100" i="93"/>
  <c r="Q96" i="93"/>
  <c r="W85" i="93"/>
  <c r="V85" i="93"/>
  <c r="Y57" i="93"/>
  <c r="AC57" i="93" s="1"/>
  <c r="AB57" i="93"/>
  <c r="Z57" i="93"/>
  <c r="AD57" i="93" s="1"/>
  <c r="W67" i="93"/>
  <c r="V67" i="93"/>
  <c r="Q51" i="93"/>
  <c r="R53" i="93"/>
  <c r="R48" i="93"/>
  <c r="I87" i="93"/>
  <c r="E86" i="93"/>
  <c r="N87" i="93"/>
  <c r="X87" i="93" s="1"/>
  <c r="K87" i="93"/>
  <c r="V71" i="93"/>
  <c r="W71" i="93"/>
  <c r="Y28" i="93"/>
  <c r="AC28" i="93" s="1"/>
  <c r="Z28" i="93"/>
  <c r="AD28" i="93" s="1"/>
  <c r="AB28" i="93"/>
  <c r="J110" i="93"/>
  <c r="K5" i="93"/>
  <c r="R13" i="93"/>
  <c r="X13" i="93"/>
  <c r="W16" i="93"/>
  <c r="V16" i="93"/>
  <c r="Y47" i="93"/>
  <c r="AC47" i="93" s="1"/>
  <c r="AB47" i="93"/>
  <c r="Z47" i="93"/>
  <c r="AD47" i="93" s="1"/>
  <c r="W104" i="93"/>
  <c r="V104" i="93"/>
  <c r="R81" i="93"/>
  <c r="Q78" i="93"/>
  <c r="Y76" i="93"/>
  <c r="AC76" i="93" s="1"/>
  <c r="AB76" i="93"/>
  <c r="Z76" i="93"/>
  <c r="AD76" i="93" s="1"/>
  <c r="AB56" i="93"/>
  <c r="Y56" i="93"/>
  <c r="AC56" i="93" s="1"/>
  <c r="Z56" i="93"/>
  <c r="AD56" i="93" s="1"/>
  <c r="AB49" i="93"/>
  <c r="Y49" i="93"/>
  <c r="AC49" i="93" s="1"/>
  <c r="Z49" i="93"/>
  <c r="AD49" i="93" s="1"/>
  <c r="AB40" i="93"/>
  <c r="Y40" i="93"/>
  <c r="AC40" i="93" s="1"/>
  <c r="Z40" i="93"/>
  <c r="AD40" i="93" s="1"/>
  <c r="X68" i="93"/>
  <c r="R68" i="93"/>
  <c r="AB109" i="93"/>
  <c r="Y109" i="93"/>
  <c r="AC109" i="93" s="1"/>
  <c r="Z109" i="93"/>
  <c r="AD109" i="93" s="1"/>
  <c r="AA59" i="93"/>
  <c r="M63" i="93"/>
  <c r="Y100" i="93"/>
  <c r="AC100" i="93" s="1"/>
  <c r="AB100" i="93"/>
  <c r="Z100" i="93"/>
  <c r="AD100" i="93" s="1"/>
  <c r="R85" i="93"/>
  <c r="AB67" i="93"/>
  <c r="Y67" i="93"/>
  <c r="AC67" i="93" s="1"/>
  <c r="Z67" i="93"/>
  <c r="AD67" i="93" s="1"/>
  <c r="AB54" i="93"/>
  <c r="Z54" i="93"/>
  <c r="AD54" i="93" s="1"/>
  <c r="Y54" i="93"/>
  <c r="AC54" i="93" s="1"/>
  <c r="V15" i="93"/>
  <c r="W15" i="93"/>
  <c r="R51" i="93" l="1"/>
  <c r="AC6" i="93"/>
  <c r="AC16" i="93"/>
  <c r="AD6" i="93"/>
  <c r="AD16" i="93"/>
  <c r="O87" i="93"/>
  <c r="O78" i="93"/>
  <c r="AA78" i="93" s="1"/>
  <c r="O51" i="93"/>
  <c r="AA51" i="93" s="1"/>
  <c r="Y61" i="93"/>
  <c r="AC61" i="93" s="1"/>
  <c r="AB61" i="93"/>
  <c r="Z61" i="93"/>
  <c r="AD61" i="93" s="1"/>
  <c r="P96" i="93"/>
  <c r="N96" i="93"/>
  <c r="X96" i="93" s="1"/>
  <c r="Z12" i="93"/>
  <c r="AD12" i="93" s="1"/>
  <c r="P87" i="93"/>
  <c r="P31" i="93"/>
  <c r="R12" i="93"/>
  <c r="P30" i="93"/>
  <c r="P63" i="93"/>
  <c r="P78" i="93"/>
  <c r="P105" i="93"/>
  <c r="AB44" i="93"/>
  <c r="Z44" i="93"/>
  <c r="AD44" i="93" s="1"/>
  <c r="Y44" i="93"/>
  <c r="AC44" i="93" s="1"/>
  <c r="AB45" i="93"/>
  <c r="R78" i="93"/>
  <c r="R72" i="93"/>
  <c r="O36" i="93"/>
  <c r="AA36" i="93" s="1"/>
  <c r="O72" i="93"/>
  <c r="AA72" i="93" s="1"/>
  <c r="Z94" i="93"/>
  <c r="AD94" i="93" s="1"/>
  <c r="Y94" i="93"/>
  <c r="AC94" i="93" s="1"/>
  <c r="AB94" i="93"/>
  <c r="AB46" i="93"/>
  <c r="Z46" i="93"/>
  <c r="AD46" i="93" s="1"/>
  <c r="Y46" i="93"/>
  <c r="AC46" i="93" s="1"/>
  <c r="AB32" i="93"/>
  <c r="Z60" i="93"/>
  <c r="AD60" i="93" s="1"/>
  <c r="AB60" i="93"/>
  <c r="Y60" i="93"/>
  <c r="AC60" i="93" s="1"/>
  <c r="R93" i="93"/>
  <c r="X93" i="93"/>
  <c r="O96" i="93"/>
  <c r="AA96" i="93" s="1"/>
  <c r="Z7" i="93"/>
  <c r="AD7" i="93" s="1"/>
  <c r="Y7" i="93"/>
  <c r="AC7" i="93" s="1"/>
  <c r="AB7" i="93"/>
  <c r="AB107" i="93"/>
  <c r="Y107" i="93"/>
  <c r="AC107" i="93" s="1"/>
  <c r="Z107" i="93"/>
  <c r="AD107" i="93" s="1"/>
  <c r="X50" i="93"/>
  <c r="R50" i="93"/>
  <c r="R65" i="93"/>
  <c r="R63" i="93" s="1"/>
  <c r="X65" i="93"/>
  <c r="O31" i="93"/>
  <c r="R19" i="93"/>
  <c r="R16" i="93" s="1"/>
  <c r="R5" i="93" s="1"/>
  <c r="AB98" i="93"/>
  <c r="Z98" i="93"/>
  <c r="AD98" i="93" s="1"/>
  <c r="Y98" i="93"/>
  <c r="AC98" i="93" s="1"/>
  <c r="E110" i="93"/>
  <c r="P5" i="93" s="1"/>
  <c r="V12" i="93"/>
  <c r="R95" i="93"/>
  <c r="R87" i="93" s="1"/>
  <c r="W12" i="93"/>
  <c r="Z19" i="93"/>
  <c r="AD19" i="93" s="1"/>
  <c r="Y19" i="93"/>
  <c r="AC19" i="93" s="1"/>
  <c r="AB19" i="93"/>
  <c r="O63" i="93"/>
  <c r="AA63" i="93" s="1"/>
  <c r="V21" i="93"/>
  <c r="W21" i="93"/>
  <c r="N21" i="93"/>
  <c r="X21" i="93" s="1"/>
  <c r="R107" i="93"/>
  <c r="R105" i="93" s="1"/>
  <c r="X43" i="93"/>
  <c r="R43" i="93"/>
  <c r="R60" i="93"/>
  <c r="R59" i="93" s="1"/>
  <c r="AB89" i="93"/>
  <c r="Z89" i="93"/>
  <c r="AD89" i="93" s="1"/>
  <c r="Y89" i="93"/>
  <c r="AC89" i="93" s="1"/>
  <c r="R46" i="93"/>
  <c r="Y108" i="93"/>
  <c r="AC108" i="93" s="1"/>
  <c r="Z108" i="93"/>
  <c r="AD108" i="93" s="1"/>
  <c r="AB108" i="93"/>
  <c r="G7" i="93"/>
  <c r="G32" i="93"/>
  <c r="G92" i="93"/>
  <c r="G106" i="93"/>
  <c r="G52" i="93"/>
  <c r="G99" i="93"/>
  <c r="G14" i="93"/>
  <c r="G98" i="93"/>
  <c r="G89" i="93"/>
  <c r="G65" i="93"/>
  <c r="G64" i="93"/>
  <c r="G79" i="93"/>
  <c r="G35" i="93"/>
  <c r="G83" i="93"/>
  <c r="G70" i="93"/>
  <c r="G26" i="93"/>
  <c r="G90" i="93"/>
  <c r="G93" i="93"/>
  <c r="G61" i="93"/>
  <c r="G44" i="93"/>
  <c r="G11" i="93"/>
  <c r="G46" i="93"/>
  <c r="G25" i="93"/>
  <c r="G74" i="93"/>
  <c r="G41" i="93"/>
  <c r="G43" i="93"/>
  <c r="G50" i="93"/>
  <c r="G77" i="93"/>
  <c r="G57" i="93"/>
  <c r="G108" i="93"/>
  <c r="G27" i="93"/>
  <c r="G13" i="93"/>
  <c r="G22" i="93"/>
  <c r="G33" i="93"/>
  <c r="G47" i="93"/>
  <c r="G80" i="93"/>
  <c r="G9" i="93"/>
  <c r="G66" i="93"/>
  <c r="G94" i="93"/>
  <c r="G82" i="93"/>
  <c r="G39" i="93"/>
  <c r="G8" i="93"/>
  <c r="G10" i="93"/>
  <c r="G18" i="93"/>
  <c r="G101" i="93"/>
  <c r="G103" i="93"/>
  <c r="G45" i="93"/>
  <c r="G17" i="93"/>
  <c r="G60" i="93"/>
  <c r="G20" i="93"/>
  <c r="G37" i="93"/>
  <c r="G69" i="93"/>
  <c r="G54" i="93"/>
  <c r="G55" i="93"/>
  <c r="G84" i="93"/>
  <c r="G102" i="93"/>
  <c r="G42" i="93"/>
  <c r="G68" i="93"/>
  <c r="G97" i="93"/>
  <c r="G75" i="93"/>
  <c r="G19" i="93"/>
  <c r="G23" i="93"/>
  <c r="G73" i="93"/>
  <c r="G88" i="93"/>
  <c r="G107" i="93"/>
  <c r="G53" i="93"/>
  <c r="G109" i="93"/>
  <c r="G38" i="93"/>
  <c r="G81" i="93"/>
  <c r="G104" i="93"/>
  <c r="G15" i="93"/>
  <c r="G100" i="93"/>
  <c r="G40" i="93"/>
  <c r="G56" i="93"/>
  <c r="G76" i="93"/>
  <c r="G21" i="93"/>
  <c r="G28" i="93"/>
  <c r="G91" i="93"/>
  <c r="G12" i="93"/>
  <c r="G85" i="93"/>
  <c r="G24" i="93"/>
  <c r="G62" i="93"/>
  <c r="G6" i="93"/>
  <c r="G34" i="93"/>
  <c r="G48" i="93"/>
  <c r="G67" i="93"/>
  <c r="G16" i="93"/>
  <c r="G95" i="93"/>
  <c r="G29" i="93"/>
  <c r="G71" i="93"/>
  <c r="G78" i="93"/>
  <c r="G59" i="93"/>
  <c r="G31" i="93"/>
  <c r="G51" i="93"/>
  <c r="G63" i="93"/>
  <c r="G87" i="93"/>
  <c r="G105" i="93"/>
  <c r="G72" i="93"/>
  <c r="G5" i="93"/>
  <c r="G96" i="93"/>
  <c r="G36" i="93"/>
  <c r="Y87" i="93"/>
  <c r="AC87" i="93" s="1"/>
  <c r="AB87" i="93"/>
  <c r="Z87" i="93"/>
  <c r="AD87" i="93" s="1"/>
  <c r="AB78" i="93"/>
  <c r="Y78" i="93"/>
  <c r="AC78" i="93" s="1"/>
  <c r="Z78" i="93"/>
  <c r="AD78" i="93" s="1"/>
  <c r="W24" i="93"/>
  <c r="V24" i="93"/>
  <c r="M5" i="93"/>
  <c r="N24" i="93"/>
  <c r="X24" i="93" s="1"/>
  <c r="V51" i="93"/>
  <c r="W51" i="93"/>
  <c r="V105" i="93"/>
  <c r="W105" i="93"/>
  <c r="Q5" i="93"/>
  <c r="Y35" i="93"/>
  <c r="AC35" i="93" s="1"/>
  <c r="Z35" i="93"/>
  <c r="AD35" i="93" s="1"/>
  <c r="AB35" i="93"/>
  <c r="V72" i="93"/>
  <c r="W72" i="93"/>
  <c r="AB99" i="93"/>
  <c r="Y99" i="93"/>
  <c r="AC99" i="93" s="1"/>
  <c r="Z99" i="93"/>
  <c r="AD99" i="93" s="1"/>
  <c r="Z31" i="93"/>
  <c r="AD31" i="93" s="1"/>
  <c r="AB31" i="93"/>
  <c r="Y31" i="93"/>
  <c r="AC31" i="93" s="1"/>
  <c r="W63" i="93"/>
  <c r="V63" i="93"/>
  <c r="AB13" i="93"/>
  <c r="Z13" i="93"/>
  <c r="AD13" i="93" s="1"/>
  <c r="Y13" i="93"/>
  <c r="AC13" i="93" s="1"/>
  <c r="D6" i="125"/>
  <c r="G86" i="93"/>
  <c r="K86" i="93"/>
  <c r="I86" i="93"/>
  <c r="Z59" i="93"/>
  <c r="AD59" i="93" s="1"/>
  <c r="AB59" i="93"/>
  <c r="Y59" i="93"/>
  <c r="AC59" i="93" s="1"/>
  <c r="Y96" i="93"/>
  <c r="AC96" i="93" s="1"/>
  <c r="AB96" i="93"/>
  <c r="Z96" i="93"/>
  <c r="AD96" i="93" s="1"/>
  <c r="Q58" i="93"/>
  <c r="Q30" i="93"/>
  <c r="N51" i="93"/>
  <c r="X51" i="93" s="1"/>
  <c r="N72" i="93"/>
  <c r="X72" i="93" s="1"/>
  <c r="R96" i="93"/>
  <c r="AB34" i="93"/>
  <c r="Z34" i="93"/>
  <c r="AD34" i="93" s="1"/>
  <c r="Y34" i="93"/>
  <c r="AC34" i="93" s="1"/>
  <c r="Q86" i="93"/>
  <c r="AB12" i="93"/>
  <c r="Y68" i="93"/>
  <c r="AC68" i="93" s="1"/>
  <c r="AB68" i="93"/>
  <c r="Z68" i="93"/>
  <c r="AD68" i="93" s="1"/>
  <c r="G58" i="93"/>
  <c r="D5" i="125"/>
  <c r="I58" i="93"/>
  <c r="K58" i="93"/>
  <c r="Z36" i="93"/>
  <c r="AD36" i="93" s="1"/>
  <c r="AB36" i="93"/>
  <c r="Y36" i="93"/>
  <c r="AC36" i="93" s="1"/>
  <c r="AA87" i="93"/>
  <c r="W59" i="93"/>
  <c r="V59" i="93"/>
  <c r="M58" i="93"/>
  <c r="N105" i="93"/>
  <c r="W31" i="93"/>
  <c r="V31" i="93"/>
  <c r="M30" i="93"/>
  <c r="Z66" i="93"/>
  <c r="AD66" i="93" s="1"/>
  <c r="AB66" i="93"/>
  <c r="Y66" i="93"/>
  <c r="AC66" i="93" s="1"/>
  <c r="V87" i="93"/>
  <c r="M86" i="93"/>
  <c r="W87" i="93"/>
  <c r="N63" i="93"/>
  <c r="X63" i="93" s="1"/>
  <c r="AB95" i="93"/>
  <c r="Y95" i="93"/>
  <c r="AC95" i="93" s="1"/>
  <c r="Z95" i="93"/>
  <c r="AD95" i="93" s="1"/>
  <c r="Y73" i="93"/>
  <c r="AC73" i="93" s="1"/>
  <c r="AB73" i="93"/>
  <c r="Z73" i="93"/>
  <c r="AD73" i="93" s="1"/>
  <c r="W36" i="93"/>
  <c r="V36" i="93"/>
  <c r="V78" i="93"/>
  <c r="W78" i="93"/>
  <c r="AB17" i="93"/>
  <c r="Z17" i="93"/>
  <c r="AD17" i="93" s="1"/>
  <c r="Y17" i="93"/>
  <c r="AC17" i="93" s="1"/>
  <c r="D4" i="125"/>
  <c r="K30" i="93"/>
  <c r="N30" i="93"/>
  <c r="X30" i="93" s="1"/>
  <c r="G30" i="93"/>
  <c r="I30" i="93"/>
  <c r="I110" i="93" s="1"/>
  <c r="AC12" i="93"/>
  <c r="R58" i="93" l="1"/>
  <c r="G49" i="93"/>
  <c r="P58" i="93"/>
  <c r="AA31" i="93"/>
  <c r="AA30" i="93"/>
  <c r="AA58" i="93"/>
  <c r="P86" i="93"/>
  <c r="R36" i="93"/>
  <c r="R30" i="93" s="1"/>
  <c r="R110" i="93" s="1"/>
  <c r="R86" i="93"/>
  <c r="Z43" i="93"/>
  <c r="AD43" i="93" s="1"/>
  <c r="AB43" i="93"/>
  <c r="Y43" i="93"/>
  <c r="AC43" i="93" s="1"/>
  <c r="AB93" i="93"/>
  <c r="Y93" i="93"/>
  <c r="AC93" i="93" s="1"/>
  <c r="Z93" i="93"/>
  <c r="AD93" i="93" s="1"/>
  <c r="K110" i="93"/>
  <c r="AB50" i="93"/>
  <c r="Z50" i="93"/>
  <c r="AD50" i="93" s="1"/>
  <c r="Y50" i="93"/>
  <c r="AC50" i="93" s="1"/>
  <c r="D7" i="125"/>
  <c r="Q110" i="93"/>
  <c r="Z21" i="93"/>
  <c r="AD21" i="93" s="1"/>
  <c r="Y21" i="93"/>
  <c r="AC21" i="93" s="1"/>
  <c r="AB21" i="93"/>
  <c r="Z65" i="93"/>
  <c r="AD65" i="93" s="1"/>
  <c r="AB65" i="93"/>
  <c r="Y65" i="93"/>
  <c r="AC65" i="93" s="1"/>
  <c r="Z63" i="93"/>
  <c r="AD63" i="93" s="1"/>
  <c r="Y63" i="93"/>
  <c r="AC63" i="93" s="1"/>
  <c r="AB63" i="93"/>
  <c r="N110" i="93"/>
  <c r="X105" i="93"/>
  <c r="C4" i="125"/>
  <c r="W30" i="93"/>
  <c r="V30" i="93"/>
  <c r="V58" i="93"/>
  <c r="C5" i="125"/>
  <c r="W58" i="93"/>
  <c r="Z72" i="93"/>
  <c r="AD72" i="93" s="1"/>
  <c r="AB72" i="93"/>
  <c r="Y72" i="93"/>
  <c r="AC72" i="93" s="1"/>
  <c r="Y24" i="93"/>
  <c r="AC24" i="93" s="1"/>
  <c r="Z24" i="93"/>
  <c r="AD24" i="93" s="1"/>
  <c r="AB24" i="93"/>
  <c r="V86" i="93"/>
  <c r="C6" i="125"/>
  <c r="W86" i="93"/>
  <c r="N58" i="93"/>
  <c r="X58" i="93" s="1"/>
  <c r="Z51" i="93"/>
  <c r="AD51" i="93" s="1"/>
  <c r="AB51" i="93"/>
  <c r="Y51" i="93"/>
  <c r="AC51" i="93" s="1"/>
  <c r="N86" i="93"/>
  <c r="X86" i="93" s="1"/>
  <c r="W5" i="93"/>
  <c r="M110" i="93"/>
  <c r="C3" i="125"/>
  <c r="V5" i="93"/>
  <c r="N5" i="93"/>
  <c r="X5" i="93" s="1"/>
  <c r="AB30" i="93"/>
  <c r="Y30" i="93"/>
  <c r="AC30" i="93" s="1"/>
  <c r="Z30" i="93"/>
  <c r="AD30" i="93" s="1"/>
  <c r="G110" i="93"/>
  <c r="C7" i="125" l="1"/>
  <c r="Z5" i="93"/>
  <c r="AD5" i="93" s="1"/>
  <c r="AB5" i="93"/>
  <c r="Y5" i="93"/>
  <c r="AC5" i="93" s="1"/>
  <c r="AB86" i="93"/>
  <c r="Z86" i="93"/>
  <c r="Y86" i="93"/>
  <c r="X110" i="93"/>
  <c r="Y58" i="93"/>
  <c r="AC58" i="93" s="1"/>
  <c r="Z58" i="93"/>
  <c r="AD58" i="93" s="1"/>
  <c r="AB58" i="93"/>
  <c r="AB105" i="93"/>
  <c r="Y105" i="93"/>
  <c r="AC105" i="93" s="1"/>
  <c r="Z105" i="93"/>
  <c r="AD105" i="93" s="1"/>
  <c r="AB110" i="93" l="1"/>
  <c r="Y110" i="93"/>
  <c r="AC86" i="93"/>
  <c r="AC110" i="93" s="1"/>
  <c r="AD86" i="93"/>
  <c r="AD110" i="93" s="1"/>
  <c r="Z110" i="93"/>
</calcChain>
</file>

<file path=xl/comments1.xml><?xml version="1.0" encoding="utf-8"?>
<comments xmlns="http://schemas.openxmlformats.org/spreadsheetml/2006/main">
  <authors>
    <author>Smitty</author>
  </authors>
  <commentList>
    <comment ref="C4" authorId="0" shapeId="0">
      <text>
        <r>
          <rPr>
            <b/>
            <sz val="9"/>
            <color indexed="81"/>
            <rFont val="Tahoma"/>
            <family val="2"/>
          </rPr>
          <t>Smitty:</t>
        </r>
        <r>
          <rPr>
            <sz val="9"/>
            <color indexed="81"/>
            <rFont val="Tahoma"/>
            <family val="2"/>
          </rPr>
          <t xml:space="preserve">
priority areas highlighted in orange</t>
        </r>
      </text>
    </comment>
    <comment ref="E4" authorId="0" shapeId="0">
      <text>
        <r>
          <rPr>
            <b/>
            <sz val="9"/>
            <color indexed="81"/>
            <rFont val="Tahoma"/>
            <family val="2"/>
          </rPr>
          <t>Smitty:</t>
        </r>
        <r>
          <rPr>
            <sz val="9"/>
            <color indexed="81"/>
            <rFont val="Tahoma"/>
            <family val="2"/>
          </rPr>
          <t xml:space="preserve">
BoS population projections for 2015</t>
        </r>
      </text>
    </comment>
    <comment ref="L4" authorId="0" shapeId="0">
      <text>
        <r>
          <rPr>
            <b/>
            <sz val="9"/>
            <color indexed="81"/>
            <rFont val="Tahoma"/>
            <family val="2"/>
          </rPr>
          <t>Smitty:</t>
        </r>
        <r>
          <rPr>
            <sz val="9"/>
            <color indexed="81"/>
            <rFont val="Tahoma"/>
            <family val="2"/>
          </rPr>
          <t xml:space="preserve">
2007 BoS census data</t>
        </r>
      </text>
    </comment>
    <comment ref="M4" authorId="0" shapeId="0">
      <text>
        <r>
          <rPr>
            <b/>
            <sz val="9"/>
            <color indexed="81"/>
            <rFont val="Tahoma"/>
            <family val="2"/>
          </rPr>
          <t>Smitty:</t>
        </r>
        <r>
          <rPr>
            <sz val="9"/>
            <color indexed="81"/>
            <rFont val="Tahoma"/>
            <family val="2"/>
          </rPr>
          <t xml:space="preserve">
Projected using average Pax/house in 2007 figures and assumed similar density for 2015</t>
        </r>
      </text>
    </comment>
    <comment ref="N4" authorId="0" shapeId="0">
      <text>
        <r>
          <rPr>
            <b/>
            <sz val="9"/>
            <color indexed="81"/>
            <rFont val="Tahoma"/>
            <family val="2"/>
          </rPr>
          <t>Smitty:</t>
        </r>
        <r>
          <rPr>
            <sz val="9"/>
            <color indexed="81"/>
            <rFont val="Tahoma"/>
            <family val="2"/>
          </rPr>
          <t xml:space="preserve">
from 2007 BoS figures</t>
        </r>
      </text>
    </comment>
    <comment ref="O4" authorId="0" shapeId="0">
      <text>
        <r>
          <rPr>
            <b/>
            <sz val="9"/>
            <color indexed="81"/>
            <rFont val="Tahoma"/>
            <family val="2"/>
          </rPr>
          <t>Smitty:</t>
        </r>
        <r>
          <rPr>
            <sz val="9"/>
            <color indexed="81"/>
            <rFont val="Tahoma"/>
            <family val="2"/>
          </rPr>
          <t xml:space="preserve">
source: OCHA</t>
        </r>
      </text>
    </comment>
    <comment ref="R4" authorId="0" shapeId="0">
      <text>
        <r>
          <rPr>
            <b/>
            <sz val="9"/>
            <color indexed="81"/>
            <rFont val="Tahoma"/>
            <family val="2"/>
          </rPr>
          <t>Smitty:</t>
        </r>
        <r>
          <rPr>
            <sz val="9"/>
            <color indexed="81"/>
            <rFont val="Tahoma"/>
            <family val="2"/>
          </rPr>
          <t xml:space="preserve">
divided no. of people under the poverty line from 2015 projections by estimated household size</t>
        </r>
      </text>
    </comment>
  </commentList>
</comments>
</file>

<file path=xl/comments2.xml><?xml version="1.0" encoding="utf-8"?>
<comments xmlns="http://schemas.openxmlformats.org/spreadsheetml/2006/main">
  <authors>
    <author>Smitty</author>
  </authors>
  <commentList>
    <comment ref="B1" authorId="0" shapeId="0">
      <text>
        <r>
          <rPr>
            <b/>
            <sz val="9"/>
            <color indexed="81"/>
            <rFont val="Tahoma"/>
            <family val="2"/>
          </rPr>
          <t>Smitty:</t>
        </r>
        <r>
          <rPr>
            <sz val="9"/>
            <color indexed="81"/>
            <rFont val="Tahoma"/>
            <family val="2"/>
          </rPr>
          <t xml:space="preserve">
Convert old tikinas to new tikina naming via TID lookup</t>
        </r>
      </text>
    </comment>
  </commentList>
</comments>
</file>

<file path=xl/comments3.xml><?xml version="1.0" encoding="utf-8"?>
<comments xmlns="http://schemas.openxmlformats.org/spreadsheetml/2006/main">
  <authors>
    <author>Smitty</author>
  </authors>
  <commentList>
    <comment ref="B3" authorId="0" shapeId="0">
      <text>
        <r>
          <rPr>
            <b/>
            <sz val="9"/>
            <color indexed="81"/>
            <rFont val="Tahoma"/>
            <family val="2"/>
          </rPr>
          <t>Smitty:</t>
        </r>
        <r>
          <rPr>
            <sz val="9"/>
            <color indexed="81"/>
            <rFont val="Tahoma"/>
            <family val="2"/>
          </rPr>
          <t xml:space="preserve">
Assessment performed by Western Division Commissioner due to proximity &amp; access to site</t>
        </r>
      </text>
    </comment>
  </commentList>
</comments>
</file>

<file path=xl/comments4.xml><?xml version="1.0" encoding="utf-8"?>
<comments xmlns="http://schemas.openxmlformats.org/spreadsheetml/2006/main">
  <authors>
    <author>Smitty</author>
  </authors>
  <commentList>
    <comment ref="B3" authorId="0" shapeId="0">
      <text>
        <r>
          <rPr>
            <b/>
            <sz val="9"/>
            <color indexed="81"/>
            <rFont val="Tahoma"/>
            <family val="2"/>
          </rPr>
          <t>Smitty:</t>
        </r>
        <r>
          <rPr>
            <sz val="9"/>
            <color indexed="81"/>
            <rFont val="Tahoma"/>
            <family val="2"/>
          </rPr>
          <t xml:space="preserve">
Assessment performed by Western Division Commissioner due to proximity &amp; access to site</t>
        </r>
      </text>
    </comment>
  </commentList>
</comments>
</file>

<file path=xl/comments5.xml><?xml version="1.0" encoding="utf-8"?>
<comments xmlns="http://schemas.openxmlformats.org/spreadsheetml/2006/main">
  <authors>
    <author>Smitty</author>
  </authors>
  <commentList>
    <comment ref="B1" authorId="0" shapeId="0">
      <text>
        <r>
          <rPr>
            <b/>
            <sz val="9"/>
            <color indexed="81"/>
            <rFont val="Tahoma"/>
            <family val="2"/>
          </rPr>
          <t>Smitty:</t>
        </r>
        <r>
          <rPr>
            <sz val="9"/>
            <color indexed="81"/>
            <rFont val="Tahoma"/>
            <family val="2"/>
          </rPr>
          <t xml:space="preserve">
These provinces contain tikinas designated priority areas. Not all tikinas in these provinces are designated priority however</t>
        </r>
      </text>
    </comment>
  </commentList>
</comments>
</file>

<file path=xl/sharedStrings.xml><?xml version="1.0" encoding="utf-8"?>
<sst xmlns="http://schemas.openxmlformats.org/spreadsheetml/2006/main" count="38591" uniqueCount="6503">
  <si>
    <t>Toga</t>
  </si>
  <si>
    <t>Namuka</t>
  </si>
  <si>
    <t xml:space="preserve"> </t>
  </si>
  <si>
    <t>Nasinu</t>
  </si>
  <si>
    <t>Moala</t>
  </si>
  <si>
    <t>Mataso</t>
  </si>
  <si>
    <t>Vione</t>
  </si>
  <si>
    <t>Vunato</t>
  </si>
  <si>
    <t>Navuti</t>
  </si>
  <si>
    <t>Tavuki</t>
  </si>
  <si>
    <t>Koro</t>
  </si>
  <si>
    <t>Province</t>
  </si>
  <si>
    <t>PROVINCE</t>
  </si>
  <si>
    <t>LOCATION</t>
  </si>
  <si>
    <t>AREA</t>
  </si>
  <si>
    <t>-</t>
  </si>
  <si>
    <t>TOTAL</t>
  </si>
  <si>
    <t>CENTRAL</t>
  </si>
  <si>
    <t>EASTERN</t>
  </si>
  <si>
    <t>NORTHERN</t>
  </si>
  <si>
    <t>WESTERN</t>
  </si>
  <si>
    <t>Naitasiri</t>
  </si>
  <si>
    <t>Namosi</t>
  </si>
  <si>
    <t>Rewa</t>
  </si>
  <si>
    <t>Serua</t>
  </si>
  <si>
    <t>Tailevu</t>
  </si>
  <si>
    <t>Kadavu</t>
  </si>
  <si>
    <t>Lau</t>
  </si>
  <si>
    <t>Lomaiviti</t>
  </si>
  <si>
    <t>Bua</t>
  </si>
  <si>
    <t>Cakaudrove</t>
  </si>
  <si>
    <t>Macuata</t>
  </si>
  <si>
    <t>Rotuma</t>
  </si>
  <si>
    <t>Ba</t>
  </si>
  <si>
    <t>Nadroga</t>
  </si>
  <si>
    <t>Ra</t>
  </si>
  <si>
    <t>Lomaivuna</t>
  </si>
  <si>
    <t>Matailobau</t>
  </si>
  <si>
    <t>Waimaro</t>
  </si>
  <si>
    <t>Wainimala</t>
  </si>
  <si>
    <t>Veivatuloa</t>
  </si>
  <si>
    <t>Wainikoroiluva</t>
  </si>
  <si>
    <t>Beqa</t>
  </si>
  <si>
    <t>Lami</t>
  </si>
  <si>
    <t>Noco</t>
  </si>
  <si>
    <t>Suva</t>
  </si>
  <si>
    <t>Nuku</t>
  </si>
  <si>
    <t>Bau</t>
  </si>
  <si>
    <t>Nakelo</t>
  </si>
  <si>
    <t>Verata</t>
  </si>
  <si>
    <t>Wainibuka</t>
  </si>
  <si>
    <t>Sawakasa</t>
  </si>
  <si>
    <t>Nabukelevu</t>
  </si>
  <si>
    <t>Naceva</t>
  </si>
  <si>
    <t>Nakasaleka</t>
  </si>
  <si>
    <t>Cicia</t>
  </si>
  <si>
    <t>Nayau</t>
  </si>
  <si>
    <t>Oneata</t>
  </si>
  <si>
    <t>Ono</t>
  </si>
  <si>
    <t>Totoya</t>
  </si>
  <si>
    <t>Vulaga</t>
  </si>
  <si>
    <t>Kabara</t>
  </si>
  <si>
    <t>Lakeba</t>
  </si>
  <si>
    <t>Lau_OtherIs</t>
  </si>
  <si>
    <t>Lomaloma</t>
  </si>
  <si>
    <t>Matuku</t>
  </si>
  <si>
    <t>Moce</t>
  </si>
  <si>
    <t>Mualevu</t>
  </si>
  <si>
    <t>Batiki</t>
  </si>
  <si>
    <t>Gau</t>
  </si>
  <si>
    <t>Lomai_OtherIs</t>
  </si>
  <si>
    <t>Nairai</t>
  </si>
  <si>
    <t>Ovalau</t>
  </si>
  <si>
    <t>Vuya</t>
  </si>
  <si>
    <t>Wainunu</t>
  </si>
  <si>
    <t>Nasavusavu</t>
  </si>
  <si>
    <t>Rabi</t>
  </si>
  <si>
    <t>Saqani</t>
  </si>
  <si>
    <t>Tunuloa</t>
  </si>
  <si>
    <t>Vaturova</t>
  </si>
  <si>
    <t>Wailevu</t>
  </si>
  <si>
    <t>Wainikeli</t>
  </si>
  <si>
    <t>Cikobia</t>
  </si>
  <si>
    <t>Dogotuki</t>
  </si>
  <si>
    <t>Labasa</t>
  </si>
  <si>
    <t>Sasa</t>
  </si>
  <si>
    <t>Itumuta</t>
  </si>
  <si>
    <t>Itutiu</t>
  </si>
  <si>
    <t>Juju</t>
  </si>
  <si>
    <t>Malhaha</t>
  </si>
  <si>
    <t>Noatau</t>
  </si>
  <si>
    <t>Oinafa</t>
  </si>
  <si>
    <t>Pejpei</t>
  </si>
  <si>
    <t>Magodro</t>
  </si>
  <si>
    <t>Nadi</t>
  </si>
  <si>
    <t>Naviti</t>
  </si>
  <si>
    <t>Nawaka</t>
  </si>
  <si>
    <t>Tavua</t>
  </si>
  <si>
    <t>Vuda</t>
  </si>
  <si>
    <t>Yasawa</t>
  </si>
  <si>
    <t>Baravi</t>
  </si>
  <si>
    <t>Cuvu</t>
  </si>
  <si>
    <t>Malolo</t>
  </si>
  <si>
    <t>Malomalo</t>
  </si>
  <si>
    <t>Nasigatoka</t>
  </si>
  <si>
    <t>Navosa</t>
  </si>
  <si>
    <t>Ruwailevu</t>
  </si>
  <si>
    <t>Vatulele</t>
  </si>
  <si>
    <t>Nakorotubu</t>
  </si>
  <si>
    <t>Nalawa</t>
  </si>
  <si>
    <t>Rakiraki</t>
  </si>
  <si>
    <t>Saivou</t>
  </si>
  <si>
    <t>Dawasamu</t>
  </si>
  <si>
    <t>Burebasaga</t>
  </si>
  <si>
    <t>Buretu</t>
  </si>
  <si>
    <t>Daku</t>
  </si>
  <si>
    <t>Dravo</t>
  </si>
  <si>
    <t>Dreketi</t>
  </si>
  <si>
    <t>Korolevu</t>
  </si>
  <si>
    <t>Korovou</t>
  </si>
  <si>
    <t>Kubulau</t>
  </si>
  <si>
    <t>Laucala</t>
  </si>
  <si>
    <t>Lutu</t>
  </si>
  <si>
    <t>Nabouwalu</t>
  </si>
  <si>
    <t>Lawaki</t>
  </si>
  <si>
    <t>Nabau</t>
  </si>
  <si>
    <t>Nadrau</t>
  </si>
  <si>
    <t>Naikorokoro</t>
  </si>
  <si>
    <t>Nabuna</t>
  </si>
  <si>
    <t>Naloto</t>
  </si>
  <si>
    <t>Namalata</t>
  </si>
  <si>
    <t>Namata</t>
  </si>
  <si>
    <t>Naigani</t>
  </si>
  <si>
    <t>Naroko</t>
  </si>
  <si>
    <t>Nasau</t>
  </si>
  <si>
    <t>Nasautoka</t>
  </si>
  <si>
    <t>Natokalau</t>
  </si>
  <si>
    <t>Naulu</t>
  </si>
  <si>
    <t>Nausori</t>
  </si>
  <si>
    <t>Navutu</t>
  </si>
  <si>
    <t>Navolau</t>
  </si>
  <si>
    <t>Nukutobici</t>
  </si>
  <si>
    <t>Soso</t>
  </si>
  <si>
    <t>Tai</t>
  </si>
  <si>
    <t>Togalevu</t>
  </si>
  <si>
    <t>Veinuqa</t>
  </si>
  <si>
    <t>Viria</t>
  </si>
  <si>
    <t>Namau</t>
  </si>
  <si>
    <t>Wailotua</t>
  </si>
  <si>
    <t>Boitaci</t>
  </si>
  <si>
    <t>Bureta</t>
  </si>
  <si>
    <t>Lamiti</t>
  </si>
  <si>
    <t>Levuka</t>
  </si>
  <si>
    <t>Malawai</t>
  </si>
  <si>
    <t>Manuku</t>
  </si>
  <si>
    <t>Matalevu</t>
  </si>
  <si>
    <t>Mua</t>
  </si>
  <si>
    <t>Nacavanadi</t>
  </si>
  <si>
    <t>Nagadro</t>
  </si>
  <si>
    <t>Naibalebale</t>
  </si>
  <si>
    <t>Nakoro</t>
  </si>
  <si>
    <t>Namara</t>
  </si>
  <si>
    <t>Nasomo</t>
  </si>
  <si>
    <t>Natauloa</t>
  </si>
  <si>
    <t>Navukailagi</t>
  </si>
  <si>
    <t>Niubasaga</t>
  </si>
  <si>
    <t>Nukuloa</t>
  </si>
  <si>
    <t>Qarani</t>
  </si>
  <si>
    <t>Raviravi</t>
  </si>
  <si>
    <t>Savuna</t>
  </si>
  <si>
    <t>Sawaieke</t>
  </si>
  <si>
    <t>Vadravadra</t>
  </si>
  <si>
    <t>Vanuaso</t>
  </si>
  <si>
    <t>Viro</t>
  </si>
  <si>
    <t>Vutuna</t>
  </si>
  <si>
    <t>Waima</t>
  </si>
  <si>
    <t>Waitoga</t>
  </si>
  <si>
    <t>Wakaya</t>
  </si>
  <si>
    <t>Wawa</t>
  </si>
  <si>
    <t>Yavu</t>
  </si>
  <si>
    <t>Bulu</t>
  </si>
  <si>
    <t>Dama</t>
  </si>
  <si>
    <t>Mataniwai</t>
  </si>
  <si>
    <t>Nacula</t>
  </si>
  <si>
    <t>Nadogo</t>
  </si>
  <si>
    <t>Nakavika</t>
  </si>
  <si>
    <t>Natewa</t>
  </si>
  <si>
    <t>Navatu</t>
  </si>
  <si>
    <t>Naweni</t>
  </si>
  <si>
    <t>Rukuruku</t>
  </si>
  <si>
    <t>Sarava</t>
  </si>
  <si>
    <t>Savusavu</t>
  </si>
  <si>
    <t>Tawake</t>
  </si>
  <si>
    <t>Vugalei</t>
  </si>
  <si>
    <t>Vutuni</t>
  </si>
  <si>
    <t>Wai</t>
  </si>
  <si>
    <t>Wailailai</t>
  </si>
  <si>
    <t>Wairiki</t>
  </si>
  <si>
    <t>Balevuto</t>
  </si>
  <si>
    <t>Cirisobu</t>
  </si>
  <si>
    <t>Delaiyadua</t>
  </si>
  <si>
    <t>Draiba</t>
  </si>
  <si>
    <t>Korobebe</t>
  </si>
  <si>
    <t>Koroqaqa</t>
  </si>
  <si>
    <t>Korovuto</t>
  </si>
  <si>
    <t>Lautoka</t>
  </si>
  <si>
    <t>Masimasi</t>
  </si>
  <si>
    <t>Mavua</t>
  </si>
  <si>
    <t>Momi</t>
  </si>
  <si>
    <t>Muaira</t>
  </si>
  <si>
    <t>Nadelei</t>
  </si>
  <si>
    <t>Nailaga</t>
  </si>
  <si>
    <t>Nailuva</t>
  </si>
  <si>
    <t>Nalauwaki</t>
  </si>
  <si>
    <t>Nalotawa</t>
  </si>
  <si>
    <t>Narewa</t>
  </si>
  <si>
    <t>Natabua</t>
  </si>
  <si>
    <t>Natawa</t>
  </si>
  <si>
    <t>Natia</t>
  </si>
  <si>
    <t>Natolevu</t>
  </si>
  <si>
    <t>Navaga</t>
  </si>
  <si>
    <t>Navitilevu</t>
  </si>
  <si>
    <t>Rabulu</t>
  </si>
  <si>
    <t>Saru</t>
  </si>
  <si>
    <t>Sigatoka</t>
  </si>
  <si>
    <t>Tavakubu</t>
  </si>
  <si>
    <t>Toko</t>
  </si>
  <si>
    <t>Vatamai</t>
  </si>
  <si>
    <t>Vatukoula</t>
  </si>
  <si>
    <t>Vatumani</t>
  </si>
  <si>
    <t>Veiquwawa</t>
  </si>
  <si>
    <t>Votua</t>
  </si>
  <si>
    <t>Wairuku</t>
  </si>
  <si>
    <t>Waya</t>
  </si>
  <si>
    <t>Wayalevu</t>
  </si>
  <si>
    <t>Yalalevu</t>
  </si>
  <si>
    <t>Yalobi</t>
  </si>
  <si>
    <t>Yamata</t>
  </si>
  <si>
    <t>Tikina</t>
  </si>
  <si>
    <t>Division</t>
  </si>
  <si>
    <t xml:space="preserve">POPULATION </t>
  </si>
  <si>
    <t>HOUSING</t>
  </si>
  <si>
    <t>District</t>
  </si>
  <si>
    <t>Eastern</t>
  </si>
  <si>
    <t>Daliconi</t>
  </si>
  <si>
    <t>Avea</t>
  </si>
  <si>
    <t>Malaka</t>
  </si>
  <si>
    <t>Muamua</t>
  </si>
  <si>
    <t>Mavana</t>
  </si>
  <si>
    <t>Western</t>
  </si>
  <si>
    <t>Nasau Village</t>
  </si>
  <si>
    <t>Central</t>
  </si>
  <si>
    <t>Uliloli Vil</t>
  </si>
  <si>
    <t>Ucunivanua Vil</t>
  </si>
  <si>
    <t>Sawa Vil</t>
  </si>
  <si>
    <t>Navunimono Vil</t>
  </si>
  <si>
    <t>Namoli Vil</t>
  </si>
  <si>
    <t xml:space="preserve">Naloto Vil </t>
  </si>
  <si>
    <t>Naivuruvuru Vil</t>
  </si>
  <si>
    <t>Wainikavula Setl</t>
  </si>
  <si>
    <t>Matacula Vil</t>
  </si>
  <si>
    <t>Namau Setl</t>
  </si>
  <si>
    <t>Waivou Vil</t>
  </si>
  <si>
    <t>Sawakasa 2</t>
  </si>
  <si>
    <t>Sawakasa 1</t>
  </si>
  <si>
    <t>Savu Setl</t>
  </si>
  <si>
    <t>Nalili Setl</t>
  </si>
  <si>
    <t>Lodoni Vil</t>
  </si>
  <si>
    <t>Delaivanua Setl</t>
  </si>
  <si>
    <t>Dakuinuku Vil</t>
  </si>
  <si>
    <t>Burerua Vil</t>
  </si>
  <si>
    <t>Namena</t>
  </si>
  <si>
    <t>Waivola Setl</t>
  </si>
  <si>
    <t>Waisei Setl</t>
  </si>
  <si>
    <t>Veicorocoro Setl</t>
  </si>
  <si>
    <t>Qoma Island</t>
  </si>
  <si>
    <t>Nasoni Settl</t>
  </si>
  <si>
    <t>Namena Vil</t>
  </si>
  <si>
    <t>Kelekuru Vil</t>
  </si>
  <si>
    <t>Drano Vil</t>
  </si>
  <si>
    <t>Burelevu Vil</t>
  </si>
  <si>
    <t>Baleitia/Lawaki Setl</t>
  </si>
  <si>
    <t xml:space="preserve">Nausori </t>
  </si>
  <si>
    <t>Vunimono Vil</t>
  </si>
  <si>
    <t>Naduru/Kuku Vil</t>
  </si>
  <si>
    <t>Nadali Vil</t>
  </si>
  <si>
    <t>Molituva/Kuku</t>
  </si>
  <si>
    <t>Namata Vil</t>
  </si>
  <si>
    <t>Tokaimalo</t>
  </si>
  <si>
    <t>Vunisea Village</t>
  </si>
  <si>
    <t>Nayaulevu Village</t>
  </si>
  <si>
    <t>Navuniyaumunu Village</t>
  </si>
  <si>
    <t>Navavai Village</t>
  </si>
  <si>
    <t>Naraviravi Village</t>
  </si>
  <si>
    <t>Namataveikai Village</t>
  </si>
  <si>
    <t>Naivutu Village</t>
  </si>
  <si>
    <t xml:space="preserve">Maniyava Village </t>
  </si>
  <si>
    <t>Tokio Village</t>
  </si>
  <si>
    <t>Rokotale Settelement</t>
  </si>
  <si>
    <t>Rokoroko Village</t>
  </si>
  <si>
    <t>Nanukuloa Village</t>
  </si>
  <si>
    <t xml:space="preserve">Naiserelagi Village </t>
  </si>
  <si>
    <t>Nailawa Village</t>
  </si>
  <si>
    <t xml:space="preserve">Barotu Village </t>
  </si>
  <si>
    <t>Barotu Settelement</t>
  </si>
  <si>
    <t>Vatukacevaceva Village</t>
  </si>
  <si>
    <t>Vaidoko Village</t>
  </si>
  <si>
    <t xml:space="preserve">Rewasa Village </t>
  </si>
  <si>
    <t>Nokonoko Village</t>
  </si>
  <si>
    <t>Narara Village</t>
  </si>
  <si>
    <t>Draunivau Village</t>
  </si>
  <si>
    <t>Drana/ Korotale Settlement</t>
  </si>
  <si>
    <t>Nalaba</t>
  </si>
  <si>
    <t>Nativi Village</t>
  </si>
  <si>
    <t>Namara Village</t>
  </si>
  <si>
    <t>Burelevu Village</t>
  </si>
  <si>
    <t>Nararavou Village</t>
  </si>
  <si>
    <t>Naqelecibi Village</t>
  </si>
  <si>
    <t>Nailuva Village</t>
  </si>
  <si>
    <t>Nabalasere Village</t>
  </si>
  <si>
    <t>Vitawa Village</t>
  </si>
  <si>
    <t>Narewa Village</t>
  </si>
  <si>
    <t>Vunitogoloa Village</t>
  </si>
  <si>
    <t>Rakiraki District School</t>
  </si>
  <si>
    <t>Navutulevu Village</t>
  </si>
  <si>
    <t>Navuavua Village</t>
  </si>
  <si>
    <t>Navolau #2</t>
  </si>
  <si>
    <t>Navolau #1</t>
  </si>
  <si>
    <t>Naivuvuni Village</t>
  </si>
  <si>
    <t>Maleke Village</t>
  </si>
  <si>
    <t>FSC Quarters</t>
  </si>
  <si>
    <t>Nayalayala</t>
  </si>
  <si>
    <t>Drauniivi Village</t>
  </si>
  <si>
    <t>Namuaimada Village</t>
  </si>
  <si>
    <t>Nasukamai Village</t>
  </si>
  <si>
    <t>Waidrata Village</t>
  </si>
  <si>
    <t>Vanuakula Village</t>
  </si>
  <si>
    <t xml:space="preserve">Navitilevu Village </t>
  </si>
  <si>
    <t xml:space="preserve">Nausori Village </t>
  </si>
  <si>
    <t>Matawailevu Village</t>
  </si>
  <si>
    <t>Burenitu Village</t>
  </si>
  <si>
    <t>Nukulau Village</t>
  </si>
  <si>
    <t>Nababa</t>
  </si>
  <si>
    <t>Nalalawa Village</t>
  </si>
  <si>
    <t>Nawainuku Village</t>
  </si>
  <si>
    <t xml:space="preserve">Nakorovou Village </t>
  </si>
  <si>
    <t>Nayavuira Village</t>
  </si>
  <si>
    <t>Nakuilava</t>
  </si>
  <si>
    <t>Tobu Village</t>
  </si>
  <si>
    <t>Saioko Village</t>
  </si>
  <si>
    <t>Navuniivi Village</t>
  </si>
  <si>
    <t>Bucalevu Village</t>
  </si>
  <si>
    <t>Bureiwai</t>
  </si>
  <si>
    <t>Naveisividra Village</t>
  </si>
  <si>
    <t>Nadogoloa Village</t>
  </si>
  <si>
    <t>Matainananu Village</t>
  </si>
  <si>
    <t>Bureivanua</t>
  </si>
  <si>
    <t>Sowa Village</t>
  </si>
  <si>
    <t>Matuku Settlement</t>
  </si>
  <si>
    <t>Balekinaga Village</t>
  </si>
  <si>
    <t>Waila Setll</t>
  </si>
  <si>
    <t>Waidra Setl</t>
  </si>
  <si>
    <t>Ram Singhhn Feder Navuso</t>
  </si>
  <si>
    <t>Qiolevu Rd</t>
  </si>
  <si>
    <t xml:space="preserve">Neelgirl Hill </t>
  </si>
  <si>
    <t>Naivitoka Setl</t>
  </si>
  <si>
    <t xml:space="preserve">Nabou </t>
  </si>
  <si>
    <t>Jalim Ave</t>
  </si>
  <si>
    <t>HB Singh Rd Setl</t>
  </si>
  <si>
    <t>Harish Omkar Feder Rd</t>
  </si>
  <si>
    <t>Corbett Ave</t>
  </si>
  <si>
    <t>Northern</t>
  </si>
  <si>
    <t>Tuatua</t>
  </si>
  <si>
    <t>Sinivaca</t>
  </si>
  <si>
    <t>Naqaidamu</t>
  </si>
  <si>
    <t>Namacu</t>
  </si>
  <si>
    <t>Nakodu</t>
  </si>
  <si>
    <t>Naisogoloa</t>
  </si>
  <si>
    <t>Nacamaki</t>
  </si>
  <si>
    <t>Nabasovi</t>
  </si>
  <si>
    <t>Mudu</t>
  </si>
  <si>
    <t>Kade</t>
  </si>
  <si>
    <t>Taveuni</t>
  </si>
  <si>
    <r>
      <t xml:space="preserve"> </t>
    </r>
    <r>
      <rPr>
        <sz val="11"/>
        <color indexed="8"/>
        <rFont val="Calibri"/>
        <family val="2"/>
        <scheme val="minor"/>
      </rPr>
      <t xml:space="preserve">Wainikeli </t>
    </r>
    <r>
      <rPr>
        <sz val="11"/>
        <rFont val="Calibri"/>
        <family val="2"/>
        <scheme val="minor"/>
      </rPr>
      <t xml:space="preserve"> </t>
    </r>
  </si>
  <si>
    <r>
      <t xml:space="preserve"> </t>
    </r>
    <r>
      <rPr>
        <sz val="11"/>
        <color indexed="8"/>
        <rFont val="Calibri"/>
        <family val="2"/>
        <scheme val="minor"/>
      </rPr>
      <t xml:space="preserve">Laucala </t>
    </r>
    <r>
      <rPr>
        <sz val="11"/>
        <rFont val="Calibri"/>
        <family val="2"/>
        <scheme val="minor"/>
      </rPr>
      <t xml:space="preserve"> </t>
    </r>
  </si>
  <si>
    <t>Koroalau</t>
  </si>
  <si>
    <t>Kioa</t>
  </si>
  <si>
    <r>
      <t xml:space="preserve"> </t>
    </r>
    <r>
      <rPr>
        <sz val="11"/>
        <color indexed="8"/>
        <rFont val="Calibri"/>
        <family val="2"/>
        <scheme val="minor"/>
      </rPr>
      <t xml:space="preserve">Vuna </t>
    </r>
    <r>
      <rPr>
        <sz val="11"/>
        <rFont val="Calibri"/>
        <family val="2"/>
        <scheme val="minor"/>
      </rPr>
      <t xml:space="preserve"> </t>
    </r>
  </si>
  <si>
    <r>
      <t xml:space="preserve"> </t>
    </r>
    <r>
      <rPr>
        <sz val="11"/>
        <color indexed="8"/>
        <rFont val="Calibri"/>
        <family val="2"/>
        <scheme val="minor"/>
      </rPr>
      <t xml:space="preserve">Mataniwai Settlement </t>
    </r>
    <r>
      <rPr>
        <sz val="11"/>
        <rFont val="Calibri"/>
        <family val="2"/>
        <scheme val="minor"/>
      </rPr>
      <t xml:space="preserve"> </t>
    </r>
  </si>
  <si>
    <r>
      <t xml:space="preserve"> </t>
    </r>
    <r>
      <rPr>
        <sz val="11"/>
        <color indexed="8"/>
        <rFont val="Calibri"/>
        <family val="2"/>
        <scheme val="minor"/>
      </rPr>
      <t xml:space="preserve">Delaivuna Settlement </t>
    </r>
    <r>
      <rPr>
        <sz val="11"/>
        <rFont val="Calibri"/>
        <family val="2"/>
        <scheme val="minor"/>
      </rPr>
      <t xml:space="preserve"> </t>
    </r>
  </si>
  <si>
    <r>
      <t xml:space="preserve"> </t>
    </r>
    <r>
      <rPr>
        <sz val="11"/>
        <color indexed="8"/>
        <rFont val="Calibri"/>
        <family val="2"/>
        <scheme val="minor"/>
      </rPr>
      <t xml:space="preserve">Delaivuna Circular </t>
    </r>
    <r>
      <rPr>
        <sz val="11"/>
        <rFont val="Calibri"/>
        <family val="2"/>
        <scheme val="minor"/>
      </rPr>
      <t xml:space="preserve"> </t>
    </r>
  </si>
  <si>
    <r>
      <t xml:space="preserve"> </t>
    </r>
    <r>
      <rPr>
        <sz val="11"/>
        <color indexed="8"/>
        <rFont val="Calibri"/>
        <family val="2"/>
        <scheme val="minor"/>
      </rPr>
      <t xml:space="preserve">Cakaudrove </t>
    </r>
    <r>
      <rPr>
        <sz val="11"/>
        <rFont val="Calibri"/>
        <family val="2"/>
        <scheme val="minor"/>
      </rPr>
      <t xml:space="preserve"> </t>
    </r>
  </si>
  <si>
    <t>Cakaudrove-i-vanua</t>
  </si>
  <si>
    <t>Solevu</t>
  </si>
  <si>
    <t>Navakasiga</t>
  </si>
  <si>
    <t>Lekutu</t>
  </si>
  <si>
    <t>Yasawa i rara Village</t>
  </si>
  <si>
    <t>Yaqeta Village</t>
  </si>
  <si>
    <t>Vuaki Village</t>
  </si>
  <si>
    <t>Teci Village</t>
  </si>
  <si>
    <t>Tamusua</t>
  </si>
  <si>
    <t>Navotua Village</t>
  </si>
  <si>
    <t>Naisisili Village</t>
  </si>
  <si>
    <t>Nacula Village</t>
  </si>
  <si>
    <t xml:space="preserve">Nabukeru Village </t>
  </si>
  <si>
    <t>Matacawalevu Village</t>
  </si>
  <si>
    <t>Malakati Village</t>
  </si>
  <si>
    <t>Dalomo Village</t>
  </si>
  <si>
    <t>Bukama Village</t>
  </si>
  <si>
    <t>Naboro</t>
  </si>
  <si>
    <t>Viwa</t>
  </si>
  <si>
    <t>Yakani</t>
  </si>
  <si>
    <t>Vuda (Villages)</t>
  </si>
  <si>
    <t>Vuda (Settlements)</t>
  </si>
  <si>
    <t>Vitogo (Villages)</t>
  </si>
  <si>
    <t>Vitogo (Settlements)</t>
  </si>
  <si>
    <t>Sabeto (Villages)</t>
  </si>
  <si>
    <t>Sabeto (Settlements)</t>
  </si>
  <si>
    <t>City area</t>
  </si>
  <si>
    <t>Yasiyasi #3</t>
  </si>
  <si>
    <t>Yasiyasi #2</t>
  </si>
  <si>
    <t>Yasiyasi #1</t>
  </si>
  <si>
    <t>Yaqara Pastrol</t>
  </si>
  <si>
    <t>Yaladro #2</t>
  </si>
  <si>
    <t>Yaladro #1</t>
  </si>
  <si>
    <t>Wainivoce</t>
  </si>
  <si>
    <t>Waikubukubu Village</t>
  </si>
  <si>
    <t>Waikona</t>
  </si>
  <si>
    <t>Vuqele 2</t>
  </si>
  <si>
    <t>Vuqele</t>
  </si>
  <si>
    <t>Vitivanua</t>
  </si>
  <si>
    <t>Vicomaca Settlement</t>
  </si>
  <si>
    <t>Vatutavui Village</t>
  </si>
  <si>
    <t>Vatukoula Pri School</t>
  </si>
  <si>
    <t>Vatukoula Bk Rd</t>
  </si>
  <si>
    <t>Vatubo</t>
  </si>
  <si>
    <t>Vatia Settlement #2</t>
  </si>
  <si>
    <t>Vatia</t>
  </si>
  <si>
    <t>Vanuakula Villlage</t>
  </si>
  <si>
    <t>Tokoloa Sett</t>
  </si>
  <si>
    <t>Toko 1</t>
  </si>
  <si>
    <t>Toko #2</t>
  </si>
  <si>
    <t>Tavua Town Area</t>
  </si>
  <si>
    <t>Tagitagi/matacawa</t>
  </si>
  <si>
    <t>Tagitagi</t>
  </si>
  <si>
    <t>Rakavidi</t>
  </si>
  <si>
    <t>Rabulu settlement</t>
  </si>
  <si>
    <t>Qalela</t>
  </si>
  <si>
    <t>Poison Corner</t>
  </si>
  <si>
    <t>Nasivi/Tagiatgi</t>
  </si>
  <si>
    <t>Nasivi Vatukoulla</t>
  </si>
  <si>
    <t>Naseyani Village</t>
  </si>
  <si>
    <t>Narauyaba #2</t>
  </si>
  <si>
    <t>Nananu Village</t>
  </si>
  <si>
    <t>Nakorowaiwai Village</t>
  </si>
  <si>
    <t>Nadolodolo</t>
  </si>
  <si>
    <t>Nabelavu</t>
  </si>
  <si>
    <t>Matanagata Bk Rd</t>
  </si>
  <si>
    <t>Matacawa</t>
  </si>
  <si>
    <t>Maqere Top Hill</t>
  </si>
  <si>
    <t>Maqere Settlement</t>
  </si>
  <si>
    <t>Maqere Central</t>
  </si>
  <si>
    <t>Malele #3</t>
  </si>
  <si>
    <t>Malele #2</t>
  </si>
  <si>
    <t>Malele #1</t>
  </si>
  <si>
    <t>LubuLubu Settlement</t>
  </si>
  <si>
    <t>Loqa Settlement</t>
  </si>
  <si>
    <t>Lomalagi settlement</t>
  </si>
  <si>
    <t>Lololevu  #2</t>
  </si>
  <si>
    <t>Lausa</t>
  </si>
  <si>
    <t>Kukunirewa</t>
  </si>
  <si>
    <t>Korovou Village</t>
  </si>
  <si>
    <t>Korovou Settlement</t>
  </si>
  <si>
    <t>Koro #2</t>
  </si>
  <si>
    <t>Koro  #1</t>
  </si>
  <si>
    <t>Khalegao</t>
  </si>
  <si>
    <t>Kavuli</t>
  </si>
  <si>
    <t>Kadavu settlement</t>
  </si>
  <si>
    <t>Garampani</t>
  </si>
  <si>
    <t>Drumasi #2</t>
  </si>
  <si>
    <t>Drumasi</t>
  </si>
  <si>
    <t>Davota</t>
  </si>
  <si>
    <t>Dakavono</t>
  </si>
  <si>
    <t>Bangladesh</t>
  </si>
  <si>
    <t>Balata #2</t>
  </si>
  <si>
    <t>Balata #1</t>
  </si>
  <si>
    <t xml:space="preserve">Cautata </t>
  </si>
  <si>
    <t>Yasiyasi</t>
  </si>
  <si>
    <t>Waivuka</t>
  </si>
  <si>
    <t>Vunisamaloa</t>
  </si>
  <si>
    <t>Votua Village</t>
  </si>
  <si>
    <t>Votua Settlement</t>
  </si>
  <si>
    <t>Vesidamudamu</t>
  </si>
  <si>
    <t>Veisaru</t>
  </si>
  <si>
    <t>Vatulaulau</t>
  </si>
  <si>
    <t>Varoko</t>
  </si>
  <si>
    <t>Vadravadra Village</t>
  </si>
  <si>
    <t>Toge Village</t>
  </si>
  <si>
    <t>Tavola Street</t>
  </si>
  <si>
    <t>Tauvegavega</t>
  </si>
  <si>
    <t>Tarivo</t>
  </si>
  <si>
    <t>Tabuquto Village</t>
  </si>
  <si>
    <t>Tabataba</t>
  </si>
  <si>
    <t>Tabalei Village</t>
  </si>
  <si>
    <t>Soweri</t>
  </si>
  <si>
    <t>Sigawe</t>
  </si>
  <si>
    <t>Rarawai</t>
  </si>
  <si>
    <t>Rara Village</t>
  </si>
  <si>
    <t>Nawaqarua Village</t>
  </si>
  <si>
    <t>Navoli</t>
  </si>
  <si>
    <t>Navau</t>
  </si>
  <si>
    <t>Navaga Village</t>
  </si>
  <si>
    <t>Natutu Village</t>
  </si>
  <si>
    <t>Natokayawa</t>
  </si>
  <si>
    <t>Nasolo Keteni</t>
  </si>
  <si>
    <t>Nasivikoso Village</t>
  </si>
  <si>
    <t>Namosau</t>
  </si>
  <si>
    <t>Naitamusu</t>
  </si>
  <si>
    <t>Naidrodro</t>
  </si>
  <si>
    <t>Nadrugu Village</t>
  </si>
  <si>
    <t>Nadevo Village</t>
  </si>
  <si>
    <t>Mataniqara</t>
  </si>
  <si>
    <t>Koronubu</t>
  </si>
  <si>
    <t>Kasaittar</t>
  </si>
  <si>
    <t>Karavi</t>
  </si>
  <si>
    <t>Field 28</t>
  </si>
  <si>
    <t>Etatoko</t>
  </si>
  <si>
    <t>Dogusu</t>
  </si>
  <si>
    <t>Dawa Street</t>
  </si>
  <si>
    <t>Clopcott Street</t>
  </si>
  <si>
    <t>Busabusa</t>
  </si>
  <si>
    <t>Bulabula</t>
  </si>
  <si>
    <t>Bukuya Village</t>
  </si>
  <si>
    <t>Bila Street</t>
  </si>
  <si>
    <t>Benai</t>
  </si>
  <si>
    <t>Badrau</t>
  </si>
  <si>
    <t>Ba #37</t>
  </si>
  <si>
    <t>Report</t>
  </si>
  <si>
    <t>PARTLY</t>
  </si>
  <si>
    <t>COMPLETELY</t>
  </si>
  <si>
    <t>Villages</t>
  </si>
  <si>
    <t>TID</t>
  </si>
  <si>
    <t>DIVISION</t>
  </si>
  <si>
    <t>TIKINA</t>
  </si>
  <si>
    <t>Code</t>
  </si>
  <si>
    <t>1001</t>
  </si>
  <si>
    <t>1002</t>
  </si>
  <si>
    <t>1003</t>
  </si>
  <si>
    <t>101</t>
  </si>
  <si>
    <t>102</t>
  </si>
  <si>
    <t>103</t>
  </si>
  <si>
    <t>104</t>
  </si>
  <si>
    <t>105</t>
  </si>
  <si>
    <t>106</t>
  </si>
  <si>
    <t>107</t>
  </si>
  <si>
    <t>108</t>
  </si>
  <si>
    <t>1101</t>
  </si>
  <si>
    <t>1102</t>
  </si>
  <si>
    <t>1103</t>
  </si>
  <si>
    <t>1104</t>
  </si>
  <si>
    <t>1201</t>
  </si>
  <si>
    <t>1202</t>
  </si>
  <si>
    <t>1203</t>
  </si>
  <si>
    <t>1204</t>
  </si>
  <si>
    <t>1301</t>
  </si>
  <si>
    <t>1302</t>
  </si>
  <si>
    <t>1401</t>
  </si>
  <si>
    <t>1402</t>
  </si>
  <si>
    <t>1403</t>
  </si>
  <si>
    <t>1404</t>
  </si>
  <si>
    <t>1405</t>
  </si>
  <si>
    <t>1501</t>
  </si>
  <si>
    <t>1502</t>
  </si>
  <si>
    <t>1503</t>
  </si>
  <si>
    <t>1504</t>
  </si>
  <si>
    <t>1505</t>
  </si>
  <si>
    <t>1506</t>
  </si>
  <si>
    <t>1507</t>
  </si>
  <si>
    <t>201</t>
  </si>
  <si>
    <t>202</t>
  </si>
  <si>
    <t>203</t>
  </si>
  <si>
    <t>301</t>
  </si>
  <si>
    <t>302</t>
  </si>
  <si>
    <t>303</t>
  </si>
  <si>
    <t>304</t>
  </si>
  <si>
    <t>305</t>
  </si>
  <si>
    <t>306</t>
  </si>
  <si>
    <t>307</t>
  </si>
  <si>
    <t>308</t>
  </si>
  <si>
    <t>401</t>
  </si>
  <si>
    <t>402</t>
  </si>
  <si>
    <t>403</t>
  </si>
  <si>
    <t>404</t>
  </si>
  <si>
    <t>501</t>
  </si>
  <si>
    <t>502</t>
  </si>
  <si>
    <t>503</t>
  </si>
  <si>
    <t>504</t>
  </si>
  <si>
    <t>505</t>
  </si>
  <si>
    <t>506</t>
  </si>
  <si>
    <t>507</t>
  </si>
  <si>
    <t>508</t>
  </si>
  <si>
    <t>509</t>
  </si>
  <si>
    <t>510</t>
  </si>
  <si>
    <t>511</t>
  </si>
  <si>
    <t>512</t>
  </si>
  <si>
    <t>513</t>
  </si>
  <si>
    <t>514</t>
  </si>
  <si>
    <t>601</t>
  </si>
  <si>
    <t>602</t>
  </si>
  <si>
    <t>603</t>
  </si>
  <si>
    <t>604</t>
  </si>
  <si>
    <t>605</t>
  </si>
  <si>
    <t>606</t>
  </si>
  <si>
    <t>701</t>
  </si>
  <si>
    <t>702</t>
  </si>
  <si>
    <t>703</t>
  </si>
  <si>
    <t>704</t>
  </si>
  <si>
    <t>705</t>
  </si>
  <si>
    <t>801</t>
  </si>
  <si>
    <t>802</t>
  </si>
  <si>
    <t>803</t>
  </si>
  <si>
    <t>804</t>
  </si>
  <si>
    <t>805</t>
  </si>
  <si>
    <t>806</t>
  </si>
  <si>
    <t>807</t>
  </si>
  <si>
    <t>808</t>
  </si>
  <si>
    <t>901</t>
  </si>
  <si>
    <t>902</t>
  </si>
  <si>
    <t>903</t>
  </si>
  <si>
    <t>904</t>
  </si>
  <si>
    <t>905</t>
  </si>
  <si>
    <t>Traditional/Old Tikina</t>
  </si>
  <si>
    <t>Batiwai</t>
  </si>
  <si>
    <t>Bureitu</t>
  </si>
  <si>
    <t>Conua</t>
  </si>
  <si>
    <t>Deuba</t>
  </si>
  <si>
    <t>Lovonivanua</t>
  </si>
  <si>
    <t>Lovoniwai</t>
  </si>
  <si>
    <t>Mali</t>
  </si>
  <si>
    <t>Moturiki</t>
  </si>
  <si>
    <t>Nabaitavo</t>
  </si>
  <si>
    <t>Naboubuco</t>
  </si>
  <si>
    <t>Nagonenicolo</t>
  </si>
  <si>
    <t>Naibita</t>
  </si>
  <si>
    <t>Nakuailava</t>
  </si>
  <si>
    <t>Namataku</t>
  </si>
  <si>
    <t>Naqarawai</t>
  </si>
  <si>
    <t>Nasikawa</t>
  </si>
  <si>
    <t>Navatusila</t>
  </si>
  <si>
    <t>Navuakece</t>
  </si>
  <si>
    <t>Nayavu</t>
  </si>
  <si>
    <t>Noikoro</t>
  </si>
  <si>
    <t>Noimalu</t>
  </si>
  <si>
    <t>Nokonoko</t>
  </si>
  <si>
    <t>Qalimare</t>
  </si>
  <si>
    <t>Qaliyalatina</t>
  </si>
  <si>
    <t>Rara</t>
  </si>
  <si>
    <t>Ravitaki</t>
  </si>
  <si>
    <t>Sabeto</t>
  </si>
  <si>
    <t>Sanima</t>
  </si>
  <si>
    <t>Savatu</t>
  </si>
  <si>
    <t>Sawau</t>
  </si>
  <si>
    <t>Seaqaqa</t>
  </si>
  <si>
    <t>Sikituru</t>
  </si>
  <si>
    <t>Soloira</t>
  </si>
  <si>
    <t>Taivugalei</t>
  </si>
  <si>
    <t>Tokatoka</t>
  </si>
  <si>
    <t>Tuva</t>
  </si>
  <si>
    <t>Udu</t>
  </si>
  <si>
    <t>Vaturu</t>
  </si>
  <si>
    <t>Vitogo</t>
  </si>
  <si>
    <t>Vuna</t>
  </si>
  <si>
    <t>Vutia</t>
  </si>
  <si>
    <t>Waicoba</t>
  </si>
  <si>
    <t>Waidina</t>
  </si>
  <si>
    <t>Wailevu East</t>
  </si>
  <si>
    <t>Wailevu West</t>
  </si>
  <si>
    <t>Yale</t>
  </si>
  <si>
    <t>Yawe</t>
  </si>
  <si>
    <r>
      <t xml:space="preserve"> </t>
    </r>
    <r>
      <rPr>
        <sz val="11"/>
        <color theme="1"/>
        <rFont val="Calibri"/>
        <family val="2"/>
        <scheme val="minor"/>
      </rPr>
      <t xml:space="preserve">Cakaudrove  </t>
    </r>
  </si>
  <si>
    <r>
      <t xml:space="preserve"> </t>
    </r>
    <r>
      <rPr>
        <sz val="11"/>
        <color theme="1"/>
        <rFont val="Calibri"/>
        <family val="2"/>
        <scheme val="minor"/>
      </rPr>
      <t xml:space="preserve">Delaivuna Circular  </t>
    </r>
  </si>
  <si>
    <r>
      <t xml:space="preserve"> </t>
    </r>
    <r>
      <rPr>
        <sz val="11"/>
        <color theme="1"/>
        <rFont val="Calibri"/>
        <family val="2"/>
        <scheme val="minor"/>
      </rPr>
      <t xml:space="preserve">Delaivuna Settlement  </t>
    </r>
  </si>
  <si>
    <r>
      <t xml:space="preserve"> </t>
    </r>
    <r>
      <rPr>
        <sz val="11"/>
        <color theme="1"/>
        <rFont val="Calibri"/>
        <family val="2"/>
        <scheme val="minor"/>
      </rPr>
      <t xml:space="preserve">Mataniwai Settlement  </t>
    </r>
  </si>
  <si>
    <r>
      <t xml:space="preserve"> </t>
    </r>
    <r>
      <rPr>
        <sz val="11"/>
        <color theme="1"/>
        <rFont val="Calibri"/>
        <family val="2"/>
        <scheme val="minor"/>
      </rPr>
      <t xml:space="preserve">Vuna  </t>
    </r>
  </si>
  <si>
    <r>
      <t xml:space="preserve"> </t>
    </r>
    <r>
      <rPr>
        <sz val="11"/>
        <color theme="1"/>
        <rFont val="Calibri"/>
        <family val="2"/>
        <scheme val="minor"/>
      </rPr>
      <t xml:space="preserve">Laucala  </t>
    </r>
  </si>
  <si>
    <r>
      <t xml:space="preserve"> </t>
    </r>
    <r>
      <rPr>
        <sz val="11"/>
        <color theme="1"/>
        <rFont val="Calibri"/>
        <family val="2"/>
        <scheme val="minor"/>
      </rPr>
      <t xml:space="preserve">Wainikeli  </t>
    </r>
  </si>
  <si>
    <t>place names</t>
  </si>
  <si>
    <t>population to place names</t>
  </si>
  <si>
    <t xml:space="preserve">table that aggregrate </t>
  </si>
  <si>
    <t>Total population - 2007 Census</t>
  </si>
  <si>
    <t>No. of households - 2007 Census</t>
  </si>
  <si>
    <t>Total population - 2015 Projection</t>
  </si>
  <si>
    <t>No. of households - 2015 Proj</t>
  </si>
  <si>
    <t>Population (proj 2015)</t>
  </si>
  <si>
    <t>Old_Tikina</t>
  </si>
  <si>
    <t>NEW TIKINA</t>
  </si>
  <si>
    <t>OBJECTID</t>
  </si>
  <si>
    <t>LOCALITY</t>
  </si>
  <si>
    <t>WARD</t>
  </si>
  <si>
    <t>POPLTN</t>
  </si>
  <si>
    <t>TODDLERS</t>
  </si>
  <si>
    <t>CHILDREN</t>
  </si>
  <si>
    <t>TEENAGE</t>
  </si>
  <si>
    <t>ADULT</t>
  </si>
  <si>
    <t>TOTAL_MALE</t>
  </si>
  <si>
    <t>MTODDLERS</t>
  </si>
  <si>
    <t>M_CHILDREN</t>
  </si>
  <si>
    <t>M_TEENAGE</t>
  </si>
  <si>
    <t>M_ADULT</t>
  </si>
  <si>
    <t>FEMALE</t>
  </si>
  <si>
    <t>FTODDLERS</t>
  </si>
  <si>
    <t>F_CHILDREN</t>
  </si>
  <si>
    <t>F_TEENAGE</t>
  </si>
  <si>
    <t>F_ADULT</t>
  </si>
  <si>
    <t>TOTAL_HH</t>
  </si>
  <si>
    <t>URBAN_PERI</t>
  </si>
  <si>
    <t>PCode</t>
  </si>
  <si>
    <t>Pop_Densit</t>
  </si>
  <si>
    <t>HOTSPOT</t>
  </si>
  <si>
    <t>POPPROJ16</t>
  </si>
  <si>
    <t>Qelekuro, Luvunavuaka, Nabualau, Dranu Vill, Matai, Waivula, Nabuna, Naqiri, Biribiri, Veicorocoro Sett</t>
  </si>
  <si>
    <t>R</t>
  </si>
  <si>
    <t>fji-14-03-0-001-0</t>
  </si>
  <si>
    <t>Lawaki,Burelevu Vill,Vunivesi,Nasoni,Naceva,Lawaki,Vulagi,Burelevu Sett, Natovi Cath Sch,Lawaki Pri</t>
  </si>
  <si>
    <t>fji-14-03-0-002-0</t>
  </si>
  <si>
    <t>Naburenivalu, Nananu Vill, Waisei, Veikau &amp; Wainibau Sett</t>
  </si>
  <si>
    <t>fji-14-03-0-003-0</t>
  </si>
  <si>
    <t>Waivou, Lodoni, Namau Sett, RKS Comp, Tailevu Prov Fram</t>
  </si>
  <si>
    <t>fji-14-03-0-004-0</t>
  </si>
  <si>
    <t>Qoma, Naigani Vill &amp; Naigani Resort</t>
  </si>
  <si>
    <t>fji-14-03-0-006-0</t>
  </si>
  <si>
    <t>Sawakasa, Dakuinuku, Lodoni Vill</t>
  </si>
  <si>
    <t>fji-14-03-0-008-0</t>
  </si>
  <si>
    <t>Yalalevu (pt), Namosau (pt)</t>
  </si>
  <si>
    <t>P</t>
  </si>
  <si>
    <t>fji-01-01-1-707-6</t>
  </si>
  <si>
    <t>Rarawai (pt) , Field 25</t>
  </si>
  <si>
    <t>fji-01-01-1-708-9</t>
  </si>
  <si>
    <t>Vadravadra Vill, Votua, Mataniqara (pt), Togalevu</t>
  </si>
  <si>
    <t>fji-01-01-0-049-0</t>
  </si>
  <si>
    <t>Itatoko (pt), Vadravadra (pt)</t>
  </si>
  <si>
    <t>fji-01-01-1-711-8</t>
  </si>
  <si>
    <t>fji-01-01-1-712-9</t>
  </si>
  <si>
    <t>Maururu (pt)</t>
  </si>
  <si>
    <t>fji-01-01-1-713-9</t>
  </si>
  <si>
    <t>Verevere, Saioko, Nadavacia, Namarai, Nacobau, Veidrala vills;  Vucinivola , Natuvu, Saloko Dist Sch, Beqa, Waidele, Roleka, Korodalawe s;  Namara Health Ctr</t>
  </si>
  <si>
    <t>fji-11-01-0-001-0</t>
  </si>
  <si>
    <t>Rukuruku and Tova lements</t>
  </si>
  <si>
    <t>fji-11-01-0-003-0</t>
  </si>
  <si>
    <t>Nakorovou Vill, Narikoso Vill, Mataso Pri Sch, Sobasoba, s n of Bainisoqosoqo Rd, Navesi, Savusavu</t>
  </si>
  <si>
    <t>fji-11-01-0-004-0</t>
  </si>
  <si>
    <t>Bainisoqosoqo (pt),Vunikavikaloa, Narau, Nadonumai, Sarava, Nadata</t>
  </si>
  <si>
    <t>fji-11-01-0-005-0</t>
  </si>
  <si>
    <t>Toko (pt), Dakavono</t>
  </si>
  <si>
    <t>fji-01-06-0-008-0</t>
  </si>
  <si>
    <t>Tovatova (pt), Masimasi (pt), Malele (pt), Natolevu (pt), Davota (pt)</t>
  </si>
  <si>
    <t>fji-01-06-0-015-0</t>
  </si>
  <si>
    <t>Balata (pt), Malele (pt), Drumasi</t>
  </si>
  <si>
    <t>fji-01-06-0-016-0</t>
  </si>
  <si>
    <t>Nakorovou Vill, Narokorokoyawa Vill, Matawailevu Vill, Nasauvere Vill, Nasava Vill, Tubarua Vill</t>
  </si>
  <si>
    <t>fji-09-05-0-002-0</t>
  </si>
  <si>
    <t>Botenaulu Vill, Nabukanivatu Vill, Sawanikula Vill, Gusuniwai</t>
  </si>
  <si>
    <t>fji-09-05-0-004-0</t>
  </si>
  <si>
    <t>Lomaivuna Sector Scheme (pt)</t>
  </si>
  <si>
    <t>fji-09-01-0-003-0</t>
  </si>
  <si>
    <t>fji-09-01-0-002-0</t>
  </si>
  <si>
    <t>Waibasaga Vill, Lutu Vill, Mataigasau Vill, Muara Dst Sch</t>
  </si>
  <si>
    <t>fji-09-05-0-001-0</t>
  </si>
  <si>
    <t>Naitauvoli Vill, Nuku Vill, Nadovu Vill, Nabuka, Drauleba, Waivau, Wairarania, Wainabua</t>
  </si>
  <si>
    <t>fji-09-05-0-005-0</t>
  </si>
  <si>
    <t>Saumakia Vill, Naibucini Vill, Waiqa, Naivucini Pri Sch</t>
  </si>
  <si>
    <t>fji-09-05-0-003-0</t>
  </si>
  <si>
    <t>Tavakubu Housing (pt)</t>
  </si>
  <si>
    <t>U</t>
  </si>
  <si>
    <t>fji-01-07-1-406-9</t>
  </si>
  <si>
    <t>fji-01-07-1-705-9</t>
  </si>
  <si>
    <t>Veitari</t>
  </si>
  <si>
    <t>fji-01-07-1-100-8</t>
  </si>
  <si>
    <t>Navutu Vill, Solomon</t>
  </si>
  <si>
    <t>fji-01-07-1-116-8</t>
  </si>
  <si>
    <t>Tavakubu Vill</t>
  </si>
  <si>
    <t>fji-01-07-1-706-9</t>
  </si>
  <si>
    <t>Navaga Vill, Nadevo Vill, Nasivikoso Vill, Lamiti, Raralevu, Vunauma, Narota, Nasamolo, Vunamaru, Sovusovu, Vatudaguru, Vatukanatolu, Nakuruleade</t>
  </si>
  <si>
    <t>fji-01-02-0-007-0</t>
  </si>
  <si>
    <t>Navatu, Waiwai, Babriban, vatawai, Koro, Tabataba (pt)</t>
  </si>
  <si>
    <t>fji-01-02-0-003-0</t>
  </si>
  <si>
    <t>Wayalevu Vill, Nalauwaki Vill</t>
  </si>
  <si>
    <t>fji-01-04-0-005-0</t>
  </si>
  <si>
    <t>Soso Vill, Drawaqa, Botoira Rest, Mantary Backpackers, Natuvalo Backpackers</t>
  </si>
  <si>
    <t>fji-01-04-0-001-0</t>
  </si>
  <si>
    <t>Vatutu (pt)</t>
  </si>
  <si>
    <t>fji-01-05-0-003-0</t>
  </si>
  <si>
    <t>Mulomulo (pt)</t>
  </si>
  <si>
    <t>fji-01-05-0-005-0</t>
  </si>
  <si>
    <t>Mulomulo (pt), Tovatova, Namulomulo</t>
  </si>
  <si>
    <t>fji-01-05-0-007-0</t>
  </si>
  <si>
    <t>Taci, Togo (pt)</t>
  </si>
  <si>
    <t>fji-01-05-0-008-0</t>
  </si>
  <si>
    <t>Nawaka (pt)</t>
  </si>
  <si>
    <t>fji-01-05-0-012-0</t>
  </si>
  <si>
    <t>Tavua Town (pt)</t>
  </si>
  <si>
    <t>fji-01-06-1-102-0</t>
  </si>
  <si>
    <t>fji-01-06-1-101-8</t>
  </si>
  <si>
    <t>Rukuruku, Matanawai</t>
  </si>
  <si>
    <t>fji-01-06-0-030-0</t>
  </si>
  <si>
    <t>Maqere (pt)</t>
  </si>
  <si>
    <t>fji-01-06-0-001-0</t>
  </si>
  <si>
    <t>Vatia (pt), Tavuca Is, Yanuca Is</t>
  </si>
  <si>
    <t>fji-01-06-0-002-0</t>
  </si>
  <si>
    <t>Lubulubu</t>
  </si>
  <si>
    <t>fji-01-06-0-029-0</t>
  </si>
  <si>
    <t>Tagitagi, Maqere (pt)</t>
  </si>
  <si>
    <t>fji-01-06-0-004-0</t>
  </si>
  <si>
    <t>Natawa, Waikona, Natabuivalu Is</t>
  </si>
  <si>
    <t>fji-01-06-0-005-0</t>
  </si>
  <si>
    <t>Buresivo ,Vunibuka ,Namara ,Senilagi ,Driti Vill,Nanoko ,Nagadoa Vill,Kawakawavesi ,Baravi , Cawalevu</t>
  </si>
  <si>
    <t>fji-02-02-0-002-0</t>
  </si>
  <si>
    <t>Delana , Vikawa , Nawaca , Nawaca Dist Sch, Nadawata , Saione , Rakani</t>
  </si>
  <si>
    <t>fji-02-02-0-003-0</t>
  </si>
  <si>
    <t>Nukubalavu , Volivoli ,Nabau ,Solevu Junr Sec, Nasikeci ,Ucuniseva ,Naivivau ,Fatima , Makolei Vill,Taicake ,Rara ,Nawaido Vill,Nacavaga Vill</t>
  </si>
  <si>
    <t>fji-02-03-0-000-0</t>
  </si>
  <si>
    <t>Delaidriti ,Waikonadawa ,Mataisolevu ,Nadua , Nasavu Vill,Sogodrala ,Nadi Dist sch,Nasolo Vill,Batiri , Buresivo ,Nabama ,Draunivau ,Rakaisau</t>
  </si>
  <si>
    <t>fji-02-03-0-001-0</t>
  </si>
  <si>
    <t>Navena ,Nasawana Vill,Nacava ,Sawani Vill,Nasigasiga ,Sawani sch,Naleleyawa ,Waikerekere , Waidranudranu ,Kaciyawa ,Nacaracara</t>
  </si>
  <si>
    <t>fji-02-03-0-002-0</t>
  </si>
  <si>
    <t>karavi (pt), karavi Public Sch</t>
  </si>
  <si>
    <t>fji-01-01-0-001-0</t>
  </si>
  <si>
    <t>Sagunu, Namatamusu</t>
  </si>
  <si>
    <t>fji-01-01-0-004-0</t>
  </si>
  <si>
    <t>Vutuni (pt), Korovutu</t>
  </si>
  <si>
    <t>fji-01-01-0-007-0</t>
  </si>
  <si>
    <t>Waiwai (pt), FSC Qtrs</t>
  </si>
  <si>
    <t>fji-01-01-0-009-0</t>
  </si>
  <si>
    <t>Balevotu (pt), Nukuloa (pt),  Nukuloa Sec Sch,Balevotu Health Centre</t>
  </si>
  <si>
    <t>fji-01-01-0-012-0</t>
  </si>
  <si>
    <t>Toge (pt), Nacaci (pt), Qerelevu</t>
  </si>
  <si>
    <t>fji-01-01-0-016-0</t>
  </si>
  <si>
    <t>Vunisamaloa (pt), Korovuto (pt)</t>
  </si>
  <si>
    <t>fji-01-01-0-027-0</t>
  </si>
  <si>
    <t>fji-01-01-1-714-1</t>
  </si>
  <si>
    <t>Tarivo, Maururu</t>
  </si>
  <si>
    <t>fji-01-01-1-715-8</t>
  </si>
  <si>
    <t>Namosau (pt), Maururu (pt)</t>
  </si>
  <si>
    <t>fji-01-01-1-716-9</t>
  </si>
  <si>
    <t>Maururu (pt),</t>
  </si>
  <si>
    <t>fji-01-01-1-717-9</t>
  </si>
  <si>
    <t>Rarawai (pt)</t>
  </si>
  <si>
    <t>fji-01-01-1-300-0</t>
  </si>
  <si>
    <t>fji-01-01-1-718-9</t>
  </si>
  <si>
    <t>Nailaga (pt), Yalalevu (pt)</t>
  </si>
  <si>
    <t>fji-01-01-1-703-8</t>
  </si>
  <si>
    <t>fji-01-06-1-100-4</t>
  </si>
  <si>
    <t>Delakado, Natadradave, Vorovoro, Driti Vill, Veikura, Veilolo, Vuci Sett &amp; Dawasamu Govt St,</t>
  </si>
  <si>
    <t>fji-14-03-0-009-0</t>
  </si>
  <si>
    <t>Matacaucau Vill, Naivonuni, Naisuvasuva, Deepwater Sett</t>
  </si>
  <si>
    <t>fji-14-04-0-002-0</t>
  </si>
  <si>
    <t>Nakawaca Vill, Fulton Mission Comp</t>
  </si>
  <si>
    <t>fji-14-04-0-004-0</t>
  </si>
  <si>
    <t>Naitutu, Veinuqa Vill, Naitutu, Navesi Sett</t>
  </si>
  <si>
    <t>fji-14-04-0-005-0</t>
  </si>
  <si>
    <t>Matavolivoli Housing</t>
  </si>
  <si>
    <t>Namaka</t>
  </si>
  <si>
    <t>fji-01-03-1-309-1</t>
  </si>
  <si>
    <t>Togo/Masi Rd (pt), Vunayasi (pt)</t>
  </si>
  <si>
    <t>fji-01-03-1-741-9</t>
  </si>
  <si>
    <t>Korociri</t>
  </si>
  <si>
    <t>fji-01-03-1-707-9</t>
  </si>
  <si>
    <t>Carreras (pt)</t>
  </si>
  <si>
    <t>fji-01-03-1-708-8</t>
  </si>
  <si>
    <t>Denarau Island</t>
  </si>
  <si>
    <t>fji-01-03-1-711-9</t>
  </si>
  <si>
    <t>Tunalia (pt), Navo Rd (pt)</t>
  </si>
  <si>
    <t>fji-01-03-1-715-9</t>
  </si>
  <si>
    <t>Uciwai (pt), Nalovo (pt), Nabila (pt)</t>
  </si>
  <si>
    <t>fji-08-04-0-001-0</t>
  </si>
  <si>
    <t>Nasoso (pt)</t>
  </si>
  <si>
    <t>fji-01-03-1-726-0</t>
  </si>
  <si>
    <t>Wairabetia (pt)</t>
  </si>
  <si>
    <t>fji-01-07-0-054-0</t>
  </si>
  <si>
    <t>Saweni</t>
  </si>
  <si>
    <t>fji-01-07-0-055-0</t>
  </si>
  <si>
    <t>Lauwaki Vill &amp;</t>
  </si>
  <si>
    <t>fji-01-07-0-026-0</t>
  </si>
  <si>
    <t>Saweni Beach Rd, Saweni  (pt)</t>
  </si>
  <si>
    <t>fji-01-07-0-056-0</t>
  </si>
  <si>
    <t>Lomolomo Vill &amp;</t>
  </si>
  <si>
    <t>fji-01-07-0-040-0</t>
  </si>
  <si>
    <t>Wailoko , Barara , Lomolomo</t>
  </si>
  <si>
    <t>fji-01-07-0-058-0</t>
  </si>
  <si>
    <t>Nakaika, Raviravi (pt)</t>
  </si>
  <si>
    <t>fji-01-07-0-060-0</t>
  </si>
  <si>
    <t>Raviravi (pt), Tavarau (pt)</t>
  </si>
  <si>
    <t>fji-01-07-0-003-0</t>
  </si>
  <si>
    <t>Naikabula (pt), Lovu  (pt), Tavakubu Rd</t>
  </si>
  <si>
    <t>fji-01-07-0-024-0</t>
  </si>
  <si>
    <t>Naikabula Rd  (pt)</t>
  </si>
  <si>
    <t>fji-01-07-1-708-9</t>
  </si>
  <si>
    <t>Vatudamu Est, Naqere Est, Rawarawa Est, Nabalebale, Matakunea, Nasavu, Natuvu, Rukurukunibua, Vesawa, Matavuvalelevu, Vunikarawa, Buniwaqa, Nabu, Vunivau, Dromuninuku Vill, Naweni Vill, Tabanaba, Vuniwi</t>
  </si>
  <si>
    <t>fji-03-02-0-004-0</t>
  </si>
  <si>
    <t>Navakaka Vill, Korosi Vill, Drano Vill, Korolevu Vill, Lololo , Waivula , Naivileba , Navatu , Wailumilumi , Lovu , Tobe , Vuiqala</t>
  </si>
  <si>
    <t>fji-03-02-0-007-0</t>
  </si>
  <si>
    <t>Tabia Vill, Werekaba , Koronatoga Vill, Vunidawa Pri Sch</t>
  </si>
  <si>
    <t>fji-03-02-0-008-0</t>
  </si>
  <si>
    <t>Balata (pt)</t>
  </si>
  <si>
    <t>fji-01-06-0-013-0</t>
  </si>
  <si>
    <t>Yaladro (pt)</t>
  </si>
  <si>
    <t>fji-01-06-0-031-0</t>
  </si>
  <si>
    <t>Yaladro (pt) , Naubi Field, Tavua Andra Sch</t>
  </si>
  <si>
    <t>fji-01-06-0-009-0</t>
  </si>
  <si>
    <t>Loloma (pt)</t>
  </si>
  <si>
    <t>fji-01-06-2-707-2</t>
  </si>
  <si>
    <t>fji-01-06-2-711-2</t>
  </si>
  <si>
    <t>Matanagata (pt)</t>
  </si>
  <si>
    <t>fji-01-06-2-700-2</t>
  </si>
  <si>
    <t>Yasiyasi, Vawe Is, Nukumasevu Is</t>
  </si>
  <si>
    <t>fji-01-06-0-007-0</t>
  </si>
  <si>
    <t>Daku Subdvsn, Navaqiqi[part], Nakama, Naveria[part], Daku Kashmir, Matalaqere, Nabuavua , Batirif , Raviravi , Nakorovesi</t>
  </si>
  <si>
    <t>fji-03-02-1-704-1</t>
  </si>
  <si>
    <t>Drekeniwai Vill, Nukunuku , Lea Vill, Viani Vill, Valavala Est</t>
  </si>
  <si>
    <t>fji-03-02-0-005-0</t>
  </si>
  <si>
    <t>Peceli , Naweni Dist Sch, Bakanawa, Draunimoli , Duilomaloma , Tacilevu Vill, Drekeniwaiciri , Naivilaca , Naweni Nursing St, Levukalailai Est, Vunidilo , Waisere</t>
  </si>
  <si>
    <t>fji-03-02-0-006-0</t>
  </si>
  <si>
    <t>Waiyavi (pt)</t>
  </si>
  <si>
    <t>Waiyavi</t>
  </si>
  <si>
    <t>fji-01-07-1-202-4</t>
  </si>
  <si>
    <t>fji-01-07-1-203-1</t>
  </si>
  <si>
    <t>fji-01-07-1-204-1</t>
  </si>
  <si>
    <t>fji-01-07-1-205-8</t>
  </si>
  <si>
    <t>fji-01-07-1-206-8</t>
  </si>
  <si>
    <t>fji-01-07-1-207-8</t>
  </si>
  <si>
    <t>fji-01-07-1-208-8</t>
  </si>
  <si>
    <t>fji-01-07-1-209-2</t>
  </si>
  <si>
    <t>Vaivai (pt)</t>
  </si>
  <si>
    <t>fji-01-07-0-028-0</t>
  </si>
  <si>
    <t>Nadele</t>
  </si>
  <si>
    <t>fji-01-07-0-045-0</t>
  </si>
  <si>
    <t>Naboutini , Masimasi</t>
  </si>
  <si>
    <t>fji-01-07-0-044-0</t>
  </si>
  <si>
    <t>Waimalika , Sabeto Dist Sch</t>
  </si>
  <si>
    <t>fji-01-07-0-049-0</t>
  </si>
  <si>
    <t>fji-01-07-0-047-0</t>
  </si>
  <si>
    <t>Sabeto , Sabeto Ind Sch</t>
  </si>
  <si>
    <t>fji-01-07-0-048-0</t>
  </si>
  <si>
    <t>Koroiyaca Vill</t>
  </si>
  <si>
    <t>fji-01-07-0-059-0</t>
  </si>
  <si>
    <t>fji-01-07-0-050-0</t>
  </si>
  <si>
    <t xml:space="preserve"> Naselesele , Rabi Sec Sch, AOG , Tabiang, Laselase [part], Kamakau</t>
  </si>
  <si>
    <t>fji-03-03-0-002-0</t>
  </si>
  <si>
    <t>Buakonikai, Matantuku, Bani, Nasau, Albrt Cove Rst, Rawake, Rakentai, Watukume,  Daku , Laselase[part] Nukurasi</t>
  </si>
  <si>
    <t>fji-03-03-0-003-0</t>
  </si>
  <si>
    <t>Tukavesi Vill, Yatei Vill, Vanuavou , Wainikula , Tukavesi Govt Qtrs, Kama Dist Sch, Buca Vill, Devodevo , Wailoaloa , Vatumalumu, Tokatoka Ravouvou , Nalaci</t>
  </si>
  <si>
    <t>fji-03-05-0-006-0</t>
  </si>
  <si>
    <t>Nailou Vill, Manukasi , , Naketekete , Bala , Logatabua , Waimacamaca , Salia Vill, Nayau , Wai , Navetau , Navidi , Malawai , Matiavi</t>
  </si>
  <si>
    <t>fji-03-05-0-003-0</t>
  </si>
  <si>
    <t>Lumiboso , Nasagale , Devo Est, Natovotovo , Navau , Qaralevu , Valesavu , Nabarua , Waivure , Karoko Vill, Tunuloa Prim Sch, Naba , Warikai , Bucaiyavu , Kubulau Est, Tatanikusi , Naiyawa , Napuka Jnr S</t>
  </si>
  <si>
    <t>fji-03-05-0-004-0</t>
  </si>
  <si>
    <t>Kioa Is. - Salia Vill</t>
  </si>
  <si>
    <t>fji-03-01-0-005-0</t>
  </si>
  <si>
    <t>Naqaiqai , Loboki , Kamati , Vanaira , Nasalia , Namosi Est,Dromuninuku , Dakuniba Vill, Niuwea , Nasea , Naleqi , Navodo , Waivia , Navutuvutu ,Nayatena , Ucunivatu Pri Sch, Yanuyanu Is.,Vunipea , N</t>
  </si>
  <si>
    <t>fji-03-01-0-006-0</t>
  </si>
  <si>
    <t>Welagi Vill, Qila , Nanuku , Tuvumaca Est</t>
  </si>
  <si>
    <t>fji-03-01-0-007-0</t>
  </si>
  <si>
    <t>Nabaluni , Nasasa , Niusawa Meth High Sch, Burotu , Vione Vill, Delaivione Subdvsn,Vatulaqa Est</t>
  </si>
  <si>
    <t>fji-03-01-0-008-0</t>
  </si>
  <si>
    <t>Naqara Shopping Area, Bucalevu[part], Naqara</t>
  </si>
  <si>
    <t>fji-03-01-0-010-0</t>
  </si>
  <si>
    <t>Tavuki Vill, Nayalayala , Fatima ,Baniose , Wairiki mission Comp, Wairiki Pri Sch, Navarada , Wairiki , Mudre</t>
  </si>
  <si>
    <t>fji-03-01-0-012-0</t>
  </si>
  <si>
    <t>Monfort Boys Town Technical Institute, St Bedes College, St Andrews Pri Sch, Lomanibai</t>
  </si>
  <si>
    <t>fji-03-07-1-700-5</t>
  </si>
  <si>
    <t>Valeni Vill, Laucala Vill, Naiqaqi Vill, Nasareci , Nasavu , Uluiqalau</t>
  </si>
  <si>
    <t>fji-03-07-0-001-0</t>
  </si>
  <si>
    <t>Natua Vill, Vunidamoli Vill, Natuvu Vill, Sawaieke , Nakorovatu Govt St, Leleuvia , Vunibua</t>
  </si>
  <si>
    <t>fji-03-07-0-002-0</t>
  </si>
  <si>
    <t>Sarava , Nakasa Vill, Tuvarara , Saura Singh Est, Vunimacava Est, Nocodreudreu Vill, Wailevu Pri Sch, Nabuliyaga , Sawana , Miller Est, Natibitibi , Naturura , Nalovu , Waiwai Est, Nairisere , Naya , Vatukedrekedre</t>
  </si>
  <si>
    <t>fji-03-07-0-003-0</t>
  </si>
  <si>
    <t>Nadrano, Nabau, Delaikuku Vill, Veicorocoro Sett &amp; QVS Comp</t>
  </si>
  <si>
    <t>fji-14-03-0-007-0</t>
  </si>
  <si>
    <t>Navunisole, Delasui Vill, Nakorovou, Waimaro, &amp; Nawiwaivusa Sett</t>
  </si>
  <si>
    <t>fji-14-04-0-001-0</t>
  </si>
  <si>
    <t>Matacula, Nasarsara Vill, Nailili, Nukutobici, Nairoro, Wainikavula, Wainivesi &amp; Waimaro Sett</t>
  </si>
  <si>
    <t>fji-14-04-0-016-0</t>
  </si>
  <si>
    <t>Korovou Town</t>
  </si>
  <si>
    <t>fji-14-04-1-700-8</t>
  </si>
  <si>
    <t>Nasolo Vill, Sosolevu (pt), Moto (pt), Ketenikulalo</t>
  </si>
  <si>
    <t>fji-01-01-0-010-0</t>
  </si>
  <si>
    <t>Naruku (pt), Vatusui (pt), Naruku Pri Sch</t>
  </si>
  <si>
    <t>fji-01-01-0-014-0</t>
  </si>
  <si>
    <t>Qerelevu (pt), Nabatolu</t>
  </si>
  <si>
    <t>fji-01-01-0-017-0</t>
  </si>
  <si>
    <t>Nukuloa (pt), Nacaci (pt),  (pt), Nacaci Pri Sch</t>
  </si>
  <si>
    <t>fji-01-01-0-015-0</t>
  </si>
  <si>
    <t>fji-11-03-1-707-9</t>
  </si>
  <si>
    <t>fji-11-03-1-708-9</t>
  </si>
  <si>
    <t>Narara Vill, Vatukacevaceva Vill, Narara(pt), Rokoroko, Nabulini, Tiana</t>
  </si>
  <si>
    <t>fji-11-04-0-000-0</t>
  </si>
  <si>
    <t>Rewasa, Tuvavatu (pt), Natunu, Ellington (pt)</t>
  </si>
  <si>
    <t>fji-11-04-0-002-0</t>
  </si>
  <si>
    <t>Nanokonoko Vill, Naboutolu Vill, Nacokula, Vaodoko, Madhuvan, Bureibau</t>
  </si>
  <si>
    <t>fji-11-04-0-003-0</t>
  </si>
  <si>
    <t>Nanukuloa Vill, Naserelagi Vill, Wailevu, Dokanavatu, Nanukuloa Govt St</t>
  </si>
  <si>
    <t>fji-11-04-0-004-0</t>
  </si>
  <si>
    <t>Nayaulevu Vill, Vunisea Vill, Nabalabala Vill, Maniyava. Nabalabala Nursing and Agricultural St</t>
  </si>
  <si>
    <t>fji-11-04-0-006-0</t>
  </si>
  <si>
    <t>Navisa (pt), Koronubu (pt), Nabatolu (pt)</t>
  </si>
  <si>
    <t>fji-01-01-0-019-0</t>
  </si>
  <si>
    <t>Nabatolu (pt), Nakavika (pt), Koronubu (pt)</t>
  </si>
  <si>
    <t>fji-01-01-0-020-0</t>
  </si>
  <si>
    <t>Naroki, Koronubu (pt), Koronubu Ind and Sangam Sch</t>
  </si>
  <si>
    <t>fji-01-01-0-021-0</t>
  </si>
  <si>
    <t>Yaroi Vill, Delainavaqiqi [part], Vuniyasawa</t>
  </si>
  <si>
    <t>fji-03-02-1-700-7</t>
  </si>
  <si>
    <t>Hughes St, all houses along Buca Bay Rd within the EA</t>
  </si>
  <si>
    <t>fji-03-02-1-103-1</t>
  </si>
  <si>
    <t>Savudrodro Valley Rd, Hanshine Sawmill, Naqelekula, Savusvu Hosp Qrts, Nabauto Govt Qrts, Nasavusavu Dist Sch, Police Comp, Vuniyasawa</t>
  </si>
  <si>
    <t>fji-03-02-1-104-1</t>
  </si>
  <si>
    <t>Bagaraki Vill, Bagaraki , Vatulele Vill, Nasavu , Waidamudamu , Wainiveitala , Vuadomo Vill, Nakoso , Delaidrisi , Nasikawa , Nakivuka , Nawanawa , Vatunawa , Ono , Paradise Cove</t>
  </si>
  <si>
    <t>fji-03-07-0-007-0</t>
  </si>
  <si>
    <t>Balaga , Balaga Est, Nukuloa , Nukuloa Est, Jerusalemi Vill, Nabaci Vill, Nadamole Vill, Narewa , Urata Vill, Muanivatu Dist Sch</t>
  </si>
  <si>
    <t>fji-03-07-0-008-0</t>
  </si>
  <si>
    <t>Navolau Vill, Navutu Vill, Delaiwaimale Vill, Namuamua, Savurua, Naivulokani, Bonanabulagi</t>
  </si>
  <si>
    <t>fji-09-01-0-004-0</t>
  </si>
  <si>
    <t>Nabaitavo Vill, Natavea Vill, Naluwai (pt), Kabara, Waila, Vunibaka, Naocosaqa</t>
  </si>
  <si>
    <t>fji-09-01-0-001-0</t>
  </si>
  <si>
    <t>Naluwai Vill, Waidracia Vill, Nasavu Vill, Mataisuva, Waidravo, Rara Dist Sch</t>
  </si>
  <si>
    <t>fji-09-01-0-000-0</t>
  </si>
  <si>
    <t>Naqara, Vuisiga, Nakorovatu, Nagaga Vill, Vunidawa Govt St</t>
  </si>
  <si>
    <t>fji-09-02-0-003-0</t>
  </si>
  <si>
    <t>Nukuloa, Navuniyaro, Lutu Vill, Namatabitu Sett</t>
  </si>
  <si>
    <t>fji-09-02-0-004-0</t>
  </si>
  <si>
    <t>Waisomo, Wairuerue Vill, Nakida Sett</t>
  </si>
  <si>
    <t>fji-09-02-0-005-0</t>
  </si>
  <si>
    <t>Taulevu, Vuniduba, Delaitoga, Matailobau, Nabena Vill, Namirimiri, Vuniivivula Sett</t>
  </si>
  <si>
    <t>fji-09-02-0-002-0</t>
  </si>
  <si>
    <t>Delailasakau Vill, Naseavou Vill, Nasele Vill, Nasirotu Vill, Waikole,  Naivimoli, Tanivisa</t>
  </si>
  <si>
    <t>fji-09-04-0-003-0</t>
  </si>
  <si>
    <t>Serea Vill, Naiwatu, Naisole, Waimalua, Visa, Nakasaqa, Vuniyaro, Sika, Vatuwaqa, Navuvusalato, Nagavigavi, Tonia</t>
  </si>
  <si>
    <t>fji-09-04-0-000-0</t>
  </si>
  <si>
    <t>Waibalavu, Nakorosule Vill, Nawala Sett</t>
  </si>
  <si>
    <t>fji-09-02-0-001-0</t>
  </si>
  <si>
    <t>Nairukuruku, Navuniyasi Vill, Wainikevu, Waisevuga Sett</t>
  </si>
  <si>
    <t>fji-09-02-0-006-0</t>
  </si>
  <si>
    <t>Namuamua Vill, Tausa, Matileka, Wainamoli, Nabai, Nakura, Waidrodro</t>
  </si>
  <si>
    <t>fji-09-01-0-005-0</t>
  </si>
  <si>
    <t>Viseisei Vill</t>
  </si>
  <si>
    <t>fji-01-07-0-037-0</t>
  </si>
  <si>
    <t>Viseisei  (pt)</t>
  </si>
  <si>
    <t>fji-01-07-0-038-0</t>
  </si>
  <si>
    <t>Lomolomo (pt),  Vuda Back Rd (pt), Lomolomo Public Sch</t>
  </si>
  <si>
    <t>fji-01-07-0-039-0</t>
  </si>
  <si>
    <t>Vuda Back Rd, Saru, Navula (pt), Vaivai (pt)</t>
  </si>
  <si>
    <t>fji-01-07-0-029-0</t>
  </si>
  <si>
    <t>Wailoko ,</t>
  </si>
  <si>
    <t>fji-01-07-0-042-0</t>
  </si>
  <si>
    <t>Natalau Vill &amp; , Wailoko (pt), Nawai, Vunayawa,</t>
  </si>
  <si>
    <t>fji-01-07-0-041-0</t>
  </si>
  <si>
    <t>Bila , Viseisei  (pt)</t>
  </si>
  <si>
    <t>fji-01-07-0-057-0</t>
  </si>
  <si>
    <t>Nasinu, Silana, Natalaira Vill, Lolomalevu, Natacileka Sett, Navunisea Pri Sch</t>
  </si>
  <si>
    <t>fji-14-03-0-000-0</t>
  </si>
  <si>
    <t>Naivicula Vill, Naqeledravia Sett, Naivicula Dist Sch</t>
  </si>
  <si>
    <t>fji-14-05-0-005-0</t>
  </si>
  <si>
    <t>Navunimono Vill, Namoli, Telau, Waidalice &amp; Lokuya Sett</t>
  </si>
  <si>
    <t>fji-14-04-0-006-0</t>
  </si>
  <si>
    <t>Nailaga, Davetalevu Vill, Namalata, Nabilo Sett Korovou Depot &amp; Namalata Dist Sch</t>
  </si>
  <si>
    <t>fji-14-04-0-003-0</t>
  </si>
  <si>
    <t>Nayavu, Naqia, Wailevu Vill, Naveveiwai Sett, Nayavu Govt St, Wainibuka SDA Sch, Wainibuka Sec Sch</t>
  </si>
  <si>
    <t>fji-14-05-0-001-0</t>
  </si>
  <si>
    <t>Wainivilimi, Wainavola Sett &amp; Waimaro Fram</t>
  </si>
  <si>
    <t>fji-14-03-0-010-0</t>
  </si>
  <si>
    <t>Naveicovatu, Nasau, Nasautoka, Malabi Vill, Wainaro, Buitua, Navunivesi Sett</t>
  </si>
  <si>
    <t>fji-14-05-0-003-0</t>
  </si>
  <si>
    <t>Dakuivuna, Wailotua [1&amp;2] Vill, Wainivo, Wainivau, Wawakanikau Sett</t>
  </si>
  <si>
    <t>fji-14-05-0-004-0</t>
  </si>
  <si>
    <t>Tonia Vill, Taivou, Kabara, Waidawara, Muaninuku, Waiuraura Sett &amp; Naiyala Sec Sch</t>
  </si>
  <si>
    <t>fji-14-04-0-000-0</t>
  </si>
  <si>
    <t>Nameka, Natuva, Vatukarasa, Coloi Vill, Narau, Uluiravo Sett</t>
  </si>
  <si>
    <t>fji-14-04-0-012-0</t>
  </si>
  <si>
    <t>Nasaibitu,Namoka,Naituvatuvavatu,Nabouva Vill, Waisa,Veiqoroqoro Nukuterea,Waineke,Vunivesi Sett</t>
  </si>
  <si>
    <t>fji-14-05-0-002-0</t>
  </si>
  <si>
    <t>Rarawai (pt), Rarawai Muslim Sch</t>
  </si>
  <si>
    <t>fji-01-01-0-028-0</t>
  </si>
  <si>
    <t>Namamada (pt)</t>
  </si>
  <si>
    <t>fji-01-01-0-031-0</t>
  </si>
  <si>
    <t>Navatu (pt), Vaesaru (pt), Elevuka (pt), Varadoli (pt)</t>
  </si>
  <si>
    <t>fji-01-01-0-036-0</t>
  </si>
  <si>
    <t>Nukudrala</t>
  </si>
  <si>
    <t>fji-01-01-0-037-0</t>
  </si>
  <si>
    <t>fji-01-01-0-050-0</t>
  </si>
  <si>
    <t>Natutu Vill, Votua Vill, Nawaqarua Vill</t>
  </si>
  <si>
    <t>fji-01-01-0-051-0</t>
  </si>
  <si>
    <t>Korovuto Sangam Sch , Rarawai Cem</t>
  </si>
  <si>
    <t>fji-01-01-0-059-0</t>
  </si>
  <si>
    <t>Nabeka St, Veitau St, Vuki Ln, Kings Rd (pt)</t>
  </si>
  <si>
    <t>fji-01-01-1-100-4</t>
  </si>
  <si>
    <t>Nareba St (pt), Varadoli St (pt), Tio St, Navoli Rd (pt)</t>
  </si>
  <si>
    <t>fji-01-01-1-102-0</t>
  </si>
  <si>
    <t>Nareba St (pt), Kula St, Kavika St (pt), Navola St (pt), Sekula St(pt) Vadravadra St, Qawa St, Koronubu Rd (pt)</t>
  </si>
  <si>
    <t>fji-01-01-1-103-5</t>
  </si>
  <si>
    <t>Tio St (pt), Navatu St, Navala St, Varadoli St (pt), Navoli Rd (pt)</t>
  </si>
  <si>
    <t>Varadoli</t>
  </si>
  <si>
    <t>fji-01-01-1-200-0</t>
  </si>
  <si>
    <t>Veisaru Rd (pt), Varadoli St (pt), Navoli Rd (pt)</t>
  </si>
  <si>
    <t>fji-01-01-1-202-0</t>
  </si>
  <si>
    <t>fji-01-01-1-301-2</t>
  </si>
  <si>
    <t>Moto Rd (pt), Vuda St, Tavua St, Magodro St, Kings Rd, Vaturu St (pt)</t>
  </si>
  <si>
    <t>fji-01-01-1-400-0</t>
  </si>
  <si>
    <t>Yakeke St, Moto Rd (pt), Old Kings Rd</t>
  </si>
  <si>
    <t>fji-01-01-1-401-0</t>
  </si>
  <si>
    <t>Vaturu St (pt), Nalutawa St, Nadrau St, Bula St, Naloto St, Savatu</t>
  </si>
  <si>
    <t>fji-01-01-1-402-0</t>
  </si>
  <si>
    <t>Nanuku St, Kings Rd (pt)</t>
  </si>
  <si>
    <t>fji-01-01-1-403-6</t>
  </si>
  <si>
    <t>Namosau, Nanuku St, Kings Rd (pt)</t>
  </si>
  <si>
    <t>fji-01-01-1-500-8</t>
  </si>
  <si>
    <t>Racecourse Rd (pt), Nasede (pt)</t>
  </si>
  <si>
    <t>fji-01-01-1-502-0</t>
  </si>
  <si>
    <t>Karavi (pt)</t>
  </si>
  <si>
    <t>fji-01-01-0-000-0</t>
  </si>
  <si>
    <t>Sarava, Navau</t>
  </si>
  <si>
    <t>fji-01-01-0-002-0</t>
  </si>
  <si>
    <t>Koroqaqa, Ba Sanatan College, Sarava Pri Sch</t>
  </si>
  <si>
    <t>fji-01-01-0-003-0</t>
  </si>
  <si>
    <t>Nukuloa Cem (pt),  China Koti (pt), Kumkum (pt)</t>
  </si>
  <si>
    <t>fji-01-01-0-013-0</t>
  </si>
  <si>
    <t>Talekosovi, Nakavika, Koronubu</t>
  </si>
  <si>
    <t>fji-01-01-0-018-0</t>
  </si>
  <si>
    <t>Benai No1(pt), Namada (pt), Korovuto (pt), Koronubu (pt)</t>
  </si>
  <si>
    <t>fji-01-01-0-024-0</t>
  </si>
  <si>
    <t>Vaqia, Vunisamaloa (pt)</t>
  </si>
  <si>
    <t>fji-01-01-0-026-0</t>
  </si>
  <si>
    <t>Korovuto (pt)</t>
  </si>
  <si>
    <t>fji-01-01-0-025-0</t>
  </si>
  <si>
    <t>PWD Water Pump, Vaqia</t>
  </si>
  <si>
    <t>fji-01-01-0-058-0</t>
  </si>
  <si>
    <t>Veisaru (pt), Namamada (pt)</t>
  </si>
  <si>
    <t>fji-01-01-0-030-0</t>
  </si>
  <si>
    <t>Vunisamaloa (pt), Rarawai (pt)</t>
  </si>
  <si>
    <t>fji-01-01-0-029-0</t>
  </si>
  <si>
    <t>Nakaruku, Solosolo, Yaya (pt)</t>
  </si>
  <si>
    <t>fji-01-01-0-032-0</t>
  </si>
  <si>
    <t>Busabusa, Veisaru Field 14(pt)</t>
  </si>
  <si>
    <t>fji-01-01-0-033-0</t>
  </si>
  <si>
    <t>Navoli (pt), Veasaru (pt)</t>
  </si>
  <si>
    <t>fji-01-01-0-040-0</t>
  </si>
  <si>
    <t>Veisaru No1 and No2</t>
  </si>
  <si>
    <t>fji-01-01-0-034-0</t>
  </si>
  <si>
    <t>Veisaru (pt)</t>
  </si>
  <si>
    <t>fji-01-01-0-035-0</t>
  </si>
  <si>
    <t>Field 27(pt), Navoli (pt), Navatu (pt)</t>
  </si>
  <si>
    <t>fji-01-01-0-038-0</t>
  </si>
  <si>
    <t>Itatoko, Vadravadra, Khalsa (pt)</t>
  </si>
  <si>
    <t>fji-01-01-0-046-0</t>
  </si>
  <si>
    <t>Field 27(pt), Navoli (pt)</t>
  </si>
  <si>
    <t>fji-01-01-0-039-0</t>
  </si>
  <si>
    <t>Waivuka, Vulavula, Navoli (pt)</t>
  </si>
  <si>
    <t>fji-01-01-0-041-0</t>
  </si>
  <si>
    <t>Luvuci, Talevake, Vatiyaka (pt), Khalsa (pt)</t>
  </si>
  <si>
    <t>fji-01-01-0-047-0</t>
  </si>
  <si>
    <t>Vatuyaka (pt), Nadhari (pt).</t>
  </si>
  <si>
    <t>fji-01-01-0-044-0</t>
  </si>
  <si>
    <t>Vatuyaka Subdiv, Vatuyaka Sangam Sch</t>
  </si>
  <si>
    <t>fji-01-01-0-045-0</t>
  </si>
  <si>
    <t>Bilolo, Nadhari (pt)</t>
  </si>
  <si>
    <t>fji-01-01-0-055-0</t>
  </si>
  <si>
    <t>Varavu, Sasa</t>
  </si>
  <si>
    <t>fji-01-01-0-054-0</t>
  </si>
  <si>
    <t>Sigawe, Naibulukau, Mataniqara (pt)</t>
  </si>
  <si>
    <t>fji-01-01-0-048-0</t>
  </si>
  <si>
    <t>Sorokoba Vill, Natalacake Vill</t>
  </si>
  <si>
    <t>fji-01-01-0-052-0</t>
  </si>
  <si>
    <t>Nqasevakatini, Varavu (pt), Vunivelau (pt)</t>
  </si>
  <si>
    <t>fji-01-01-0-053-0</t>
  </si>
  <si>
    <t>Vatuyaka</t>
  </si>
  <si>
    <t>fji-01-01-0-060-0</t>
  </si>
  <si>
    <t>Natunuku, Qalimere, Lotua</t>
  </si>
  <si>
    <t>fji-01-01-0-057-0</t>
  </si>
  <si>
    <t>Nailaga (pt)</t>
  </si>
  <si>
    <t>fji-01-01-1-700-8</t>
  </si>
  <si>
    <t>Nailaga Vill</t>
  </si>
  <si>
    <t>fji-01-01-1-701-7</t>
  </si>
  <si>
    <t>fji-01-01-1-702-8</t>
  </si>
  <si>
    <t>Tauvegavega (pt)</t>
  </si>
  <si>
    <t>fji-01-01-1-704-8</t>
  </si>
  <si>
    <t>fji-01-01-1-705-6</t>
  </si>
  <si>
    <t>Racecourse Rd (pt), Easton St, Natuyabia Rd (pt)</t>
  </si>
  <si>
    <t>fji-01-01-1-501-0</t>
  </si>
  <si>
    <t>Tauvegavega (pt), Maururu (pt)</t>
  </si>
  <si>
    <t>fji-01-01-1-706-9</t>
  </si>
  <si>
    <t>Nukudrale St (pt), Kings Rd (pt), Varoka St, Tabua Pl, Koronubu Rd (pt), Rarawai</t>
  </si>
  <si>
    <t>fji-01-01-1-101-4</t>
  </si>
  <si>
    <t>Kavika St (pt), Veisaru Rd</t>
  </si>
  <si>
    <t>fji-01-01-1-201-8</t>
  </si>
  <si>
    <t>Velovelo  (pt)</t>
  </si>
  <si>
    <t>fji-01-07-1-701-9</t>
  </si>
  <si>
    <t>Tomuka  (pt)</t>
  </si>
  <si>
    <t>fji-01-07-1-709-9</t>
  </si>
  <si>
    <t>fji-01-07-1-710-6</t>
  </si>
  <si>
    <t>fji-01-07-1-712-8</t>
  </si>
  <si>
    <t>Oriana Pl, Pompey Pl</t>
  </si>
  <si>
    <t>fji-01-07-1-124-3</t>
  </si>
  <si>
    <t>Natabua Rd (pt)</t>
  </si>
  <si>
    <t>fji-01-07-1-102-8</t>
  </si>
  <si>
    <t>Vitogo Market</t>
  </si>
  <si>
    <t>fji-01-07-1-103-4</t>
  </si>
  <si>
    <t>Yasawa St, Namoli (pt)</t>
  </si>
  <si>
    <t>fji-01-07-1-104-4</t>
  </si>
  <si>
    <t>Tui St, Vakabale St</t>
  </si>
  <si>
    <t>fji-01-07-1-105-4</t>
  </si>
  <si>
    <t>Yawini St, Vitogo Prd</t>
  </si>
  <si>
    <t>fji-01-07-1-106-8</t>
  </si>
  <si>
    <t>Churchil Park, Gvt Qtrs</t>
  </si>
  <si>
    <t>fji-01-07-1-107-8</t>
  </si>
  <si>
    <t>Waterfront Rd</t>
  </si>
  <si>
    <t>fji-01-07-1-108-4</t>
  </si>
  <si>
    <t>Veitari St, SPD</t>
  </si>
  <si>
    <t>fji-01-07-1-110-4</t>
  </si>
  <si>
    <t>FSC Qtrs</t>
  </si>
  <si>
    <t>fji-01-07-1-111-4</t>
  </si>
  <si>
    <t>Balawa St, Drasa Ave</t>
  </si>
  <si>
    <t>fji-01-07-1-112-0</t>
  </si>
  <si>
    <t>M.N Naidu Rd</t>
  </si>
  <si>
    <t>fji-01-07-1-113-1</t>
  </si>
  <si>
    <t>Field 40 (pt)</t>
  </si>
  <si>
    <t>fji-01-07-1-114-1</t>
  </si>
  <si>
    <t>M.N Naidu Rd, Field 40</t>
  </si>
  <si>
    <t>fji-01-07-1-115-3</t>
  </si>
  <si>
    <t>Natabua Gvt Qtrs</t>
  </si>
  <si>
    <t>fji-01-07-1-119-1</t>
  </si>
  <si>
    <t>Natabua Housing</t>
  </si>
  <si>
    <t>fji-01-07-1-120-3</t>
  </si>
  <si>
    <t>V.M Pilly Rd</t>
  </si>
  <si>
    <t>fji-01-07-1-121-1</t>
  </si>
  <si>
    <t>Capt Withers Rd</t>
  </si>
  <si>
    <t>fji-01-07-1-122-1</t>
  </si>
  <si>
    <t>Tomuka (pt)</t>
  </si>
  <si>
    <t>fji-01-07-1-214-3</t>
  </si>
  <si>
    <t>Namoli Vill</t>
  </si>
  <si>
    <t>fji-01-07-1-200-7</t>
  </si>
  <si>
    <t>Namoli Indus, Vunato (pt)</t>
  </si>
  <si>
    <t>fji-01-07-1-201-4</t>
  </si>
  <si>
    <t>fji-01-07-1-210-3</t>
  </si>
  <si>
    <t>fji-01-07-1-211-1</t>
  </si>
  <si>
    <t>fji-01-07-1-212-1</t>
  </si>
  <si>
    <t>Blue Lagoon, Aimatai, Kama St, Coral Sea St, Covuli St, Ragg St</t>
  </si>
  <si>
    <t>Simla</t>
  </si>
  <si>
    <t>fji-01-07-1-317-0</t>
  </si>
  <si>
    <t>Waya St (pt), Vomo St (pt)</t>
  </si>
  <si>
    <t>fji-01-07-1-300-1</t>
  </si>
  <si>
    <t>Police Qtrs, Natabua Sch Qtrs</t>
  </si>
  <si>
    <t>fji-01-07-1-301-5</t>
  </si>
  <si>
    <t>Tavakubu Rd (pt), Gimit Center</t>
  </si>
  <si>
    <t>fji-01-07-1-302-0</t>
  </si>
  <si>
    <t>Qalito Pl, Sugar Ave (pt)</t>
  </si>
  <si>
    <t>fji-01-07-1-303-0</t>
  </si>
  <si>
    <t>Commissioners Resd, Gvt Qtrs</t>
  </si>
  <si>
    <t>fji-01-07-1-304-0</t>
  </si>
  <si>
    <t>Kuata St, Waya St (pt)</t>
  </si>
  <si>
    <t>fji-01-07-1-305-0</t>
  </si>
  <si>
    <t>Evans Pl (pt), Vomo (pt)</t>
  </si>
  <si>
    <t>fji-01-07-1-307-0</t>
  </si>
  <si>
    <t>Hollander St (pt)</t>
  </si>
  <si>
    <t>fji-01-07-1-309-1</t>
  </si>
  <si>
    <t>Tavakubu Rd (pt)</t>
  </si>
  <si>
    <t>fji-01-07-1-310-8</t>
  </si>
  <si>
    <t>Covuli St, Thomson Crescent (pt)</t>
  </si>
  <si>
    <t>fji-01-07-1-306-0</t>
  </si>
  <si>
    <t>Jinnu Rd (pt), Sandalwood St (pt)</t>
  </si>
  <si>
    <t>fji-01-07-1-311-1</t>
  </si>
  <si>
    <t>Sandalwood St (pt), Corbett St (pt)</t>
  </si>
  <si>
    <t>fji-01-07-1-312-8</t>
  </si>
  <si>
    <t>Ganges Rd, Vomo St (pt)</t>
  </si>
  <si>
    <t>fji-01-07-1-314-1</t>
  </si>
  <si>
    <t>Maharaj Pl, Sukanaivalu Rd (pt)</t>
  </si>
  <si>
    <t>fji-01-07-1-316-1</t>
  </si>
  <si>
    <t>Link Rd (pt)</t>
  </si>
  <si>
    <t>fji-01-07-1-428-8</t>
  </si>
  <si>
    <t>Natokowaqa Police Post</t>
  </si>
  <si>
    <t>fji-01-07-1-400-3</t>
  </si>
  <si>
    <t>Shiu Raj St (pt)</t>
  </si>
  <si>
    <t>fji-01-07-1-401-8</t>
  </si>
  <si>
    <t>fji-01-07-1-402-3</t>
  </si>
  <si>
    <t>Chandmari (pt), Howrah Crescent (pt)</t>
  </si>
  <si>
    <t>fji-01-07-1-403-1</t>
  </si>
  <si>
    <t>V.M Pillay (pt)</t>
  </si>
  <si>
    <t>fji-01-07-1-404-1</t>
  </si>
  <si>
    <t>Musuniwai St</t>
  </si>
  <si>
    <t>fji-01-07-1-405-1</t>
  </si>
  <si>
    <t>Kermode (pt)</t>
  </si>
  <si>
    <t>fji-01-07-1-407-1</t>
  </si>
  <si>
    <t>Baradra Rd (pt)</t>
  </si>
  <si>
    <t>fji-01-07-1-408-3</t>
  </si>
  <si>
    <t>Baradra Rd (pt), Sukanaivalu Rd (pt)</t>
  </si>
  <si>
    <t>fji-01-07-1-409-3</t>
  </si>
  <si>
    <t>Ram Sami Reddy Rd (pt)</t>
  </si>
  <si>
    <t>fji-01-07-1-410-3</t>
  </si>
  <si>
    <t>Sarju Delegate Rd (pt)</t>
  </si>
  <si>
    <t>fji-01-07-1-411-3</t>
  </si>
  <si>
    <t>Razak Rd (pt)</t>
  </si>
  <si>
    <t>fji-01-07-1-413-1</t>
  </si>
  <si>
    <t>Ghandi Bhawan Primary Sch, Sukanaivalu (pt)</t>
  </si>
  <si>
    <t>fji-01-07-1-414-1</t>
  </si>
  <si>
    <t>Lin On Pl, Ayodhya Prasad Rd (pt)</t>
  </si>
  <si>
    <t>fji-01-07-1-418-1</t>
  </si>
  <si>
    <t>fji-01-07-1-420-1</t>
  </si>
  <si>
    <t>Drasa Ave, Ayodhya Prasad Rd (pt)</t>
  </si>
  <si>
    <t>fji-01-07-1-419-6</t>
  </si>
  <si>
    <t>fji-01-07-1-421-1</t>
  </si>
  <si>
    <t>Eddie Wong Rd (pt)</t>
  </si>
  <si>
    <t>fji-01-07-1-422-1</t>
  </si>
  <si>
    <t>Chandmari (pt), M.N. Naidu St (pt)</t>
  </si>
  <si>
    <t>fji-01-07-1-423-1</t>
  </si>
  <si>
    <t>Chandmari (pt)</t>
  </si>
  <si>
    <t>fji-01-07-1-424-1</t>
  </si>
  <si>
    <t>fji-01-07-1-425-1</t>
  </si>
  <si>
    <t>Sacau Ln, Naicker St</t>
  </si>
  <si>
    <t>fji-01-07-1-426-1</t>
  </si>
  <si>
    <t>Topline (pt)</t>
  </si>
  <si>
    <t>fji-01-07-1-427-1</t>
  </si>
  <si>
    <t>fji-01-07-1-412-8</t>
  </si>
  <si>
    <t>Field 40</t>
  </si>
  <si>
    <t>fji-01-07-1-101-8</t>
  </si>
  <si>
    <t>Multa Pl, Field 40</t>
  </si>
  <si>
    <t>fji-01-07-1-123-1</t>
  </si>
  <si>
    <t>Jamuna St, Vomo St (pt)</t>
  </si>
  <si>
    <t>fji-01-07-1-313-1</t>
  </si>
  <si>
    <t>Jinnu Rd (pt), Waiyavi St (pt)</t>
  </si>
  <si>
    <t>fji-01-07-1-315-1</t>
  </si>
  <si>
    <t>Korovuto ,Nacobi (pt)</t>
  </si>
  <si>
    <t>fji-01-03-0-019-0</t>
  </si>
  <si>
    <t>Votualevu Cem (pt)</t>
  </si>
  <si>
    <t>fji-01-03-0-002-0</t>
  </si>
  <si>
    <t>Votualevu (pt),Nagado  (pt)</t>
  </si>
  <si>
    <t>fji-01-03-0-003-0</t>
  </si>
  <si>
    <t>Vitualevu (pt)</t>
  </si>
  <si>
    <t>fji-01-03-0-004-0</t>
  </si>
  <si>
    <t>Mulomulo(pt),Solovi (pt)</t>
  </si>
  <si>
    <t>fji-01-03-0-005-0</t>
  </si>
  <si>
    <t>Nasau (pt), Mulomulo (pt)</t>
  </si>
  <si>
    <t>fji-01-03-0-007-0</t>
  </si>
  <si>
    <t>fji-01-03-0-008-0</t>
  </si>
  <si>
    <t>Malolo  (pt)</t>
  </si>
  <si>
    <t>fji-01-03-0-010-0</t>
  </si>
  <si>
    <t>Vunayasi  (pt)</t>
  </si>
  <si>
    <t>fji-01-03-0-011-0</t>
  </si>
  <si>
    <t>fji-01-03-0-012-0</t>
  </si>
  <si>
    <t>fji-01-03-0-014-0</t>
  </si>
  <si>
    <t>Qeleloa (pt),Dratabu</t>
  </si>
  <si>
    <t>fji-01-03-0-016-0</t>
  </si>
  <si>
    <t>Dratabu vill&amp;Vunayasi Dist.Sch</t>
  </si>
  <si>
    <t>fji-01-03-0-017-0</t>
  </si>
  <si>
    <t>Savunawai Stg1</t>
  </si>
  <si>
    <t>fji-01-03-1-310-1</t>
  </si>
  <si>
    <t>Nadi Town (pt)</t>
  </si>
  <si>
    <t>fji-01-03-1-103-4</t>
  </si>
  <si>
    <t>fji-01-03-1-104-4</t>
  </si>
  <si>
    <t>Gray rd, Martintar (pt)</t>
  </si>
  <si>
    <t>Matintar</t>
  </si>
  <si>
    <t>fji-01-03-1-200-0</t>
  </si>
  <si>
    <t>Northern Pres Rd</t>
  </si>
  <si>
    <t>fji-01-03-1-201-0</t>
  </si>
  <si>
    <t>Martintar (pt)</t>
  </si>
  <si>
    <t>fji-01-03-1-203-0</t>
  </si>
  <si>
    <t>fji-01-03-1-205-0</t>
  </si>
  <si>
    <t>Kennedy Ave (pt)</t>
  </si>
  <si>
    <t>fji-01-03-1-207-0</t>
  </si>
  <si>
    <t>fji-01-03-1-208-0</t>
  </si>
  <si>
    <t>Concave dr,Mahesh Dutt</t>
  </si>
  <si>
    <t>fji-01-03-1-301-0</t>
  </si>
  <si>
    <t>Vodokana St,Vunisalato</t>
  </si>
  <si>
    <t>fji-01-03-1-303-0</t>
  </si>
  <si>
    <t>Balabala cres</t>
  </si>
  <si>
    <t>fji-01-03-1-304-0</t>
  </si>
  <si>
    <t>Senijale Rd</t>
  </si>
  <si>
    <t>fji-01-03-1-305-0</t>
  </si>
  <si>
    <t>Uci Rd,Vau Rd</t>
  </si>
  <si>
    <t>fji-01-03-1-306-0</t>
  </si>
  <si>
    <t>Senijale Rd, Waqavuka St</t>
  </si>
  <si>
    <t>fji-01-03-1-307-0</t>
  </si>
  <si>
    <t>Votualevu Housing</t>
  </si>
  <si>
    <t>fji-01-03-1-308-3</t>
  </si>
  <si>
    <t>Saunaka Vill, Nakavu Vill</t>
  </si>
  <si>
    <t>fji-01-03-1-717-7</t>
  </si>
  <si>
    <t>Enamanu, Navakai</t>
  </si>
  <si>
    <t>fji-01-03-1-719-9</t>
  </si>
  <si>
    <t>fji-01-03-1-720-8</t>
  </si>
  <si>
    <t>Narewa Vill</t>
  </si>
  <si>
    <t>fji-01-03-1-721-7</t>
  </si>
  <si>
    <t>CAAF Old Town</t>
  </si>
  <si>
    <t>fji-01-03-1-722-9</t>
  </si>
  <si>
    <t>CAAF Comp</t>
  </si>
  <si>
    <t>fji-01-03-1-723-9</t>
  </si>
  <si>
    <t>Navakai Hart &amp; Squatter</t>
  </si>
  <si>
    <t>fji-01-03-1-725-6</t>
  </si>
  <si>
    <t>Sikituru Vill,Yavusania Vill</t>
  </si>
  <si>
    <t>fji-01-03-1-729-7</t>
  </si>
  <si>
    <t>Sabeto Sangam, Nasoso (pt)</t>
  </si>
  <si>
    <t>fji-01-03-1-730-8</t>
  </si>
  <si>
    <t>Malawai housing</t>
  </si>
  <si>
    <t>fji-01-03-1-735-8</t>
  </si>
  <si>
    <t>Navakai  (pt)</t>
  </si>
  <si>
    <t>fji-01-03-1-737-9</t>
  </si>
  <si>
    <t>Vunayasi Vill, Navo Rd (pt)</t>
  </si>
  <si>
    <t>fji-01-03-1-738-9</t>
  </si>
  <si>
    <t>Tunalia (pt), Ram Reddy Rd (pt)</t>
  </si>
  <si>
    <t>fji-01-03-1-739-1</t>
  </si>
  <si>
    <t>fji-01-03-1-740-9</t>
  </si>
  <si>
    <t>fji-01-03-1-743-0</t>
  </si>
  <si>
    <t>Fantasy Island</t>
  </si>
  <si>
    <t>fji-01-03-1-742-0</t>
  </si>
  <si>
    <t>Tunalia ,Naibulu</t>
  </si>
  <si>
    <t>fji-01-03-0-022-0</t>
  </si>
  <si>
    <t>Vunayasi (pt), Muavuwavu .</t>
  </si>
  <si>
    <t>fji-01-03-0-023-0</t>
  </si>
  <si>
    <t>Meigunyah (pt), Solovi (pt)</t>
  </si>
  <si>
    <t>fji-01-03-0-024-0</t>
  </si>
  <si>
    <t>fji-01-03-0-025-0</t>
  </si>
  <si>
    <t>Korovuto (pt),Togomasi (pt)</t>
  </si>
  <si>
    <t>fji-01-03-0-028-0</t>
  </si>
  <si>
    <t>Carreras</t>
  </si>
  <si>
    <t>fji-01-03-0-029-0</t>
  </si>
  <si>
    <t>fji-01-03-0-027-0</t>
  </si>
  <si>
    <t>Solovi (pt)</t>
  </si>
  <si>
    <t>fji-01-03-0-030-0</t>
  </si>
  <si>
    <t>Carreras(pt)</t>
  </si>
  <si>
    <t>fji-01-03-1-736-8</t>
  </si>
  <si>
    <t>fji-01-03-0-006-0</t>
  </si>
  <si>
    <t>Vunayasi  (pt),Mission School</t>
  </si>
  <si>
    <t>fji-01-03-0-013-0</t>
  </si>
  <si>
    <t>Maqalevu</t>
  </si>
  <si>
    <t>fji-01-03-1-709-8</t>
  </si>
  <si>
    <t>fji-01-03-1-724-8</t>
  </si>
  <si>
    <t>fji-01-03-1-102-4</t>
  </si>
  <si>
    <t>Saravi ,Navakai (pt)</t>
  </si>
  <si>
    <t>fji-01-03-1-710-9</t>
  </si>
  <si>
    <t>fji-01-03-1-105-0</t>
  </si>
  <si>
    <t>Navoci Vill, Namotomoto Vill</t>
  </si>
  <si>
    <t>fji-01-03-1-718-7</t>
  </si>
  <si>
    <t>Saunaka</t>
  </si>
  <si>
    <t>fji-01-03-1-204-8</t>
  </si>
  <si>
    <t>Asish Aog, Legalega Fsc line</t>
  </si>
  <si>
    <t>fji-01-03-1-702-8</t>
  </si>
  <si>
    <t>Bila</t>
  </si>
  <si>
    <t>fji-01-03-1-716-9</t>
  </si>
  <si>
    <t>Vunayasi (pt), Navo Rd (pt)</t>
  </si>
  <si>
    <t>fji-01-03-1-712-9</t>
  </si>
  <si>
    <t>Vunayasi (pt)</t>
  </si>
  <si>
    <t>fji-01-03-1-713-9</t>
  </si>
  <si>
    <t>Korovuto (pt),Nacobi (pt)</t>
  </si>
  <si>
    <t>fji-01-03-0-026-0</t>
  </si>
  <si>
    <t>fji-01-03-0-020-0</t>
  </si>
  <si>
    <t>Mrasa ,Arolevu</t>
  </si>
  <si>
    <t>fji-01-03-0-021-0</t>
  </si>
  <si>
    <t>Lavusa (pt),Togomasi</t>
  </si>
  <si>
    <t>fji-01-03-0-018-0</t>
  </si>
  <si>
    <t>Masi ,Togo</t>
  </si>
  <si>
    <t>fji-01-03-0-015-0</t>
  </si>
  <si>
    <t>Koroitamana Rd</t>
  </si>
  <si>
    <t>fji-01-03-1-302-3</t>
  </si>
  <si>
    <t>Yaro Vill, Solevu Vill, Malolo Is Rst, Tavarua Is Rst, Namotu Is Rst, Plantation Is Rst, Lomani Is Rst, Musket Cove Is Rst, Vuya lement, Navini Is Rst, Funky Fish Rst, Walu Beach Rst, Malolo Lailai Is Rst, Wadigi Is Rst, Titidro lement, Naikawakaw</t>
  </si>
  <si>
    <t>fji-08-03-0-000-0</t>
  </si>
  <si>
    <t>Yanuya vill, Tavua vill, Tokoriki Is Rst, Amunuca Is Rst, Namamanuca Primary Sch</t>
  </si>
  <si>
    <t>fji-08-03-0-001-0</t>
  </si>
  <si>
    <t>Vitanive, Mana Is Rst, Yarolevu, Mereoni Backpackers, Kiniboko Backpackers, Matamanoa Is Rst, S.D.A Mana</t>
  </si>
  <si>
    <t>fji-08-03-0-002-0</t>
  </si>
  <si>
    <t>Nabila Vill &amp; , Momi (pt)</t>
  </si>
  <si>
    <t>fji-08-04-0-000-0</t>
  </si>
  <si>
    <t>Uciwai (pt), Nalovo (pt)</t>
  </si>
  <si>
    <t>fji-08-04-0-002-0</t>
  </si>
  <si>
    <t xml:space="preserve"> Tau Vill &amp; , Momi (pt), Sariyawa (pt), Savusavu, Muanirewa, Mavuvu</t>
  </si>
  <si>
    <t>fji-08-04-0-013-0</t>
  </si>
  <si>
    <t>Vatunitoko, Savusavu (pt), Waica, Nakorokula (pt), Tuveriki</t>
  </si>
  <si>
    <t>fji-08-04-0-014-0</t>
  </si>
  <si>
    <t>Nakorokula Vill &amp; , Nabou Pine St, Navutu (pt), Vatudiri, wailevu</t>
  </si>
  <si>
    <t>fji-08-04-0-015-0</t>
  </si>
  <si>
    <t>Koromani (pt), Namata, Mabuco</t>
  </si>
  <si>
    <t>fji-08-04-0-016-0</t>
  </si>
  <si>
    <t>Lomawai Vill &amp; , Kubuna Vill &amp; , Navutu (pt), Koromani (pt)</t>
  </si>
  <si>
    <t>fji-08-04-0-017-0</t>
  </si>
  <si>
    <t>Momi Vill &amp; , Amgali, Narairoro, Wairiki, Natawase</t>
  </si>
  <si>
    <t>fji-08-04-0-031-0</t>
  </si>
  <si>
    <t>Sawana Vill, Navula vill, Navatuyate, Tubanavunitawa, Nasukamai, waiyala SDA, Koroilagi, Natuatuacoko, Vunayasi, Daravuravu, Durumoli, Vula, Natogotogo, Matasawanivavalagi</t>
  </si>
  <si>
    <t>fji-08-06-0-006-0</t>
  </si>
  <si>
    <t>Nubuyanitu Vill, Vunavesi, Savasava, Waisavu, Vusu, Navitilevu</t>
  </si>
  <si>
    <t>fji-08-06-0-008-0</t>
  </si>
  <si>
    <t>Nakoro Vill, Draubuta Vill, Namacawa</t>
  </si>
  <si>
    <t>fji-08-06-0-009-0</t>
  </si>
  <si>
    <t>Nabawaqa Vill, Nanualevu Vill, Nadrau Vill, Nadrano</t>
  </si>
  <si>
    <t>fji-08-06-0-000-0</t>
  </si>
  <si>
    <t>Edrau Vill, Keiyasi Vill, Draiba Vill, Vatumali Got St, Nawaidula, Tovatova, Yavutoka, Vunamaqo, Tubarua, Nabadolo, Vunayawa, Naduniwavu, Draiba Ind</t>
  </si>
  <si>
    <t>fji-08-06-0-005-0</t>
  </si>
  <si>
    <t>Vatubalavu Vill, Wema Vill, Nukuilau Vill, Natao, Namatewale, Roiwawaqa, Davetalevu, Tulasewa, Nasigadradra, Toya, Vunavesi,  Yawe, Nayalavatutu, Tuvainia, Varielobo, Matavoka, Saukaba, Tokosavai, Nayavulagilagi, Nasama, Nabilavou, Nasaro, Raramakawa, Se</t>
  </si>
  <si>
    <t>fji-08-06-0-007-0</t>
  </si>
  <si>
    <t>Nanoko Vill, Nabutautau Vill ,Mare Vill, Nabuabua Vill, Tuvavatu, Natoka, Tawalase, Tokoni</t>
  </si>
  <si>
    <t>fji-08-06-0-001-0</t>
  </si>
  <si>
    <t>Yako Vill &amp; , Waireba</t>
  </si>
  <si>
    <t>fji-08-04-0-003-0</t>
  </si>
  <si>
    <t>Malamala (pt), Nawaicoba (pt), Yako (pt), Kuar Singh Rd</t>
  </si>
  <si>
    <t>fji-08-04-0-004-0</t>
  </si>
  <si>
    <t>Nawaicoba (pt), Malamala (pt), Nalova</t>
  </si>
  <si>
    <t>fji-08-04-0-005-0</t>
  </si>
  <si>
    <t>Nawaicoba (pt), Malamala (pt), Nawai (pt)</t>
  </si>
  <si>
    <t>fji-08-04-0-009-0</t>
  </si>
  <si>
    <t>Nawai (pt), Lagi, Nakona,Waivou, Dakadaka (pt), Vunaivitoto, Viwasalasala, Vitogotogo, Nawaicoba (pt), Naresi</t>
  </si>
  <si>
    <t>fji-08-04-0-010-0</t>
  </si>
  <si>
    <t>Nalovo (pt), Uciwai (pt), Nawai (pt)</t>
  </si>
  <si>
    <t>fji-08-04-0-007-0</t>
  </si>
  <si>
    <t>Nawai (pt), Momi (pt), Sariyawa (pt), Natua, Nabou, Navutu, Nakawayaga</t>
  </si>
  <si>
    <t>fji-08-04-0-012-0</t>
  </si>
  <si>
    <t>Nalovo (pt), Malamala (pt), Nawai (pt)</t>
  </si>
  <si>
    <t>fji-08-04-0-008-0</t>
  </si>
  <si>
    <t>Bavu Vill, Akhil Mine, Vunavili, Nabota, Rada, Nawaicoba Rsrch St, Oloolo, Dakadaka (pt)</t>
  </si>
  <si>
    <t>fji-08-04-0-011-0</t>
  </si>
  <si>
    <t>Kokonisagana Vill, Sautabu Vill, Nalebaleba Vill, Naviyago Vill, Nadevo, Matamata, Nahedra, Qawaru, Navola, Naqalimare Dist Sch, Tayagiyagi, Toloqi, Naqalo, Lania, Nakura, Sydney, Rarabahaga, Koronitokalau, Vunahalato, Masikawali, Nacebetadra, Namaliloa,</t>
  </si>
  <si>
    <t>fji-08-07-0-001-0</t>
  </si>
  <si>
    <t>Vagadra Vill, Nasovatava Vill, Narewa Vill, Bilalevu (pt)</t>
  </si>
  <si>
    <t>fji-08-05-0-000-0</t>
  </si>
  <si>
    <t>Nausori Vill, Tore Vill, Toko</t>
  </si>
  <si>
    <t>fji-08-06-0-003-0</t>
  </si>
  <si>
    <t>Nasaucoko Vill, Wauosi Vill, Natuseisei, Tolu, Yaloku, Lovosa</t>
  </si>
  <si>
    <t>fji-08-06-0-004-0</t>
  </si>
  <si>
    <t>Tuvu Vill, Natoba, Kawaledraya, Yalisi, Nakeba, Waya, Tavasa, Naocotabua, Balenaivalu, Yaloku, Vunamoli, Matei, Natolacoko, Tabaqio, Koromani</t>
  </si>
  <si>
    <t>fji-08-07-0-002-0</t>
  </si>
  <si>
    <t>Navutu Vill &amp; , Ciriwai, Natua</t>
  </si>
  <si>
    <t>fji-08-04-0-018-0</t>
  </si>
  <si>
    <t>Marou Vill, Somosomo Vill, Gunu Vill, Nanuyabalavu Is, Nalaqa Is, Nanuyabuli Is, Nanuyasesara Is, Ori Is, Qarakali Is, Nanuyarara Is, Nanuyanikucuve Is.</t>
  </si>
  <si>
    <t>fji-01-04-0-000-0</t>
  </si>
  <si>
    <t>Natawa Vill, Yalobi Vill, Rt Naivalu Sch, Adi's Pl.</t>
  </si>
  <si>
    <t>fji-01-04-0-002-0</t>
  </si>
  <si>
    <t>Viwa Is:- Naibalebale Vill, Natia Vill, Yakani Vill; Nanuyanuya Is, Nalase Is, Nukuvatu Is, Nuku Is,</t>
  </si>
  <si>
    <t>fji-01-04-0-003-0</t>
  </si>
  <si>
    <t>Malevu Vill, Kese Vill, Mua-i-ra Vill, Naviti Is Rest, White Sandy Rest</t>
  </si>
  <si>
    <t>fji-01-04-0-004-0</t>
  </si>
  <si>
    <t>Nakurakura</t>
  </si>
  <si>
    <t>fji-01-05-1-100-1</t>
  </si>
  <si>
    <t>Vatutu (pt), Nawaka (pt)</t>
  </si>
  <si>
    <t>fji-01-05-1-701-9</t>
  </si>
  <si>
    <t>Vatutu Vill, Nawaka Vill</t>
  </si>
  <si>
    <t>fji-01-05-1-703-7</t>
  </si>
  <si>
    <t>Korociri (pt)</t>
  </si>
  <si>
    <t>fji-01-05-1-705-6</t>
  </si>
  <si>
    <t>fji-01-05-0-002-0</t>
  </si>
  <si>
    <t>fji-01-05-0-006-0</t>
  </si>
  <si>
    <t>Kerebula, Nawaka (pt)</t>
  </si>
  <si>
    <t>fji-01-05-1-704-9</t>
  </si>
  <si>
    <t>fji-01-05-1-706-6</t>
  </si>
  <si>
    <t>fji-01-05-1-700-9</t>
  </si>
  <si>
    <t>fji-01-05-0-004-0</t>
  </si>
  <si>
    <t>Nawaqadamu Vill, Uto Vill, Vunimoli Vill, Loqi</t>
  </si>
  <si>
    <t>fji-01-05-0-010-0</t>
  </si>
  <si>
    <t>Yavuna Vill, Tubenisolo Vill</t>
  </si>
  <si>
    <t>fji-01-05-0-009-0</t>
  </si>
  <si>
    <t>Narata Vill, Rararua Vill, Dreke [Tore] Vill, Raikaka, Vidrala, Rukuruku Dist Sch</t>
  </si>
  <si>
    <t>fji-01-05-0-011-0</t>
  </si>
  <si>
    <t>Nativi Vill, Taina, Qaqa</t>
  </si>
  <si>
    <t>r</t>
  </si>
  <si>
    <t>fji-11-04-0-011-0</t>
  </si>
  <si>
    <t>Matawailevu Vill, Bainisoqosoqo (pt), Vatuwaqa, Rukuruku, Kaunimakoni, Naova, Tavamotu, Naloloro, Vunikavikaloa, Ra High Sch, Nalawa Central Sch</t>
  </si>
  <si>
    <t>fji-11-02-0-000-0</t>
  </si>
  <si>
    <t>Burenitu Vill, Navitilevu Vill, Nausori Vill, Wailevu, Dawa, Lau</t>
  </si>
  <si>
    <t>fji-11-02-0-001-0</t>
  </si>
  <si>
    <t>Dreketi, Vunikavikaloa (pt), Nausori, Burenitu, Narau</t>
  </si>
  <si>
    <t>fji-11-02-0-002-0</t>
  </si>
  <si>
    <t>Namara Vill, Sawanivo Vill, Nasau Vill, Vanuakula Vill, Ovalau Vill</t>
  </si>
  <si>
    <t>fji-11-02-0-005-0</t>
  </si>
  <si>
    <t>Wailevu, Nanuku, Macuata Is</t>
  </si>
  <si>
    <t>fji-11-03-0-003-0</t>
  </si>
  <si>
    <t>Vunitogoloa Vill, Navuvuni Vill, Navatu Fij Sch, Tovu Is, Tovu Lailai Is</t>
  </si>
  <si>
    <t>fji-11-03-0-004-0</t>
  </si>
  <si>
    <t>Narewa Vill and , Vitawa Vill and , Waiqumu (pt), Rororoko, Vunikuku</t>
  </si>
  <si>
    <t>fji-11-03-0-005-0</t>
  </si>
  <si>
    <t>Waimari</t>
  </si>
  <si>
    <t>fji-11-03-0-007-0</t>
  </si>
  <si>
    <t>Waimari (pt), Dranayavutia, Qalau, Narara</t>
  </si>
  <si>
    <t>fji-11-03-0-008-0</t>
  </si>
  <si>
    <t>Korowaca, Namena, Naria (pt)</t>
  </si>
  <si>
    <t>fji-11-03-0-009-0</t>
  </si>
  <si>
    <t xml:space="preserve"> Malake Vill, Naria (pt), Matasevu, Naba</t>
  </si>
  <si>
    <t>fji-11-03-0-010-0</t>
  </si>
  <si>
    <t>Volivoli, Raarvatu, Lobau, Wananavu Resort</t>
  </si>
  <si>
    <t>fji-11-03-0-011-0</t>
  </si>
  <si>
    <t>Ellington (pt), Vunitivi, Natuna, Nananu-i-Ra Is, Nananu-i-Cake Is</t>
  </si>
  <si>
    <t>fji-11-03-0-012-0</t>
  </si>
  <si>
    <t>Vatusekiyasawa Vill and , Vatukacevaceva</t>
  </si>
  <si>
    <t>fji-11-03-0-014-0</t>
  </si>
  <si>
    <t>Navolau No1 Vill, Namuaimada Vill</t>
  </si>
  <si>
    <t>fji-11-03-0-015-0</t>
  </si>
  <si>
    <t>Navuavua Vill, Navutulevu Vill</t>
  </si>
  <si>
    <t>fji-11-03-1-700-7</t>
  </si>
  <si>
    <t>Penang, Colasi</t>
  </si>
  <si>
    <t>fji-11-03-1-701-8</t>
  </si>
  <si>
    <t>Tuvatuva</t>
  </si>
  <si>
    <t>fji-11-03-1-702-9</t>
  </si>
  <si>
    <t>Korotale (pt)</t>
  </si>
  <si>
    <t>fji-11-03-1-703-9</t>
  </si>
  <si>
    <t>Korotale (pt) , Rakiraki Hosp</t>
  </si>
  <si>
    <t>fji-11-03-1-704-9</t>
  </si>
  <si>
    <t>Rakiraki Town</t>
  </si>
  <si>
    <t>fji-11-03-1-705-4</t>
  </si>
  <si>
    <t>Naria, Rakiraki Hotel, Nakauvadra Sec Sch, Naria Bharatiya Sch</t>
  </si>
  <si>
    <t>fji-11-03-1-706-9</t>
  </si>
  <si>
    <t>Mataveikai Vill, Nailawa Vill, Roma, Tokio, Natuvulevu, Navunibitu Catholic Mission, Barotu Ind Sch</t>
  </si>
  <si>
    <t>fji-11-04-0-009-0</t>
  </si>
  <si>
    <t>Rokoroko Vill, Barotu Vill and</t>
  </si>
  <si>
    <t>fji-11-04-0-010-0</t>
  </si>
  <si>
    <t>Naqelecibi Vill, Nailuva Vill, Nariri Vill, Nauria Vill, Balesere Vill, Nakoroyaqona, Naivaka, Navakasere, Naikarua, Nailuva Catholic Sch</t>
  </si>
  <si>
    <t>fji-11-04-0-007-0</t>
  </si>
  <si>
    <t>Nararavou Vill, Nasavu Vill, Burelevu Vill, Namara Vill, Naqaqa Vill, Nayavukase</t>
  </si>
  <si>
    <t>fji-11-04-0-008-0</t>
  </si>
  <si>
    <t>Naseyani Vill, Nananu Vill, Navadili, Loga (pt), Drekeniwai</t>
  </si>
  <si>
    <t>fji-11-03-0-001-0</t>
  </si>
  <si>
    <t>Wairuku, Waiqumu (pt), Dociu, Nadovi</t>
  </si>
  <si>
    <t>fji-11-03-0-006-0</t>
  </si>
  <si>
    <t>Rewasa Vil and , Korotale,</t>
  </si>
  <si>
    <t>fji-11-04-0-001-0</t>
  </si>
  <si>
    <t>Navuiivi Vill, Nakaramai, Nayavuira Vill, Nakoromakawa, Nasau Vill, Navitilevu Dist Sch, Namuriwai</t>
  </si>
  <si>
    <t>fji-11-01-0-000-0</t>
  </si>
  <si>
    <t>Rakavidi, Davota (pt)</t>
  </si>
  <si>
    <t>fji-01-06-0-017-0</t>
  </si>
  <si>
    <t>Wainivoce (pt)</t>
  </si>
  <si>
    <t>fji-01-06-0-018-0</t>
  </si>
  <si>
    <t>Natuvu, Kavoli, Rabulu (pt), Rabulu Ind Sch</t>
  </si>
  <si>
    <t>fji-01-06-0-026-0</t>
  </si>
  <si>
    <t>Rabulu Vill &amp; , Delana, Nabuca</t>
  </si>
  <si>
    <t>fji-01-06-0-027-0</t>
  </si>
  <si>
    <t>Rabulu (pt), Yaqara, Vitivanua</t>
  </si>
  <si>
    <t>fji-01-06-0-028-0</t>
  </si>
  <si>
    <t>Matalevu, Yasiyasi (pt)</t>
  </si>
  <si>
    <t>fji-01-06-0-006-0</t>
  </si>
  <si>
    <t>Nadelai Vill, Koro</t>
  </si>
  <si>
    <t>fji-01-06-0-021-0</t>
  </si>
  <si>
    <t>Nadelei, Wainivoce (pt)</t>
  </si>
  <si>
    <t>fji-01-06-0-019-0</t>
  </si>
  <si>
    <t>Navala Vill, Nawani, Volavola, Nakuro, Gunu</t>
  </si>
  <si>
    <t>fji-01-06-0-023-0</t>
  </si>
  <si>
    <t>Waikubukubu Vill, Nadarivatu Govt St, Koronio Radio St</t>
  </si>
  <si>
    <t>fji-01-06-0-022-0</t>
  </si>
  <si>
    <t>Koro Vill &amp; , Naiyaca, Taunabe, Marou, Buyabuya, Drala, Vatutokotoko, Nakito, Lutu, Lukunabaki,</t>
  </si>
  <si>
    <t>fji-01-06-0-024-0</t>
  </si>
  <si>
    <t>Nabuna, Vanuakula</t>
  </si>
  <si>
    <t>fji-01-06-0-011-0</t>
  </si>
  <si>
    <t>Toko (pt)</t>
  </si>
  <si>
    <t>fji-01-06-2-701-9</t>
  </si>
  <si>
    <t>Korowere (pt)</t>
  </si>
  <si>
    <t>fji-01-06-2-708-2</t>
  </si>
  <si>
    <t>Korowere (pt), Lomalagi (pt)</t>
  </si>
  <si>
    <t>fji-01-06-2-713-2</t>
  </si>
  <si>
    <t>Nasomo (pt)</t>
  </si>
  <si>
    <t>fji-01-06-2-712-2</t>
  </si>
  <si>
    <t>Lololevu, Nasomo (pt)</t>
  </si>
  <si>
    <t>fji-01-06-2-709-2</t>
  </si>
  <si>
    <t>Waikatakata, Lekaleka, Natago</t>
  </si>
  <si>
    <t>fji-01-06-0-010-0</t>
  </si>
  <si>
    <t>fji-01-06-0-014-0</t>
  </si>
  <si>
    <t>Tavualevu Vill, Toko</t>
  </si>
  <si>
    <t>fji-01-06-1-700-7</t>
  </si>
  <si>
    <t>Naviyago Vill, Voi Is, Bekana Is</t>
  </si>
  <si>
    <t>fji-01-07-0-011-0</t>
  </si>
  <si>
    <t>Naboutini , Keolaiya</t>
  </si>
  <si>
    <t>fji-01-07-0-046-0</t>
  </si>
  <si>
    <t>Tai Is, Vomo, Beachcomber</t>
  </si>
  <si>
    <t>fji-01-07-0-052-0</t>
  </si>
  <si>
    <t>fji-01-07-0-053-0</t>
  </si>
  <si>
    <t>Raviravi (pt)</t>
  </si>
  <si>
    <t>fji-01-07-0-004-0</t>
  </si>
  <si>
    <t>fji-01-07-0-005-0</t>
  </si>
  <si>
    <t>Tavarau  (pt)</t>
  </si>
  <si>
    <t>fji-01-07-0-002-0</t>
  </si>
  <si>
    <t>Matawalu Vill, Teidamu, Nacilau</t>
  </si>
  <si>
    <t>fji-01-07-0-009-0</t>
  </si>
  <si>
    <t>Tuvu (pt), Nacilau</t>
  </si>
  <si>
    <t>fji-01-07-0-000-0</t>
  </si>
  <si>
    <t>Tavarau Vill &amp; , Tuvu (pt)</t>
  </si>
  <si>
    <t>fji-01-07-0-001-0</t>
  </si>
  <si>
    <t>Vadraiyawa , Drasa (pt), Drasa Bila, Vanuakula</t>
  </si>
  <si>
    <t>fji-01-07-0-013-0</t>
  </si>
  <si>
    <t>Drasa Dam Rd , Drasa Forestry</t>
  </si>
  <si>
    <t>fji-01-07-0-014-0</t>
  </si>
  <si>
    <t>Johnson , Matawalu Rd</t>
  </si>
  <si>
    <t>fji-01-07-0-008-0</t>
  </si>
  <si>
    <t>Vakabuli Vill &amp; , Lololo</t>
  </si>
  <si>
    <t>fji-01-07-0-015-0</t>
  </si>
  <si>
    <t>Bila Vitogo, Vitogo Paipai (pt), Qalito</t>
  </si>
  <si>
    <t>fji-01-07-0-016-0</t>
  </si>
  <si>
    <t>Paipai (pt), Vakabuli  (pt), Vitogo (pt)</t>
  </si>
  <si>
    <t>fji-01-07-0-017-0</t>
  </si>
  <si>
    <t>Buabua, Paipai (pt)</t>
  </si>
  <si>
    <t>fji-01-07-0-018-0</t>
  </si>
  <si>
    <t>Abaca Vill, Saru, Tawatawa, Vaivai, Tavakubu</t>
  </si>
  <si>
    <t>fji-01-07-0-019-0</t>
  </si>
  <si>
    <t>Buabua</t>
  </si>
  <si>
    <t>fji-01-07-0-020-0</t>
  </si>
  <si>
    <t>Vatamai  (pt), Buabua (pt), Lovu (pt), Vativa, Vitogo (pt)</t>
  </si>
  <si>
    <t>fji-01-07-0-022-0</t>
  </si>
  <si>
    <t>Vatamai (pt) ,Vitogo (pt), Vatulau, Gopal Rd, Anjan Rd</t>
  </si>
  <si>
    <t>fji-01-07-0-021-0</t>
  </si>
  <si>
    <t>Lovu (pt), Buabua (pt), Nasasi</t>
  </si>
  <si>
    <t>fji-01-07-0-023-0</t>
  </si>
  <si>
    <t>Vitogo Vill</t>
  </si>
  <si>
    <t>fji-01-07-0-012-0</t>
  </si>
  <si>
    <t>Lovu Seaside , Tore Seaside (pt)</t>
  </si>
  <si>
    <t>fji-01-07-0-062-0</t>
  </si>
  <si>
    <t>Saru Back Rd, Saru Tawatawa, Reservior Rd, Vaivai (pt), Navula (pt), Saru Wairabetia, MGM Sch</t>
  </si>
  <si>
    <t>fji-01-07-0-027-0</t>
  </si>
  <si>
    <t>Viseisei (pt), Wairabetia, Saweni, Vuda Power St</t>
  </si>
  <si>
    <t>fji-01-07-0-030-0</t>
  </si>
  <si>
    <t>Wairabetia (pt), Saweni  (pt)</t>
  </si>
  <si>
    <t>fji-01-07-0-032-0</t>
  </si>
  <si>
    <t>Tuaniveibona , Viseisei  (pt)</t>
  </si>
  <si>
    <t>fji-01-07-0-033-0</t>
  </si>
  <si>
    <t>Saweni  (pt), Dreketi Rd</t>
  </si>
  <si>
    <t>fji-01-07-0-034-0</t>
  </si>
  <si>
    <t>Vuda Pt, Anchorage Resort</t>
  </si>
  <si>
    <t>fji-01-07-0-036-0</t>
  </si>
  <si>
    <t>Large Dreketi</t>
  </si>
  <si>
    <t>fji-01-07-0-035-0</t>
  </si>
  <si>
    <t>Korobebe Vill</t>
  </si>
  <si>
    <t>fji-01-07-0-043-0</t>
  </si>
  <si>
    <t>fji-01-07-0-064-0</t>
  </si>
  <si>
    <t>Koroipita</t>
  </si>
  <si>
    <t>fji-01-07-0-061-0</t>
  </si>
  <si>
    <t>Lovu Hart</t>
  </si>
  <si>
    <t>fji-01-07-0-065-0</t>
  </si>
  <si>
    <t>Karavi, Raviravi</t>
  </si>
  <si>
    <t>fji-01-07-0-051-0</t>
  </si>
  <si>
    <t>Naviyago, Drasa Seaside, Drasa</t>
  </si>
  <si>
    <t>fji-01-07-0-010-0</t>
  </si>
  <si>
    <t>Lovu Seaside , Naimasi, Lovu, Naviyago, Vitogo Dist Sch</t>
  </si>
  <si>
    <t>fji-01-07-0-025-0</t>
  </si>
  <si>
    <t>Matacawalevu Is: Waki Vill, Matacawalevu Vill, Nasomolevu Cath Miss; Tavewa Is</t>
  </si>
  <si>
    <t>fji-01-08-0-004-0</t>
  </si>
  <si>
    <t>Yaqeta Is: Namatayalevu Vill, Yaqeta Nursing St;  Nanuyalevu Is, Nanuyalailai Is</t>
  </si>
  <si>
    <t>fji-01-08-0-002-0</t>
  </si>
  <si>
    <t>Navolau No2, Nakorokula Vill, Nasakiki, Nakorokula</t>
  </si>
  <si>
    <t>fji-11-03-0-013-0</t>
  </si>
  <si>
    <t>Penang Mill</t>
  </si>
  <si>
    <t>fji-11-03-1-709-9</t>
  </si>
  <si>
    <t>Togavere Vill, Drauniivi (pt), Yaqara Rest Hse, Nacilau Pt Rest House, s along Kings Rd with the EA.</t>
  </si>
  <si>
    <t>fji-11-03-0-002-0</t>
  </si>
  <si>
    <t>Dobuilevu Govt St, Dobuilevu, Dreketi, Veitiri, Natabu, Savusavu, Vumasi, Wenekosuva.</t>
  </si>
  <si>
    <t>fji-11-02-0-003-0</t>
  </si>
  <si>
    <t>Drauniivi Vill, Yaqara, Fiji Pine St, s along Nseyani Rd (pt), s along Dravuni Rd (pt).</t>
  </si>
  <si>
    <t>fji-11-03-0-000-0</t>
  </si>
  <si>
    <t>Naivutu Vill, Naraviravi Vill, Vuniyaumunu, Navavai, Nayawe, Narauyaba, Loqa</t>
  </si>
  <si>
    <t>fji-11-04-0-005-0</t>
  </si>
  <si>
    <t>Moala Vill,Korovuto vill</t>
  </si>
  <si>
    <t>fji-01-03-0-009-0</t>
  </si>
  <si>
    <t>Lutukina Vill, Vuinaqalutu Vill, Nakanacagi Vill, Valelawa No. 2</t>
  </si>
  <si>
    <t>fji-07-04-0-005-0</t>
  </si>
  <si>
    <t>Wailele , Waisala , Wairiki Vill, Waitovure , Namau , Namau Ind Sch, Namau Fijian , Qereqere , Kabulu , Raviravi , Sautalo , Natouvaga , Nabouwalu AOG Camp</t>
  </si>
  <si>
    <t>fji-02-02-0-004-0</t>
  </si>
  <si>
    <t>Navave Vill, Vuya Vill, Lakeba , Navave , Vuira , Natewa , Nanuku , Lomate , Matakilawa , Nasauto , Sigana , Koroqele</t>
  </si>
  <si>
    <t>fji-02-02-0-005-0</t>
  </si>
  <si>
    <t>Nakayaga , Raviravi Vill, Namalata Vill, Namalata Govt St, Kubulau Dist Sch, Raviravi AOG, Navatu Vill, Kiobo Vill, Nasasaivuya Vill, Natokalau Vill, Namena Is.</t>
  </si>
  <si>
    <t>fji-02-02-0-006-0</t>
  </si>
  <si>
    <t>Bua College,Lilo ,Tavulomo Vill,Nabelevuso ,Vuniyasi ,Vanuavou ,Dama Vill,Nasau Vill,Kornibelo , Tavakina ,Nabuidugua ,Nasau</t>
  </si>
  <si>
    <t>fji-02-02-0-001-0</t>
  </si>
  <si>
    <t>Naruwai Vill,Naruwai Vill sch,Baucolo ,Batiri ,Batiri , Yausiga ,Veisea ,MPI Qtrs(part),Makawa ,Dama Dist sch</t>
  </si>
  <si>
    <t>fji-02-02-0-000-0</t>
  </si>
  <si>
    <t>Vunivau ,Nawi ,Naikavaki Jnr Sec Sch,Nasamu , Rokorakuta ,Korovou ,Nasoso ,Koronibelo , Vunivau Ind Sch,Navutua</t>
  </si>
  <si>
    <t>fji-02-01-0-010-0</t>
  </si>
  <si>
    <t>Dalomo Vill,Luvuluvu ,Tausa ,Tiliva Vill,Bua Vill,Cobue (part),Bua Dist sch,Bua Indian sch,Bua Nuring   St</t>
  </si>
  <si>
    <t>fji-02-01-0-008-0</t>
  </si>
  <si>
    <t>Cobue ,Vatubogi ,Vatbogi Pri Sch,Navunievu Vill, Koroinasolo Vill,Logani ,Naqilimoto</t>
  </si>
  <si>
    <t>fji-02-01-0-009-0</t>
  </si>
  <si>
    <t>Korokadi , Korokadi Ind. Sch, Vakale</t>
  </si>
  <si>
    <t>fji-02-01-0-003-0</t>
  </si>
  <si>
    <t>Namuavoivoi Vill, Totogo , Sevusomo , Sasake , Naselesele , Soti , Droca , Nababiu</t>
  </si>
  <si>
    <t>fji-02-01-0-002-0</t>
  </si>
  <si>
    <t>Kavula Vill, Banikea Vill, Waibunabuna , Nakadrudru Govt St, Veiseiseivula</t>
  </si>
  <si>
    <t>fji-02-01-0-004-0</t>
  </si>
  <si>
    <t>Nawailevu Vill,Vanuavou ,Dramoka ,Kovu ,Navoa, ,Navai ,Draladamu .</t>
  </si>
  <si>
    <t>fji-02-01-0-007-0</t>
  </si>
  <si>
    <t>Nabouwalu Govt St, Nabouwalu Vill</t>
  </si>
  <si>
    <t>fji-02-02-1-700-8</t>
  </si>
  <si>
    <t>Nakorolevu ,Vatudamudamu ,Navunievu ,Saolo Vill, Nakawakawa Vill,Nawaisomo ,Naruarua ,Nawiriwiri , Naevuevu ,Nabunikadamu</t>
  </si>
  <si>
    <t>fji-02-03-0-003-0</t>
  </si>
  <si>
    <t>Kilaka Vill, Nakorovou Vill, Nadivakarua Vill, Nabalabalawa , Waisa Vill</t>
  </si>
  <si>
    <t>fji-02-02-0-007-0</t>
  </si>
  <si>
    <t>Vunivutu ,Lagi ,Navatui ,Daria Govt Qtrs,Rt Luke Mem sch,Waisevu ,Korotiki Vill,Daria Vill,Nabevu , Sydney land ,Naniudrau ,Muanicula ,Cicia , Yauvula ,Wailoaloa Forestry st,Cogea Vill,Cogea , Nawaisomo ,Nav</t>
  </si>
  <si>
    <t>fji-02-03-0-004-0</t>
  </si>
  <si>
    <t>Naburedagoa ,Davutu ,Dawadogo ,Varowaki , Batiniuciwai ,Adi Eleni sch,Nakabuta ,Wainunu SDA, Cora ,Tavaqiloqilo ,Nadua Vill,Rokobuloudamu , Natolaulau ,Kalinivau ,Navuso ,Namatadamu , Nacula ,Wailail</t>
  </si>
  <si>
    <t>fji-02-03-0-005-0</t>
  </si>
  <si>
    <t>Nasarowaqa Vill, Drainivuga , SPAD Ltd Comp., Nakutubuco , Suvani ,Bavotu ,Vunisea , Koro , Nadepo , Y-Corner ,Matasarosaro , Matadogo , Delainaivi , Qarabi ,Nasimede</t>
  </si>
  <si>
    <t>fji-02-01-0-000-0</t>
  </si>
  <si>
    <t>Eritabeta , Waimalua, Tabwewa, SDA Comp, Nuku, Fatima  (part), Farm , Batutu , Stream Valley</t>
  </si>
  <si>
    <t>fji-03-03-0-000-0</t>
  </si>
  <si>
    <t>Uma, Malaki, Uma Nuka, Nautoi, Kesukesu, Levuka, Fatima (part)</t>
  </si>
  <si>
    <t>fji-03-03-0-001-0</t>
  </si>
  <si>
    <t>Koroivonu Vill, Kanakana Vill, St. Patrick Prim Sch, Waikarawa , Diloi</t>
  </si>
  <si>
    <t>fji-03-05-0-005-0</t>
  </si>
  <si>
    <t>Dawa Vill, Vusaratu Vill, Natewa Vill, Natewa Govt Qtrs, Wainivatu , Valebuluti , Nauvuuvu , Domonisoso , Vesawa , Nabu , Dama</t>
  </si>
  <si>
    <t>fji-03-05-0-000-0</t>
  </si>
  <si>
    <t>Nacula , Viteki , Vusasivo Vill, Qaranibali , Vunisailai Pri. Sch, Korovou Vill, Koromakawa , Nadavaci Vill, Nasese</t>
  </si>
  <si>
    <t>fji-03-05-0-001-0</t>
  </si>
  <si>
    <t>Wailevu Vill, Muana Vill, Naruarau , Naqaravutu Vill, Wailevu Pri Sch</t>
  </si>
  <si>
    <t>fji-03-05-0-002-0</t>
  </si>
  <si>
    <t>Nakawaga Vill, Nukubolu Dist Sch, Nukubolu Vill, Bucalevu Vill, Nabua Vill, Nabua Pri Sch, Natoa , Navorau , Navovau Est, Vunidogoloa Vill, Lawalawa , Vuniqalulu , Nabua , Lovonimoli , Vutuni , Bucalevu Dist Sch</t>
  </si>
  <si>
    <t>fji-03-06-0-003-0</t>
  </si>
  <si>
    <t>Drakanalevu , Tokata , Nabekavu , Vuinadi Vill, Vunisalusalu Pri/Sec Sch, Wavu Vill, Koronikoli , Gacisovivi , Buredamu , Kororerega , Nakuku Vill, Domokavu , Vatukuca Vill, Naduri , Ravita Vill</t>
  </si>
  <si>
    <t>fji-03-06-0-004-0</t>
  </si>
  <si>
    <t>Naivitukituki , Dreketi Vill, Kocoma Vill, Laucala Is, Yanuca Is, Naqelelevu Is</t>
  </si>
  <si>
    <t>fji-03-08-0-007-0</t>
  </si>
  <si>
    <t>Sisila, Iloilo, Mua Govt St, Mua Wacala, Maravu, Bibi's Hideway, Karin's Garden, Taveuni Is. Resort, Butukia, Taveuni Palms, Matei  (part)</t>
  </si>
  <si>
    <t>fji-03-08-0-000-0</t>
  </si>
  <si>
    <t>Bouma Vill, Waitabu Vill, Vidawa Vill, Vurevure , Wai , Vunivasa Est</t>
  </si>
  <si>
    <t>fji-03-08-0-004-0</t>
  </si>
  <si>
    <t>Naivivi Vill, Vatusoqosoqo , Waibulu , Qamea Beach Club, Nukubalavu , Lali , Niubalavu , Togo Vill, Matagi Is.</t>
  </si>
  <si>
    <t>fji-03-08-0-006-0</t>
  </si>
  <si>
    <t>Naselesele Vill, Navakabila , Lepanoni Est, Vatudovia , Vuniweleti , Vunidrala , Vetaua , Vadrani , Naivi , Nagasau Est, Wiwi</t>
  </si>
  <si>
    <t>fji-03-08-0-001-0</t>
  </si>
  <si>
    <t>Nagasau Est &amp; , Nacogai Est &amp; , Vunidawa, Naikatolu, Muaniwaqa, Lomaniba, Vunitarawau, Qeleni, Wainikeli Dist Sch</t>
  </si>
  <si>
    <t>fji-03-08-0-002-0</t>
  </si>
  <si>
    <t>Korovou, Tivitivi, Vunituvutuvu, Seleni, Dala Ind Sch, Vunivasa Est, Pagai, Navakacoa Vill</t>
  </si>
  <si>
    <t>fji-03-08-0-003-0</t>
  </si>
  <si>
    <t>Lavena Vill,  Naba , Vunibibi , Qalli , Soto , Pea , Drekeniwai , Nakoro</t>
  </si>
  <si>
    <t>fji-03-08-0-005-0</t>
  </si>
  <si>
    <t>Qarawalu  (part), Deliavuna  (part), Salialevu Est, Salialevu Pri Sch</t>
  </si>
  <si>
    <t>fji-03-01-0-020-0</t>
  </si>
  <si>
    <t>Vatuwaqa , Vunilagi , Vunilagi Pri Sch, Nasue , Viciloa , Waqasia , Korovatu , Raikivi , Vuniyasi , Lutuvakatini , Bau , Vuniwiriwiri , Naiyala , Lovinisikeci , Koroniulavi , Qaraniduna , Qalota</t>
  </si>
  <si>
    <t>fji-03-01-0-000-0</t>
  </si>
  <si>
    <t>Vatudamu , Bagasau Vill, Naqalaka Est, Qaratutu , Vuniwi , Niuma , Lovoniqai , Niukeinayau , Vuniseci , Lovonisaqa , Valakau , Visou , Nukulevcu , Dakudaku , Navonu Pri. Sch</t>
  </si>
  <si>
    <t>fji-03-01-0-001-0</t>
  </si>
  <si>
    <t>Loa Vill, Marekaba, Naduga, Niuloa, Nause</t>
  </si>
  <si>
    <t>fji-03-01-0-002-0</t>
  </si>
  <si>
    <t>Kenani , Waiqili Est, Vuniwi , Navasa , Nakobo Vill, Vatukali , Hannibals Rsrt, Nakoba Dist Sch, Levuka , Lolobuta , Tavetave , Dudui , Mataikoro , Kacidanui , Kicukicu , Vunisavisavi , Waikava</t>
  </si>
  <si>
    <t>fji-03-01-0-003-0</t>
  </si>
  <si>
    <t>Vatuvonu SDA Sch &amp; , Natuvu Est, Vunikura Vill, Valeasea , Nawi Vill, Nawavu ,Nawai Pri Sch, Mataniwai .</t>
  </si>
  <si>
    <t>fji-03-01-0-004-0</t>
  </si>
  <si>
    <t>Holy Cross Coll, Tutu , Soqulu, Qacavulo Est, Dromuninuku , Waica , Natokalau , Udukacu</t>
  </si>
  <si>
    <t>fji-03-01-0-013-0</t>
  </si>
  <si>
    <t>Naqilai Est, Naqilai , Likuvausomo , Ura Est, Harnam Singh Est, Nabogiono Subdvsn, Waioba Est, Waimaqera No.5, Farm [part]</t>
  </si>
  <si>
    <t>fji-03-01-0-014-0</t>
  </si>
  <si>
    <t>Waimaqera [part], Waimaqera No.5[part], Sussie's Reef Divers, Navaca ,</t>
  </si>
  <si>
    <t>fji-03-01-0-015-0</t>
  </si>
  <si>
    <t>Waimaqera  (part), Nalovo , Nawainiyaku , South Taveuni Indian Sch, Wainiyaku Est, Vatuwiri Est</t>
  </si>
  <si>
    <t>fji-03-01-0-016-0</t>
  </si>
  <si>
    <t>Kanacea Vill, Korovou Vill, Vuna District Sch, Nanone , Navolivoli , Tabakau , Vunidilo , Navatuosooso , Naqai</t>
  </si>
  <si>
    <t>fji-03-01-0-017-0</t>
  </si>
  <si>
    <t>Navakawau Vill. Koronitevoro . Magpie Ave, Navakawau Sch, Delaikatoba</t>
  </si>
  <si>
    <t>fji-03-01-0-018-0</t>
  </si>
  <si>
    <t>Qarawalu  (part), Delaivuna Subdivision (part)</t>
  </si>
  <si>
    <t>fji-03-01-0-019-0</t>
  </si>
  <si>
    <t>Yacata Is, Kaibu Is</t>
  </si>
  <si>
    <t>fji-03-01-0-021-0</t>
  </si>
  <si>
    <t>Lamini Vill, Somosomo Vill, Nasarata Vill, Dreketi Vill, Vuniduva , Somosomo Sch</t>
  </si>
  <si>
    <t>fji-03-01-0-009-0</t>
  </si>
  <si>
    <t>Lovonivonu Vill, Waiyevo Govt St, Waitavala , Vuniuto , Bucalevu Sec Sch, Loloi , Malaga , Vunitarawau</t>
  </si>
  <si>
    <t>fji-03-01-0-011-0</t>
  </si>
  <si>
    <t>Korovesi , Lesiaceva Est, Vunibua , Lesiaceva Rd[part]</t>
  </si>
  <si>
    <t>fji-03-02-1-705-1</t>
  </si>
  <si>
    <t>Savudrodro Vill, Vucivuci , Savuloaloa , Moliwawa ,Ketei , Natuvatuva , Sosoketei , Naidi Vill, Vunivau , Naseva Est</t>
  </si>
  <si>
    <t>fji-03-02-0-000-0</t>
  </si>
  <si>
    <t>Namale, Oneva, Devodara, Koro Sun, Yaukolo, Vivili Vill, Waivunia Vill</t>
  </si>
  <si>
    <t>fji-03-02-0-001-0</t>
  </si>
  <si>
    <t>Wina Est, Maravu Est, Mumu Resort, Kuladrusi, Nacavanadi Vill, Nagigi Vill, Nagigi SDA Sch, Wainigata Research St</t>
  </si>
  <si>
    <t>fji-03-02-0-002-0</t>
  </si>
  <si>
    <t>Nasinu Vill, Natakea , Kubuna , Navatu Junior Sec Sch, Nasinu Dist, Navunisawana. Walawala, Vugalei, Lisiaseru, Veitebe</t>
  </si>
  <si>
    <t>fji-03-02-0-003-0</t>
  </si>
  <si>
    <t>Daliconi Vill, Yavea Vill, Mavana Vill, Bavatu, Waivonota, Masomo, Nadokoni, Vatuna</t>
  </si>
  <si>
    <t>fji-05-08-0-001-0</t>
  </si>
  <si>
    <t>Sawana Vill, Lomaloma Vill, Levukana Vill, Naqara, Lomaloma Hosp., Lomaloma Rest</t>
  </si>
  <si>
    <t>fji-05-04-0-000-0</t>
  </si>
  <si>
    <t>Mualevu Vill, Boitaci Vill, Malaka Vill, Muamua Vill, Nalele, Soso</t>
  </si>
  <si>
    <t>fji-05-08-0-000-0</t>
  </si>
  <si>
    <t>Susui Vill, Naracivo Vill, Daku Vill, Namalata Vill</t>
  </si>
  <si>
    <t>fji-05-04-0-001-0</t>
  </si>
  <si>
    <t>Vuma Vill, Waitovu Vill, Naisogo, Naruarua, Natibitibi</t>
  </si>
  <si>
    <t>fji-06-05-1-700-7</t>
  </si>
  <si>
    <t>Naborodamu, Mission Hill, Delana Pri &amp; Sec Sch, Navoka, Levuka Hosp, Kalaba</t>
  </si>
  <si>
    <t>fji-06-05-1-100-8</t>
  </si>
  <si>
    <t>Levuka Pub Sch, Batiniwai, Royal Hot, Rileys Land</t>
  </si>
  <si>
    <t>fji-06-05-1-101-5</t>
  </si>
  <si>
    <t>Nasova Govt Comp, Pafco Ind Area, Levuka Town, Queens Wharf.</t>
  </si>
  <si>
    <t>fji-06-05-1-102-4</t>
  </si>
  <si>
    <t>Natokalau Vill, Visoto Vill, Nacobo Vill, Visoto Dist Sch</t>
  </si>
  <si>
    <t>fji-06-05-0-003-0</t>
  </si>
  <si>
    <t>Wawa Vill, Uluibau Vill, Niubasaga Vill, Daku Vill, Matadolo, Varisi, Caqalai Is, Leleovia Is</t>
  </si>
  <si>
    <t>fji-06-05-0-006-0</t>
  </si>
  <si>
    <t>Legalega  (pt)</t>
  </si>
  <si>
    <t>fji-01-03-1-733-9</t>
  </si>
  <si>
    <t>Legalega (pt), Qalibuto rd</t>
  </si>
  <si>
    <t>fji-01-03-1-732-2</t>
  </si>
  <si>
    <t>Legalega (pt), FSC line east</t>
  </si>
  <si>
    <t>fji-01-03-1-731-2</t>
  </si>
  <si>
    <t>fji-01-03-1-700-8</t>
  </si>
  <si>
    <t>Nakama (part), Khamendra Bhartiya Sch, Savusavu Heights</t>
  </si>
  <si>
    <t>fji-03-02-1-102-0</t>
  </si>
  <si>
    <t>Naqere Subdivision</t>
  </si>
  <si>
    <t>fji-03-02-1-105-1</t>
  </si>
  <si>
    <t>Naqere Housing, Savusavu Sec Sch, Naqere Industrial Area</t>
  </si>
  <si>
    <t>fji-03-02-1-106-3</t>
  </si>
  <si>
    <t>Delainavaqiqi [part], Buca , Buca Sch Comp, Waibulu , Nabaka Vill, Naseva Est</t>
  </si>
  <si>
    <t>fji-03-02-1-701-8</t>
  </si>
  <si>
    <t>Kanacega Is, Katafaga Is, Mago Is, Naitauba Is</t>
  </si>
  <si>
    <t>fji-05-14-0-000-0</t>
  </si>
  <si>
    <t>Naqaidamu Vill, Sinuvaca Vill</t>
  </si>
  <si>
    <t>fji-06-03-0-006-0</t>
  </si>
  <si>
    <t>Nabuna Vill, Vatulele Vill, Naqala, Nagadro, Namilau, Batiri, Bunirea, Vunivasa Dst Sch</t>
  </si>
  <si>
    <t>fji-06-03-0-000-0</t>
  </si>
  <si>
    <t>Nasau Vill, Nasu Fij Sch, Koro High Sch, Nasau Govt St</t>
  </si>
  <si>
    <t>fji-06-03-0-001-0</t>
  </si>
  <si>
    <t>Mudu Vill, Nakodu Vill, Namacu Vill, Nadakeke, Nosonoso, Koroidau</t>
  </si>
  <si>
    <t>fji-06-03-0-002-0</t>
  </si>
  <si>
    <t>Navaga Vill, Kade Vill, Nabasovi Vill, Tavua Vill, Ucuna, Kade Pri Sch</t>
  </si>
  <si>
    <t>fji-06-03-0-003-0</t>
  </si>
  <si>
    <t>Tulani, Waibula, Matana Est</t>
  </si>
  <si>
    <t>fji-06-03-0-004-0</t>
  </si>
  <si>
    <t>Tuatua Vill, Nacamaki Vill, Kabe, Nacamaki Pri Sch</t>
  </si>
  <si>
    <t>fji-06-03-0-005-0</t>
  </si>
  <si>
    <t>Batiki Is. - Naigani Vill, Manuku Vill, Mua Vill, Yavu Vill, Naibalebale</t>
  </si>
  <si>
    <t>fji-06-01-0-000-0</t>
  </si>
  <si>
    <t>Tovulailai Vill, Natauloa Vill, Dalice Vill, Silimilimi, Natiqatiqa, Davetarua Fij Sch</t>
  </si>
  <si>
    <t>fji-06-04-0-000-0</t>
  </si>
  <si>
    <t>Makogai Is- Nasau, Dalice; Wakaya Is</t>
  </si>
  <si>
    <t>fji-06-06-0-000-0</t>
  </si>
  <si>
    <t>Lawaki Vill, Waitoga Vill, Vutuna Vill, Naivacivo, Vatuni, Laikokona, Nailagowai, Nawiatana</t>
  </si>
  <si>
    <t>fji-06-04-0-001-0</t>
  </si>
  <si>
    <t>Rukuruku Vill, Taviya Vill, Bobo's Farm, Rukuruku Bay</t>
  </si>
  <si>
    <t>fji-06-05-0-000-0</t>
  </si>
  <si>
    <t>Nauouo Vill, Arovudi Vill, Oneloa, Sinuda, Silana</t>
  </si>
  <si>
    <t>fji-06-05-0-001-0</t>
  </si>
  <si>
    <t>Levuka-vaka-viti Vill, Vagadaci Vill, Raratabu Govt Comp, Wailailai</t>
  </si>
  <si>
    <t>fji-06-05-1-701-8</t>
  </si>
  <si>
    <t>Nasinu Vill, Tokou Vill, Nakuvukakuvu (pt), Nabuinika, Ucuinaqarani, Loga, Loreto</t>
  </si>
  <si>
    <t>fji-06-05-0-002-0</t>
  </si>
  <si>
    <t>Nakutua Vill, Wainaloka, Tukuta, Tai, Kutau, Waidra, Yanuca-lailai Is</t>
  </si>
  <si>
    <t>fji-06-05-0-004-0</t>
  </si>
  <si>
    <t>Navuloa Vill, Naiviteitei Vill, Nasaga Vill, Tivi, Vatu</t>
  </si>
  <si>
    <t>fji-06-05-0-005-0</t>
  </si>
  <si>
    <t>Lovoni Vill, Nasaumatua Vill, Navuniivisavu Vill, Wainivivia</t>
  </si>
  <si>
    <t>fji-06-05-0-007-0</t>
  </si>
  <si>
    <t>Viro Vill, Cawatara, Waidradranu, Buresala, Waidau, Nakesa</t>
  </si>
  <si>
    <t>fji-06-05-0-008-0</t>
  </si>
  <si>
    <t>Draiba Vill, Naikorokoro Vill, Draiba HA &amp; Sett, Silana, Nadevo, Nukumatai, Levuka Prison Comp</t>
  </si>
  <si>
    <t>fji-06-05-1-702-8</t>
  </si>
  <si>
    <t>Baba, Galimosi, Malekula</t>
  </si>
  <si>
    <t>fji-06-05-1-703-2</t>
  </si>
  <si>
    <t>Vatukalo Vill, Toki Vill, Cawaci, Vatukalo PWD Comp, Lawaki, Toki Rest</t>
  </si>
  <si>
    <t>fji-06-05-1-704-8</t>
  </si>
  <si>
    <t>Nasesara Vill, Navuti Vill, Nasauvuki Vill, Naicabecabe Vill, Yanucalevu Is</t>
  </si>
  <si>
    <t>fji-06-05-0-009-0</t>
  </si>
  <si>
    <t>Bururua, Sawakasa [2], Vill &amp; Wailotu Sett</t>
  </si>
  <si>
    <t>fji-14-03-0-005-0</t>
  </si>
  <si>
    <t>Nadala Vill, Navai Vill, Dromodromo, Nabuniyasa, Koroisoi, Yauyau Est</t>
  </si>
  <si>
    <t>fji-01-06-0-025-0</t>
  </si>
  <si>
    <t>Nabulini, Manu, Naibita, Nailega Vill, Wailailai Sett</t>
  </si>
  <si>
    <t>fji-14-05-0-000-0</t>
  </si>
  <si>
    <t>Korovou Vill, Nawairuku Vill, Nalawa Vill, Rokovuaka Villm Navesau Jnr Sec Sch</t>
  </si>
  <si>
    <t>fji-11-02-0-006-0</t>
  </si>
  <si>
    <t>Nasoqo Vill, Roma Vill, Nasiriti Vill, Naqelewai Vill, Rewasau Vill</t>
  </si>
  <si>
    <t>fji-09-05-0-000-0</t>
  </si>
  <si>
    <t>Nasauvakarua Vill, Namoli Vill, Korolevu Vill, Nasaunokonoko Vill</t>
  </si>
  <si>
    <t>fji-08-06-0-002-0</t>
  </si>
  <si>
    <t>Nakulau Vill, Nubumakita Vill, Nasukamai Vill</t>
  </si>
  <si>
    <t>fji-11-02-0-004-0</t>
  </si>
  <si>
    <t>Soa Vill, Matamatavatu ,Matuku, Batiga, Walouleka, Nalidi Vill</t>
  </si>
  <si>
    <t>fji-11-01-0-008-0</t>
  </si>
  <si>
    <t>Matainananu, Dogoloa, Delaiyadua,  Nabukadra, Naivoco, Nayavutoka Vills; Namatadamu, Volivoli,  Kavula, Noco, Naqele, Selenu, Talekau, Navau, Mt Olive Far, Naqeleqaqa s, Bureiwai Dist Sch</t>
  </si>
  <si>
    <t>fji-11-01-0-002-0</t>
  </si>
  <si>
    <t>Bucalevu Vill &amp; sch, Balekeinaga Vill, Nawawa, Naboro, Samunu, Navola, Manumanu, Nasamiramira, Sovusovu, Wainivo, Korobuka, Lomaiviti,</t>
  </si>
  <si>
    <t>fji-11-01-0-007-0</t>
  </si>
  <si>
    <t>Dama Vill, Tobu Vill, Draunileka, Nawailewa, Navunibua, Waimomo, Naidere, Dama, Ulunikoro, Savulotu, Nawada, Nawaca, Buca, Tobu, Toki, Nabau Dist Sch</t>
  </si>
  <si>
    <t>fji-11-01-0-006-0</t>
  </si>
  <si>
    <t>Nawaicoba (pt)Tunalia (pt), Arolevu      rd (pt)</t>
  </si>
  <si>
    <t>fji-08-04-0-006-0</t>
  </si>
  <si>
    <t>Nadi back Rd, Namoli</t>
  </si>
  <si>
    <t>fji-01-03-1-706-9</t>
  </si>
  <si>
    <t>fji-01-05-1-702-9</t>
  </si>
  <si>
    <t>Nagado  (pt), Matekorivo</t>
  </si>
  <si>
    <t>fji-01-03-0-001-0</t>
  </si>
  <si>
    <t>Votualevu Cem (pt),  Naboutini  (pt)</t>
  </si>
  <si>
    <t>fji-01-03-0-000-0</t>
  </si>
  <si>
    <t>fji-01-07-1-707-9</t>
  </si>
  <si>
    <t>Vunato , Lovu (pt)</t>
  </si>
  <si>
    <t>fji-01-07-1-711-8</t>
  </si>
  <si>
    <t>fji-01-07-1-715-9</t>
  </si>
  <si>
    <t>Nadrou (pt), Moto (pt), China Koti (pt)</t>
  </si>
  <si>
    <t>fji-01-01-0-011-0</t>
  </si>
  <si>
    <t>Maranitava, Tabataba (pt) , Naverewa</t>
  </si>
  <si>
    <t>fji-01-02-0-001-0</t>
  </si>
  <si>
    <t>Cirisobu, Mara, Tawa, Nadrou, Waiwai (pt)</t>
  </si>
  <si>
    <t>fji-01-01-0-008-0</t>
  </si>
  <si>
    <t>Nalotawa Vill, Nanuku Vill, Yaloko, Tukaraki</t>
  </si>
  <si>
    <t>fji-01-02-0-000-0</t>
  </si>
  <si>
    <t>Nagado Vill, Vaturu Dam, Nawaqa (pt), Lidilidi, Tore</t>
  </si>
  <si>
    <t>fji-01-05-0-000-0</t>
  </si>
  <si>
    <t>Udu,Laselevu,Nasalia Vill,Nadaraya,Wailekutu,Naroko,Nasavusavu,Wailoa FEA,Navatukaro Sett,Wainimala Sec Sch</t>
  </si>
  <si>
    <t>fji-09-02-0-000-0</t>
  </si>
  <si>
    <t>Natawa Vill, Vunarara, Vatumalo, Bawa, Nawaqa (pt), Tubai</t>
  </si>
  <si>
    <t>fji-01-05-0-001-0</t>
  </si>
  <si>
    <t>Benai No2, Namau, Talekosovi</t>
  </si>
  <si>
    <t>fji-01-01-0-022-0</t>
  </si>
  <si>
    <t>Benai No1(pt), Namada (pt)</t>
  </si>
  <si>
    <t>fji-01-01-0-023-0</t>
  </si>
  <si>
    <t>Koroboya Vill, Tubara, Mataniwai, Waidou, Naisogovatu, Vunimaqo, Natovolea, Basala Est</t>
  </si>
  <si>
    <t>fji-01-06-0-020-0</t>
  </si>
  <si>
    <t>fji-01-06-2-704-2</t>
  </si>
  <si>
    <t>Qara Block A, Qara Block B, Busabusa (pt), Delairailili, Vulavula Ind Sch</t>
  </si>
  <si>
    <t>fji-01-01-0-042-0</t>
  </si>
  <si>
    <t>Maqere (pt), Tatitati (pt), Qeleta</t>
  </si>
  <si>
    <t>fji-01-06-0-003-0</t>
  </si>
  <si>
    <t>Vatutavui Vill, Lausa, Natunuku, Matacawa, Maqere(pt)</t>
  </si>
  <si>
    <t>fji-01-06-0-000-0</t>
  </si>
  <si>
    <t>Lomolomo , Lololo Pine St, Johnson</t>
  </si>
  <si>
    <t>fji-01-07-0-007-0</t>
  </si>
  <si>
    <t>Varoka, Tamusu</t>
  </si>
  <si>
    <t>fji-01-01-0-005-0</t>
  </si>
  <si>
    <t>Nanuya Is, Raviravi  (pt)</t>
  </si>
  <si>
    <t>fji-01-07-0-006-0</t>
  </si>
  <si>
    <t>Balevotu</t>
  </si>
  <si>
    <t>fji-01-02-0-002-0</t>
  </si>
  <si>
    <t>Toe Vill, Balevuto Vill, Yawalevu, Narere</t>
  </si>
  <si>
    <t>fji-01-02-0-004-0</t>
  </si>
  <si>
    <t>Dawara Vill, Dawara Dist Sch, Matanitaga , Mt Kasi, Drawa Vill, Vatuvonu Vill, Naviavia Vill, St Paul Pri Sch, Keka Vill, Dogoru , Natovatu , Saqasaqa , Vunibuabua , Loganimasi</t>
  </si>
  <si>
    <t>fji-03-07-0-000-0</t>
  </si>
  <si>
    <t>fji-01-06-2-705-2</t>
  </si>
  <si>
    <t>Tore Seaside (pt)</t>
  </si>
  <si>
    <t>fji-01-07-0-063-0</t>
  </si>
  <si>
    <t>Tavakubu  (pt)</t>
  </si>
  <si>
    <t>fji-01-07-1-703-9</t>
  </si>
  <si>
    <t>fji-01-07-1-704-9</t>
  </si>
  <si>
    <t>Bilolo (pt), Lotu, Nadhari (pt)</t>
  </si>
  <si>
    <t>fji-01-01-0-056-0</t>
  </si>
  <si>
    <t>fji-01-01-0-043-0</t>
  </si>
  <si>
    <t>Lomalagi, Nasivi</t>
  </si>
  <si>
    <t>fji-01-06-2-710-2</t>
  </si>
  <si>
    <t>Tabalei Vill, Bukuya Vill, Tabuquto Vill, Nadrugu Tuvavatu Vill, Sasa Natalolo, Sonadradra, Nawaicavu, Vatumisini Virara, Nataloto</t>
  </si>
  <si>
    <t>fji-01-02-0-006-0</t>
  </si>
  <si>
    <t>Namau, Vatubale, Doyara, Nakaniivi, Tavola, Yasiyasi, Naitasiri, Yanuyanu, Dokolotu, Vunigumu, Tokanalavalava, Vunatogotogo, Tovutini, Navuyasi</t>
  </si>
  <si>
    <t>fji-01-02-0-005-0</t>
  </si>
  <si>
    <t>Korovou Vill &amp; , Balata (pt)</t>
  </si>
  <si>
    <t>fji-01-06-0-012-0</t>
  </si>
  <si>
    <t>Wasawas rd, Zahoor place</t>
  </si>
  <si>
    <t>fji-01-03-1-206-0</t>
  </si>
  <si>
    <t>Population (2007)</t>
  </si>
  <si>
    <t>Priority Areas</t>
  </si>
  <si>
    <t>Villages2</t>
  </si>
  <si>
    <t>Grand Total</t>
  </si>
  <si>
    <t>New_Tikina</t>
  </si>
  <si>
    <t>LauOther</t>
  </si>
  <si>
    <t>LomaiOther</t>
  </si>
  <si>
    <t>Pepjei</t>
  </si>
  <si>
    <t>New Tikina Lookup</t>
  </si>
  <si>
    <t>Column1</t>
  </si>
  <si>
    <t>Population 2007</t>
  </si>
  <si>
    <t>HOUSEHOLDS (proj 2015)</t>
  </si>
  <si>
    <t>Total</t>
  </si>
  <si>
    <t>HOUSEHOLDS (2007)</t>
  </si>
  <si>
    <t>SHELTER IMPACT</t>
  </si>
  <si>
    <t>Age Group</t>
  </si>
  <si>
    <t>Total Pop 50km</t>
  </si>
  <si>
    <t>Male</t>
  </si>
  <si>
    <t>Female</t>
  </si>
  <si>
    <t>0 - 4 yo.</t>
  </si>
  <si>
    <t>5 - 9 yo.</t>
  </si>
  <si>
    <t>10 - 14 yo</t>
  </si>
  <si>
    <t>15 - 19 yo</t>
  </si>
  <si>
    <t>20 - 24 yo</t>
  </si>
  <si>
    <t>25 - 29 yo</t>
  </si>
  <si>
    <t>30 - 34 yo</t>
  </si>
  <si>
    <t>35 - 39 yo</t>
  </si>
  <si>
    <t>40 - 44 yo</t>
  </si>
  <si>
    <t>45 - 49 yo</t>
  </si>
  <si>
    <t>50 - 54 yo</t>
  </si>
  <si>
    <t>55 - 59 yo</t>
  </si>
  <si>
    <t>60 - 64 yo</t>
  </si>
  <si>
    <t>65 - 69 yo</t>
  </si>
  <si>
    <t>70 - 74 yo</t>
  </si>
  <si>
    <t>75 - over</t>
  </si>
  <si>
    <t>Rehabilitation Committee Report</t>
  </si>
  <si>
    <t>Sector:Housing</t>
  </si>
  <si>
    <t>Name/Title:</t>
  </si>
  <si>
    <t>HA Housing Authority</t>
  </si>
  <si>
    <t>Date:</t>
  </si>
  <si>
    <t>Location:</t>
  </si>
  <si>
    <t>Western Division</t>
  </si>
  <si>
    <t>Officer:</t>
  </si>
  <si>
    <t>Principal Administrative Officer-Housing;Vula Shaw</t>
  </si>
  <si>
    <t>SRL</t>
  </si>
  <si>
    <t>Description</t>
  </si>
  <si>
    <t>Level of Damage</t>
  </si>
  <si>
    <t>Estimated Cost</t>
  </si>
  <si>
    <t>Scope</t>
  </si>
  <si>
    <t>Remarks </t>
  </si>
  <si>
    <t>Western Divison</t>
  </si>
  <si>
    <t xml:space="preserve">Ba Village Scheme </t>
  </si>
  <si>
    <t>Partly</t>
  </si>
  <si>
    <t>Roof Covering, Guttering, Lourves Blades</t>
  </si>
  <si>
    <t>Homes-Paid Off</t>
  </si>
  <si>
    <t>Roof, Facsia, Eaves, Ceiling, Guttering</t>
  </si>
  <si>
    <t>Home-Active</t>
  </si>
  <si>
    <t>Naisorosoro</t>
  </si>
  <si>
    <t>Roof Leakage, Guttering,Eaves</t>
  </si>
  <si>
    <t>Homes-Active</t>
  </si>
  <si>
    <t xml:space="preserve">Matacawa </t>
  </si>
  <si>
    <t>Guttering, fascia, Ceiling boards</t>
  </si>
  <si>
    <t>Kavoa</t>
  </si>
  <si>
    <t>Roof Leakage, Guttering,Windows</t>
  </si>
  <si>
    <t xml:space="preserve">Burotu </t>
  </si>
  <si>
    <t>Guttering, Windows,Fascia Boards</t>
  </si>
  <si>
    <t xml:space="preserve">Rakiraki Village Scheme </t>
  </si>
  <si>
    <t>Roof,Windows,Doors,Concrete Fence</t>
  </si>
  <si>
    <t xml:space="preserve">Lautoka Village Scheme </t>
  </si>
  <si>
    <t>Siva</t>
  </si>
  <si>
    <t xml:space="preserve">Roofing, Guttering, Fascia, Eaves board, Ceiling boards, Doors </t>
  </si>
  <si>
    <t xml:space="preserve">Tunaloa </t>
  </si>
  <si>
    <t>Roofing, Ceiling Boards, Eaves Boards, Guttering,Downpipes</t>
  </si>
  <si>
    <t>Matairasiga</t>
  </si>
  <si>
    <t>Roofing, Ceiling Board, Eaves Board, Porch Railings</t>
  </si>
  <si>
    <t>Burenitu</t>
  </si>
  <si>
    <t>Roofing, Eaves Battern, Ceiling Boards</t>
  </si>
  <si>
    <t>Elevuka</t>
  </si>
  <si>
    <t>Roofing, Ceiling Boards, Eaves Battern.</t>
  </si>
  <si>
    <t xml:space="preserve">Korotu </t>
  </si>
  <si>
    <t>Roof leakage</t>
  </si>
  <si>
    <t xml:space="preserve">Sawaieke </t>
  </si>
  <si>
    <t>Roofing, Rubber tiles, Ceiling boards</t>
  </si>
  <si>
    <t xml:space="preserve">Grand Total </t>
  </si>
  <si>
    <t xml:space="preserve">Nadi Village Scheme </t>
  </si>
  <si>
    <t>Navocotia</t>
  </si>
  <si>
    <t>No Damages</t>
  </si>
  <si>
    <t>Illegal extension to existing property. House unoccupied &amp; under construction</t>
  </si>
  <si>
    <t xml:space="preserve">Nasivi </t>
  </si>
  <si>
    <t>Nasomilo</t>
  </si>
  <si>
    <t>Roofing, Ceiling Boards, Windows. Fallen tree damaging partial roof and eaves battern to one property</t>
  </si>
  <si>
    <t xml:space="preserve">Navitarutaru </t>
  </si>
  <si>
    <t>Roofing iron, roof framing, ceiling board, rubber tiles</t>
  </si>
  <si>
    <t>Weka</t>
  </si>
  <si>
    <t>No damages</t>
  </si>
  <si>
    <t>Nakovacake</t>
  </si>
  <si>
    <t xml:space="preserve">Nawamalua </t>
  </si>
  <si>
    <t>Votualevu</t>
  </si>
  <si>
    <t xml:space="preserve">Nadroga Village Scheme </t>
  </si>
  <si>
    <t xml:space="preserve">Yadrili </t>
  </si>
  <si>
    <t>Savunawai</t>
  </si>
  <si>
    <t>Sector: Housing</t>
  </si>
  <si>
    <t>Lautoka Area</t>
  </si>
  <si>
    <t>Vitogo/Drasa</t>
  </si>
  <si>
    <t>Roof Leakage</t>
  </si>
  <si>
    <t>Tavakubu Stage 6</t>
  </si>
  <si>
    <t>Roofing, Guttering</t>
  </si>
  <si>
    <t>Home-Paid Off</t>
  </si>
  <si>
    <t xml:space="preserve">Tavakubu  Stage 6 DP 7555/13&amp;14       </t>
  </si>
  <si>
    <t>Roofing Flown,</t>
  </si>
  <si>
    <t xml:space="preserve">Tavakubu  Stage 6 DP 7500 23&amp;24 </t>
  </si>
  <si>
    <t>Kashmir</t>
  </si>
  <si>
    <t>Roof Leakage,</t>
  </si>
  <si>
    <t>Natabua - DP 5558, DP 4810</t>
  </si>
  <si>
    <t>Roofing</t>
  </si>
  <si>
    <t>Natokawaqa</t>
  </si>
  <si>
    <t>Caldding,D/pipe, Ceiling Boards</t>
  </si>
  <si>
    <t>Vatukoula Area</t>
  </si>
  <si>
    <t>Nasivi</t>
  </si>
  <si>
    <t>RoofLeakage</t>
  </si>
  <si>
    <t>Low Cost</t>
  </si>
  <si>
    <t>Illegal Extension</t>
  </si>
  <si>
    <t>Roofing,Ceiling</t>
  </si>
  <si>
    <t>Ba Area</t>
  </si>
  <si>
    <t>Roof, ceiling, fence &amp; security</t>
  </si>
  <si>
    <t>Minor Damage</t>
  </si>
  <si>
    <t>Roofing, Ceiling, Fence &amp; Security</t>
  </si>
  <si>
    <t>Namosau(Old)</t>
  </si>
  <si>
    <t>Namosau(New)</t>
  </si>
  <si>
    <t>Roofing, Gutering, Downpipes.</t>
  </si>
  <si>
    <t>Roofing, Gutering,Downpipes,Electrical,Plumbing</t>
  </si>
  <si>
    <t>Naqati Subdivision</t>
  </si>
  <si>
    <t>Roof Flown</t>
  </si>
  <si>
    <t>Nadi Area</t>
  </si>
  <si>
    <t>Matavolivoli</t>
  </si>
  <si>
    <t>Roof Leakage,L/Frames/Doors</t>
  </si>
  <si>
    <t>"Roof Leakage -26, No Damage - 5, Property Sold - 2, Vacant lot - 2</t>
  </si>
  <si>
    <t>"</t>
  </si>
  <si>
    <t>Legalega</t>
  </si>
  <si>
    <t>Waqadra</t>
  </si>
  <si>
    <t xml:space="preserve">Accumulated Total: Western </t>
  </si>
  <si>
    <t>Accumulated Total:Western</t>
  </si>
  <si>
    <t>Northern Division</t>
  </si>
  <si>
    <t>Northern Divison</t>
  </si>
  <si>
    <t>Savusavu Area</t>
  </si>
  <si>
    <t>Naqere</t>
  </si>
  <si>
    <t>Labasa Village Scheme</t>
  </si>
  <si>
    <t>Raranimeke</t>
  </si>
  <si>
    <t>Vusaibati</t>
  </si>
  <si>
    <t>Vusakalou</t>
  </si>
  <si>
    <t>Navurevure</t>
  </si>
  <si>
    <t>Roofing,Fascia, Barge Board</t>
  </si>
  <si>
    <t>Accumulated Total:Northern</t>
  </si>
  <si>
    <t>Central  Division</t>
  </si>
  <si>
    <t>Central Division</t>
  </si>
  <si>
    <t>Nausori Area</t>
  </si>
  <si>
    <t>Waila 3A</t>
  </si>
  <si>
    <t>Roofing,</t>
  </si>
  <si>
    <t>Nasinu Area</t>
  </si>
  <si>
    <t>Suva Area</t>
  </si>
  <si>
    <t>Samabula</t>
  </si>
  <si>
    <t>Damage roof due to fallen tree</t>
  </si>
  <si>
    <t>Sakoca</t>
  </si>
  <si>
    <t>Fencing</t>
  </si>
  <si>
    <t>Accumulated Total:Central</t>
  </si>
  <si>
    <t>Public Rental Board</t>
  </si>
  <si>
    <t>Western;Northern;Central Divison</t>
  </si>
  <si>
    <t>Remarks</t>
  </si>
  <si>
    <t>Roof Covering, Guttering Fascia Eaves</t>
  </si>
  <si>
    <t>Electrical Mains &amp; Fittings</t>
  </si>
  <si>
    <t>Doors, Windows &amp; Other Fittings</t>
  </si>
  <si>
    <t>Central Divison</t>
  </si>
  <si>
    <t>HART Housing Assistance Relief Trust</t>
  </si>
  <si>
    <t xml:space="preserve">Newtown HART; Nasinu </t>
  </si>
  <si>
    <t>(2 Buildings)</t>
  </si>
  <si>
    <t>Water/Plumbing</t>
  </si>
  <si>
    <t>Paint works</t>
  </si>
  <si>
    <t>Labour/Trnsportation/Plant Hire</t>
  </si>
  <si>
    <t xml:space="preserve">Nakasi HART; Nausori </t>
  </si>
  <si>
    <t>(3 Buildings)</t>
  </si>
  <si>
    <t xml:space="preserve">Naqoro HART; Rakiraki </t>
  </si>
  <si>
    <t>Labour/Transportation/Plant Hire</t>
  </si>
  <si>
    <t xml:space="preserve">Namosau HART; Ba </t>
  </si>
  <si>
    <t xml:space="preserve">Lovu HART; Lautoka </t>
  </si>
  <si>
    <t>(6 Buildings)</t>
  </si>
  <si>
    <t>Informal Settlements</t>
  </si>
  <si>
    <t>Western &amp; Northern Division</t>
  </si>
  <si>
    <t>Principal Administrative Officer - Housing; Vula Shaw</t>
  </si>
  <si>
    <t>Partially Damaged Households</t>
  </si>
  <si>
    <t>Estimated Cost for Partially Damaged houses ($7000 + $70 for transportation)</t>
  </si>
  <si>
    <t>Totally Damaged Households</t>
  </si>
  <si>
    <t>Estimated Cost for Totally Damaged houses ($30000(material + Labour cost) + $300 for transportation). Excluding Electrical, Septic, Plumbling, tiling &amp; Painting and Guttering)</t>
  </si>
  <si>
    <t>Total Number of Households in Settlement</t>
  </si>
  <si>
    <t>WESTERN DIVISIONDIVISION</t>
  </si>
  <si>
    <t>Nadugu</t>
  </si>
  <si>
    <t>Qelema 1</t>
  </si>
  <si>
    <t>Qelema 2</t>
  </si>
  <si>
    <t>Subtotal</t>
  </si>
  <si>
    <t>Khaisetera</t>
  </si>
  <si>
    <t>Korovatu</t>
  </si>
  <si>
    <t>Maururu</t>
  </si>
  <si>
    <t>Clopcott</t>
  </si>
  <si>
    <t>Sub Total</t>
  </si>
  <si>
    <t>Nasowata</t>
  </si>
  <si>
    <t>Naqiroso</t>
  </si>
  <si>
    <t>Taiperia / Natabua Seaside</t>
  </si>
  <si>
    <t>California</t>
  </si>
  <si>
    <t>Vativa</t>
  </si>
  <si>
    <t>Veidogo</t>
  </si>
  <si>
    <t>Velovelo</t>
  </si>
  <si>
    <t>Wainivakasoso</t>
  </si>
  <si>
    <t>Navutu Stage 2</t>
  </si>
  <si>
    <t>Lovu Seaside</t>
  </si>
  <si>
    <t>TOTAL (WESTERN)</t>
  </si>
  <si>
    <r>
      <t> </t>
    </r>
    <r>
      <rPr>
        <b/>
        <u/>
        <sz val="11"/>
        <color theme="1"/>
        <rFont val="Book Antiqua"/>
        <family val="1"/>
      </rPr>
      <t>NORTHERN</t>
    </r>
  </si>
  <si>
    <t xml:space="preserve"> Delaivuna Circular  </t>
  </si>
  <si>
    <t xml:space="preserve"> Delaivuna Settlement  </t>
  </si>
  <si>
    <t xml:space="preserve"> Mataniwai Settlement  </t>
  </si>
  <si>
    <t xml:space="preserve"> Vuna  </t>
  </si>
  <si>
    <t xml:space="preserve">TOTAL (NORTHERN) </t>
  </si>
  <si>
    <t>GRAND TOTAL</t>
  </si>
  <si>
    <t>SUMMARY</t>
  </si>
  <si>
    <t>Level of Damage / Number</t>
  </si>
  <si>
    <t>Housing Authority</t>
  </si>
  <si>
    <t>Partly Damaged – 768 Houses</t>
  </si>
  <si>
    <t>Refer to section 5.1 for details</t>
  </si>
  <si>
    <t> HA funded</t>
  </si>
  <si>
    <t>Northern  Division</t>
  </si>
  <si>
    <t>Partly Damaged – 8 Houses</t>
  </si>
  <si>
    <t> HA funded </t>
  </si>
  <si>
    <t>Partly Damaged – 4 Houses</t>
  </si>
  <si>
    <t>Eastern Division</t>
  </si>
  <si>
    <t>HA funded</t>
  </si>
  <si>
    <t>Western  Division</t>
  </si>
  <si>
    <r>
      <t xml:space="preserve">Partly </t>
    </r>
    <r>
      <rPr>
        <sz val="11"/>
        <color theme="1"/>
        <rFont val="Calibri"/>
        <family val="2"/>
        <scheme val="minor"/>
      </rPr>
      <t xml:space="preserve"> </t>
    </r>
    <r>
      <rPr>
        <sz val="10"/>
        <color rgb="FF000000"/>
        <rFont val="Book Antiqua"/>
        <family val="1"/>
      </rPr>
      <t>Damaged – 50 units</t>
    </r>
  </si>
  <si>
    <t>Refer to section 5.2 for details</t>
  </si>
  <si>
    <t>PRB funded</t>
  </si>
  <si>
    <r>
      <t xml:space="preserve">Partly </t>
    </r>
    <r>
      <rPr>
        <sz val="11"/>
        <color theme="1"/>
        <rFont val="Calibri"/>
        <family val="2"/>
        <scheme val="minor"/>
      </rPr>
      <t xml:space="preserve"> </t>
    </r>
    <r>
      <rPr>
        <sz val="10"/>
        <color rgb="FF000000"/>
        <rFont val="Book Antiqua"/>
        <family val="1"/>
      </rPr>
      <t>Damaged – 20 units</t>
    </r>
  </si>
  <si>
    <r>
      <t>Partly</t>
    </r>
    <r>
      <rPr>
        <sz val="11"/>
        <color theme="1"/>
        <rFont val="Calibri"/>
        <family val="2"/>
        <scheme val="minor"/>
      </rPr>
      <t xml:space="preserve">  </t>
    </r>
    <r>
      <rPr>
        <sz val="10"/>
        <color rgb="FF000000"/>
        <rFont val="Book Antiqua"/>
        <family val="1"/>
      </rPr>
      <t>Damaged – 45 units</t>
    </r>
  </si>
  <si>
    <t>Grand Total  115 units</t>
  </si>
  <si>
    <r>
      <t xml:space="preserve"> </t>
    </r>
    <r>
      <rPr>
        <sz val="11"/>
        <color rgb="FF000000"/>
        <rFont val="Book Antiqua"/>
        <family val="1"/>
      </rPr>
      <t>Refer to section 5.2 for details</t>
    </r>
  </si>
  <si>
    <t>Housing Assistance Relief Trust</t>
  </si>
  <si>
    <r>
      <t>Partly</t>
    </r>
    <r>
      <rPr>
        <sz val="11"/>
        <color theme="1"/>
        <rFont val="Calibri"/>
        <family val="2"/>
        <scheme val="minor"/>
      </rPr>
      <t xml:space="preserve"> </t>
    </r>
    <r>
      <rPr>
        <sz val="10"/>
        <color rgb="FF000000"/>
        <rFont val="Book Antiqua"/>
        <family val="1"/>
      </rPr>
      <t>Damaged – 44 units</t>
    </r>
  </si>
  <si>
    <t>Refer to section 5.3 for details</t>
  </si>
  <si>
    <t>HART grant</t>
  </si>
  <si>
    <r>
      <t>Partly</t>
    </r>
    <r>
      <rPr>
        <sz val="11"/>
        <color theme="1"/>
        <rFont val="Calibri"/>
        <family val="2"/>
        <scheme val="minor"/>
      </rPr>
      <t xml:space="preserve"> </t>
    </r>
    <r>
      <rPr>
        <sz val="10"/>
        <color rgb="FF000000"/>
        <rFont val="Book Antiqua"/>
        <family val="1"/>
      </rPr>
      <t xml:space="preserve">Damaged </t>
    </r>
  </si>
  <si>
    <r>
      <t>Partly</t>
    </r>
    <r>
      <rPr>
        <sz val="11"/>
        <color theme="1"/>
        <rFont val="Calibri"/>
        <family val="2"/>
        <scheme val="minor"/>
      </rPr>
      <t xml:space="preserve"> </t>
    </r>
    <r>
      <rPr>
        <sz val="10"/>
        <color rgb="FF000000"/>
        <rFont val="Book Antiqua"/>
        <family val="1"/>
      </rPr>
      <t>Damaged – 20 units</t>
    </r>
  </si>
  <si>
    <t>Partly Damaged – 729 Houses</t>
  </si>
  <si>
    <t>Refer to section 5.4 for details</t>
  </si>
  <si>
    <t>To be determine by government</t>
  </si>
  <si>
    <t>Completely Damaged – 251 Houses</t>
  </si>
  <si>
    <t>Partly Damaged – 244 Houses</t>
  </si>
  <si>
    <t>Completely Damaged – 599 Houses</t>
  </si>
  <si>
    <t>Partly Damaged</t>
  </si>
  <si>
    <t>Completely Damaged</t>
  </si>
  <si>
    <t>DISTRICT</t>
  </si>
  <si>
    <t>COMPLETELY DAMAGED</t>
  </si>
  <si>
    <t>PARTLY DAMAGED</t>
  </si>
  <si>
    <t>Vanuabalavu</t>
  </si>
  <si>
    <t>Nawaikama</t>
  </si>
  <si>
    <t>Levuka I Gau</t>
  </si>
  <si>
    <t>Tovu Lailai</t>
  </si>
  <si>
    <t>Motoriki</t>
  </si>
  <si>
    <t>Nasesara</t>
  </si>
  <si>
    <t>Nasauvuki</t>
  </si>
  <si>
    <t>Naicabecabe</t>
  </si>
  <si>
    <t>Uluibau</t>
  </si>
  <si>
    <t>Yanuca</t>
  </si>
  <si>
    <t>Arovudi</t>
  </si>
  <si>
    <t>Rukururku</t>
  </si>
  <si>
    <t>Navuloa</t>
  </si>
  <si>
    <t>Naviteitei</t>
  </si>
  <si>
    <t>Lovoni I wai</t>
  </si>
  <si>
    <t>Lovoni I Vanua</t>
  </si>
  <si>
    <t>Nasaga</t>
  </si>
  <si>
    <t>Tokou</t>
  </si>
  <si>
    <t>Vagadaci</t>
  </si>
  <si>
    <t>Waitovu</t>
  </si>
  <si>
    <t>Toki</t>
  </si>
  <si>
    <t>Vatukalo</t>
  </si>
  <si>
    <t>Nauouo</t>
  </si>
  <si>
    <t>Tavea</t>
  </si>
  <si>
    <t>Vuma</t>
  </si>
  <si>
    <t>Nasaumatua</t>
  </si>
  <si>
    <t>Nukutocia</t>
  </si>
  <si>
    <t>Nacobo</t>
  </si>
  <si>
    <t>Vuniivisavu</t>
  </si>
  <si>
    <t>Visoto</t>
  </si>
  <si>
    <t>Makogai</t>
  </si>
  <si>
    <t>Bemana</t>
  </si>
  <si>
    <t>Naqalimare</t>
  </si>
  <si>
    <t>Nadaravakawalu</t>
  </si>
  <si>
    <t>Nawaidina</t>
  </si>
  <si>
    <t>Soa Village</t>
  </si>
  <si>
    <t>Nakoilava</t>
  </si>
  <si>
    <t>NADARIVATU</t>
  </si>
  <si>
    <t>Tokamailau</t>
  </si>
  <si>
    <t>NEW TIKINA LOOKUP</t>
  </si>
  <si>
    <t>Tuvua</t>
  </si>
  <si>
    <t>Tai Vugalei</t>
  </si>
  <si>
    <t>Damage Description</t>
  </si>
  <si>
    <t>COMPLETELY DESTROYED</t>
  </si>
  <si>
    <t>PAX PER HOUSEHOLD (proj 2015)</t>
  </si>
  <si>
    <t>VUNA</t>
  </si>
  <si>
    <t>WAINIKELI</t>
  </si>
  <si>
    <t>CAKAUDROVE</t>
  </si>
  <si>
    <t>LAUCALA</t>
  </si>
  <si>
    <t>KUBULAU</t>
  </si>
  <si>
    <t>WAINUNU</t>
  </si>
  <si>
    <t>NADI</t>
  </si>
  <si>
    <t>SOLEVU</t>
  </si>
  <si>
    <t>VUYA</t>
  </si>
  <si>
    <t>DAMA</t>
  </si>
  <si>
    <t>BUA</t>
  </si>
  <si>
    <t>LEKUTU</t>
  </si>
  <si>
    <t>NAVAKASIGA</t>
  </si>
  <si>
    <t>NASAVUSAVU</t>
  </si>
  <si>
    <t>NAWENI</t>
  </si>
  <si>
    <t>NAVATU</t>
  </si>
  <si>
    <t>WAILEVU</t>
  </si>
  <si>
    <t>KOROALAU</t>
  </si>
  <si>
    <t>VATUROVA</t>
  </si>
  <si>
    <t>NATEWA</t>
  </si>
  <si>
    <t>TUNULOA</t>
  </si>
  <si>
    <t>KIOA</t>
  </si>
  <si>
    <t>RABI</t>
  </si>
  <si>
    <t>CAKAUDROVE I VANUA</t>
  </si>
  <si>
    <t xml:space="preserve">Completed </t>
  </si>
  <si>
    <t>Ongoing</t>
  </si>
  <si>
    <t>Planned</t>
  </si>
  <si>
    <t>Pipeline</t>
  </si>
  <si>
    <t>Tarpaulins</t>
  </si>
  <si>
    <t>Tents</t>
  </si>
  <si>
    <t>Shelter Kits</t>
  </si>
  <si>
    <t>Tool Kits</t>
  </si>
  <si>
    <t>Total population 2015 proj</t>
  </si>
  <si>
    <t>Poverty</t>
  </si>
  <si>
    <t>H2. Main material for construction of walls - Proportion of bure materials - 2007 Census</t>
  </si>
  <si>
    <t>H2. Main material for construction of walls - Proportion of makeshift material - 2007 Census</t>
  </si>
  <si>
    <t>H2. Main material for construction of walls - Proportion of other materials - 2007 Census</t>
  </si>
  <si>
    <t>Proportion_Weak Walls</t>
  </si>
  <si>
    <t>H4. Main water supply - Proportion of HH using well - 2007 Census</t>
  </si>
  <si>
    <t>H4. Main water supply - Proportion of HH using river or creek - 2007 Census</t>
  </si>
  <si>
    <t>Proportion Water Source_Creek Well</t>
  </si>
  <si>
    <t>Destroyed Houses(0.60)</t>
  </si>
  <si>
    <t>Damaged Houses(0.40)</t>
  </si>
  <si>
    <t>Nadroga/Navosa</t>
  </si>
  <si>
    <t>Divison</t>
  </si>
  <si>
    <t>No. TD (gov)</t>
  </si>
  <si>
    <t>No TD (Div)</t>
  </si>
  <si>
    <t>Total PD</t>
  </si>
  <si>
    <t>Total TD</t>
  </si>
  <si>
    <t>No of HH (proj 2015)</t>
  </si>
  <si>
    <t>Total Affected (TD &amp; PD)</t>
  </si>
  <si>
    <t>No. of People (proj 2015)</t>
  </si>
  <si>
    <t>No. PD HH under pov line</t>
  </si>
  <si>
    <t>(urban)</t>
  </si>
  <si>
    <r>
      <t>TOTAL/</t>
    </r>
    <r>
      <rPr>
        <b/>
        <sz val="18"/>
        <color rgb="FFFF0000"/>
        <rFont val="Calibri"/>
        <family val="2"/>
        <scheme val="minor"/>
      </rPr>
      <t>AVERAGE</t>
    </r>
  </si>
  <si>
    <t>Households (2007)</t>
  </si>
  <si>
    <t>Households (2015)</t>
  </si>
  <si>
    <r>
      <t>TOTALS/</t>
    </r>
    <r>
      <rPr>
        <sz val="11"/>
        <color rgb="FFC00000"/>
        <rFont val="Calibri"/>
        <family val="2"/>
        <scheme val="minor"/>
      </rPr>
      <t>AVERAGE</t>
    </r>
  </si>
  <si>
    <t>Section</t>
  </si>
  <si>
    <t>Pop (proj 2015)</t>
  </si>
  <si>
    <t>DIVISIONAL_REPORT</t>
  </si>
  <si>
    <t>Completely Destroyed</t>
  </si>
  <si>
    <t>CCD</t>
  </si>
  <si>
    <t>CWD</t>
  </si>
  <si>
    <t>CED</t>
  </si>
  <si>
    <t>CND</t>
  </si>
  <si>
    <t xml:space="preserve">Nadroga/Navosa </t>
  </si>
  <si>
    <t xml:space="preserve">Nalawa </t>
  </si>
  <si>
    <t>Unknown</t>
  </si>
  <si>
    <t>SOURCE</t>
  </si>
  <si>
    <t>Village</t>
  </si>
  <si>
    <t>pcode</t>
  </si>
  <si>
    <t>TYPE</t>
  </si>
  <si>
    <t>T_Code</t>
  </si>
  <si>
    <t>Old_Tikina_District</t>
  </si>
  <si>
    <t>OT_Code</t>
  </si>
  <si>
    <t>Island</t>
  </si>
  <si>
    <t>Prov_Code</t>
  </si>
  <si>
    <t>Div_Code</t>
  </si>
  <si>
    <t>X</t>
  </si>
  <si>
    <t>Y</t>
  </si>
  <si>
    <t>Ba Town</t>
  </si>
  <si>
    <t>FJ4010101</t>
  </si>
  <si>
    <t>FJ40101</t>
  </si>
  <si>
    <t>Viti Levu</t>
  </si>
  <si>
    <t>FJ401</t>
  </si>
  <si>
    <t>FJ4</t>
  </si>
  <si>
    <t>Ketenikulalo Set</t>
  </si>
  <si>
    <t>FJ4010401</t>
  </si>
  <si>
    <t>Settlement</t>
  </si>
  <si>
    <t>FJ40104</t>
  </si>
  <si>
    <t>FJ4010402</t>
  </si>
  <si>
    <t>Korovuta Set</t>
  </si>
  <si>
    <t>FJ4010403</t>
  </si>
  <si>
    <t>Maururu Set</t>
  </si>
  <si>
    <t>FJ4010404</t>
  </si>
  <si>
    <t>FJ4010405</t>
  </si>
  <si>
    <t>Nasolo</t>
  </si>
  <si>
    <t>FJ4010406</t>
  </si>
  <si>
    <t>Natunuku</t>
  </si>
  <si>
    <t>FJ4010102</t>
  </si>
  <si>
    <t>Natutu</t>
  </si>
  <si>
    <t>FJ4010407</t>
  </si>
  <si>
    <t>Nawaqarua Set</t>
  </si>
  <si>
    <t>FJ4010408</t>
  </si>
  <si>
    <t>Qara</t>
  </si>
  <si>
    <t>FJ4010103</t>
  </si>
  <si>
    <t>FJ4010104</t>
  </si>
  <si>
    <t>Qara Settlement</t>
  </si>
  <si>
    <t>FJ4010105</t>
  </si>
  <si>
    <t>FJ4010106</t>
  </si>
  <si>
    <t>FJ4010107</t>
  </si>
  <si>
    <t>Sorokoba</t>
  </si>
  <si>
    <t>FJ4010108</t>
  </si>
  <si>
    <t>Soweri Set</t>
  </si>
  <si>
    <t>FJ4010109</t>
  </si>
  <si>
    <t>Talacake</t>
  </si>
  <si>
    <t>FJ4010110</t>
  </si>
  <si>
    <t>Tamusu</t>
  </si>
  <si>
    <t>FJ4010409</t>
  </si>
  <si>
    <t>FJ4010111</t>
  </si>
  <si>
    <t>FJ4010112</t>
  </si>
  <si>
    <t>FJ4010113</t>
  </si>
  <si>
    <t>FJ4010410</t>
  </si>
  <si>
    <t>FJ4010411</t>
  </si>
  <si>
    <t>Balenabelo</t>
  </si>
  <si>
    <t>FJ4080101</t>
  </si>
  <si>
    <t>FJ40801</t>
  </si>
  <si>
    <t>FJ408</t>
  </si>
  <si>
    <t>Biausevu</t>
  </si>
  <si>
    <t>FJ4080102</t>
  </si>
  <si>
    <t>Drauniqili</t>
  </si>
  <si>
    <t>FJ4080103</t>
  </si>
  <si>
    <t>Halibu</t>
  </si>
  <si>
    <t>FJ4080201</t>
  </si>
  <si>
    <t>FJ40802</t>
  </si>
  <si>
    <t>Komave</t>
  </si>
  <si>
    <t>FJ4080104</t>
  </si>
  <si>
    <t>Korotogo</t>
  </si>
  <si>
    <t>FJ4080202</t>
  </si>
  <si>
    <t>Malevu</t>
  </si>
  <si>
    <t>FJ4080203</t>
  </si>
  <si>
    <t>FJ4080204</t>
  </si>
  <si>
    <t>Midra</t>
  </si>
  <si>
    <t>FJ4080401</t>
  </si>
  <si>
    <t>FJ40804</t>
  </si>
  <si>
    <t>Nadrala</t>
  </si>
  <si>
    <t>FJ4080205</t>
  </si>
  <si>
    <t>Nagasau</t>
  </si>
  <si>
    <t>FJ4080402</t>
  </si>
  <si>
    <t>Naharaga</t>
  </si>
  <si>
    <t>FJ4080105</t>
  </si>
  <si>
    <t>Nahiva</t>
  </si>
  <si>
    <t>FJ4080106</t>
  </si>
  <si>
    <t>Nalidi</t>
  </si>
  <si>
    <t>FJ4080206</t>
  </si>
  <si>
    <t>FJ4080207</t>
  </si>
  <si>
    <t>Namada</t>
  </si>
  <si>
    <t>FJ4080403</t>
  </si>
  <si>
    <t>Namatakula</t>
  </si>
  <si>
    <t>FJ4080107</t>
  </si>
  <si>
    <t>Narata</t>
  </si>
  <si>
    <t>FJ4080208</t>
  </si>
  <si>
    <t>Naroro</t>
  </si>
  <si>
    <t>FJ4080209</t>
  </si>
  <si>
    <t>Nasi</t>
  </si>
  <si>
    <t>FJ4080404</t>
  </si>
  <si>
    <t>Navala</t>
  </si>
  <si>
    <t>FJ4080108</t>
  </si>
  <si>
    <t>Navause</t>
  </si>
  <si>
    <t>FJ4080210</t>
  </si>
  <si>
    <t>FJ4080211</t>
  </si>
  <si>
    <t>Nawamagi</t>
  </si>
  <si>
    <t>FJ4080212</t>
  </si>
  <si>
    <t>Qalito</t>
  </si>
  <si>
    <t>FJ4080405</t>
  </si>
  <si>
    <t>Sabata</t>
  </si>
  <si>
    <t>FJ4080213</t>
  </si>
  <si>
    <t>Saru (Naivibuli)</t>
  </si>
  <si>
    <t>FJ4080109</t>
  </si>
  <si>
    <t>Saumua</t>
  </si>
  <si>
    <t>FJ4080110</t>
  </si>
  <si>
    <t>Sovi</t>
  </si>
  <si>
    <t>FJ4080111</t>
  </si>
  <si>
    <t>FJ4080214</t>
  </si>
  <si>
    <t>Tagaqe</t>
  </si>
  <si>
    <t>FJ4080406</t>
  </si>
  <si>
    <t>Valase</t>
  </si>
  <si>
    <t>FJ4080407</t>
  </si>
  <si>
    <t>Vatukarasa</t>
  </si>
  <si>
    <t>FJ4080215</t>
  </si>
  <si>
    <t>Vatukulelima</t>
  </si>
  <si>
    <t>FJ4080408</t>
  </si>
  <si>
    <t>Vedidi</t>
  </si>
  <si>
    <t>FJ4080112</t>
  </si>
  <si>
    <t>Virara</t>
  </si>
  <si>
    <t>FJ4080113</t>
  </si>
  <si>
    <t>FJ4080409</t>
  </si>
  <si>
    <t>Votualailai</t>
  </si>
  <si>
    <t>FJ4080410</t>
  </si>
  <si>
    <t>Vucilevu</t>
  </si>
  <si>
    <t>FJ4080114</t>
  </si>
  <si>
    <t>Vunayawa</t>
  </si>
  <si>
    <t>FJ4080115</t>
  </si>
  <si>
    <t>Vuniwai</t>
  </si>
  <si>
    <t>FJ4080411</t>
  </si>
  <si>
    <t>Vusu</t>
  </si>
  <si>
    <t>FJ4080216</t>
  </si>
  <si>
    <t>FJ2060101</t>
  </si>
  <si>
    <t>FJ20601</t>
  </si>
  <si>
    <t>FJ206</t>
  </si>
  <si>
    <t>FJ2</t>
  </si>
  <si>
    <t>FJ2060102</t>
  </si>
  <si>
    <t>FJ2060103</t>
  </si>
  <si>
    <t>FJ2060104</t>
  </si>
  <si>
    <t>FJ2060105</t>
  </si>
  <si>
    <t>FJ2060106</t>
  </si>
  <si>
    <t>FJ1140101</t>
  </si>
  <si>
    <t>FJ11401</t>
  </si>
  <si>
    <t>bau</t>
  </si>
  <si>
    <t>FJ114</t>
  </si>
  <si>
    <t>FJ1</t>
  </si>
  <si>
    <t>Buiduna</t>
  </si>
  <si>
    <t>FJ1141001</t>
  </si>
  <si>
    <t>FJ11410</t>
  </si>
  <si>
    <t>Cautata</t>
  </si>
  <si>
    <t>FJ1140102</t>
  </si>
  <si>
    <t>FJ1140401</t>
  </si>
  <si>
    <t>FJ11404</t>
  </si>
  <si>
    <t>Dromuna</t>
  </si>
  <si>
    <t>FJ1140103</t>
  </si>
  <si>
    <t>Kiuva</t>
  </si>
  <si>
    <t>FJ1140104</t>
  </si>
  <si>
    <t>FJ1140901</t>
  </si>
  <si>
    <t>FJ11409</t>
  </si>
  <si>
    <t>Lakena</t>
  </si>
  <si>
    <t>FJ1141301</t>
  </si>
  <si>
    <t>FJ11413</t>
  </si>
  <si>
    <t>Logani</t>
  </si>
  <si>
    <t>FJ1141002</t>
  </si>
  <si>
    <t>Matadawa</t>
  </si>
  <si>
    <t>FJ1141003</t>
  </si>
  <si>
    <t>Matamaivere</t>
  </si>
  <si>
    <t>FJ1140902</t>
  </si>
  <si>
    <t>Maumi</t>
  </si>
  <si>
    <t>FJ1140402</t>
  </si>
  <si>
    <t>Mokani</t>
  </si>
  <si>
    <t>FJ1140403</t>
  </si>
  <si>
    <t>Muanaira</t>
  </si>
  <si>
    <t>FJ1140105</t>
  </si>
  <si>
    <t>Nabiabia</t>
  </si>
  <si>
    <t>FJ1140106</t>
  </si>
  <si>
    <t>FJ1140107</t>
  </si>
  <si>
    <t>Naciri</t>
  </si>
  <si>
    <t>FJ1140903</t>
  </si>
  <si>
    <t>Nadali</t>
  </si>
  <si>
    <t>FJ1141302</t>
  </si>
  <si>
    <t>Nadave</t>
  </si>
  <si>
    <t>FJ1140108</t>
  </si>
  <si>
    <t>Naduru</t>
  </si>
  <si>
    <t>FJ1141303</t>
  </si>
  <si>
    <t>Naikawaga</t>
  </si>
  <si>
    <t>FJ1140904</t>
  </si>
  <si>
    <t>Naila</t>
  </si>
  <si>
    <t>FJ1140404</t>
  </si>
  <si>
    <t>Naisausau</t>
  </si>
  <si>
    <t>FJ1140905</t>
  </si>
  <si>
    <t>Naisogovau</t>
  </si>
  <si>
    <t>FJ1140405</t>
  </si>
  <si>
    <t>Nakalawaca</t>
  </si>
  <si>
    <t>FJ1140906</t>
  </si>
  <si>
    <t>Nakoroivau</t>
  </si>
  <si>
    <t>FJ1140109</t>
  </si>
  <si>
    <t>FJ1141004</t>
  </si>
  <si>
    <t>Namolituva</t>
  </si>
  <si>
    <t>FJ1141304</t>
  </si>
  <si>
    <t>Namono</t>
  </si>
  <si>
    <t>FJ1141305</t>
  </si>
  <si>
    <t>FJ1140110</t>
  </si>
  <si>
    <t>Naqeledamu</t>
  </si>
  <si>
    <t>FJ1141005</t>
  </si>
  <si>
    <t>Natila</t>
  </si>
  <si>
    <t>FJ1140111</t>
  </si>
  <si>
    <t>FJ1141306</t>
  </si>
  <si>
    <t>Ovea</t>
  </si>
  <si>
    <t>FJ1140112</t>
  </si>
  <si>
    <t>Raralevu</t>
  </si>
  <si>
    <t>FJ1141006</t>
  </si>
  <si>
    <t>Taranaka</t>
  </si>
  <si>
    <t>FJ1140406</t>
  </si>
  <si>
    <t>Tubalevu</t>
  </si>
  <si>
    <t>FJ1140907</t>
  </si>
  <si>
    <t>Vatani</t>
  </si>
  <si>
    <t>FJ1140113</t>
  </si>
  <si>
    <t>Vatoa</t>
  </si>
  <si>
    <t>FJ1140114</t>
  </si>
  <si>
    <t>FJ1141307</t>
  </si>
  <si>
    <t>Vuniwavudi</t>
  </si>
  <si>
    <t>FJ1141101</t>
  </si>
  <si>
    <t>FJ11411</t>
  </si>
  <si>
    <t>Waicoka</t>
  </si>
  <si>
    <t>FJ1140115</t>
  </si>
  <si>
    <t>Dakuibeqa</t>
  </si>
  <si>
    <t>FJ1120601</t>
  </si>
  <si>
    <t>FJ11206</t>
  </si>
  <si>
    <t>FJ112</t>
  </si>
  <si>
    <t>Dakuni</t>
  </si>
  <si>
    <t>FJ1120602</t>
  </si>
  <si>
    <t>Lalati</t>
  </si>
  <si>
    <t>FJ1120401</t>
  </si>
  <si>
    <t>FJ11204</t>
  </si>
  <si>
    <t>FJ1120402</t>
  </si>
  <si>
    <t>Naiseuseu</t>
  </si>
  <si>
    <t>FJ1120403</t>
  </si>
  <si>
    <t>FJ1120404</t>
  </si>
  <si>
    <t>Rukua</t>
  </si>
  <si>
    <t>FJ1120603</t>
  </si>
  <si>
    <t>Soliyaga</t>
  </si>
  <si>
    <t>FJ1120604</t>
  </si>
  <si>
    <t>Waisomo</t>
  </si>
  <si>
    <t>FJ1120405</t>
  </si>
  <si>
    <t>Banikea</t>
  </si>
  <si>
    <t>FJ3020401</t>
  </si>
  <si>
    <t>FJ30204</t>
  </si>
  <si>
    <t>Vanua Levu</t>
  </si>
  <si>
    <t>FJ302</t>
  </si>
  <si>
    <t>FJ3</t>
  </si>
  <si>
    <t>FJ3020101</t>
  </si>
  <si>
    <t>FJ30201</t>
  </si>
  <si>
    <t>Bualailai</t>
  </si>
  <si>
    <t>FJ3020601</t>
  </si>
  <si>
    <t>FJ30206</t>
  </si>
  <si>
    <t>Cubuye</t>
  </si>
  <si>
    <t>FJ3020102</t>
  </si>
  <si>
    <t>Dalomo</t>
  </si>
  <si>
    <t>FJ3020103</t>
  </si>
  <si>
    <t>Draunivuga</t>
  </si>
  <si>
    <t>FJ3020402</t>
  </si>
  <si>
    <t>Galoa</t>
  </si>
  <si>
    <t>FJ3020403</t>
  </si>
  <si>
    <t>Kavula</t>
  </si>
  <si>
    <t>FJ3020404</t>
  </si>
  <si>
    <t>Koroinasolo</t>
  </si>
  <si>
    <t>FJ3020105</t>
  </si>
  <si>
    <t>Lovonidalo</t>
  </si>
  <si>
    <t>FJ3020602</t>
  </si>
  <si>
    <t>Luvuluvu</t>
  </si>
  <si>
    <t>FJ3020106</t>
  </si>
  <si>
    <t>Nagilanimoto</t>
  </si>
  <si>
    <t>FJ3020107</t>
  </si>
  <si>
    <t>Naivaka</t>
  </si>
  <si>
    <t>FJ3020603</t>
  </si>
  <si>
    <t>Nakalavo</t>
  </si>
  <si>
    <t>FJ3020405</t>
  </si>
  <si>
    <t>Nakorovou</t>
  </si>
  <si>
    <t>FJ3020108</t>
  </si>
  <si>
    <t>Namuavoivoi</t>
  </si>
  <si>
    <t>FJ3020406</t>
  </si>
  <si>
    <t>Nasamu</t>
  </si>
  <si>
    <t>FJ3020109</t>
  </si>
  <si>
    <t>Nasarawaqa</t>
  </si>
  <si>
    <t>FJ3020407</t>
  </si>
  <si>
    <t>FJ3020604</t>
  </si>
  <si>
    <t>FJ3020408</t>
  </si>
  <si>
    <t>Nautomaliva</t>
  </si>
  <si>
    <t>FJ3020110</t>
  </si>
  <si>
    <t>Naviqiri</t>
  </si>
  <si>
    <t>FJ3020605</t>
  </si>
  <si>
    <t>Navunievu</t>
  </si>
  <si>
    <t>FJ3020111</t>
  </si>
  <si>
    <t>Navutua</t>
  </si>
  <si>
    <t>FJ3020112</t>
  </si>
  <si>
    <t>Nawailevu</t>
  </si>
  <si>
    <t>FJ3020113</t>
  </si>
  <si>
    <t>Sasake</t>
  </si>
  <si>
    <t>FJ3020409</t>
  </si>
  <si>
    <t>Tamavua</t>
  </si>
  <si>
    <t>FJ3020410</t>
  </si>
  <si>
    <t>FJ3020411</t>
  </si>
  <si>
    <t>Tiliva</t>
  </si>
  <si>
    <t>FJ3020114</t>
  </si>
  <si>
    <t>Tomu</t>
  </si>
  <si>
    <t>FJ3020412</t>
  </si>
  <si>
    <t>Vanuavou</t>
  </si>
  <si>
    <t>FJ3020116</t>
  </si>
  <si>
    <t>Vatubogi</t>
  </si>
  <si>
    <t>FJ3020117</t>
  </si>
  <si>
    <t>Vatureba</t>
  </si>
  <si>
    <t>FJ3020118</t>
  </si>
  <si>
    <t>Vavai</t>
  </si>
  <si>
    <t>FJ3020119</t>
  </si>
  <si>
    <t>FJ3020413</t>
  </si>
  <si>
    <t>Vunivau</t>
  </si>
  <si>
    <t>FJ3020120</t>
  </si>
  <si>
    <t>Vunivau Indian</t>
  </si>
  <si>
    <t>FJ3020121</t>
  </si>
  <si>
    <t>Waisili</t>
  </si>
  <si>
    <t>FJ3020606</t>
  </si>
  <si>
    <t>Yaqaga</t>
  </si>
  <si>
    <t>FJ3020607</t>
  </si>
  <si>
    <t>Bagasau</t>
  </si>
  <si>
    <t>FJ3030101</t>
  </si>
  <si>
    <t>FJ30301</t>
  </si>
  <si>
    <t>FJ303</t>
  </si>
  <si>
    <t>Bakabaka</t>
  </si>
  <si>
    <t>FJ3030102</t>
  </si>
  <si>
    <t>Dakuniba</t>
  </si>
  <si>
    <t>FJ3030103</t>
  </si>
  <si>
    <t>Dalice</t>
  </si>
  <si>
    <t>FJ3030104</t>
  </si>
  <si>
    <t>Delaikatoba</t>
  </si>
  <si>
    <t>FJ3031301</t>
  </si>
  <si>
    <t>FJ30313</t>
  </si>
  <si>
    <t>Delaivuna Subdivision</t>
  </si>
  <si>
    <t>FJ3031302</t>
  </si>
  <si>
    <t>Dromuninuku</t>
  </si>
  <si>
    <t>FJ3030105</t>
  </si>
  <si>
    <t>FJ3030106</t>
  </si>
  <si>
    <t>Dudui</t>
  </si>
  <si>
    <t>FJ3030107</t>
  </si>
  <si>
    <t>Kanacea</t>
  </si>
  <si>
    <t>FJ3031303</t>
  </si>
  <si>
    <t>Kasaike</t>
  </si>
  <si>
    <t>FJ3030108</t>
  </si>
  <si>
    <t>Kasoa</t>
  </si>
  <si>
    <t>FJ3030109</t>
  </si>
  <si>
    <t>Lamini</t>
  </si>
  <si>
    <t>FJ3030110</t>
  </si>
  <si>
    <t>FJ3030111</t>
  </si>
  <si>
    <t>Loa</t>
  </si>
  <si>
    <t>FJ3030112</t>
  </si>
  <si>
    <t>Loboki</t>
  </si>
  <si>
    <t>FJ3030113</t>
  </si>
  <si>
    <t>Lolobuta</t>
  </si>
  <si>
    <t>FJ3030114</t>
  </si>
  <si>
    <t>Lomanikoro</t>
  </si>
  <si>
    <t>FJ3030115</t>
  </si>
  <si>
    <t>Lovonuvonu</t>
  </si>
  <si>
    <t>FJ3030116</t>
  </si>
  <si>
    <t>Makekaba</t>
  </si>
  <si>
    <t>FJ3030117</t>
  </si>
  <si>
    <t>Matagi</t>
  </si>
  <si>
    <t>FJ3030118</t>
  </si>
  <si>
    <t>Mataikoro</t>
  </si>
  <si>
    <t>FJ3030119</t>
  </si>
  <si>
    <t>Matainatuvu</t>
  </si>
  <si>
    <t>FJ3030120</t>
  </si>
  <si>
    <t>FJ3031304</t>
  </si>
  <si>
    <t>Nabavatu</t>
  </si>
  <si>
    <t>FJ3031305</t>
  </si>
  <si>
    <t>Nabogibogi</t>
  </si>
  <si>
    <t>FJ3031306</t>
  </si>
  <si>
    <t>Nacawa</t>
  </si>
  <si>
    <t>FJ3030121</t>
  </si>
  <si>
    <t>FJ3030122</t>
  </si>
  <si>
    <t>Nakobo</t>
  </si>
  <si>
    <t>FJ3030123</t>
  </si>
  <si>
    <t>FJ3031307</t>
  </si>
  <si>
    <t>Nalewelewe</t>
  </si>
  <si>
    <t>FJ3030124</t>
  </si>
  <si>
    <t>Namasi</t>
  </si>
  <si>
    <t>FJ3030125</t>
  </si>
  <si>
    <t>Namoli</t>
  </si>
  <si>
    <t>FJ3031308</t>
  </si>
  <si>
    <t>FJ3030126</t>
  </si>
  <si>
    <t>VanuaLevu</t>
  </si>
  <si>
    <t>Nanuca</t>
  </si>
  <si>
    <t>FJ3030127</t>
  </si>
  <si>
    <t>Naqaiqai</t>
  </si>
  <si>
    <t>FJ3030128</t>
  </si>
  <si>
    <t>Naqalaka</t>
  </si>
  <si>
    <t>FJ3030129</t>
  </si>
  <si>
    <t>Naqilai</t>
  </si>
  <si>
    <t>FJ3031309</t>
  </si>
  <si>
    <t>Natuvu</t>
  </si>
  <si>
    <t>FJ3030130</t>
  </si>
  <si>
    <t>Nause</t>
  </si>
  <si>
    <t>FJ3030131</t>
  </si>
  <si>
    <t>Navakawau</t>
  </si>
  <si>
    <t>FJ3031310</t>
  </si>
  <si>
    <t>Navatuosooso</t>
  </si>
  <si>
    <t>FJ3031311</t>
  </si>
  <si>
    <t>Navolivoli</t>
  </si>
  <si>
    <t>FJ3031312</t>
  </si>
  <si>
    <t>Navuavua</t>
  </si>
  <si>
    <t>FJ3030132</t>
  </si>
  <si>
    <t>Nawainiyako</t>
  </si>
  <si>
    <t>FJ3031313</t>
  </si>
  <si>
    <t>Nawi</t>
  </si>
  <si>
    <t>FJ3030133</t>
  </si>
  <si>
    <t>Niuloa</t>
  </si>
  <si>
    <t>FJ3030134</t>
  </si>
  <si>
    <t>Niuwa</t>
  </si>
  <si>
    <t>FJ3030135</t>
  </si>
  <si>
    <t>Nukubalavu</t>
  </si>
  <si>
    <t>FJ3030136</t>
  </si>
  <si>
    <t>Nukuni</t>
  </si>
  <si>
    <t>FJ3030137</t>
  </si>
  <si>
    <t>Nukuoruoro</t>
  </si>
  <si>
    <t>FJ3030138</t>
  </si>
  <si>
    <t>Nukuoruoru Lailai</t>
  </si>
  <si>
    <t>FJ3030139</t>
  </si>
  <si>
    <t>Nukusa</t>
  </si>
  <si>
    <t>FJ3030140</t>
  </si>
  <si>
    <t>Onevotu</t>
  </si>
  <si>
    <t>FJ3030141</t>
  </si>
  <si>
    <t>Qarabuco</t>
  </si>
  <si>
    <t>FJ3030142</t>
  </si>
  <si>
    <t>Qarai</t>
  </si>
  <si>
    <t>FJ3030143</t>
  </si>
  <si>
    <t>Qarawalu</t>
  </si>
  <si>
    <t>FJ3031314</t>
  </si>
  <si>
    <t>Qeledamu</t>
  </si>
  <si>
    <t>FJ3030144</t>
  </si>
  <si>
    <t>Qocavula</t>
  </si>
  <si>
    <t>FJ3030145</t>
  </si>
  <si>
    <t>Qovu</t>
  </si>
  <si>
    <t>FJ3031315</t>
  </si>
  <si>
    <t>FJ3031316</t>
  </si>
  <si>
    <t>Salia</t>
  </si>
  <si>
    <t>FJ3030146</t>
  </si>
  <si>
    <t>Salialevu</t>
  </si>
  <si>
    <t>FJ3031317</t>
  </si>
  <si>
    <t>Soa</t>
  </si>
  <si>
    <t>FJ3030147</t>
  </si>
  <si>
    <t>Somosomo</t>
  </si>
  <si>
    <t>FJ3030148</t>
  </si>
  <si>
    <t>Tabakau</t>
  </si>
  <si>
    <t>FJ3031318</t>
  </si>
  <si>
    <t>Tavanaisasa</t>
  </si>
  <si>
    <t>FJ3030149</t>
  </si>
  <si>
    <t>Tavetave</t>
  </si>
  <si>
    <t>FJ3030150</t>
  </si>
  <si>
    <t>FJ3030151</t>
  </si>
  <si>
    <t>Vagai</t>
  </si>
  <si>
    <t>FJ3030152</t>
  </si>
  <si>
    <t>Valease</t>
  </si>
  <si>
    <t>FJ3030153</t>
  </si>
  <si>
    <t>Valenidiri</t>
  </si>
  <si>
    <t>FJ3030154</t>
  </si>
  <si>
    <t>Vatuvonu</t>
  </si>
  <si>
    <t>FJ3030155</t>
  </si>
  <si>
    <t>Vunidawa</t>
  </si>
  <si>
    <t>FJ3030156</t>
  </si>
  <si>
    <t>Vunidilo</t>
  </si>
  <si>
    <t>FJ3031319</t>
  </si>
  <si>
    <t>Vunikura</t>
  </si>
  <si>
    <t>FJ3030157</t>
  </si>
  <si>
    <t>Vunilagi</t>
  </si>
  <si>
    <t>FJ3030158</t>
  </si>
  <si>
    <t>Vunimokosoi</t>
  </si>
  <si>
    <t>FJ3030159</t>
  </si>
  <si>
    <t>Vunisavisavi</t>
  </si>
  <si>
    <t>FJ3030160</t>
  </si>
  <si>
    <t>Waimaqera</t>
  </si>
  <si>
    <t>FJ3031320</t>
  </si>
  <si>
    <t>Welagi</t>
  </si>
  <si>
    <t>FJ3030161</t>
  </si>
  <si>
    <t>Yacata</t>
  </si>
  <si>
    <t>FJ3030162</t>
  </si>
  <si>
    <t>LOMAJI</t>
  </si>
  <si>
    <t>FJ2050101</t>
  </si>
  <si>
    <t>FJ20501</t>
  </si>
  <si>
    <t>CICIA</t>
  </si>
  <si>
    <t>FJ205</t>
  </si>
  <si>
    <t>Mabula</t>
  </si>
  <si>
    <t>FJ2050102</t>
  </si>
  <si>
    <t>NACEVA</t>
  </si>
  <si>
    <t>FJ2050103</t>
  </si>
  <si>
    <t>Naivakadranu</t>
  </si>
  <si>
    <t>FJ2050104</t>
  </si>
  <si>
    <t>NATOKALAU</t>
  </si>
  <si>
    <t>FJ2050105</t>
  </si>
  <si>
    <t>Tarukua</t>
  </si>
  <si>
    <t>FJ2050106</t>
  </si>
  <si>
    <t>Nasevula</t>
  </si>
  <si>
    <t>FJ3071006</t>
  </si>
  <si>
    <t>FJ30710</t>
  </si>
  <si>
    <t>FJ307</t>
  </si>
  <si>
    <t>Natovutovu</t>
  </si>
  <si>
    <t>FJ3071008</t>
  </si>
  <si>
    <t>Nautovatu</t>
  </si>
  <si>
    <t>FJ3071009</t>
  </si>
  <si>
    <t>FJ4080301</t>
  </si>
  <si>
    <t>FJ40803</t>
  </si>
  <si>
    <t>Emuri</t>
  </si>
  <si>
    <t>FJ4081801</t>
  </si>
  <si>
    <t>FJ40818</t>
  </si>
  <si>
    <t>Muka</t>
  </si>
  <si>
    <t>FJ4081802</t>
  </si>
  <si>
    <t>FJ4081803</t>
  </si>
  <si>
    <t>Nadroumai</t>
  </si>
  <si>
    <t>FJ4081804</t>
  </si>
  <si>
    <t>Naevuevu</t>
  </si>
  <si>
    <t>FJ4080302</t>
  </si>
  <si>
    <t>Navovo</t>
  </si>
  <si>
    <t>FJ4080303</t>
  </si>
  <si>
    <t>Newtown</t>
  </si>
  <si>
    <t>FJ4080304</t>
  </si>
  <si>
    <t>Niuyoke</t>
  </si>
  <si>
    <t>FJ4081805</t>
  </si>
  <si>
    <t>Nodaulau</t>
  </si>
  <si>
    <t>FJ4081806</t>
  </si>
  <si>
    <t>Rukurukulevu</t>
  </si>
  <si>
    <t>FJ4080305</t>
  </si>
  <si>
    <t>Semo</t>
  </si>
  <si>
    <t>FJ4081807</t>
  </si>
  <si>
    <t>Sila</t>
  </si>
  <si>
    <t>FJ4080306</t>
  </si>
  <si>
    <t>Togovere</t>
  </si>
  <si>
    <t>FJ4081808</t>
  </si>
  <si>
    <t>Tore</t>
  </si>
  <si>
    <t>FJ4080307</t>
  </si>
  <si>
    <t>Vunahea</t>
  </si>
  <si>
    <t>FJ4081809</t>
  </si>
  <si>
    <t>Waibogi</t>
  </si>
  <si>
    <t>FJ4080308</t>
  </si>
  <si>
    <t>Yadua</t>
  </si>
  <si>
    <t>FJ4080309</t>
  </si>
  <si>
    <t>Cawadevo</t>
  </si>
  <si>
    <t>FJ3070701</t>
  </si>
  <si>
    <t>FJ30707</t>
  </si>
  <si>
    <t>Cawaro</t>
  </si>
  <si>
    <t>FJ3071001</t>
  </si>
  <si>
    <t>Davoa</t>
  </si>
  <si>
    <t>FJ3070702</t>
  </si>
  <si>
    <t>Delaivadra</t>
  </si>
  <si>
    <t>FJ3070703</t>
  </si>
  <si>
    <t>Druadrua</t>
  </si>
  <si>
    <t>Iteni</t>
  </si>
  <si>
    <t>FJ3070101</t>
  </si>
  <si>
    <t>FJ30701</t>
  </si>
  <si>
    <t>Kedra</t>
  </si>
  <si>
    <t>FJ3070102</t>
  </si>
  <si>
    <t>Kenani</t>
  </si>
  <si>
    <t>FJ3070103</t>
  </si>
  <si>
    <t>Lagi</t>
  </si>
  <si>
    <t>FJ3070104</t>
  </si>
  <si>
    <t>FJ3070704</t>
  </si>
  <si>
    <t>Matainadoi</t>
  </si>
  <si>
    <t>FJ3070705</t>
  </si>
  <si>
    <t>Nabouono</t>
  </si>
  <si>
    <t>FJ3071002</t>
  </si>
  <si>
    <t>Nabubou</t>
  </si>
  <si>
    <t>FJ3070706</t>
  </si>
  <si>
    <t>FJ3070105</t>
  </si>
  <si>
    <t>FJ3070106</t>
  </si>
  <si>
    <t>FJ3071003</t>
  </si>
  <si>
    <t>FJ3071004</t>
  </si>
  <si>
    <t>Namukalau</t>
  </si>
  <si>
    <t>FJ3070107</t>
  </si>
  <si>
    <t>Narara</t>
  </si>
  <si>
    <t>FJ3071005</t>
  </si>
  <si>
    <t>FJ3071007</t>
  </si>
  <si>
    <t>Nasovivi</t>
  </si>
  <si>
    <t>FJ3070707</t>
  </si>
  <si>
    <t>Naua</t>
  </si>
  <si>
    <t>FJ3070708</t>
  </si>
  <si>
    <t>Nayalalevu</t>
  </si>
  <si>
    <t>FJ3071010</t>
  </si>
  <si>
    <t>Nayaroyaro</t>
  </si>
  <si>
    <t>FJ3070108</t>
  </si>
  <si>
    <t>FJ3070109</t>
  </si>
  <si>
    <t>Nubutu</t>
  </si>
  <si>
    <t>FJ3070110</t>
  </si>
  <si>
    <t>Nukudamu</t>
  </si>
  <si>
    <t>FJ3071011</t>
  </si>
  <si>
    <t>FJ3071012</t>
  </si>
  <si>
    <t>Nukusere</t>
  </si>
  <si>
    <t>FJ3070111</t>
  </si>
  <si>
    <t>Qaranisisi</t>
  </si>
  <si>
    <t>FJ3070709</t>
  </si>
  <si>
    <t>Qaranivai</t>
  </si>
  <si>
    <t>FJ3070112</t>
  </si>
  <si>
    <t>Rauriko</t>
  </si>
  <si>
    <t>FJ3070113</t>
  </si>
  <si>
    <t>Ravuka</t>
  </si>
  <si>
    <t>FJ3070710</t>
  </si>
  <si>
    <t>Salevukoso</t>
  </si>
  <si>
    <t>FJ3070711</t>
  </si>
  <si>
    <t>Saroni</t>
  </si>
  <si>
    <t>FJ3070114</t>
  </si>
  <si>
    <t>Silivakatini</t>
  </si>
  <si>
    <t>FJ3070712</t>
  </si>
  <si>
    <t>Tacilau</t>
  </si>
  <si>
    <t>FJ3070713</t>
  </si>
  <si>
    <t>Kavewa</t>
  </si>
  <si>
    <t>Valetokoni</t>
  </si>
  <si>
    <t>FJ3070115</t>
  </si>
  <si>
    <t>Vatutekevi</t>
  </si>
  <si>
    <t>FJ3070714</t>
  </si>
  <si>
    <t>Vatuvanai</t>
  </si>
  <si>
    <t>FJ3070116</t>
  </si>
  <si>
    <t>Visoqo</t>
  </si>
  <si>
    <t>FJ3070715</t>
  </si>
  <si>
    <t>Vitina</t>
  </si>
  <si>
    <t>FJ3070117</t>
  </si>
  <si>
    <t>Vuniividamu</t>
  </si>
  <si>
    <t>FJ3070118</t>
  </si>
  <si>
    <t>Vunikodi</t>
  </si>
  <si>
    <t>FJ3071013</t>
  </si>
  <si>
    <t>Vunivia</t>
  </si>
  <si>
    <t>FJ3070119</t>
  </si>
  <si>
    <t>Vuniyaga</t>
  </si>
  <si>
    <t>FJ3071014</t>
  </si>
  <si>
    <t>Waidere</t>
  </si>
  <si>
    <t>FJ3071015</t>
  </si>
  <si>
    <t>Wainiura</t>
  </si>
  <si>
    <t>FJ3070120</t>
  </si>
  <si>
    <t>Waisavu</t>
  </si>
  <si>
    <t>FJ3071016</t>
  </si>
  <si>
    <t>FJ2061101</t>
  </si>
  <si>
    <t>FJ20611</t>
  </si>
  <si>
    <t>FJ2061201</t>
  </si>
  <si>
    <t>FJ20612</t>
  </si>
  <si>
    <t>Lasea</t>
  </si>
  <si>
    <t>FJ2061102</t>
  </si>
  <si>
    <t>Lekanai</t>
  </si>
  <si>
    <t>FJ2061202</t>
  </si>
  <si>
    <t>Lele SDA</t>
  </si>
  <si>
    <t>FJ2061103</t>
  </si>
  <si>
    <t>FJ2061104</t>
  </si>
  <si>
    <t>Lovu</t>
  </si>
  <si>
    <t>FJ2061105</t>
  </si>
  <si>
    <t>FJ2061203</t>
  </si>
  <si>
    <t>FJ2061204</t>
  </si>
  <si>
    <t>Nacosari SDA</t>
  </si>
  <si>
    <t>FJ2060901</t>
  </si>
  <si>
    <t>Nakukalagi</t>
  </si>
  <si>
    <t>FJ20609</t>
  </si>
  <si>
    <t>Nadrodro</t>
  </si>
  <si>
    <t>FJ2061106</t>
  </si>
  <si>
    <t>Naituvatuva</t>
  </si>
  <si>
    <t>FJ2061107</t>
  </si>
  <si>
    <t>Nakobuna</t>
  </si>
  <si>
    <t>FJ2061108</t>
  </si>
  <si>
    <t>Nalotu</t>
  </si>
  <si>
    <t>FJ2061109</t>
  </si>
  <si>
    <t>Namokamoka</t>
  </si>
  <si>
    <t>FJ2061110</t>
  </si>
  <si>
    <t>Naovuaka</t>
  </si>
  <si>
    <t>FJ2061205</t>
  </si>
  <si>
    <t>Nasama</t>
  </si>
  <si>
    <t>FJ2061111</t>
  </si>
  <si>
    <t>FJ2061112</t>
  </si>
  <si>
    <t>FJ2060902</t>
  </si>
  <si>
    <t>FJ2061113</t>
  </si>
  <si>
    <t>FJ2061114</t>
  </si>
  <si>
    <t>FJ2061115</t>
  </si>
  <si>
    <t>Urata</t>
  </si>
  <si>
    <t>FJ2061116</t>
  </si>
  <si>
    <t>FJ2061117</t>
  </si>
  <si>
    <t>FJ2061206</t>
  </si>
  <si>
    <t>Vunuku</t>
  </si>
  <si>
    <t>FJ2061118</t>
  </si>
  <si>
    <t>Waidranu</t>
  </si>
  <si>
    <t>FJ2061119</t>
  </si>
  <si>
    <t>FJ2061120</t>
  </si>
  <si>
    <t>FJ2061121</t>
  </si>
  <si>
    <t>Lomati</t>
  </si>
  <si>
    <t>FJ2050201</t>
  </si>
  <si>
    <t>FJ20502</t>
  </si>
  <si>
    <t>Naikeleaga</t>
  </si>
  <si>
    <t>FJ2050202</t>
  </si>
  <si>
    <t>Nawatia</t>
  </si>
  <si>
    <t>FJ2050203</t>
  </si>
  <si>
    <t>Namuka-i-Lau</t>
  </si>
  <si>
    <t>Tokalau</t>
  </si>
  <si>
    <t>FJ2050204</t>
  </si>
  <si>
    <t>FJ2050205</t>
  </si>
  <si>
    <t>Batiri</t>
  </si>
  <si>
    <t>FJ2060301</t>
  </si>
  <si>
    <t>FJ20603</t>
  </si>
  <si>
    <t>Bunirea</t>
  </si>
  <si>
    <t>FJ2060302</t>
  </si>
  <si>
    <t>FJ2060303</t>
  </si>
  <si>
    <t>Loma SDA</t>
  </si>
  <si>
    <t>FJ2060304</t>
  </si>
  <si>
    <t>FJ2060305</t>
  </si>
  <si>
    <t>FJ2060306</t>
  </si>
  <si>
    <t>FJ2060307</t>
  </si>
  <si>
    <t>FJ2060308</t>
  </si>
  <si>
    <t>FJ2060309</t>
  </si>
  <si>
    <t>Nadovu</t>
  </si>
  <si>
    <t>FJ2060310</t>
  </si>
  <si>
    <t>FJ2060311</t>
  </si>
  <si>
    <t>Naisoqoloa</t>
  </si>
  <si>
    <t>FJ2060312</t>
  </si>
  <si>
    <t>Naivinivini</t>
  </si>
  <si>
    <t>FJ2060313</t>
  </si>
  <si>
    <t>FJ2060314</t>
  </si>
  <si>
    <t>FJ2060315</t>
  </si>
  <si>
    <t>FJ2060316</t>
  </si>
  <si>
    <t>Naqala</t>
  </si>
  <si>
    <t>FJ2060317</t>
  </si>
  <si>
    <t>FJ2060318</t>
  </si>
  <si>
    <t>FJ2060319</t>
  </si>
  <si>
    <t>FJ2060320</t>
  </si>
  <si>
    <t>Naunu</t>
  </si>
  <si>
    <t>FJ2060321</t>
  </si>
  <si>
    <t>FJ2060322</t>
  </si>
  <si>
    <t>Nosonoso</t>
  </si>
  <si>
    <t>FJ2060323</t>
  </si>
  <si>
    <t>Sinuvaca</t>
  </si>
  <si>
    <t>FJ2060324</t>
  </si>
  <si>
    <t>Tavua Vilage</t>
  </si>
  <si>
    <t>FJ2060325</t>
  </si>
  <si>
    <t>FJ2060326</t>
  </si>
  <si>
    <t>FJ2060327</t>
  </si>
  <si>
    <t>Vatusonisoni</t>
  </si>
  <si>
    <t>FJ2060328</t>
  </si>
  <si>
    <t>FJ2060329</t>
  </si>
  <si>
    <t>Waioula</t>
  </si>
  <si>
    <t>FJ2060330</t>
  </si>
  <si>
    <t>FJ2060331</t>
  </si>
  <si>
    <t>Batinikama</t>
  </si>
  <si>
    <t>FJ3070301</t>
  </si>
  <si>
    <t>FJ30703</t>
  </si>
  <si>
    <t>Bulileka</t>
  </si>
  <si>
    <t>FJ3070302</t>
  </si>
  <si>
    <t>FJ3070601</t>
  </si>
  <si>
    <t>FJ30706</t>
  </si>
  <si>
    <t>Cawa-i-ra</t>
  </si>
  <si>
    <t>FJ3070303</t>
  </si>
  <si>
    <t>Dodotabua</t>
  </si>
  <si>
    <t>FJ3071101</t>
  </si>
  <si>
    <t>FJ30711</t>
  </si>
  <si>
    <t>Dogoru</t>
  </si>
  <si>
    <t>FJ3071102</t>
  </si>
  <si>
    <t>Dramea</t>
  </si>
  <si>
    <t>FJ3070304</t>
  </si>
  <si>
    <t>Dreketilailai</t>
  </si>
  <si>
    <t>FJ3070305</t>
  </si>
  <si>
    <t>FJ3070306</t>
  </si>
  <si>
    <t>FJ3070602</t>
  </si>
  <si>
    <t>Korowaiwai</t>
  </si>
  <si>
    <t>FJ3070603</t>
  </si>
  <si>
    <t>Korowiri</t>
  </si>
  <si>
    <t>FJ3070307</t>
  </si>
  <si>
    <t>Malau</t>
  </si>
  <si>
    <t>FJ3070309</t>
  </si>
  <si>
    <t>Masiraniqai</t>
  </si>
  <si>
    <t>FJ3071103</t>
  </si>
  <si>
    <t>Mouta</t>
  </si>
  <si>
    <t>FJ3070604</t>
  </si>
  <si>
    <t>Nabunikavula</t>
  </si>
  <si>
    <t>FJ3070310</t>
  </si>
  <si>
    <t>Nabutubutu</t>
  </si>
  <si>
    <t>FJ3070605</t>
  </si>
  <si>
    <t>FJ3070311</t>
  </si>
  <si>
    <t>Naikelikoso</t>
  </si>
  <si>
    <t>FJ3070606</t>
  </si>
  <si>
    <t>Nakama</t>
  </si>
  <si>
    <t>FJ3071104</t>
  </si>
  <si>
    <t>FJ3070312</t>
  </si>
  <si>
    <t>FJ3070313</t>
  </si>
  <si>
    <t>Naocobele</t>
  </si>
  <si>
    <t>FJ3070607</t>
  </si>
  <si>
    <t>Nasaqa</t>
  </si>
  <si>
    <t>FJ3071105</t>
  </si>
  <si>
    <t>Nasasa</t>
  </si>
  <si>
    <t>FJ3070608</t>
  </si>
  <si>
    <t>Nasekula</t>
  </si>
  <si>
    <t>FJ3070314</t>
  </si>
  <si>
    <t>Navisei</t>
  </si>
  <si>
    <t>FJ3071106</t>
  </si>
  <si>
    <t>Navukebuli</t>
  </si>
  <si>
    <t>FJ3070609</t>
  </si>
  <si>
    <t>Nubu</t>
  </si>
  <si>
    <t>FJ3070610</t>
  </si>
  <si>
    <t>Qelemumu</t>
  </si>
  <si>
    <t>FJ3070315</t>
  </si>
  <si>
    <t>Qelewara</t>
  </si>
  <si>
    <t>FJ3070611</t>
  </si>
  <si>
    <t>Ranivau</t>
  </si>
  <si>
    <t>FJ3070316</t>
  </si>
  <si>
    <t>Savusavuitaga</t>
  </si>
  <si>
    <t>FJ3071107</t>
  </si>
  <si>
    <t>Sogobiau</t>
  </si>
  <si>
    <t>FJ3070612</t>
  </si>
  <si>
    <t>Tabucola</t>
  </si>
  <si>
    <t>FJ3071108</t>
  </si>
  <si>
    <t>Vavalagi</t>
  </si>
  <si>
    <t>FJ3070613</t>
  </si>
  <si>
    <t>Via-kana</t>
  </si>
  <si>
    <t>FJ3070317</t>
  </si>
  <si>
    <t>Vuisavu</t>
  </si>
  <si>
    <t>FJ3070614</t>
  </si>
  <si>
    <t>Vunikawakawa</t>
  </si>
  <si>
    <t>FJ3071109</t>
  </si>
  <si>
    <t>Vunimasimasi</t>
  </si>
  <si>
    <t>FJ3071110</t>
  </si>
  <si>
    <t>Vunimoli</t>
  </si>
  <si>
    <t>FJ3070318</t>
  </si>
  <si>
    <t>FJ3070319</t>
  </si>
  <si>
    <t>Vunivutu</t>
  </si>
  <si>
    <t>FJ3070615</t>
  </si>
  <si>
    <t>Vuo</t>
  </si>
  <si>
    <t>FJ3070320</t>
  </si>
  <si>
    <t>Waikisi</t>
  </si>
  <si>
    <t>FJ3070321</t>
  </si>
  <si>
    <t>FJ3071111</t>
  </si>
  <si>
    <t>Wainidrua</t>
  </si>
  <si>
    <t>FJ3070616</t>
  </si>
  <si>
    <t>Wakanilato</t>
  </si>
  <si>
    <t>FJ3071112</t>
  </si>
  <si>
    <t>Yaudigi</t>
  </si>
  <si>
    <t>FJ3071113</t>
  </si>
  <si>
    <t>Colo</t>
  </si>
  <si>
    <t>FJ2050301</t>
  </si>
  <si>
    <t>FJ20503</t>
  </si>
  <si>
    <t>Nasaqalau</t>
  </si>
  <si>
    <t>FJ2050304</t>
  </si>
  <si>
    <t>Kilikali</t>
  </si>
  <si>
    <t>FJ2050302</t>
  </si>
  <si>
    <t>FJ2050303</t>
  </si>
  <si>
    <t>Nukunuku</t>
  </si>
  <si>
    <t>FJ2050305</t>
  </si>
  <si>
    <t>Potu</t>
  </si>
  <si>
    <t>FJ2050306</t>
  </si>
  <si>
    <t>Vaga</t>
  </si>
  <si>
    <t>FJ2050307</t>
  </si>
  <si>
    <t>Vakano</t>
  </si>
  <si>
    <t>FJ2050308</t>
  </si>
  <si>
    <t>Waciwaci</t>
  </si>
  <si>
    <t>FJ2050309</t>
  </si>
  <si>
    <t>Waitabu</t>
  </si>
  <si>
    <t>FJ2050310</t>
  </si>
  <si>
    <t>Yadrana</t>
  </si>
  <si>
    <t>FJ2050311</t>
  </si>
  <si>
    <t>Balebuka</t>
  </si>
  <si>
    <t>FJ1120501</t>
  </si>
  <si>
    <t>FJ11205</t>
  </si>
  <si>
    <t>Bilo</t>
  </si>
  <si>
    <t>FJ1120502</t>
  </si>
  <si>
    <t>Kalekana</t>
  </si>
  <si>
    <t>FJ1120505</t>
  </si>
  <si>
    <t>Marata</t>
  </si>
  <si>
    <t>FJ1120508</t>
  </si>
  <si>
    <t>Matanisivaro</t>
  </si>
  <si>
    <t>FJ1120509</t>
  </si>
  <si>
    <t>Matata</t>
  </si>
  <si>
    <t>FJ1120510</t>
  </si>
  <si>
    <t>Muaivuso</t>
  </si>
  <si>
    <t>FJ1120511</t>
  </si>
  <si>
    <t>Muanicake</t>
  </si>
  <si>
    <t>FJ1120512</t>
  </si>
  <si>
    <t>Na Vasi</t>
  </si>
  <si>
    <t>FJ1120513</t>
  </si>
  <si>
    <t>Nabaka</t>
  </si>
  <si>
    <t>FJ1120514</t>
  </si>
  <si>
    <t>Nadonumai</t>
  </si>
  <si>
    <t>FJ1120517</t>
  </si>
  <si>
    <t>Naimataga</t>
  </si>
  <si>
    <t>FJ1120520</t>
  </si>
  <si>
    <t>Naivakacau</t>
  </si>
  <si>
    <t>FJ1120521</t>
  </si>
  <si>
    <t>Naivikinikini</t>
  </si>
  <si>
    <t>FJ1120523</t>
  </si>
  <si>
    <t>Namakala</t>
  </si>
  <si>
    <t>FJ1120526</t>
  </si>
  <si>
    <t>Namauka-i-Lau</t>
  </si>
  <si>
    <t>FJ1120527</t>
  </si>
  <si>
    <t>Qauia</t>
  </si>
  <si>
    <t>FJ1120533</t>
  </si>
  <si>
    <t>Suvavou</t>
  </si>
  <si>
    <t>FJ1120534</t>
  </si>
  <si>
    <t>Tuanuga</t>
  </si>
  <si>
    <t>FJ1120538</t>
  </si>
  <si>
    <t>Veisari</t>
  </si>
  <si>
    <t>FJ1120539</t>
  </si>
  <si>
    <t>FJ1120540</t>
  </si>
  <si>
    <t>FJ1120541</t>
  </si>
  <si>
    <t>Vuniviivilevu</t>
  </si>
  <si>
    <t>FJ1120543</t>
  </si>
  <si>
    <t>Wainawa</t>
  </si>
  <si>
    <t>FJ1120545</t>
  </si>
  <si>
    <t>Wainidinu</t>
  </si>
  <si>
    <t>FJ1120546</t>
  </si>
  <si>
    <t>Wainigasau</t>
  </si>
  <si>
    <t>FJ1120547</t>
  </si>
  <si>
    <t>Waiqanake</t>
  </si>
  <si>
    <t>FJ1120549</t>
  </si>
  <si>
    <t>Butoni</t>
  </si>
  <si>
    <t>FJ2050403</t>
  </si>
  <si>
    <t>FJ20504</t>
  </si>
  <si>
    <t>Mago</t>
  </si>
  <si>
    <t>Kanacea (Nayavu)</t>
  </si>
  <si>
    <t>FJ2050407</t>
  </si>
  <si>
    <t>Maroua</t>
  </si>
  <si>
    <t>FJ2050413</t>
  </si>
  <si>
    <t>FJ2060401</t>
  </si>
  <si>
    <t>FJ20604</t>
  </si>
  <si>
    <t>FJ2060403</t>
  </si>
  <si>
    <t>FJ2061301</t>
  </si>
  <si>
    <t>FJ20613</t>
  </si>
  <si>
    <t>Delaiwaimale</t>
  </si>
  <si>
    <t>FJ1090801</t>
  </si>
  <si>
    <t>FJ10908</t>
  </si>
  <si>
    <t>FJ109</t>
  </si>
  <si>
    <t>Matileka</t>
  </si>
  <si>
    <t>FJ1091201</t>
  </si>
  <si>
    <t>FJ10912</t>
  </si>
  <si>
    <t>FJ1090401</t>
  </si>
  <si>
    <t>FJ10904</t>
  </si>
  <si>
    <t>Naduna</t>
  </si>
  <si>
    <t>FJ1090802</t>
  </si>
  <si>
    <t>Nakura</t>
  </si>
  <si>
    <t>FJ1091202</t>
  </si>
  <si>
    <t>Naluwai</t>
  </si>
  <si>
    <t>FJ1091001</t>
  </si>
  <si>
    <t>FJ10910</t>
  </si>
  <si>
    <t>Naocosaqa</t>
  </si>
  <si>
    <t>FJ1090402</t>
  </si>
  <si>
    <t>Naqali</t>
  </si>
  <si>
    <t>FJ1091203</t>
  </si>
  <si>
    <t>Nasavu</t>
  </si>
  <si>
    <t>FJ1091002</t>
  </si>
  <si>
    <t>Nataveya</t>
  </si>
  <si>
    <t>FJ1091204</t>
  </si>
  <si>
    <t>Naterumai</t>
  </si>
  <si>
    <t>FJ1090803</t>
  </si>
  <si>
    <t>FJ1091206</t>
  </si>
  <si>
    <t>FJ1091207</t>
  </si>
  <si>
    <t>Savu</t>
  </si>
  <si>
    <t>FJ1091208</t>
  </si>
  <si>
    <t>FJ1141807</t>
  </si>
  <si>
    <t>FJ11418</t>
  </si>
  <si>
    <t>FJ1091209</t>
  </si>
  <si>
    <t>Waidracia</t>
  </si>
  <si>
    <t>FJ1091003</t>
  </si>
  <si>
    <t>Waisa</t>
  </si>
  <si>
    <t>FJ1090804</t>
  </si>
  <si>
    <t>Waisasavu</t>
  </si>
  <si>
    <t>FJ1090805</t>
  </si>
  <si>
    <t>Levukana</t>
  </si>
  <si>
    <t>FJ2050410</t>
  </si>
  <si>
    <t>Vanua Balavu</t>
  </si>
  <si>
    <t>FJ2050411</t>
  </si>
  <si>
    <t>Munia</t>
  </si>
  <si>
    <t>FJ2050419</t>
  </si>
  <si>
    <t>FJ2050421</t>
  </si>
  <si>
    <t>Naqara</t>
  </si>
  <si>
    <t>FJ2050424</t>
  </si>
  <si>
    <t>Narocivo</t>
  </si>
  <si>
    <t>FJ2050425</t>
  </si>
  <si>
    <t>Sawana</t>
  </si>
  <si>
    <t>FJ2050427</t>
  </si>
  <si>
    <t>Tobunivonu</t>
  </si>
  <si>
    <t>FJ2050429</t>
  </si>
  <si>
    <t>Tuacoka</t>
  </si>
  <si>
    <t>FJ2050431</t>
  </si>
  <si>
    <t>Tuvuca</t>
  </si>
  <si>
    <t>FJ2050432</t>
  </si>
  <si>
    <t>Uruone</t>
  </si>
  <si>
    <t>FJ2050434</t>
  </si>
  <si>
    <t>Wainiceva</t>
  </si>
  <si>
    <t>FJ2050436</t>
  </si>
  <si>
    <t>Basaono</t>
  </si>
  <si>
    <t>FJ3070201</t>
  </si>
  <si>
    <t>FJ30702</t>
  </si>
  <si>
    <t>Buavou</t>
  </si>
  <si>
    <t>FJ3070401</t>
  </si>
  <si>
    <t>FJ30704</t>
  </si>
  <si>
    <t>FJ3070402</t>
  </si>
  <si>
    <t>Kia</t>
  </si>
  <si>
    <t>FJ3070403</t>
  </si>
  <si>
    <t>Kawakawasomo</t>
  </si>
  <si>
    <t>FJ3070202</t>
  </si>
  <si>
    <t>Ligau</t>
  </si>
  <si>
    <t>FJ3070404</t>
  </si>
  <si>
    <t>Ligaulevu</t>
  </si>
  <si>
    <t>FJ3070308</t>
  </si>
  <si>
    <t>Lutukina</t>
  </si>
  <si>
    <t>FJ3070203</t>
  </si>
  <si>
    <t>Manuduitagi</t>
  </si>
  <si>
    <t>FJ3070405</t>
  </si>
  <si>
    <t>Matailabasa</t>
  </si>
  <si>
    <t>FJ3070501</t>
  </si>
  <si>
    <t>FJ30705</t>
  </si>
  <si>
    <t>Mataricagi</t>
  </si>
  <si>
    <t>FJ3070406</t>
  </si>
  <si>
    <t>Macuata-i-Wai</t>
  </si>
  <si>
    <t>FJ3070407</t>
  </si>
  <si>
    <t>FJ3070204</t>
  </si>
  <si>
    <t>Nabekavu</t>
  </si>
  <si>
    <t>FJ3070408</t>
  </si>
  <si>
    <t>Nabiti</t>
  </si>
  <si>
    <t>FJ3070205</t>
  </si>
  <si>
    <t>FJ3070409</t>
  </si>
  <si>
    <t>Nabukadogo</t>
  </si>
  <si>
    <t>FJ3070410</t>
  </si>
  <si>
    <t>Nadrano</t>
  </si>
  <si>
    <t>FJ3070206</t>
  </si>
  <si>
    <t>Nainaci</t>
  </si>
  <si>
    <t>FJ3070207</t>
  </si>
  <si>
    <t>Naivimoli</t>
  </si>
  <si>
    <t>FJ3070208</t>
  </si>
  <si>
    <t>Nakanacagi</t>
  </si>
  <si>
    <t>FJ3070209</t>
  </si>
  <si>
    <t>Nalucu</t>
  </si>
  <si>
    <t>FJ3070210</t>
  </si>
  <si>
    <t>Namama</t>
  </si>
  <si>
    <t>FJ3070411</t>
  </si>
  <si>
    <t>Namatadogo</t>
  </si>
  <si>
    <t>FJ3070211</t>
  </si>
  <si>
    <t>Namotuatoga</t>
  </si>
  <si>
    <t>FJ3070412</t>
  </si>
  <si>
    <t>Naqumu</t>
  </si>
  <si>
    <t>FJ3070413</t>
  </si>
  <si>
    <t>Nasea</t>
  </si>
  <si>
    <t>FJ3070414</t>
  </si>
  <si>
    <t>Nasigasiga</t>
  </si>
  <si>
    <t>FJ3070212</t>
  </si>
  <si>
    <t>Nasuva</t>
  </si>
  <si>
    <t>FJ3070415</t>
  </si>
  <si>
    <t>Natekateka</t>
  </si>
  <si>
    <t>FJ3070213</t>
  </si>
  <si>
    <t>Navai</t>
  </si>
  <si>
    <t>FJ3070416</t>
  </si>
  <si>
    <t>Navidamu</t>
  </si>
  <si>
    <t>FJ3070417</t>
  </si>
  <si>
    <t>Navunicagicagi</t>
  </si>
  <si>
    <t>FJ3070214</t>
  </si>
  <si>
    <t>Niurua</t>
  </si>
  <si>
    <t>FJ3070418</t>
  </si>
  <si>
    <t>FJ3070419</t>
  </si>
  <si>
    <t>Ruaruavesi</t>
  </si>
  <si>
    <t>FJ3070420</t>
  </si>
  <si>
    <t>Seseniga</t>
  </si>
  <si>
    <t>FJ3070421</t>
  </si>
  <si>
    <t>Tabulotu</t>
  </si>
  <si>
    <t>FJ3070215</t>
  </si>
  <si>
    <t>Vuinaqalutu</t>
  </si>
  <si>
    <t>FJ3070216</t>
  </si>
  <si>
    <t>Vunimale</t>
  </si>
  <si>
    <t>FJ3070217</t>
  </si>
  <si>
    <t>Vunisea</t>
  </si>
  <si>
    <t>FJ3070218</t>
  </si>
  <si>
    <t>Yara</t>
  </si>
  <si>
    <t>FJ3070422</t>
  </si>
  <si>
    <t>Yaro</t>
  </si>
  <si>
    <t>FJ3070423</t>
  </si>
  <si>
    <t>FJ4010601</t>
  </si>
  <si>
    <t>FJ40106</t>
  </si>
  <si>
    <t>Betonaqo Set</t>
  </si>
  <si>
    <t>FJ4010201</t>
  </si>
  <si>
    <t>FJ40102</t>
  </si>
  <si>
    <t>Bukuya</t>
  </si>
  <si>
    <t>FJ4010202</t>
  </si>
  <si>
    <t>Cabe Set</t>
  </si>
  <si>
    <t>FJ4010602</t>
  </si>
  <si>
    <t>FJ4010501</t>
  </si>
  <si>
    <t>FJ40105</t>
  </si>
  <si>
    <t>FJ4010502</t>
  </si>
  <si>
    <t>Lamiti Set</t>
  </si>
  <si>
    <t>FJ4010203</t>
  </si>
  <si>
    <t>Nadevo</t>
  </si>
  <si>
    <t>FJ4010204</t>
  </si>
  <si>
    <t>Nadrugu</t>
  </si>
  <si>
    <t>FJ4010603</t>
  </si>
  <si>
    <t>Nagalau</t>
  </si>
  <si>
    <t>FJ4010604</t>
  </si>
  <si>
    <t>Naisewa Set</t>
  </si>
  <si>
    <t>FJ4010205</t>
  </si>
  <si>
    <t>Nakorokilagi Set</t>
  </si>
  <si>
    <t>FJ4010206</t>
  </si>
  <si>
    <t>Nakubuwai</t>
  </si>
  <si>
    <t>FJ4010207</t>
  </si>
  <si>
    <t>FJ4010503</t>
  </si>
  <si>
    <t>FJ4010605</t>
  </si>
  <si>
    <t>Nanuku</t>
  </si>
  <si>
    <t>FJ4010504</t>
  </si>
  <si>
    <t>Naqereqere Set</t>
  </si>
  <si>
    <t>FJ4010208</t>
  </si>
  <si>
    <t>Naruyaruya</t>
  </si>
  <si>
    <t>FJ4010606</t>
  </si>
  <si>
    <t>FJ4010209</t>
  </si>
  <si>
    <t>Nasivikoso</t>
  </si>
  <si>
    <t>FJ4010210</t>
  </si>
  <si>
    <t>Natokaya Set</t>
  </si>
  <si>
    <t>FJ4010211</t>
  </si>
  <si>
    <t>FJ4010212</t>
  </si>
  <si>
    <t>Navilawa</t>
  </si>
  <si>
    <t>FJ4010505</t>
  </si>
  <si>
    <t>Navuniyasi</t>
  </si>
  <si>
    <t>FJ4010607</t>
  </si>
  <si>
    <t>Navutu Set</t>
  </si>
  <si>
    <t>FJ4010608</t>
  </si>
  <si>
    <t>Nawaicavu</t>
  </si>
  <si>
    <t>FJ4010213</t>
  </si>
  <si>
    <t>Nawavu</t>
  </si>
  <si>
    <t>FJ4010214</t>
  </si>
  <si>
    <t>Notalolo</t>
  </si>
  <si>
    <t>FJ4010215</t>
  </si>
  <si>
    <t>Rabaraba</t>
  </si>
  <si>
    <t>FJ4010216</t>
  </si>
  <si>
    <t>Raralevu Set</t>
  </si>
  <si>
    <t>FJ4010217</t>
  </si>
  <si>
    <t>Ravoya</t>
  </si>
  <si>
    <t>FJ4010506</t>
  </si>
  <si>
    <t>Salabuli</t>
  </si>
  <si>
    <t>FJ4010218</t>
  </si>
  <si>
    <t>Sonadradra</t>
  </si>
  <si>
    <t>FJ4010609</t>
  </si>
  <si>
    <t>Tabulei</t>
  </si>
  <si>
    <t>FJ4010219</t>
  </si>
  <si>
    <t>Tabuquto</t>
  </si>
  <si>
    <t>FJ4010220</t>
  </si>
  <si>
    <t>Toge</t>
  </si>
  <si>
    <t>FJ4010610</t>
  </si>
  <si>
    <t>Tokasalu Set</t>
  </si>
  <si>
    <t>FJ4010221</t>
  </si>
  <si>
    <t>Toreituni</t>
  </si>
  <si>
    <t>FJ4010611</t>
  </si>
  <si>
    <t>Tuvavatu</t>
  </si>
  <si>
    <t>FJ4010222</t>
  </si>
  <si>
    <t>Vatawai Set</t>
  </si>
  <si>
    <t>FJ4010612</t>
  </si>
  <si>
    <t>Vatumisini Set</t>
  </si>
  <si>
    <t>FJ4010223</t>
  </si>
  <si>
    <t>FJ4010613</t>
  </si>
  <si>
    <t>Vunama Set</t>
  </si>
  <si>
    <t>FJ4010224</t>
  </si>
  <si>
    <t>Vunatogotogo</t>
  </si>
  <si>
    <t>FJ4010614</t>
  </si>
  <si>
    <t>Yaloku Set</t>
  </si>
  <si>
    <t>FJ4010507</t>
  </si>
  <si>
    <t>Yavava Set</t>
  </si>
  <si>
    <t>FJ4010508</t>
  </si>
  <si>
    <t>FJ4080501</t>
  </si>
  <si>
    <t>FJ40805</t>
  </si>
  <si>
    <t>Tavarua</t>
  </si>
  <si>
    <t>FJ4080804</t>
  </si>
  <si>
    <t>FJ40808</t>
  </si>
  <si>
    <t>Vitanive</t>
  </si>
  <si>
    <t>FJ4080502</t>
  </si>
  <si>
    <t>Mana</t>
  </si>
  <si>
    <t>Vula</t>
  </si>
  <si>
    <t>FJ4080503</t>
  </si>
  <si>
    <t>Yanuya</t>
  </si>
  <si>
    <t>FJ4080504</t>
  </si>
  <si>
    <t>FJ4080505</t>
  </si>
  <si>
    <t>Yarolevu</t>
  </si>
  <si>
    <t>FJ4080506</t>
  </si>
  <si>
    <t>FJ4080601</t>
  </si>
  <si>
    <t>FJ40806</t>
  </si>
  <si>
    <t>Bavu</t>
  </si>
  <si>
    <t>FJ4080801</t>
  </si>
  <si>
    <t>Ciri</t>
  </si>
  <si>
    <t>FJ4080602</t>
  </si>
  <si>
    <t>Kabisi</t>
  </si>
  <si>
    <t>FJ4080603</t>
  </si>
  <si>
    <t>Korokula</t>
  </si>
  <si>
    <t>FJ4082001</t>
  </si>
  <si>
    <t>FJ40820</t>
  </si>
  <si>
    <t>FJ4082002</t>
  </si>
  <si>
    <t>Kubuna</t>
  </si>
  <si>
    <t>FJ4082003</t>
  </si>
  <si>
    <t>Lomawai</t>
  </si>
  <si>
    <t>FJ4082004</t>
  </si>
  <si>
    <t>FJ4080604</t>
  </si>
  <si>
    <t>FJ4080802</t>
  </si>
  <si>
    <t>Nabila</t>
  </si>
  <si>
    <t>FJ4080803</t>
  </si>
  <si>
    <t>Nabuniravu</t>
  </si>
  <si>
    <t>FJ4080605</t>
  </si>
  <si>
    <t>Naidiri</t>
  </si>
  <si>
    <t>FJ4080606</t>
  </si>
  <si>
    <t>Nalele</t>
  </si>
  <si>
    <t>FJ4080607</t>
  </si>
  <si>
    <t>FJ4082005</t>
  </si>
  <si>
    <t>Sanasana</t>
  </si>
  <si>
    <t>FJ4080608</t>
  </si>
  <si>
    <t>FJ4082006</t>
  </si>
  <si>
    <t>FJ4082007</t>
  </si>
  <si>
    <t>Stable</t>
  </si>
  <si>
    <t>FJ4080609</t>
  </si>
  <si>
    <t>Tau</t>
  </si>
  <si>
    <t>FJ4082008</t>
  </si>
  <si>
    <t>Togabula</t>
  </si>
  <si>
    <t>FJ4080610</t>
  </si>
  <si>
    <t>Veisabasaba</t>
  </si>
  <si>
    <t>FJ4080611</t>
  </si>
  <si>
    <t>Vunabua</t>
  </si>
  <si>
    <t>FJ4080612</t>
  </si>
  <si>
    <t>Vusama</t>
  </si>
  <si>
    <t>FJ4080613</t>
  </si>
  <si>
    <t>Yagasa</t>
  </si>
  <si>
    <t>FJ4080614</t>
  </si>
  <si>
    <t>Yako</t>
  </si>
  <si>
    <t>FJ4080805</t>
  </si>
  <si>
    <t>Delaitoga</t>
  </si>
  <si>
    <t>FJ1090201</t>
  </si>
  <si>
    <t>FJ10902</t>
  </si>
  <si>
    <t>Kakanayago Set</t>
  </si>
  <si>
    <t>FJ1090601</t>
  </si>
  <si>
    <t>FJ10906</t>
  </si>
  <si>
    <t>FJ1091501</t>
  </si>
  <si>
    <t>FJ10915</t>
  </si>
  <si>
    <t>Laselevu</t>
  </si>
  <si>
    <t>FJ1090602</t>
  </si>
  <si>
    <t>FJ1090101</t>
  </si>
  <si>
    <t>FJ10901</t>
  </si>
  <si>
    <t>FJ1090202</t>
  </si>
  <si>
    <t>Nabena</t>
  </si>
  <si>
    <t>FJ1090203</t>
  </si>
  <si>
    <t>Nadara Set</t>
  </si>
  <si>
    <t>FJ1090603</t>
  </si>
  <si>
    <t>Nagaga</t>
  </si>
  <si>
    <t>FJ1091502</t>
  </si>
  <si>
    <t>Nairukuruku</t>
  </si>
  <si>
    <t>FJ1090204</t>
  </si>
  <si>
    <t>FJ1090205</t>
  </si>
  <si>
    <t>Nakorosule</t>
  </si>
  <si>
    <t>FJ1090604</t>
  </si>
  <si>
    <t>Namaranidrika Set</t>
  </si>
  <si>
    <t>FJ1090605</t>
  </si>
  <si>
    <t>Namatabitu Set</t>
  </si>
  <si>
    <t>FJ1091503</t>
  </si>
  <si>
    <t>Namirimiri</t>
  </si>
  <si>
    <t>FJ1090206</t>
  </si>
  <si>
    <t>FJ1091504</t>
  </si>
  <si>
    <t>Nasalia</t>
  </si>
  <si>
    <t>FJ1090606</t>
  </si>
  <si>
    <t>Navatukani Set</t>
  </si>
  <si>
    <t>FJ1090607</t>
  </si>
  <si>
    <t>Navuniyaro</t>
  </si>
  <si>
    <t>FJ1090102</t>
  </si>
  <si>
    <t>FJ1090207</t>
  </si>
  <si>
    <t>Navuso</t>
  </si>
  <si>
    <t>FJ1090103</t>
  </si>
  <si>
    <t>FJ1090104</t>
  </si>
  <si>
    <t>Savusavu Set</t>
  </si>
  <si>
    <t>FJ1090608</t>
  </si>
  <si>
    <t>FJ1090208</t>
  </si>
  <si>
    <t>Taulevu</t>
  </si>
  <si>
    <t>FJ1090209</t>
  </si>
  <si>
    <t>FJ1090609</t>
  </si>
  <si>
    <t>Vuisiga</t>
  </si>
  <si>
    <t>FJ1091505</t>
  </si>
  <si>
    <t>Vuniduba</t>
  </si>
  <si>
    <t>FJ1090210</t>
  </si>
  <si>
    <t>Waibalavu</t>
  </si>
  <si>
    <t>FJ1090610</t>
  </si>
  <si>
    <t>Wairuarua</t>
  </si>
  <si>
    <t>FJ1090611</t>
  </si>
  <si>
    <t>FJ1090612</t>
  </si>
  <si>
    <t>Waiuraura</t>
  </si>
  <si>
    <t>FJ1091506</t>
  </si>
  <si>
    <t>Levukaidaku</t>
  </si>
  <si>
    <t>FJ2050502</t>
  </si>
  <si>
    <t>FJ20505</t>
  </si>
  <si>
    <t>FJ2050503</t>
  </si>
  <si>
    <t>Makadru</t>
  </si>
  <si>
    <t>FJ2050504</t>
  </si>
  <si>
    <t>FJ2050505</t>
  </si>
  <si>
    <t>Qalikarua</t>
  </si>
  <si>
    <t>FJ2050508</t>
  </si>
  <si>
    <t>FJ2050509</t>
  </si>
  <si>
    <t>Yaroi</t>
  </si>
  <si>
    <t>FJ2050513</t>
  </si>
  <si>
    <t>Keteicake</t>
  </si>
  <si>
    <t>FJ2050501</t>
  </si>
  <si>
    <t>Navasa</t>
  </si>
  <si>
    <t>FJ2050506</t>
  </si>
  <si>
    <t>Noavatu</t>
  </si>
  <si>
    <t>FJ2050507</t>
  </si>
  <si>
    <t>Sailoama</t>
  </si>
  <si>
    <t>FJ2050510</t>
  </si>
  <si>
    <t>Vagalalo</t>
  </si>
  <si>
    <t>FJ2050511</t>
  </si>
  <si>
    <t>Vuci</t>
  </si>
  <si>
    <t>FJ2050512</t>
  </si>
  <si>
    <t>Komo</t>
  </si>
  <si>
    <t>FJ2050601</t>
  </si>
  <si>
    <t>FJ20506</t>
  </si>
  <si>
    <t>FJ2050602</t>
  </si>
  <si>
    <t>Yayata 1&amp;2</t>
  </si>
  <si>
    <t>FJ2050603</t>
  </si>
  <si>
    <t>FJ2050401</t>
  </si>
  <si>
    <t>Boutaci</t>
  </si>
  <si>
    <t>FJ2050402</t>
  </si>
  <si>
    <t>FJ2050404</t>
  </si>
  <si>
    <t>Cikobia-i-Lau</t>
  </si>
  <si>
    <t>FJ2050405</t>
  </si>
  <si>
    <t>Gilai</t>
  </si>
  <si>
    <t>FJ2050406</t>
  </si>
  <si>
    <t>Korobasaga</t>
  </si>
  <si>
    <t>FJ2050408</t>
  </si>
  <si>
    <t>Korokotikoti</t>
  </si>
  <si>
    <t>FJ2050409</t>
  </si>
  <si>
    <t>FJ2050412</t>
  </si>
  <si>
    <t>Masomo</t>
  </si>
  <si>
    <t>FJ2050414</t>
  </si>
  <si>
    <t>Mataibau</t>
  </si>
  <si>
    <t>FJ2050415</t>
  </si>
  <si>
    <t>FJ2050416</t>
  </si>
  <si>
    <t>FJ2050417</t>
  </si>
  <si>
    <t>FJ2050418</t>
  </si>
  <si>
    <t>FJ2050420</t>
  </si>
  <si>
    <t>Nakasi</t>
  </si>
  <si>
    <t>FJ2050422</t>
  </si>
  <si>
    <t>Naosabukiti</t>
  </si>
  <si>
    <t>FJ2050423</t>
  </si>
  <si>
    <t>FJ2050426</t>
  </si>
  <si>
    <t>Sosovakabuca</t>
  </si>
  <si>
    <t>FJ2050428</t>
  </si>
  <si>
    <t>Tota</t>
  </si>
  <si>
    <t>FJ2050430</t>
  </si>
  <si>
    <t>Ulunigata</t>
  </si>
  <si>
    <t>FJ2050433</t>
  </si>
  <si>
    <t>FJ2050435</t>
  </si>
  <si>
    <t>Busa</t>
  </si>
  <si>
    <t>FJ2040101</t>
  </si>
  <si>
    <t>FJ20401</t>
  </si>
  <si>
    <t>FJ204</t>
  </si>
  <si>
    <t>FJ2040801</t>
  </si>
  <si>
    <t>FJ20408</t>
  </si>
  <si>
    <t>Muailiu</t>
  </si>
  <si>
    <t>FJ2040802</t>
  </si>
  <si>
    <t>Nabale</t>
  </si>
  <si>
    <t>FJ2040102</t>
  </si>
  <si>
    <t>Naiyarabale</t>
  </si>
  <si>
    <t>FJ2040103</t>
  </si>
  <si>
    <t>Napoidi</t>
  </si>
  <si>
    <t>FJ2040104</t>
  </si>
  <si>
    <t>Nasoso</t>
  </si>
  <si>
    <t>FJ2040105</t>
  </si>
  <si>
    <t>Nukutubu</t>
  </si>
  <si>
    <t>FJ2040803</t>
  </si>
  <si>
    <t>Sava</t>
  </si>
  <si>
    <t>FJ2040106</t>
  </si>
  <si>
    <t>Tabana</t>
  </si>
  <si>
    <t>FJ2040107</t>
  </si>
  <si>
    <t>Tabanasa</t>
  </si>
  <si>
    <t>FJ2040108</t>
  </si>
  <si>
    <t>Vasili</t>
  </si>
  <si>
    <t>FJ2040109</t>
  </si>
  <si>
    <t>Burelevu</t>
  </si>
  <si>
    <t>FJ2040201</t>
  </si>
  <si>
    <t>FJ20402</t>
  </si>
  <si>
    <t>FJ2040202</t>
  </si>
  <si>
    <t>FJ2040203</t>
  </si>
  <si>
    <t>Dravuwalu</t>
  </si>
  <si>
    <t>FJ2040204</t>
  </si>
  <si>
    <t>Gasele</t>
  </si>
  <si>
    <t>FJ2040701</t>
  </si>
  <si>
    <t>FJ20407</t>
  </si>
  <si>
    <t>Jioma</t>
  </si>
  <si>
    <t>FJ2040205</t>
  </si>
  <si>
    <t>FJ2040206</t>
  </si>
  <si>
    <t>Laqere</t>
  </si>
  <si>
    <t>FJ2040207</t>
  </si>
  <si>
    <t>FJ2040702</t>
  </si>
  <si>
    <t>Mataidiria</t>
  </si>
  <si>
    <t>FJ2040208</t>
  </si>
  <si>
    <t>Matari</t>
  </si>
  <si>
    <t>FJ2040703</t>
  </si>
  <si>
    <t>Matavurainuku</t>
  </si>
  <si>
    <t>FJ2040209</t>
  </si>
  <si>
    <t>Muaninuku</t>
  </si>
  <si>
    <t>FJ2040210</t>
  </si>
  <si>
    <t>Nacomoto</t>
  </si>
  <si>
    <t>FJ2040211</t>
  </si>
  <si>
    <t>Naioti</t>
  </si>
  <si>
    <t>FJ2040704</t>
  </si>
  <si>
    <t>FJ2040212</t>
  </si>
  <si>
    <t>Naivimagimagi</t>
  </si>
  <si>
    <t>FJ2040213</t>
  </si>
  <si>
    <t>Nakurucake</t>
  </si>
  <si>
    <t>FJ2040214</t>
  </si>
  <si>
    <t>Natubagunu</t>
  </si>
  <si>
    <t>FJ2040215</t>
  </si>
  <si>
    <t>Nauciwai</t>
  </si>
  <si>
    <t>FJ2040705</t>
  </si>
  <si>
    <t>Navodavoda</t>
  </si>
  <si>
    <t>FJ2040216</t>
  </si>
  <si>
    <t>Navula</t>
  </si>
  <si>
    <t>FJ2040217</t>
  </si>
  <si>
    <t>Niudua</t>
  </si>
  <si>
    <t>FJ2040218</t>
  </si>
  <si>
    <t>Nubuniula</t>
  </si>
  <si>
    <t>FJ2040219</t>
  </si>
  <si>
    <t>Nukudu</t>
  </si>
  <si>
    <t>FJ2040220</t>
  </si>
  <si>
    <t>FJ2040221</t>
  </si>
  <si>
    <t>Raiwaqa</t>
  </si>
  <si>
    <t>FJ2040222</t>
  </si>
  <si>
    <t>FJ2040706</t>
  </si>
  <si>
    <t>Saqagani</t>
  </si>
  <si>
    <t>FJ2040223</t>
  </si>
  <si>
    <t>Solodakudakulaci</t>
  </si>
  <si>
    <t>FJ2040224</t>
  </si>
  <si>
    <t>Sololutu</t>
  </si>
  <si>
    <t>FJ2040225</t>
  </si>
  <si>
    <t>Soroko</t>
  </si>
  <si>
    <t>FJ2040226</t>
  </si>
  <si>
    <t>FJ2040227</t>
  </si>
  <si>
    <t>Tataleika</t>
  </si>
  <si>
    <t>FJ2040228</t>
  </si>
  <si>
    <t>Togoni</t>
  </si>
  <si>
    <t>FJ2040229</t>
  </si>
  <si>
    <t>Ucuilaselase</t>
  </si>
  <si>
    <t>FJ2040707</t>
  </si>
  <si>
    <t>Vukavu</t>
  </si>
  <si>
    <t>FJ2040230</t>
  </si>
  <si>
    <t>Vunisei</t>
  </si>
  <si>
    <t>FJ2040231</t>
  </si>
  <si>
    <t>Wainikumi</t>
  </si>
  <si>
    <t>FJ2040232</t>
  </si>
  <si>
    <t>Yavitu</t>
  </si>
  <si>
    <t>FJ2040233</t>
  </si>
  <si>
    <t>Dratabu</t>
  </si>
  <si>
    <t>FJ4010301</t>
  </si>
  <si>
    <t>FJ40103</t>
  </si>
  <si>
    <t>FJ4011201</t>
  </si>
  <si>
    <t>FJ40112</t>
  </si>
  <si>
    <t>FJ4011202</t>
  </si>
  <si>
    <t>Nakavu</t>
  </si>
  <si>
    <t>FJ4010302</t>
  </si>
  <si>
    <t>Namotomoto</t>
  </si>
  <si>
    <t>FJ4010303</t>
  </si>
  <si>
    <t>FJ4010304</t>
  </si>
  <si>
    <t>Navoci</t>
  </si>
  <si>
    <t>FJ4010305</t>
  </si>
  <si>
    <t>FJ4010306</t>
  </si>
  <si>
    <t>FJ4011203</t>
  </si>
  <si>
    <t>Togo</t>
  </si>
  <si>
    <t>FJ4010307</t>
  </si>
  <si>
    <t>FJ4010308</t>
  </si>
  <si>
    <t>Vunayasi</t>
  </si>
  <si>
    <t>FJ4010309</t>
  </si>
  <si>
    <t>Yavusania</t>
  </si>
  <si>
    <t>FJ4011204</t>
  </si>
  <si>
    <t>FJ2060801</t>
  </si>
  <si>
    <t>FJ20608</t>
  </si>
  <si>
    <t>Lairokona</t>
  </si>
  <si>
    <t>FJ2060802</t>
  </si>
  <si>
    <t>Nasoata</t>
  </si>
  <si>
    <t>FJ2060803</t>
  </si>
  <si>
    <t>Vatuni</t>
  </si>
  <si>
    <t>FJ2060804</t>
  </si>
  <si>
    <t>Waitaletale</t>
  </si>
  <si>
    <t>FJ2060805</t>
  </si>
  <si>
    <t>Abbatoir</t>
  </si>
  <si>
    <t>FJ1090701</t>
  </si>
  <si>
    <t>FJ10907</t>
  </si>
  <si>
    <t>Baulevu</t>
  </si>
  <si>
    <t>FJ1090702</t>
  </si>
  <si>
    <t>Colo-i-Suva</t>
  </si>
  <si>
    <t>FJ1091301</t>
  </si>
  <si>
    <t>FJ10913</t>
  </si>
  <si>
    <t>Davuilevu</t>
  </si>
  <si>
    <t>FJ1090703</t>
  </si>
  <si>
    <t>Deladamanu</t>
  </si>
  <si>
    <t>FJ1090704</t>
  </si>
  <si>
    <t>Delaidogo</t>
  </si>
  <si>
    <t>FJ1090705</t>
  </si>
  <si>
    <t>Kalabu</t>
  </si>
  <si>
    <t>FJ1090706</t>
  </si>
  <si>
    <t>Kasavu</t>
  </si>
  <si>
    <t>FJ1090707</t>
  </si>
  <si>
    <t>Kinoya</t>
  </si>
  <si>
    <t>FJ1090708</t>
  </si>
  <si>
    <t>MAKOI</t>
  </si>
  <si>
    <t>FJ1090709</t>
  </si>
  <si>
    <t>Nacokaika</t>
  </si>
  <si>
    <t>FJ1090710</t>
  </si>
  <si>
    <t>Naganivatu</t>
  </si>
  <si>
    <t>FJ1090711</t>
  </si>
  <si>
    <t>NAKASI</t>
  </si>
  <si>
    <t>FJ1090712</t>
  </si>
  <si>
    <t>Nakini</t>
  </si>
  <si>
    <t>FJ1090713</t>
  </si>
  <si>
    <t>Namuamua</t>
  </si>
  <si>
    <t>FJ1090714</t>
  </si>
  <si>
    <t>NARERE</t>
  </si>
  <si>
    <t>FJ1090715</t>
  </si>
  <si>
    <t>Natoaika</t>
  </si>
  <si>
    <t>FJ1090716</t>
  </si>
  <si>
    <t>Navatuvula</t>
  </si>
  <si>
    <t>FJ1091302</t>
  </si>
  <si>
    <t>FJ1090717</t>
  </si>
  <si>
    <t>Savutalele</t>
  </si>
  <si>
    <t>FJ1090718</t>
  </si>
  <si>
    <t>Sawani</t>
  </si>
  <si>
    <t>FJ1091303</t>
  </si>
  <si>
    <t>Tacirua</t>
  </si>
  <si>
    <t>FJ1090719</t>
  </si>
  <si>
    <t>FJ1090720</t>
  </si>
  <si>
    <t>Tamavua-i-cake</t>
  </si>
  <si>
    <t>FJ1090721</t>
  </si>
  <si>
    <t>TOVATA</t>
  </si>
  <si>
    <t>FJ1090722</t>
  </si>
  <si>
    <t>Tovutovu</t>
  </si>
  <si>
    <t>FJ1090723</t>
  </si>
  <si>
    <t>Vikoba</t>
  </si>
  <si>
    <t>FJ1090724</t>
  </si>
  <si>
    <t>Vuniniudrovu</t>
  </si>
  <si>
    <t>FJ1090725</t>
  </si>
  <si>
    <t>Waikanisila</t>
  </si>
  <si>
    <t>FJ1090726</t>
  </si>
  <si>
    <t>Wailoku</t>
  </si>
  <si>
    <t>FJ1090727</t>
  </si>
  <si>
    <t>Waitolu</t>
  </si>
  <si>
    <t>FJ1090728</t>
  </si>
  <si>
    <t>Buliya</t>
  </si>
  <si>
    <t>FJ2040301</t>
  </si>
  <si>
    <t>FJ20403</t>
  </si>
  <si>
    <t>Bulia</t>
  </si>
  <si>
    <t>FJ2040302</t>
  </si>
  <si>
    <t>Dravuni</t>
  </si>
  <si>
    <t>FJ2040303</t>
  </si>
  <si>
    <t>Drudru</t>
  </si>
  <si>
    <t>FJ2040304</t>
  </si>
  <si>
    <t>Gasaubokoboko</t>
  </si>
  <si>
    <t>FJ2040305</t>
  </si>
  <si>
    <t>Jiroisoso</t>
  </si>
  <si>
    <t>FJ2040306</t>
  </si>
  <si>
    <t>Kauna</t>
  </si>
  <si>
    <t>FJ2040307</t>
  </si>
  <si>
    <t>Kavala</t>
  </si>
  <si>
    <t>FJ2040308</t>
  </si>
  <si>
    <t>Kolonimabulu</t>
  </si>
  <si>
    <t>FJ2040309</t>
  </si>
  <si>
    <t>FJ2040310</t>
  </si>
  <si>
    <t>Laseriki</t>
  </si>
  <si>
    <t>FJ2040311</t>
  </si>
  <si>
    <t>Lavidi</t>
  </si>
  <si>
    <t>FJ2040312</t>
  </si>
  <si>
    <t>FJ2040313</t>
  </si>
  <si>
    <t>Lewara</t>
  </si>
  <si>
    <t>FJ2040314</t>
  </si>
  <si>
    <t>FJ2040315</t>
  </si>
  <si>
    <t>FJ2040316</t>
  </si>
  <si>
    <t>Matasawalevu</t>
  </si>
  <si>
    <t>FJ2040317</t>
  </si>
  <si>
    <t>Matatanovo</t>
  </si>
  <si>
    <t>FJ2040318</t>
  </si>
  <si>
    <t>Matavura-I-Rabici</t>
  </si>
  <si>
    <t>FJ2040319</t>
  </si>
  <si>
    <t>Matavuralekaleka</t>
  </si>
  <si>
    <t>FJ2040320</t>
  </si>
  <si>
    <t>Matavuralevu</t>
  </si>
  <si>
    <t>FJ2040321</t>
  </si>
  <si>
    <t>Muainasau</t>
  </si>
  <si>
    <t>FJ2040322</t>
  </si>
  <si>
    <t>Munivatu</t>
  </si>
  <si>
    <t>FJ2040323</t>
  </si>
  <si>
    <t>Nabaroka</t>
  </si>
  <si>
    <t>FJ2040324</t>
  </si>
  <si>
    <t>Nabulai</t>
  </si>
  <si>
    <t>FJ2040325</t>
  </si>
  <si>
    <t>Naconuku</t>
  </si>
  <si>
    <t>FJ2040326</t>
  </si>
  <si>
    <t>Naibale</t>
  </si>
  <si>
    <t>FJ2040327</t>
  </si>
  <si>
    <t>FJ2040328</t>
  </si>
  <si>
    <t>Naivagunu</t>
  </si>
  <si>
    <t>FJ2040329</t>
  </si>
  <si>
    <t>Naivavukuca</t>
  </si>
  <si>
    <t>FJ2040330</t>
  </si>
  <si>
    <t>Nakaugasele</t>
  </si>
  <si>
    <t>FJ2040331</t>
  </si>
  <si>
    <t>FJ2040332</t>
  </si>
  <si>
    <t>FJ2040333</t>
  </si>
  <si>
    <t>Nakoronawa</t>
  </si>
  <si>
    <t>FJ2040334</t>
  </si>
  <si>
    <t>Nalaca</t>
  </si>
  <si>
    <t>FJ2040335</t>
  </si>
  <si>
    <t>Naleca Gov't.Stn</t>
  </si>
  <si>
    <t>FJ2040336</t>
  </si>
  <si>
    <t>Namajiu</t>
  </si>
  <si>
    <t>FJ2040337</t>
  </si>
  <si>
    <t>FJ2040338</t>
  </si>
  <si>
    <t>Namuanaira</t>
  </si>
  <si>
    <t>FJ2040339</t>
  </si>
  <si>
    <t>FJ2040340</t>
  </si>
  <si>
    <t>Narikoso</t>
  </si>
  <si>
    <t>FJ2040341</t>
  </si>
  <si>
    <t>FJ2040342</t>
  </si>
  <si>
    <t>Nasese</t>
  </si>
  <si>
    <t>FJ2040343</t>
  </si>
  <si>
    <t>Nasososo</t>
  </si>
  <si>
    <t>FJ2040344</t>
  </si>
  <si>
    <t>Natidri</t>
  </si>
  <si>
    <t>FJ2040345</t>
  </si>
  <si>
    <t>Naturu</t>
  </si>
  <si>
    <t>FJ2040346</t>
  </si>
  <si>
    <t>FJ2040347</t>
  </si>
  <si>
    <t>FJ2040348</t>
  </si>
  <si>
    <t>Niubanaki</t>
  </si>
  <si>
    <t>FJ2040349</t>
  </si>
  <si>
    <t>Nubui</t>
  </si>
  <si>
    <t>FJ2040350</t>
  </si>
  <si>
    <t>Nubunikaikoso</t>
  </si>
  <si>
    <t>FJ2040351</t>
  </si>
  <si>
    <t>Nuketei</t>
  </si>
  <si>
    <t>FJ2040352</t>
  </si>
  <si>
    <t>FJ2040353</t>
  </si>
  <si>
    <t>FJ2040354</t>
  </si>
  <si>
    <t>Nukucagina</t>
  </si>
  <si>
    <t>FJ2040355</t>
  </si>
  <si>
    <t>Yaukuve Levu</t>
  </si>
  <si>
    <t>FJ2040356</t>
  </si>
  <si>
    <t>Nukulekaleka</t>
  </si>
  <si>
    <t>FJ2040357</t>
  </si>
  <si>
    <t>FJ2040358</t>
  </si>
  <si>
    <t>FJ2040359</t>
  </si>
  <si>
    <t>FJ2040360</t>
  </si>
  <si>
    <t>Nukulobulobu</t>
  </si>
  <si>
    <t>FJ2040361</t>
  </si>
  <si>
    <t>FJ2040362</t>
  </si>
  <si>
    <t>Nukumarosa</t>
  </si>
  <si>
    <t>FJ2040363</t>
  </si>
  <si>
    <t>Nukunakea</t>
  </si>
  <si>
    <t>FJ2040364</t>
  </si>
  <si>
    <t>FJ2040365</t>
  </si>
  <si>
    <t>Nukuvou</t>
  </si>
  <si>
    <t>FJ2040366</t>
  </si>
  <si>
    <t>Oneni</t>
  </si>
  <si>
    <t>FJ2040367</t>
  </si>
  <si>
    <t>FJ2040368</t>
  </si>
  <si>
    <t>Osonabukete</t>
  </si>
  <si>
    <t>FJ2040369</t>
  </si>
  <si>
    <t>FJ2040370</t>
  </si>
  <si>
    <t>Qaraloa</t>
  </si>
  <si>
    <t>FJ2040371</t>
  </si>
  <si>
    <t>Qaranibelo</t>
  </si>
  <si>
    <t>FJ2040372</t>
  </si>
  <si>
    <t>Qaranilialia</t>
  </si>
  <si>
    <t>FJ2040373</t>
  </si>
  <si>
    <t>Qaratuinuku</t>
  </si>
  <si>
    <t>FJ2040374</t>
  </si>
  <si>
    <t>Qarawau</t>
  </si>
  <si>
    <t>FJ2040375</t>
  </si>
  <si>
    <t>Raba</t>
  </si>
  <si>
    <t>FJ2040376</t>
  </si>
  <si>
    <t>Ramaya</t>
  </si>
  <si>
    <t>FJ2040377</t>
  </si>
  <si>
    <t>Roro</t>
  </si>
  <si>
    <t>FJ2040378</t>
  </si>
  <si>
    <t>Rukunivutu</t>
  </si>
  <si>
    <t>FJ2040379</t>
  </si>
  <si>
    <t>Sauravo</t>
  </si>
  <si>
    <t>FJ2040380</t>
  </si>
  <si>
    <t>Sekiya</t>
  </si>
  <si>
    <t>FJ2040381</t>
  </si>
  <si>
    <t>Sevuwale</t>
  </si>
  <si>
    <t>FJ2040382</t>
  </si>
  <si>
    <t>FJ2040383</t>
  </si>
  <si>
    <t>Sogosevou</t>
  </si>
  <si>
    <t>FJ2040384</t>
  </si>
  <si>
    <t>Solotavui</t>
  </si>
  <si>
    <t>FJ2040385</t>
  </si>
  <si>
    <t>Solotina</t>
  </si>
  <si>
    <t>FJ2040386</t>
  </si>
  <si>
    <t>FJ2040387</t>
  </si>
  <si>
    <t>Solotino</t>
  </si>
  <si>
    <t>FJ2040388</t>
  </si>
  <si>
    <t>Sosole</t>
  </si>
  <si>
    <t>FJ2040389</t>
  </si>
  <si>
    <t>FJ2040390</t>
  </si>
  <si>
    <t>Tirilesi</t>
  </si>
  <si>
    <t>FJ2040391</t>
  </si>
  <si>
    <t>Tiroivunivau</t>
  </si>
  <si>
    <t>FJ2040392</t>
  </si>
  <si>
    <t>Tuvu</t>
  </si>
  <si>
    <t>FJ2040393</t>
  </si>
  <si>
    <t>Ucuinadramidrami</t>
  </si>
  <si>
    <t>FJ2040394</t>
  </si>
  <si>
    <t>Ucuinaisausau</t>
  </si>
  <si>
    <t>FJ2040395</t>
  </si>
  <si>
    <t>Ucuninuku</t>
  </si>
  <si>
    <t>FJ2040396</t>
  </si>
  <si>
    <t>Uluimadre</t>
  </si>
  <si>
    <t>FJ2040397</t>
  </si>
  <si>
    <t>Uluisaqalau</t>
  </si>
  <si>
    <t>FJ2040398</t>
  </si>
  <si>
    <t>Vabea</t>
  </si>
  <si>
    <t>FJ2040399</t>
  </si>
  <si>
    <t>Vacaleya</t>
  </si>
  <si>
    <t>FJ20403100</t>
  </si>
  <si>
    <t>Vatu</t>
  </si>
  <si>
    <t>FJ20403101</t>
  </si>
  <si>
    <t>Vatuniulo</t>
  </si>
  <si>
    <t>FJ20403102</t>
  </si>
  <si>
    <t>Vatusolokalo</t>
  </si>
  <si>
    <t>FJ20403103</t>
  </si>
  <si>
    <t>Vatutalavula</t>
  </si>
  <si>
    <t>FJ20403104</t>
  </si>
  <si>
    <t>Vesi</t>
  </si>
  <si>
    <t>FJ20403105</t>
  </si>
  <si>
    <t>Viriviritevoro</t>
  </si>
  <si>
    <t>FJ20403106</t>
  </si>
  <si>
    <t>Viva</t>
  </si>
  <si>
    <t>FJ20403107</t>
  </si>
  <si>
    <t>Vouwa</t>
  </si>
  <si>
    <t>FJ20403108</t>
  </si>
  <si>
    <t>Vunikaboa</t>
  </si>
  <si>
    <t>FJ20403109</t>
  </si>
  <si>
    <t>FJ20403110</t>
  </si>
  <si>
    <t>Vunisinumekemeke</t>
  </si>
  <si>
    <t>FJ20403111</t>
  </si>
  <si>
    <t>Vunivaivai</t>
  </si>
  <si>
    <t>FJ20403112</t>
  </si>
  <si>
    <t>FJ20403113</t>
  </si>
  <si>
    <t>Vunivatu</t>
  </si>
  <si>
    <t>FJ20403114</t>
  </si>
  <si>
    <t>Vurevure</t>
  </si>
  <si>
    <t>FJ20403115</t>
  </si>
  <si>
    <t>Waibura</t>
  </si>
  <si>
    <t>FJ20403116</t>
  </si>
  <si>
    <t>Waica</t>
  </si>
  <si>
    <t>FJ20403117</t>
  </si>
  <si>
    <t>Waidamu</t>
  </si>
  <si>
    <t>FJ20403118</t>
  </si>
  <si>
    <t>Waikatakata</t>
  </si>
  <si>
    <t>FJ20403119</t>
  </si>
  <si>
    <t>Waikucura</t>
  </si>
  <si>
    <t>FJ20403120</t>
  </si>
  <si>
    <t>Wainikaculoa</t>
  </si>
  <si>
    <t>FJ20403121</t>
  </si>
  <si>
    <t>FJ20403122</t>
  </si>
  <si>
    <t>Wainimataitaveta</t>
  </si>
  <si>
    <t>FJ20403123</t>
  </si>
  <si>
    <t>Wainitasi</t>
  </si>
  <si>
    <t>FJ20403124</t>
  </si>
  <si>
    <t>Waisalima</t>
  </si>
  <si>
    <t>FJ20403125</t>
  </si>
  <si>
    <t>FJ20403126</t>
  </si>
  <si>
    <t>FJ20403127</t>
  </si>
  <si>
    <t>Waiyavulailai</t>
  </si>
  <si>
    <t>FJ20403128</t>
  </si>
  <si>
    <t>Waiyavulevu</t>
  </si>
  <si>
    <t>FJ20403129</t>
  </si>
  <si>
    <t>Wakanivutu</t>
  </si>
  <si>
    <t>FJ20403130</t>
  </si>
  <si>
    <t>Yakea</t>
  </si>
  <si>
    <t>FJ20403131</t>
  </si>
  <si>
    <t>FJ20403132</t>
  </si>
  <si>
    <t>FJ20403133</t>
  </si>
  <si>
    <t>Anitioki</t>
  </si>
  <si>
    <t>FJ1140201</t>
  </si>
  <si>
    <t>FJ11402</t>
  </si>
  <si>
    <t>Biribiri</t>
  </si>
  <si>
    <t>FJ1141102</t>
  </si>
  <si>
    <t>FJ1141103</t>
  </si>
  <si>
    <t>Burerua</t>
  </si>
  <si>
    <t>FJ1141601</t>
  </si>
  <si>
    <t>FJ11416</t>
  </si>
  <si>
    <t>FJ1140202</t>
  </si>
  <si>
    <t>FJ1140203</t>
  </si>
  <si>
    <t>Dakuinuku</t>
  </si>
  <si>
    <t>FJ1141602</t>
  </si>
  <si>
    <t>FJ1140301</t>
  </si>
  <si>
    <t>FJ11403</t>
  </si>
  <si>
    <t>Delaikuku</t>
  </si>
  <si>
    <t>FJ1141104</t>
  </si>
  <si>
    <t>Delakado</t>
  </si>
  <si>
    <t>FJ1140302</t>
  </si>
  <si>
    <t>Dranu</t>
  </si>
  <si>
    <t>FJ1141105</t>
  </si>
  <si>
    <t>Draubuta</t>
  </si>
  <si>
    <t>FJ1141901</t>
  </si>
  <si>
    <t>FJ11419</t>
  </si>
  <si>
    <t>Kaleli</t>
  </si>
  <si>
    <t>FJ1140204</t>
  </si>
  <si>
    <t>FJ1141106</t>
  </si>
  <si>
    <t>Lodoni</t>
  </si>
  <si>
    <t>FJ1141603</t>
  </si>
  <si>
    <t>Lomainasau</t>
  </si>
  <si>
    <t>FJ1141902</t>
  </si>
  <si>
    <t>Luvunivuaka</t>
  </si>
  <si>
    <t>FJ1141107</t>
  </si>
  <si>
    <t>Matai</t>
  </si>
  <si>
    <t>FJ1141108</t>
  </si>
  <si>
    <t>Matainoco</t>
  </si>
  <si>
    <t>FJ1140205</t>
  </si>
  <si>
    <t>Muana</t>
  </si>
  <si>
    <t>FJ1140601</t>
  </si>
  <si>
    <t>FJ11406</t>
  </si>
  <si>
    <t>FJ1141109</t>
  </si>
  <si>
    <t>Nabitu</t>
  </si>
  <si>
    <t>FJ1141903</t>
  </si>
  <si>
    <t>Nabouciwa</t>
  </si>
  <si>
    <t>FJ1140206</t>
  </si>
  <si>
    <t>Nabualau</t>
  </si>
  <si>
    <t>FJ1141110</t>
  </si>
  <si>
    <t>FJ1141111</t>
  </si>
  <si>
    <t>Naburenivalu</t>
  </si>
  <si>
    <t>FJ1141112</t>
  </si>
  <si>
    <t>FJ1141113</t>
  </si>
  <si>
    <t>FJ1141114</t>
  </si>
  <si>
    <t>Naikelemusu</t>
  </si>
  <si>
    <t>FJ1140602</t>
  </si>
  <si>
    <t>FJ1140207</t>
  </si>
  <si>
    <t>Nakaile</t>
  </si>
  <si>
    <t>FJ1141904</t>
  </si>
  <si>
    <t>FJ1141115</t>
  </si>
  <si>
    <t>Namalaivau</t>
  </si>
  <si>
    <t>FJ1140603</t>
  </si>
  <si>
    <t>FJ1141605</t>
  </si>
  <si>
    <t>FJ1140604</t>
  </si>
  <si>
    <t>Nananu</t>
  </si>
  <si>
    <t>FJ1141116</t>
  </si>
  <si>
    <t>Naqiri</t>
  </si>
  <si>
    <t>FJ1141117</t>
  </si>
  <si>
    <t>Naselai</t>
  </si>
  <si>
    <t>FJ1141501</t>
  </si>
  <si>
    <t>FJ11415</t>
  </si>
  <si>
    <t>Nasilai</t>
  </si>
  <si>
    <t>FJ1140605</t>
  </si>
  <si>
    <t>FJ1140303</t>
  </si>
  <si>
    <t>Nasoto</t>
  </si>
  <si>
    <t>FJ1141118</t>
  </si>
  <si>
    <t>Natacileka</t>
  </si>
  <si>
    <t>FJ1140304</t>
  </si>
  <si>
    <t>Natadradave</t>
  </si>
  <si>
    <t>FJ1140305</t>
  </si>
  <si>
    <t>Nataleira</t>
  </si>
  <si>
    <t>FJ1140306</t>
  </si>
  <si>
    <t>Natogadravu</t>
  </si>
  <si>
    <t>FJ1141502</t>
  </si>
  <si>
    <t>Natovi</t>
  </si>
  <si>
    <t>FJ1141119</t>
  </si>
  <si>
    <t>Nauluvatu</t>
  </si>
  <si>
    <t>FJ1140606</t>
  </si>
  <si>
    <t>Navisarata</t>
  </si>
  <si>
    <t>FJ1141120</t>
  </si>
  <si>
    <t>Navuca</t>
  </si>
  <si>
    <t>FJ1141607</t>
  </si>
  <si>
    <t>FJ1141121</t>
  </si>
  <si>
    <t>Qelekuro</t>
  </si>
  <si>
    <t>FJ1141122</t>
  </si>
  <si>
    <t>Qoma</t>
  </si>
  <si>
    <t>FJ1141123</t>
  </si>
  <si>
    <t>Saiyaro</t>
  </si>
  <si>
    <t>FJ1141124</t>
  </si>
  <si>
    <t>FJ1141608</t>
  </si>
  <si>
    <t>Silana</t>
  </si>
  <si>
    <t>FJ1140307</t>
  </si>
  <si>
    <t>FJ1141125</t>
  </si>
  <si>
    <t>Tabuqau</t>
  </si>
  <si>
    <t>FJ1141126</t>
  </si>
  <si>
    <t>Tumavia</t>
  </si>
  <si>
    <t>FJ1140607</t>
  </si>
  <si>
    <t>Ulina</t>
  </si>
  <si>
    <t>FJ1141127</t>
  </si>
  <si>
    <t>Vadrai</t>
  </si>
  <si>
    <t>FJ1140608</t>
  </si>
  <si>
    <t>Vanuadina</t>
  </si>
  <si>
    <t>FJ1141905</t>
  </si>
  <si>
    <t>Vaturua</t>
  </si>
  <si>
    <t>FJ1140609</t>
  </si>
  <si>
    <t>Veicorocoro</t>
  </si>
  <si>
    <t>FJ1141128</t>
  </si>
  <si>
    <t>Veilolo</t>
  </si>
  <si>
    <t>FJ1140308</t>
  </si>
  <si>
    <t>Visama</t>
  </si>
  <si>
    <t>FJ1140610</t>
  </si>
  <si>
    <t>Vogasau</t>
  </si>
  <si>
    <t>FJ1141609</t>
  </si>
  <si>
    <t>Vorovoro</t>
  </si>
  <si>
    <t>FJ1140309</t>
  </si>
  <si>
    <t>FJ1141906</t>
  </si>
  <si>
    <t>FJ1140611</t>
  </si>
  <si>
    <t>Vunivesi</t>
  </si>
  <si>
    <t>FJ1141129</t>
  </si>
  <si>
    <t>FJ1141130</t>
  </si>
  <si>
    <t>Waidaladalau</t>
  </si>
  <si>
    <t>FJ1141610</t>
  </si>
  <si>
    <t>Waikete</t>
  </si>
  <si>
    <t>FJ1140612</t>
  </si>
  <si>
    <t>Wailevaga</t>
  </si>
  <si>
    <t>FJ1141131</t>
  </si>
  <si>
    <t>Wailotu</t>
  </si>
  <si>
    <t>FJ1141611</t>
  </si>
  <si>
    <t>Wainavola</t>
  </si>
  <si>
    <t>FJ1141612</t>
  </si>
  <si>
    <t>Wainibau</t>
  </si>
  <si>
    <t>FJ1141132</t>
  </si>
  <si>
    <t>Wainivilimi</t>
  </si>
  <si>
    <t>FJ1141613</t>
  </si>
  <si>
    <t>Waisei</t>
  </si>
  <si>
    <t>FJ1141133</t>
  </si>
  <si>
    <t>Waivola</t>
  </si>
  <si>
    <t>FJ1141134</t>
  </si>
  <si>
    <t>Waivou</t>
  </si>
  <si>
    <t>FJ1141614</t>
  </si>
  <si>
    <t>Waivula</t>
  </si>
  <si>
    <t>FJ1141135</t>
  </si>
  <si>
    <t>Balekinaga</t>
  </si>
  <si>
    <t>FJ4110101</t>
  </si>
  <si>
    <t>FJ41101</t>
  </si>
  <si>
    <t>FJ411</t>
  </si>
  <si>
    <t>FJ4111401</t>
  </si>
  <si>
    <t>FJ41114</t>
  </si>
  <si>
    <t>Bona</t>
  </si>
  <si>
    <t>FJ4111402</t>
  </si>
  <si>
    <t>Bucalevu</t>
  </si>
  <si>
    <t>FJ4110901</t>
  </si>
  <si>
    <t>FJ41109</t>
  </si>
  <si>
    <t>Burenikita</t>
  </si>
  <si>
    <t>FJ4110801</t>
  </si>
  <si>
    <t>FJ41108</t>
  </si>
  <si>
    <t>FJ4110802</t>
  </si>
  <si>
    <t>Cakaucoka</t>
  </si>
  <si>
    <t>FJ4110301</t>
  </si>
  <si>
    <t>FJ41103</t>
  </si>
  <si>
    <t>FJ4110902</t>
  </si>
  <si>
    <t>FJ4110201</t>
  </si>
  <si>
    <t>FJ41102</t>
  </si>
  <si>
    <t>Dogoloa</t>
  </si>
  <si>
    <t>FJ4110202</t>
  </si>
  <si>
    <t>Draunaleka</t>
  </si>
  <si>
    <t>FJ4110903</t>
  </si>
  <si>
    <t>FJ4110302</t>
  </si>
  <si>
    <t>FJ4110501</t>
  </si>
  <si>
    <t>FJ41105</t>
  </si>
  <si>
    <t>Lauleka Set</t>
  </si>
  <si>
    <t>FJ4110904</t>
  </si>
  <si>
    <t>Lomaviti Set</t>
  </si>
  <si>
    <t>FJ4110905</t>
  </si>
  <si>
    <t>Manumanu Set</t>
  </si>
  <si>
    <t>FJ4110906</t>
  </si>
  <si>
    <t>Matainananu</t>
  </si>
  <si>
    <t>FJ4110203</t>
  </si>
  <si>
    <t>Mataso/Tova</t>
  </si>
  <si>
    <t>FJ4110502</t>
  </si>
  <si>
    <t>DAC</t>
  </si>
  <si>
    <t>Nabukadra</t>
  </si>
  <si>
    <t>FJ4110303</t>
  </si>
  <si>
    <t>Nadavacia</t>
  </si>
  <si>
    <t>FJ4110803</t>
  </si>
  <si>
    <t>Namarai</t>
  </si>
  <si>
    <t>FJ4110804</t>
  </si>
  <si>
    <t>Namatadamu</t>
  </si>
  <si>
    <t>FJ4110204</t>
  </si>
  <si>
    <t>Namunamu</t>
  </si>
  <si>
    <t>FJ4111403</t>
  </si>
  <si>
    <t>Namuriwai</t>
  </si>
  <si>
    <t>FJ4111404</t>
  </si>
  <si>
    <t>Naocobau</t>
  </si>
  <si>
    <t>FJ4110805</t>
  </si>
  <si>
    <t>Naqele</t>
  </si>
  <si>
    <t>FJ4110304</t>
  </si>
  <si>
    <t>FJ4110503</t>
  </si>
  <si>
    <t>FJ4111405</t>
  </si>
  <si>
    <t>Natuvatuvatu</t>
  </si>
  <si>
    <t>FJ4110102</t>
  </si>
  <si>
    <t>Navesi</t>
  </si>
  <si>
    <t>FJ4110504</t>
  </si>
  <si>
    <t>Navunibua Set</t>
  </si>
  <si>
    <t>FJ4110907</t>
  </si>
  <si>
    <t>Navuniivi</t>
  </si>
  <si>
    <t>FJ4111406</t>
  </si>
  <si>
    <t>Nawada Set</t>
  </si>
  <si>
    <t>FJ4110908</t>
  </si>
  <si>
    <t>Nawailewa Set</t>
  </si>
  <si>
    <t>FJ4110909</t>
  </si>
  <si>
    <t>Nayavuira</t>
  </si>
  <si>
    <t>FJ4111407</t>
  </si>
  <si>
    <t>Nayavutoka</t>
  </si>
  <si>
    <t>FJ4110305</t>
  </si>
  <si>
    <t>Saioko</t>
  </si>
  <si>
    <t>FJ4110806</t>
  </si>
  <si>
    <t>FJ4110505</t>
  </si>
  <si>
    <t>FJ4110103</t>
  </si>
  <si>
    <t>Sobasoba</t>
  </si>
  <si>
    <t>FJ4110506</t>
  </si>
  <si>
    <t>Tobu Set</t>
  </si>
  <si>
    <t>FJ4110910</t>
  </si>
  <si>
    <t>Toki Set</t>
  </si>
  <si>
    <t>FJ4110911</t>
  </si>
  <si>
    <t>Veidrala</t>
  </si>
  <si>
    <t>FJ4111408</t>
  </si>
  <si>
    <t>Verevere</t>
  </si>
  <si>
    <t>FJ4110807</t>
  </si>
  <si>
    <t>Vucinivola</t>
  </si>
  <si>
    <t>FJ4110306</t>
  </si>
  <si>
    <t>Waidele</t>
  </si>
  <si>
    <t>FJ4111409</t>
  </si>
  <si>
    <t>Waimomo Set</t>
  </si>
  <si>
    <t>FJ4110912</t>
  </si>
  <si>
    <t>FJ4111101</t>
  </si>
  <si>
    <t>FJ41111</t>
  </si>
  <si>
    <t>Koroqele Set</t>
  </si>
  <si>
    <t>FJ4110401</t>
  </si>
  <si>
    <t>FJ41104</t>
  </si>
  <si>
    <t>FJ4110402</t>
  </si>
  <si>
    <t>FJ4111102</t>
  </si>
  <si>
    <t>Matawailevu</t>
  </si>
  <si>
    <t>FJ4111103</t>
  </si>
  <si>
    <t>Nalalawa</t>
  </si>
  <si>
    <t>FJ4110601</t>
  </si>
  <si>
    <t>FJ41106</t>
  </si>
  <si>
    <t>FJ4111104</t>
  </si>
  <si>
    <t>FJ4111301</t>
  </si>
  <si>
    <t>FJ41113</t>
  </si>
  <si>
    <t>Nasukamai</t>
  </si>
  <si>
    <t>FJ4111302</t>
  </si>
  <si>
    <t>FJ4111105</t>
  </si>
  <si>
    <t>FJ4111106</t>
  </si>
  <si>
    <t>Nawairuku</t>
  </si>
  <si>
    <t>FJ4111107</t>
  </si>
  <si>
    <t>Nubumakita</t>
  </si>
  <si>
    <t>FJ4111303</t>
  </si>
  <si>
    <t>Nukulau</t>
  </si>
  <si>
    <t>FJ4111304</t>
  </si>
  <si>
    <t>FJ4111305</t>
  </si>
  <si>
    <t>Rokovuaka</t>
  </si>
  <si>
    <t>FJ4110602</t>
  </si>
  <si>
    <t>Sawanivo</t>
  </si>
  <si>
    <t>FJ4110403</t>
  </si>
  <si>
    <t>Tobulevu</t>
  </si>
  <si>
    <t>FJ4111108</t>
  </si>
  <si>
    <t>Vanuakula</t>
  </si>
  <si>
    <t>FJ4111306</t>
  </si>
  <si>
    <t>FJ4111109</t>
  </si>
  <si>
    <t>FJ1100101</t>
  </si>
  <si>
    <t>FJ11001</t>
  </si>
  <si>
    <t>FJ110</t>
  </si>
  <si>
    <t>Narukunibua</t>
  </si>
  <si>
    <t>FJ1100102</t>
  </si>
  <si>
    <t>FJ1100103</t>
  </si>
  <si>
    <t>Waivaka</t>
  </si>
  <si>
    <t>FJ1100104</t>
  </si>
  <si>
    <t>Biaicake</t>
  </si>
  <si>
    <t>FJ3030901</t>
  </si>
  <si>
    <t>FJ30309</t>
  </si>
  <si>
    <t>Drano</t>
  </si>
  <si>
    <t>FJ3030501</t>
  </si>
  <si>
    <t>FJ30305</t>
  </si>
  <si>
    <t>Drekeniwai</t>
  </si>
  <si>
    <t>FJ3030502</t>
  </si>
  <si>
    <t>FJ3030601</t>
  </si>
  <si>
    <t>FJ30306</t>
  </si>
  <si>
    <t>Ketei</t>
  </si>
  <si>
    <t>FJ3030902</t>
  </si>
  <si>
    <t>FJ3030503</t>
  </si>
  <si>
    <t>Koronatoga</t>
  </si>
  <si>
    <t>FJ3030504</t>
  </si>
  <si>
    <t>Korosi</t>
  </si>
  <si>
    <t>FJ3030505</t>
  </si>
  <si>
    <t>FJ3030506</t>
  </si>
  <si>
    <t>FJ3030507</t>
  </si>
  <si>
    <t>Leya</t>
  </si>
  <si>
    <t>FJ3030508</t>
  </si>
  <si>
    <t>Maravu</t>
  </si>
  <si>
    <t>FJ3030903</t>
  </si>
  <si>
    <t>Moliwawa</t>
  </si>
  <si>
    <t>FJ3030904</t>
  </si>
  <si>
    <t>FJ3030905</t>
  </si>
  <si>
    <t>Nabalebale</t>
  </si>
  <si>
    <t>FJ3030509</t>
  </si>
  <si>
    <t>FJ3030906</t>
  </si>
  <si>
    <t>Nacekoro</t>
  </si>
  <si>
    <t>FJ3030907</t>
  </si>
  <si>
    <t>Nagigi</t>
  </si>
  <si>
    <t>FJ3030908</t>
  </si>
  <si>
    <t>Naidi</t>
  </si>
  <si>
    <t>FJ3030909</t>
  </si>
  <si>
    <t>Naivilacalaca</t>
  </si>
  <si>
    <t>FJ3030510</t>
  </si>
  <si>
    <t>FJ3030511</t>
  </si>
  <si>
    <t>FJ3030512</t>
  </si>
  <si>
    <t>Natakea</t>
  </si>
  <si>
    <t>FJ3030513</t>
  </si>
  <si>
    <t>Navakaka</t>
  </si>
  <si>
    <t>FJ3030514</t>
  </si>
  <si>
    <t>FJ3030602</t>
  </si>
  <si>
    <t>FJ3030910</t>
  </si>
  <si>
    <t>Peceli</t>
  </si>
  <si>
    <t>FJ3030603</t>
  </si>
  <si>
    <t>Rava</t>
  </si>
  <si>
    <t>FJ3030911</t>
  </si>
  <si>
    <t>Savudrodro</t>
  </si>
  <si>
    <t>FJ3030912</t>
  </si>
  <si>
    <t>Tabia</t>
  </si>
  <si>
    <t>FJ3030515</t>
  </si>
  <si>
    <t>Tacilevu</t>
  </si>
  <si>
    <t>FJ3030604</t>
  </si>
  <si>
    <t>Viani</t>
  </si>
  <si>
    <t>FJ3030516</t>
  </si>
  <si>
    <t>Vivili</t>
  </si>
  <si>
    <t>FJ3030913</t>
  </si>
  <si>
    <t>FJ3030517</t>
  </si>
  <si>
    <t>Vunisawana</t>
  </si>
  <si>
    <t>FJ3030518</t>
  </si>
  <si>
    <t>Wainivula</t>
  </si>
  <si>
    <t>FJ3030519</t>
  </si>
  <si>
    <t>Waivunia</t>
  </si>
  <si>
    <t>FJ3030914</t>
  </si>
  <si>
    <t>Warikaba</t>
  </si>
  <si>
    <t>FJ3030520</t>
  </si>
  <si>
    <t>Werekaba</t>
  </si>
  <si>
    <t>FJ3030521</t>
  </si>
  <si>
    <t>FJ3030915</t>
  </si>
  <si>
    <t>Barara</t>
  </si>
  <si>
    <t>FJ4081401</t>
  </si>
  <si>
    <t>FJ40814</t>
  </si>
  <si>
    <t>FJ4081402</t>
  </si>
  <si>
    <t>Bilalevu</t>
  </si>
  <si>
    <t>FJ4082101</t>
  </si>
  <si>
    <t>FJ40821</t>
  </si>
  <si>
    <t>Lawai</t>
  </si>
  <si>
    <t>FJ4081701</t>
  </si>
  <si>
    <t>FJ40817</t>
  </si>
  <si>
    <t>Naduri</t>
  </si>
  <si>
    <t>FJ4081403</t>
  </si>
  <si>
    <t>FJ4081404</t>
  </si>
  <si>
    <t>FJ4081405</t>
  </si>
  <si>
    <t>FJ4082102</t>
  </si>
  <si>
    <t>FJ4081702</t>
  </si>
  <si>
    <t>Nasovotava</t>
  </si>
  <si>
    <t>FJ4082103</t>
  </si>
  <si>
    <t>Qereqere</t>
  </si>
  <si>
    <t>FJ4082104</t>
  </si>
  <si>
    <t>Rakirakilevu</t>
  </si>
  <si>
    <t>FJ4081703</t>
  </si>
  <si>
    <t>Tilivalevu</t>
  </si>
  <si>
    <t>FJ4081406</t>
  </si>
  <si>
    <t>Vagadra</t>
  </si>
  <si>
    <t>FJ4082105</t>
  </si>
  <si>
    <t>Vunatovau</t>
  </si>
  <si>
    <t>FJ4081407</t>
  </si>
  <si>
    <t>Vunavutu</t>
  </si>
  <si>
    <t>FJ4081704</t>
  </si>
  <si>
    <t>FJ4081705</t>
  </si>
  <si>
    <t>Gunu</t>
  </si>
  <si>
    <t>FJ4010704</t>
  </si>
  <si>
    <t>FJ40107</t>
  </si>
  <si>
    <t>Kese</t>
  </si>
  <si>
    <t>FJ4010705</t>
  </si>
  <si>
    <t>Marou</t>
  </si>
  <si>
    <t>FJ4010707</t>
  </si>
  <si>
    <t>FJ4010710</t>
  </si>
  <si>
    <t>FJ4010713</t>
  </si>
  <si>
    <t>FJ4011701</t>
  </si>
  <si>
    <t>FJ40117</t>
  </si>
  <si>
    <t>Nasoqa</t>
  </si>
  <si>
    <t>FJ4010715</t>
  </si>
  <si>
    <t>FJ4011703</t>
  </si>
  <si>
    <t>FJ4010716</t>
  </si>
  <si>
    <t>FJ4010718</t>
  </si>
  <si>
    <t>FJ4010719</t>
  </si>
  <si>
    <t>Vatunilala</t>
  </si>
  <si>
    <t>FJ4010721</t>
  </si>
  <si>
    <t>FJ4011704</t>
  </si>
  <si>
    <t>FJ4011705</t>
  </si>
  <si>
    <t>Yanaki</t>
  </si>
  <si>
    <t>FJ4010725</t>
  </si>
  <si>
    <t>Buro</t>
  </si>
  <si>
    <t>FJ4081001</t>
  </si>
  <si>
    <t>FJ40810</t>
  </si>
  <si>
    <t>FJ4081002</t>
  </si>
  <si>
    <t>FJ4081301</t>
  </si>
  <si>
    <t>FJ40813</t>
  </si>
  <si>
    <t>Edela</t>
  </si>
  <si>
    <t>FJ4081003</t>
  </si>
  <si>
    <t>Keiyasi</t>
  </si>
  <si>
    <t>FJ4081004</t>
  </si>
  <si>
    <t>FJ4081302</t>
  </si>
  <si>
    <t>Mare</t>
  </si>
  <si>
    <t>FJ4081201</t>
  </si>
  <si>
    <t>FJ40812</t>
  </si>
  <si>
    <t>Nabobobo</t>
  </si>
  <si>
    <t>FJ4081005</t>
  </si>
  <si>
    <t>Nabuabua Set</t>
  </si>
  <si>
    <t>FJ4081202</t>
  </si>
  <si>
    <t>Nabuyalevu Set</t>
  </si>
  <si>
    <t>FJ4080901</t>
  </si>
  <si>
    <t>FJ40809</t>
  </si>
  <si>
    <t>Nadrano Set</t>
  </si>
  <si>
    <t>FJ4080902</t>
  </si>
  <si>
    <t>FJ4080903</t>
  </si>
  <si>
    <t>Naduadua Set</t>
  </si>
  <si>
    <t>FJ4081203</t>
  </si>
  <si>
    <t>Nadurumoli</t>
  </si>
  <si>
    <t>FJ4081006</t>
  </si>
  <si>
    <t>Nakasayaga</t>
  </si>
  <si>
    <t>FJ4081303</t>
  </si>
  <si>
    <t>FJ4081304</t>
  </si>
  <si>
    <t>Nalili</t>
  </si>
  <si>
    <t>FJ4081305</t>
  </si>
  <si>
    <t>Namacawa</t>
  </si>
  <si>
    <t>FJ4081306</t>
  </si>
  <si>
    <t>FJ4081307</t>
  </si>
  <si>
    <t>Nanoko</t>
  </si>
  <si>
    <t>FJ4081204</t>
  </si>
  <si>
    <t>Naqelewai</t>
  </si>
  <si>
    <t>FJ4080904</t>
  </si>
  <si>
    <t>Nasaucoko</t>
  </si>
  <si>
    <t>FJ4081007</t>
  </si>
  <si>
    <t>Natao</t>
  </si>
  <si>
    <t>FJ4081008</t>
  </si>
  <si>
    <t>Natoka</t>
  </si>
  <si>
    <t>FJ4081205</t>
  </si>
  <si>
    <t>Natuatuacoko</t>
  </si>
  <si>
    <t>FJ4081009</t>
  </si>
  <si>
    <t>FJ4081010</t>
  </si>
  <si>
    <t>Navesau</t>
  </si>
  <si>
    <t>FJ4081308</t>
  </si>
  <si>
    <t>FJ4081309</t>
  </si>
  <si>
    <t>Nubutautau</t>
  </si>
  <si>
    <t>FJ4081206</t>
  </si>
  <si>
    <t>Nubuyanitu</t>
  </si>
  <si>
    <t>FJ4081310</t>
  </si>
  <si>
    <t>Nukuilau</t>
  </si>
  <si>
    <t>FJ4081311</t>
  </si>
  <si>
    <t>Rewasau</t>
  </si>
  <si>
    <t>FJ4080905</t>
  </si>
  <si>
    <t>Sauvakarua</t>
  </si>
  <si>
    <t>FJ4081207</t>
  </si>
  <si>
    <t>FJ4081312</t>
  </si>
  <si>
    <t>Sawene</t>
  </si>
  <si>
    <t>FJ4081011</t>
  </si>
  <si>
    <t>Tubenasolo</t>
  </si>
  <si>
    <t>FJ4081012</t>
  </si>
  <si>
    <t>Vanualevu</t>
  </si>
  <si>
    <t>FJ4080906</t>
  </si>
  <si>
    <t>Varelobo</t>
  </si>
  <si>
    <t>FJ4081313</t>
  </si>
  <si>
    <t>Vatubalavu</t>
  </si>
  <si>
    <t>FJ4081314</t>
  </si>
  <si>
    <t>Vatuyate</t>
  </si>
  <si>
    <t>FJ4081013</t>
  </si>
  <si>
    <t>Vugavugawa</t>
  </si>
  <si>
    <t>FJ4081208</t>
  </si>
  <si>
    <t>Vunasalato</t>
  </si>
  <si>
    <t>FJ4081014</t>
  </si>
  <si>
    <t>Vunavesi</t>
  </si>
  <si>
    <t>FJ4081315</t>
  </si>
  <si>
    <t>Waivaruru Set</t>
  </si>
  <si>
    <t>FJ4081209</t>
  </si>
  <si>
    <t>Wauosi</t>
  </si>
  <si>
    <t>FJ4081015</t>
  </si>
  <si>
    <t>Wema</t>
  </si>
  <si>
    <t>FJ4081016</t>
  </si>
  <si>
    <t>Yaroso</t>
  </si>
  <si>
    <t>FJ4081017</t>
  </si>
  <si>
    <t>Diriyaga Set</t>
  </si>
  <si>
    <t>FJ4011401</t>
  </si>
  <si>
    <t>FJ40114</t>
  </si>
  <si>
    <t>Dreke</t>
  </si>
  <si>
    <t>FJ4011001</t>
  </si>
  <si>
    <t>FJ40110</t>
  </si>
  <si>
    <t>Evere</t>
  </si>
  <si>
    <t>FJ4011402</t>
  </si>
  <si>
    <t>Kerebula</t>
  </si>
  <si>
    <t>FJ4010801</t>
  </si>
  <si>
    <t>FJ40108</t>
  </si>
  <si>
    <t>Korohogo</t>
  </si>
  <si>
    <t>FJ4011002</t>
  </si>
  <si>
    <t>Loqi</t>
  </si>
  <si>
    <t>FJ4011003</t>
  </si>
  <si>
    <t>FJ4011004</t>
  </si>
  <si>
    <t>Nagado</t>
  </si>
  <si>
    <t>FJ4011403</t>
  </si>
  <si>
    <t>Namulomulo</t>
  </si>
  <si>
    <t>FJ4010802</t>
  </si>
  <si>
    <t>FJ4011005</t>
  </si>
  <si>
    <t>FJ4011404</t>
  </si>
  <si>
    <t>Navunitawa Set</t>
  </si>
  <si>
    <t>FJ4011405</t>
  </si>
  <si>
    <t>FJ4010803</t>
  </si>
  <si>
    <t>FJ4010804</t>
  </si>
  <si>
    <t>Nawaqadamu</t>
  </si>
  <si>
    <t>FJ4011006</t>
  </si>
  <si>
    <t>Qasiqari</t>
  </si>
  <si>
    <t>FJ4010805</t>
  </si>
  <si>
    <t>Rararua</t>
  </si>
  <si>
    <t>FJ4011007</t>
  </si>
  <si>
    <t>Rerega</t>
  </si>
  <si>
    <t>FJ4011406</t>
  </si>
  <si>
    <t>Taci</t>
  </si>
  <si>
    <t>FJ4010806</t>
  </si>
  <si>
    <t>FJ4011407</t>
  </si>
  <si>
    <t>Tubai</t>
  </si>
  <si>
    <t>FJ4011408</t>
  </si>
  <si>
    <t>Uto</t>
  </si>
  <si>
    <t>FJ4011008</t>
  </si>
  <si>
    <t>FJ4011409</t>
  </si>
  <si>
    <t>Vatumaro</t>
  </si>
  <si>
    <t>FJ4011410</t>
  </si>
  <si>
    <t>Vatutu</t>
  </si>
  <si>
    <t>FJ4010807</t>
  </si>
  <si>
    <t>Vunamoli</t>
  </si>
  <si>
    <t>FJ4011009</t>
  </si>
  <si>
    <t>Waibitu</t>
  </si>
  <si>
    <t>FJ4011411</t>
  </si>
  <si>
    <t>Waiwai</t>
  </si>
  <si>
    <t>FJ4010808</t>
  </si>
  <si>
    <t>Yavuna</t>
  </si>
  <si>
    <t>FJ4010809</t>
  </si>
  <si>
    <t>Liku</t>
  </si>
  <si>
    <t>FJ2050701</t>
  </si>
  <si>
    <t>FJ20507</t>
  </si>
  <si>
    <t>NAYAU</t>
  </si>
  <si>
    <t>FJ2050702</t>
  </si>
  <si>
    <t>FJ2050703</t>
  </si>
  <si>
    <t>FJ1120101</t>
  </si>
  <si>
    <t>FJ11201</t>
  </si>
  <si>
    <t>Matanimoli</t>
  </si>
  <si>
    <t>FJ1120301</t>
  </si>
  <si>
    <t>FJ11203</t>
  </si>
  <si>
    <t>Nabudrau</t>
  </si>
  <si>
    <t>FJ1120302</t>
  </si>
  <si>
    <t>Nabuli</t>
  </si>
  <si>
    <t>FJ1120201</t>
  </si>
  <si>
    <t>FJ11202</t>
  </si>
  <si>
    <t>Nacuru</t>
  </si>
  <si>
    <t>FJ1120303</t>
  </si>
  <si>
    <t>Nadoria</t>
  </si>
  <si>
    <t>FJ1120202</t>
  </si>
  <si>
    <t>Naivikasara</t>
  </si>
  <si>
    <t>FJ1120102</t>
  </si>
  <si>
    <t>Nakawaru</t>
  </si>
  <si>
    <t>FJ1120304</t>
  </si>
  <si>
    <t>FJ1120203</t>
  </si>
  <si>
    <t>Nakuruwai</t>
  </si>
  <si>
    <t>FJ1120305</t>
  </si>
  <si>
    <t>Naqarani</t>
  </si>
  <si>
    <t>FJ1120306</t>
  </si>
  <si>
    <t>Narocake</t>
  </si>
  <si>
    <t>FJ1120307</t>
  </si>
  <si>
    <t>Navaka</t>
  </si>
  <si>
    <t>FJ1120308</t>
  </si>
  <si>
    <t>Navilaca</t>
  </si>
  <si>
    <t>FJ1120309</t>
  </si>
  <si>
    <t>Suvalailai</t>
  </si>
  <si>
    <t>FJ1120204</t>
  </si>
  <si>
    <t>FJ1120310</t>
  </si>
  <si>
    <t>FJ1120103</t>
  </si>
  <si>
    <t>Vunisinu</t>
  </si>
  <si>
    <t>FJ1120205</t>
  </si>
  <si>
    <t>FJ1120104</t>
  </si>
  <si>
    <t>Dranikula</t>
  </si>
  <si>
    <t>FJ1130104</t>
  </si>
  <si>
    <t>FJ11301</t>
  </si>
  <si>
    <t>FJ113</t>
  </si>
  <si>
    <t>FJ1130105</t>
  </si>
  <si>
    <t>Lepanoni</t>
  </si>
  <si>
    <t>FJ1130106</t>
  </si>
  <si>
    <t>Masi</t>
  </si>
  <si>
    <t>FJ1130107</t>
  </si>
  <si>
    <t>Melita</t>
  </si>
  <si>
    <t>FJ1130108</t>
  </si>
  <si>
    <t>Naboutolu</t>
  </si>
  <si>
    <t>FJ1130301</t>
  </si>
  <si>
    <t>FJ11303</t>
  </si>
  <si>
    <t>FJ1130302</t>
  </si>
  <si>
    <t>Nacegacega</t>
  </si>
  <si>
    <t>FJ1130303</t>
  </si>
  <si>
    <t>FJ1130304</t>
  </si>
  <si>
    <t>FJ1130112</t>
  </si>
  <si>
    <t>Sausaunilaca</t>
  </si>
  <si>
    <t>FJ1130117</t>
  </si>
  <si>
    <t>Taqove Setlement</t>
  </si>
  <si>
    <t>FJ1130305</t>
  </si>
  <si>
    <t>Taunovo</t>
  </si>
  <si>
    <t>FJ1130118</t>
  </si>
  <si>
    <t>Tubarua</t>
  </si>
  <si>
    <t>FJ1130119</t>
  </si>
  <si>
    <t>Vunimaqo</t>
  </si>
  <si>
    <t>FJ1130121</t>
  </si>
  <si>
    <t>FJ1130122</t>
  </si>
  <si>
    <t>Wainadiro</t>
  </si>
  <si>
    <t>FJ1130123</t>
  </si>
  <si>
    <t>Wainikai</t>
  </si>
  <si>
    <t>FJ1130124</t>
  </si>
  <si>
    <t>Wainiyabia</t>
  </si>
  <si>
    <t>FJ1130125</t>
  </si>
  <si>
    <t>Yarawa</t>
  </si>
  <si>
    <t>FJ1130306</t>
  </si>
  <si>
    <t>Dakuiloa</t>
  </si>
  <si>
    <t>FJ2050801</t>
  </si>
  <si>
    <t>FJ20508</t>
  </si>
  <si>
    <t>Waiqori</t>
  </si>
  <si>
    <t>FJ2050802</t>
  </si>
  <si>
    <t>Doi</t>
  </si>
  <si>
    <t>FJ2050901</t>
  </si>
  <si>
    <t>FJ20509</t>
  </si>
  <si>
    <t>Ono-i-Lau</t>
  </si>
  <si>
    <t>Lovoni</t>
  </si>
  <si>
    <t>FJ2050902</t>
  </si>
  <si>
    <t>FJ2050903</t>
  </si>
  <si>
    <t>Tavana-i-Ra</t>
  </si>
  <si>
    <t>FJ2050904</t>
  </si>
  <si>
    <t>Matokana</t>
  </si>
  <si>
    <t>FJ2050905</t>
  </si>
  <si>
    <t>FJ2050906</t>
  </si>
  <si>
    <t>Tuvana</t>
  </si>
  <si>
    <t>FJ2050907</t>
  </si>
  <si>
    <t>Tavana-i-Colo</t>
  </si>
  <si>
    <t>FJ2050908</t>
  </si>
  <si>
    <t>Buresala</t>
  </si>
  <si>
    <t>FJ2060201</t>
  </si>
  <si>
    <t>FJ20602</t>
  </si>
  <si>
    <t>FJ2060202</t>
  </si>
  <si>
    <t>Cawatara</t>
  </si>
  <si>
    <t>FJ2060203</t>
  </si>
  <si>
    <t>FJ2060701</t>
  </si>
  <si>
    <t>FJ20607</t>
  </si>
  <si>
    <t>FJ2061001</t>
  </si>
  <si>
    <t>FJ20610</t>
  </si>
  <si>
    <t>Katau</t>
  </si>
  <si>
    <t>FJ2060601</t>
  </si>
  <si>
    <t>FJ20606</t>
  </si>
  <si>
    <t>Kavukakuvu</t>
  </si>
  <si>
    <t>FJ2061002</t>
  </si>
  <si>
    <t>FJ2060402</t>
  </si>
  <si>
    <t>Levuka Town</t>
  </si>
  <si>
    <t>FJ2061003</t>
  </si>
  <si>
    <t>FJ2060501</t>
  </si>
  <si>
    <t>FJ20605</t>
  </si>
  <si>
    <t>Matadolo</t>
  </si>
  <si>
    <t>FJ2060702</t>
  </si>
  <si>
    <t>Nabuniika</t>
  </si>
  <si>
    <t>FJ2061004</t>
  </si>
  <si>
    <t>FJ2060602</t>
  </si>
  <si>
    <t>FJ2060703</t>
  </si>
  <si>
    <t>FJ2061005</t>
  </si>
  <si>
    <t>FJ2061006</t>
  </si>
  <si>
    <t>Naqeledamudamu</t>
  </si>
  <si>
    <t>FJ2060204</t>
  </si>
  <si>
    <t>FJ2060205</t>
  </si>
  <si>
    <t>Nasaumata</t>
  </si>
  <si>
    <t>FJ2060502</t>
  </si>
  <si>
    <t>FJ2060704</t>
  </si>
  <si>
    <t>Nasesava</t>
  </si>
  <si>
    <t>FJ2060705</t>
  </si>
  <si>
    <t>FJ2061007</t>
  </si>
  <si>
    <t>Nasova</t>
  </si>
  <si>
    <t>FJ2061008</t>
  </si>
  <si>
    <t>FJ2061009</t>
  </si>
  <si>
    <t>FJ2061010</t>
  </si>
  <si>
    <t>FJ2060404</t>
  </si>
  <si>
    <t>FJ2060405</t>
  </si>
  <si>
    <t>FJ2060206</t>
  </si>
  <si>
    <t>FJ2060706</t>
  </si>
  <si>
    <t>FJ2060707</t>
  </si>
  <si>
    <t>FJ2061011</t>
  </si>
  <si>
    <t>Nukuloaloa</t>
  </si>
  <si>
    <t>FJ2061012</t>
  </si>
  <si>
    <t>Nukumatai</t>
  </si>
  <si>
    <t>FJ2061013</t>
  </si>
  <si>
    <t>FJ2060603</t>
  </si>
  <si>
    <t>FJ2060406</t>
  </si>
  <si>
    <t>FJ2060708</t>
  </si>
  <si>
    <t>FJ2060407</t>
  </si>
  <si>
    <t>Sinuda</t>
  </si>
  <si>
    <t>FJ2060408</t>
  </si>
  <si>
    <t>FJ2060207</t>
  </si>
  <si>
    <t>Taviya</t>
  </si>
  <si>
    <t>FJ2060409</t>
  </si>
  <si>
    <t>Tivi</t>
  </si>
  <si>
    <t>FJ2060208</t>
  </si>
  <si>
    <t>FJ2060410</t>
  </si>
  <si>
    <t>FJ2061014</t>
  </si>
  <si>
    <t>Tukuta</t>
  </si>
  <si>
    <t>FJ2060604</t>
  </si>
  <si>
    <t>Ucuicawaqai</t>
  </si>
  <si>
    <t>FJ2061015</t>
  </si>
  <si>
    <t>FJ2060709</t>
  </si>
  <si>
    <t>FJ2060411</t>
  </si>
  <si>
    <t>Varisi</t>
  </si>
  <si>
    <t>FJ2060710</t>
  </si>
  <si>
    <t>Varo</t>
  </si>
  <si>
    <t>FJ2060605</t>
  </si>
  <si>
    <t>FJ2060209</t>
  </si>
  <si>
    <t>FJ2060412</t>
  </si>
  <si>
    <t>FJ2060210</t>
  </si>
  <si>
    <t>FJ2061016</t>
  </si>
  <si>
    <t>FJ2060413</t>
  </si>
  <si>
    <t>FJ2060503</t>
  </si>
  <si>
    <t>Waidau</t>
  </si>
  <si>
    <t>FJ2060211</t>
  </si>
  <si>
    <t>Waidra</t>
  </si>
  <si>
    <t>FJ2060606</t>
  </si>
  <si>
    <t>Waidradranu</t>
  </si>
  <si>
    <t>FJ2060212</t>
  </si>
  <si>
    <t>Wainaloka Anglican</t>
  </si>
  <si>
    <t>FJ2060213</t>
  </si>
  <si>
    <t>FJ2060414</t>
  </si>
  <si>
    <t>Waivivia</t>
  </si>
  <si>
    <t>FJ2060607</t>
  </si>
  <si>
    <t>FJ2060711</t>
  </si>
  <si>
    <t>FJ2060712</t>
  </si>
  <si>
    <t>Yanuaca Levu</t>
  </si>
  <si>
    <t>Yarovudi</t>
  </si>
  <si>
    <t>FJ2060415</t>
  </si>
  <si>
    <t>Aibong</t>
  </si>
  <si>
    <t>FJ3030701</t>
  </si>
  <si>
    <t>FJ30307</t>
  </si>
  <si>
    <t>Anuanrebu</t>
  </si>
  <si>
    <t>FJ3030702</t>
  </si>
  <si>
    <t>Bani</t>
  </si>
  <si>
    <t>FJ3030703</t>
  </si>
  <si>
    <t>Bani Lailai</t>
  </si>
  <si>
    <t>FJ3030704</t>
  </si>
  <si>
    <t>Baronran</t>
  </si>
  <si>
    <t>FJ3030705</t>
  </si>
  <si>
    <t>Buakonikai</t>
  </si>
  <si>
    <t>FJ3030706</t>
  </si>
  <si>
    <t>Eritabeta</t>
  </si>
  <si>
    <t>FJ3030707</t>
  </si>
  <si>
    <t>Kainria</t>
  </si>
  <si>
    <t>FJ3030708</t>
  </si>
  <si>
    <t>Kamakau</t>
  </si>
  <si>
    <t>FJ3030709</t>
  </si>
  <si>
    <t>Ketuketu</t>
  </si>
  <si>
    <t>FJ3030710</t>
  </si>
  <si>
    <t>Kimbeuri</t>
  </si>
  <si>
    <t>FJ3030711</t>
  </si>
  <si>
    <t>Korone</t>
  </si>
  <si>
    <t>FJ3030712</t>
  </si>
  <si>
    <t>Lasi Lasi</t>
  </si>
  <si>
    <t>FJ3030713</t>
  </si>
  <si>
    <t>FJ3030714</t>
  </si>
  <si>
    <t>Matanituba</t>
  </si>
  <si>
    <t>FJ3030715</t>
  </si>
  <si>
    <t>Mereron</t>
  </si>
  <si>
    <t>FJ3030716</t>
  </si>
  <si>
    <t>Mocawa</t>
  </si>
  <si>
    <t>FJ3030717</t>
  </si>
  <si>
    <t>FJ3030718</t>
  </si>
  <si>
    <t>FJ3030719</t>
  </si>
  <si>
    <t>Nantoi</t>
  </si>
  <si>
    <t>FJ3030720</t>
  </si>
  <si>
    <t>FJ3030721</t>
  </si>
  <si>
    <t>Naselesele</t>
  </si>
  <si>
    <t>FJ3030722</t>
  </si>
  <si>
    <t>Niuou</t>
  </si>
  <si>
    <t>FJ3030723</t>
  </si>
  <si>
    <t>Ntaku</t>
  </si>
  <si>
    <t>FJ3030724</t>
  </si>
  <si>
    <t>FJ3030725</t>
  </si>
  <si>
    <t>Nuku Barau</t>
  </si>
  <si>
    <t>FJ3030726</t>
  </si>
  <si>
    <t>Nuku Rekareka</t>
  </si>
  <si>
    <t>FJ3030727</t>
  </si>
  <si>
    <t>Nukudrasi</t>
  </si>
  <si>
    <t>FJ3030728</t>
  </si>
  <si>
    <t>Rabi Rabi</t>
  </si>
  <si>
    <t>FJ3030729</t>
  </si>
  <si>
    <t>Rakentai</t>
  </si>
  <si>
    <t>FJ3030730</t>
  </si>
  <si>
    <t>SDA</t>
  </si>
  <si>
    <t>FJ3030731</t>
  </si>
  <si>
    <t>Tabau</t>
  </si>
  <si>
    <t>FJ3030732</t>
  </si>
  <si>
    <t>Tabiang</t>
  </si>
  <si>
    <t>FJ3030733</t>
  </si>
  <si>
    <t>Tabwewa</t>
  </si>
  <si>
    <t>FJ3030734</t>
  </si>
  <si>
    <t>Tabwewa Mean</t>
  </si>
  <si>
    <t>FJ3030735</t>
  </si>
  <si>
    <t>Tambarei</t>
  </si>
  <si>
    <t>FJ3030736</t>
  </si>
  <si>
    <t>Tangantam</t>
  </si>
  <si>
    <t>FJ3030737</t>
  </si>
  <si>
    <t>Temama</t>
  </si>
  <si>
    <t>FJ3030738</t>
  </si>
  <si>
    <t>Togoriki</t>
  </si>
  <si>
    <t>FJ3030739</t>
  </si>
  <si>
    <t>Tongoriki Lai Lai</t>
  </si>
  <si>
    <t>FJ3030740</t>
  </si>
  <si>
    <t>Uma</t>
  </si>
  <si>
    <t>FJ3030741</t>
  </si>
  <si>
    <t>Utumbero</t>
  </si>
  <si>
    <t>FJ3030742</t>
  </si>
  <si>
    <t>Utunimarama</t>
  </si>
  <si>
    <t>FJ3030743</t>
  </si>
  <si>
    <t>Waimarua</t>
  </si>
  <si>
    <t>FJ3030744</t>
  </si>
  <si>
    <t>Waintam</t>
  </si>
  <si>
    <t>FJ3030745</t>
  </si>
  <si>
    <t>Waitongoroa</t>
  </si>
  <si>
    <t>FJ3030746</t>
  </si>
  <si>
    <t>Watukume</t>
  </si>
  <si>
    <t>FJ3030747</t>
  </si>
  <si>
    <t>Colasi</t>
  </si>
  <si>
    <t>FJ4111601</t>
  </si>
  <si>
    <t>FJ41116</t>
  </si>
  <si>
    <t>Drauniivi</t>
  </si>
  <si>
    <t>FJ4111701</t>
  </si>
  <si>
    <t>FJ41117</t>
  </si>
  <si>
    <t>FJ4111702</t>
  </si>
  <si>
    <t>FJ4111703</t>
  </si>
  <si>
    <t>Ellington</t>
  </si>
  <si>
    <t>FJ4111603</t>
  </si>
  <si>
    <t>Lomalake</t>
  </si>
  <si>
    <t>FJ4111604</t>
  </si>
  <si>
    <t>Malake</t>
  </si>
  <si>
    <t>FJ4111605</t>
  </si>
  <si>
    <t>Matasevu</t>
  </si>
  <si>
    <t>FJ4111606</t>
  </si>
  <si>
    <t>Naba</t>
  </si>
  <si>
    <t>FJ4111607</t>
  </si>
  <si>
    <t>Naivuvuni</t>
  </si>
  <si>
    <t>FJ4111704</t>
  </si>
  <si>
    <t>Nakorokula</t>
  </si>
  <si>
    <t>FJ4111501</t>
  </si>
  <si>
    <t>FJ41115</t>
  </si>
  <si>
    <t>Namolimatakoso</t>
  </si>
  <si>
    <t>FJ4111608</t>
  </si>
  <si>
    <t>Namuaimada</t>
  </si>
  <si>
    <t>FJ4111502</t>
  </si>
  <si>
    <t>FJ4111705</t>
  </si>
  <si>
    <t>FJ4111706</t>
  </si>
  <si>
    <t>Naseyani</t>
  </si>
  <si>
    <t>FJ4111707</t>
  </si>
  <si>
    <t>Navadili</t>
  </si>
  <si>
    <t>FJ4111708</t>
  </si>
  <si>
    <t>Navolau 1</t>
  </si>
  <si>
    <t>FJ4111503</t>
  </si>
  <si>
    <t>Navolau 2</t>
  </si>
  <si>
    <t>FJ4111504</t>
  </si>
  <si>
    <t>FJ4111609</t>
  </si>
  <si>
    <t>Navutulevu</t>
  </si>
  <si>
    <t>FJ4111610</t>
  </si>
  <si>
    <t>FJ4111709</t>
  </si>
  <si>
    <t>FJ4111611</t>
  </si>
  <si>
    <t>FJ4111612</t>
  </si>
  <si>
    <t>Vatusekiyasawa</t>
  </si>
  <si>
    <t>FJ4111613</t>
  </si>
  <si>
    <t>Vitawa</t>
  </si>
  <si>
    <t>FJ4111710</t>
  </si>
  <si>
    <t>Vunitogoloa</t>
  </si>
  <si>
    <t>FJ4111711</t>
  </si>
  <si>
    <t>FJ4111614</t>
  </si>
  <si>
    <t>Drekena</t>
  </si>
  <si>
    <t>FJ1120503</t>
  </si>
  <si>
    <t>FJ1120801</t>
  </si>
  <si>
    <t>FJ11208</t>
  </si>
  <si>
    <t>Lokia</t>
  </si>
  <si>
    <t>FJ1120701</t>
  </si>
  <si>
    <t>FJ11207</t>
  </si>
  <si>
    <t>FJ1120507</t>
  </si>
  <si>
    <t>FJ1120702</t>
  </si>
  <si>
    <t>Muanaicake</t>
  </si>
  <si>
    <t>FJ1120802</t>
  </si>
  <si>
    <t>FJ1120803</t>
  </si>
  <si>
    <t>Nabua</t>
  </si>
  <si>
    <t>FJ1120515</t>
  </si>
  <si>
    <t>Nadoi</t>
  </si>
  <si>
    <t>FJ1120516</t>
  </si>
  <si>
    <t>Naililili</t>
  </si>
  <si>
    <t>FJ1120519</t>
  </si>
  <si>
    <t>Naivibita</t>
  </si>
  <si>
    <t>FJ1120522</t>
  </si>
  <si>
    <t>Nakaulau</t>
  </si>
  <si>
    <t>FJ1120524</t>
  </si>
  <si>
    <t>FJ1120525</t>
  </si>
  <si>
    <t>FJ1120528</t>
  </si>
  <si>
    <t>FJ1120529</t>
  </si>
  <si>
    <t>FJ1120530</t>
  </si>
  <si>
    <t>Navatuyaba</t>
  </si>
  <si>
    <t>FJ1120703</t>
  </si>
  <si>
    <t>Nukui</t>
  </si>
  <si>
    <t>FJ1120531</t>
  </si>
  <si>
    <t>FJ1120532</t>
  </si>
  <si>
    <t>Tavuya</t>
  </si>
  <si>
    <t>FJ1120536</t>
  </si>
  <si>
    <t>Vunievuevu/Solevu</t>
  </si>
  <si>
    <t>FJ1120542</t>
  </si>
  <si>
    <t>FJ1120704</t>
  </si>
  <si>
    <t>FJ1120544</t>
  </si>
  <si>
    <t>Koronisagana</t>
  </si>
  <si>
    <t>FJ4081501</t>
  </si>
  <si>
    <t>FJ40815</t>
  </si>
  <si>
    <t>FJ4081101</t>
  </si>
  <si>
    <t>FJ40811</t>
  </si>
  <si>
    <t>Lase</t>
  </si>
  <si>
    <t>FJ4081102</t>
  </si>
  <si>
    <t>FJ4080701</t>
  </si>
  <si>
    <t>FJ40807</t>
  </si>
  <si>
    <t>Lomolomo</t>
  </si>
  <si>
    <t>FJ4081601</t>
  </si>
  <si>
    <t>FJ40816</t>
  </si>
  <si>
    <t>FJ4081103</t>
  </si>
  <si>
    <t>FJ4081104</t>
  </si>
  <si>
    <t>FJ4080702</t>
  </si>
  <si>
    <t>FJ4080703</t>
  </si>
  <si>
    <t>Nahou</t>
  </si>
  <si>
    <t>FJ4081502</t>
  </si>
  <si>
    <t>Nakeba</t>
  </si>
  <si>
    <t>FJ4081602</t>
  </si>
  <si>
    <t>FJ4081603</t>
  </si>
  <si>
    <t>Nalebaleba</t>
  </si>
  <si>
    <t>FJ4081604</t>
  </si>
  <si>
    <t>Namalawai</t>
  </si>
  <si>
    <t>FJ4081503</t>
  </si>
  <si>
    <t>Nasautabu</t>
  </si>
  <si>
    <t>FJ4081504</t>
  </si>
  <si>
    <t>Natawatawadi</t>
  </si>
  <si>
    <t>FJ4081505</t>
  </si>
  <si>
    <t>Naveyago</t>
  </si>
  <si>
    <t>FJ4081506</t>
  </si>
  <si>
    <t>Nawairabe</t>
  </si>
  <si>
    <t>FJ4081105</t>
  </si>
  <si>
    <t>FJ4080704</t>
  </si>
  <si>
    <t>Rarabahaga</t>
  </si>
  <si>
    <t>FJ4081507</t>
  </si>
  <si>
    <t>Raravou</t>
  </si>
  <si>
    <t>FJ4081106</t>
  </si>
  <si>
    <t>Taunaveiua</t>
  </si>
  <si>
    <t>FJ4081605</t>
  </si>
  <si>
    <t>FJ4081508</t>
  </si>
  <si>
    <t>Tonuve</t>
  </si>
  <si>
    <t>FJ4081606</t>
  </si>
  <si>
    <t>FJ4081107</t>
  </si>
  <si>
    <t>Tukalevu</t>
  </si>
  <si>
    <t>FJ4081108</t>
  </si>
  <si>
    <t>FJ4081607</t>
  </si>
  <si>
    <t>Vunaqoru</t>
  </si>
  <si>
    <t>FJ4081509</t>
  </si>
  <si>
    <t>Vunarewa</t>
  </si>
  <si>
    <t>FJ4080705</t>
  </si>
  <si>
    <t>Waibasaga</t>
  </si>
  <si>
    <t>FJ4081109</t>
  </si>
  <si>
    <t>FJ4081608</t>
  </si>
  <si>
    <t>Yalasa</t>
  </si>
  <si>
    <t>FJ4080706</t>
  </si>
  <si>
    <t>Balesere</t>
  </si>
  <si>
    <t>FJ4110603</t>
  </si>
  <si>
    <t>Barotu</t>
  </si>
  <si>
    <t>FJ4111801</t>
  </si>
  <si>
    <t>FJ41118</t>
  </si>
  <si>
    <t>FJ4111001</t>
  </si>
  <si>
    <t>FJ41110</t>
  </si>
  <si>
    <t>Dranyavutia</t>
  </si>
  <si>
    <t>FJ4111602</t>
  </si>
  <si>
    <t>Draunivau</t>
  </si>
  <si>
    <t>FJ4110701</t>
  </si>
  <si>
    <t>FJ41107</t>
  </si>
  <si>
    <t>Korovou Set</t>
  </si>
  <si>
    <t>FJ4110604</t>
  </si>
  <si>
    <t>Loqa</t>
  </si>
  <si>
    <t>FJ4111201</t>
  </si>
  <si>
    <t>FJ41112</t>
  </si>
  <si>
    <t>Mataveikai</t>
  </si>
  <si>
    <t>FJ4111802</t>
  </si>
  <si>
    <t>Nabalabala</t>
  </si>
  <si>
    <t>FJ4111002</t>
  </si>
  <si>
    <t>FJ4110702</t>
  </si>
  <si>
    <t>Nabua Set</t>
  </si>
  <si>
    <t>FJ4111003</t>
  </si>
  <si>
    <t>Naikarua Set</t>
  </si>
  <si>
    <t>FJ4111004</t>
  </si>
  <si>
    <t>Nailawa</t>
  </si>
  <si>
    <t>FJ4111803</t>
  </si>
  <si>
    <t>FJ4110605</t>
  </si>
  <si>
    <t>Naiserelagi</t>
  </si>
  <si>
    <t>FJ4111804</t>
  </si>
  <si>
    <t>Naivaka Set</t>
  </si>
  <si>
    <t>FJ4110606</t>
  </si>
  <si>
    <t>Naivutu</t>
  </si>
  <si>
    <t>FJ4111901</t>
  </si>
  <si>
    <t>FJ41119</t>
  </si>
  <si>
    <t>Nakoroyaqona Set</t>
  </si>
  <si>
    <t>FJ4110607</t>
  </si>
  <si>
    <t>FJ4111005</t>
  </si>
  <si>
    <t>Nanokonoko</t>
  </si>
  <si>
    <t>FJ4110703</t>
  </si>
  <si>
    <t>Nanukuloa</t>
  </si>
  <si>
    <t>FJ4111805</t>
  </si>
  <si>
    <t>Naqaqa</t>
  </si>
  <si>
    <t>FJ4111006</t>
  </si>
  <si>
    <t>Naqelebici</t>
  </si>
  <si>
    <t>FJ4110608</t>
  </si>
  <si>
    <t>FJ4110704</t>
  </si>
  <si>
    <t>Nararavou</t>
  </si>
  <si>
    <t>FJ4110609</t>
  </si>
  <si>
    <t>Narauyaba</t>
  </si>
  <si>
    <t>FJ4111902</t>
  </si>
  <si>
    <t>Nariri</t>
  </si>
  <si>
    <t>FJ4110610</t>
  </si>
  <si>
    <t>FJ4110611</t>
  </si>
  <si>
    <t>Nativi</t>
  </si>
  <si>
    <t>FJ4111806</t>
  </si>
  <si>
    <t>Natuvulevu</t>
  </si>
  <si>
    <t>FJ4111807</t>
  </si>
  <si>
    <t>Nauria</t>
  </si>
  <si>
    <t>FJ4111007</t>
  </si>
  <si>
    <t>Navakasere Set</t>
  </si>
  <si>
    <t>FJ4110612</t>
  </si>
  <si>
    <t>Navavai</t>
  </si>
  <si>
    <t>FJ4111903</t>
  </si>
  <si>
    <t>Nayaulevu</t>
  </si>
  <si>
    <t>FJ4111904</t>
  </si>
  <si>
    <t>Nayavukase Set</t>
  </si>
  <si>
    <t>FJ4110613</t>
  </si>
  <si>
    <t>Nayawe</t>
  </si>
  <si>
    <t>FJ4111905</t>
  </si>
  <si>
    <t>Qaqa</t>
  </si>
  <si>
    <t>FJ4111808</t>
  </si>
  <si>
    <t>Rewasa</t>
  </si>
  <si>
    <t>FJ4110705</t>
  </si>
  <si>
    <t>Rokoroko</t>
  </si>
  <si>
    <t>FJ4111809</t>
  </si>
  <si>
    <t>Roma</t>
  </si>
  <si>
    <t>FJ4111810</t>
  </si>
  <si>
    <t>Taina</t>
  </si>
  <si>
    <t>FJ4111811</t>
  </si>
  <si>
    <t>Tokio</t>
  </si>
  <si>
    <t>FJ4111812</t>
  </si>
  <si>
    <t>Vaidoko</t>
  </si>
  <si>
    <t>FJ4110706</t>
  </si>
  <si>
    <t>Vatukacevaceva</t>
  </si>
  <si>
    <t>FJ4111202</t>
  </si>
  <si>
    <t>FJ4111906</t>
  </si>
  <si>
    <t>Vuniyaumunu</t>
  </si>
  <si>
    <t>FJ4111907</t>
  </si>
  <si>
    <t>FJ4111813</t>
  </si>
  <si>
    <t>Bakau</t>
  </si>
  <si>
    <t>FJ3030801</t>
  </si>
  <si>
    <t>FJ30308</t>
  </si>
  <si>
    <t>Biaugunu</t>
  </si>
  <si>
    <t>FJ3030802</t>
  </si>
  <si>
    <t>Delaivatu</t>
  </si>
  <si>
    <t>FJ3030803</t>
  </si>
  <si>
    <t>Dociu</t>
  </si>
  <si>
    <t>FJ3031001</t>
  </si>
  <si>
    <t>FJ30310</t>
  </si>
  <si>
    <t>FJ3030804</t>
  </si>
  <si>
    <t>Loganiota</t>
  </si>
  <si>
    <t>FJ3030805</t>
  </si>
  <si>
    <t>Lutunabatina</t>
  </si>
  <si>
    <t>FJ3030806</t>
  </si>
  <si>
    <t>FJ3030807</t>
  </si>
  <si>
    <t>Mamire</t>
  </si>
  <si>
    <t>FJ3030808</t>
  </si>
  <si>
    <t>Naboutini</t>
  </si>
  <si>
    <t>FJ3030809</t>
  </si>
  <si>
    <t>FJ3030810</t>
  </si>
  <si>
    <t>FJ3030811</t>
  </si>
  <si>
    <t>Nagasauva</t>
  </si>
  <si>
    <t>FJ3031002</t>
  </si>
  <si>
    <t>FJ3030812</t>
  </si>
  <si>
    <t>Natasa</t>
  </si>
  <si>
    <t>FJ3030813</t>
  </si>
  <si>
    <t>FJ3030814</t>
  </si>
  <si>
    <t>Navateqe</t>
  </si>
  <si>
    <t>FJ3031003</t>
  </si>
  <si>
    <t>Navetau</t>
  </si>
  <si>
    <t>FJ3030815</t>
  </si>
  <si>
    <t>FJ3030816</t>
  </si>
  <si>
    <t>FJ3030817</t>
  </si>
  <si>
    <t>Petra</t>
  </si>
  <si>
    <t>FJ3030818</t>
  </si>
  <si>
    <t>Saqani Villlage</t>
  </si>
  <si>
    <t>FJ3030819</t>
  </si>
  <si>
    <t>Sese</t>
  </si>
  <si>
    <t>FJ3030820</t>
  </si>
  <si>
    <t>FJ3030821</t>
  </si>
  <si>
    <t>FJ3031004</t>
  </si>
  <si>
    <t>Tebe</t>
  </si>
  <si>
    <t>FJ3030822</t>
  </si>
  <si>
    <t>Tubitubi</t>
  </si>
  <si>
    <t>FJ3030823</t>
  </si>
  <si>
    <t>Udurara</t>
  </si>
  <si>
    <t>FJ3031005</t>
  </si>
  <si>
    <t>Vagani</t>
  </si>
  <si>
    <t>FJ3030824</t>
  </si>
  <si>
    <t>Valovoni</t>
  </si>
  <si>
    <t>FJ3030825</t>
  </si>
  <si>
    <t>FJ3031006</t>
  </si>
  <si>
    <t>Vatukaroa</t>
  </si>
  <si>
    <t>FJ3030826</t>
  </si>
  <si>
    <t>Vatuvula</t>
  </si>
  <si>
    <t>FJ3031007</t>
  </si>
  <si>
    <t>Vola</t>
  </si>
  <si>
    <t>FJ3031008</t>
  </si>
  <si>
    <t>Vunaumi</t>
  </si>
  <si>
    <t>FJ3030827</t>
  </si>
  <si>
    <t>Vunirote</t>
  </si>
  <si>
    <t>FJ3030828</t>
  </si>
  <si>
    <t>Vuniveata</t>
  </si>
  <si>
    <t>FJ3031009</t>
  </si>
  <si>
    <t>FJ3030829</t>
  </si>
  <si>
    <t>Wainigadru</t>
  </si>
  <si>
    <t>FJ3031010</t>
  </si>
  <si>
    <t>Wainika</t>
  </si>
  <si>
    <t>FJ3031011</t>
  </si>
  <si>
    <t>FJ3030830</t>
  </si>
  <si>
    <t>FJ3030831</t>
  </si>
  <si>
    <t>FJ3031012</t>
  </si>
  <si>
    <t>Korotubu</t>
  </si>
  <si>
    <t>FJ3070801</t>
  </si>
  <si>
    <t>FJ30708</t>
  </si>
  <si>
    <t>Korovuli</t>
  </si>
  <si>
    <t>FJ3070802</t>
  </si>
  <si>
    <t>FJ3070901</t>
  </si>
  <si>
    <t>FJ30709</t>
  </si>
  <si>
    <t>Makomako</t>
  </si>
  <si>
    <t>FJ3070803</t>
  </si>
  <si>
    <t>Moliyagaiwala</t>
  </si>
  <si>
    <t>FJ3070804</t>
  </si>
  <si>
    <t>Nacereyaga</t>
  </si>
  <si>
    <t>FJ3070902</t>
  </si>
  <si>
    <t>FJ3070805</t>
  </si>
  <si>
    <t>Nalemo</t>
  </si>
  <si>
    <t>FJ3070806</t>
  </si>
  <si>
    <t>Nanivuda</t>
  </si>
  <si>
    <t>FJ3070903</t>
  </si>
  <si>
    <t>Naravuka</t>
  </si>
  <si>
    <t>FJ3070904</t>
  </si>
  <si>
    <t>FJ3070807</t>
  </si>
  <si>
    <t>Nasealevu</t>
  </si>
  <si>
    <t>FJ3070808</t>
  </si>
  <si>
    <t>Natua</t>
  </si>
  <si>
    <t>FJ3070905</t>
  </si>
  <si>
    <t>Navakasobu</t>
  </si>
  <si>
    <t>FJ3070809</t>
  </si>
  <si>
    <t>Navesidrua</t>
  </si>
  <si>
    <t>FJ3070906</t>
  </si>
  <si>
    <t>FJ3070907</t>
  </si>
  <si>
    <t>FJ3070810</t>
  </si>
  <si>
    <t>FJ3070811</t>
  </si>
  <si>
    <t>Vudibasoga</t>
  </si>
  <si>
    <t>FJ3070812</t>
  </si>
  <si>
    <t>Vuiraqilai</t>
  </si>
  <si>
    <t>FJ3070813</t>
  </si>
  <si>
    <t>Vunivere</t>
  </si>
  <si>
    <t>FJ3070908</t>
  </si>
  <si>
    <t>Waivure</t>
  </si>
  <si>
    <t>FJ3070909</t>
  </si>
  <si>
    <t>Waiwaqa</t>
  </si>
  <si>
    <t>FJ3070814</t>
  </si>
  <si>
    <t>Yalava</t>
  </si>
  <si>
    <t>FJ3070815</t>
  </si>
  <si>
    <t>Yalava-i-Cake</t>
  </si>
  <si>
    <t>FJ3070816</t>
  </si>
  <si>
    <t>FJ1130101</t>
  </si>
  <si>
    <t>Burotu</t>
  </si>
  <si>
    <t>FJ1130102</t>
  </si>
  <si>
    <t>Cagilaba</t>
  </si>
  <si>
    <t>FJ1130201</t>
  </si>
  <si>
    <t>FJ11302</t>
  </si>
  <si>
    <t>Calia</t>
  </si>
  <si>
    <t>FJ1130202</t>
  </si>
  <si>
    <t>Culanuku</t>
  </si>
  <si>
    <t>FJ1130103</t>
  </si>
  <si>
    <t>Dogowale</t>
  </si>
  <si>
    <t>FJ1130401</t>
  </si>
  <si>
    <t>FJ11304</t>
  </si>
  <si>
    <t>Korovisilou</t>
  </si>
  <si>
    <t>FJ1130402</t>
  </si>
  <si>
    <t>Kuvau</t>
  </si>
  <si>
    <t>FJ1130403</t>
  </si>
  <si>
    <t>Matadradra</t>
  </si>
  <si>
    <t>FJ1130404</t>
  </si>
  <si>
    <t>Mateikadawa</t>
  </si>
  <si>
    <t>FJ1130405</t>
  </si>
  <si>
    <t>FJ1130406</t>
  </si>
  <si>
    <t>Naimasimasi</t>
  </si>
  <si>
    <t>FJ1130109</t>
  </si>
  <si>
    <t>Namaqumaqua</t>
  </si>
  <si>
    <t>FJ1130407</t>
  </si>
  <si>
    <t>FJ1130110</t>
  </si>
  <si>
    <t>Naqesa</t>
  </si>
  <si>
    <t>FJ1130111</t>
  </si>
  <si>
    <t>FJ1130204</t>
  </si>
  <si>
    <t>Navacau</t>
  </si>
  <si>
    <t>FJ1130408</t>
  </si>
  <si>
    <t>FJ1130409</t>
  </si>
  <si>
    <t>FJ1130113</t>
  </si>
  <si>
    <t>FJ1130114</t>
  </si>
  <si>
    <t>FJ1130115</t>
  </si>
  <si>
    <t>FJ1130205</t>
  </si>
  <si>
    <t>FJ1130116</t>
  </si>
  <si>
    <t>Sadro</t>
  </si>
  <si>
    <t>FJ1130206</t>
  </si>
  <si>
    <t>Sauniveiuto</t>
  </si>
  <si>
    <t>FJ1130207</t>
  </si>
  <si>
    <t>FJ1130410</t>
  </si>
  <si>
    <t>Silo</t>
  </si>
  <si>
    <t>FJ1130208</t>
  </si>
  <si>
    <t>Telenaua</t>
  </si>
  <si>
    <t>FJ1130411</t>
  </si>
  <si>
    <t>Togoru</t>
  </si>
  <si>
    <t>FJ1130209</t>
  </si>
  <si>
    <t>Vit Levu</t>
  </si>
  <si>
    <t>Vakabalea</t>
  </si>
  <si>
    <t>FJ1130210</t>
  </si>
  <si>
    <t>Vatukoba</t>
  </si>
  <si>
    <t>FJ1130120</t>
  </si>
  <si>
    <t>FJ1130412</t>
  </si>
  <si>
    <t>Vunaniu</t>
  </si>
  <si>
    <t>FJ1130413</t>
  </si>
  <si>
    <t>Vunibau</t>
  </si>
  <si>
    <t>FJ1130211</t>
  </si>
  <si>
    <t>Waibale</t>
  </si>
  <si>
    <t>FJ1130414</t>
  </si>
  <si>
    <t>FJ1130415</t>
  </si>
  <si>
    <t>Waidradra</t>
  </si>
  <si>
    <t>FJ1130212</t>
  </si>
  <si>
    <t>Wainidawa</t>
  </si>
  <si>
    <t>FJ1130416</t>
  </si>
  <si>
    <t>Wainivedio</t>
  </si>
  <si>
    <t>FJ1130213</t>
  </si>
  <si>
    <t>Waiyanitu</t>
  </si>
  <si>
    <t>FJ1130214</t>
  </si>
  <si>
    <t>FJ1130417</t>
  </si>
  <si>
    <t>Yanuaca</t>
  </si>
  <si>
    <t>Gilbertese</t>
  </si>
  <si>
    <t>FJ1120504</t>
  </si>
  <si>
    <t>Kalokolevu</t>
  </si>
  <si>
    <t>FJ1120506</t>
  </si>
  <si>
    <t>FJ1120518</t>
  </si>
  <si>
    <t>Tamavua-i-wai</t>
  </si>
  <si>
    <t>FJ1120535</t>
  </si>
  <si>
    <t>FJ1120537</t>
  </si>
  <si>
    <t>Wainisaqasaqa</t>
  </si>
  <si>
    <t>FJ1120548</t>
  </si>
  <si>
    <t>Basala Estate</t>
  </si>
  <si>
    <t>FJ4011301</t>
  </si>
  <si>
    <t>FJ40113</t>
  </si>
  <si>
    <t>Buyabuya</t>
  </si>
  <si>
    <t>FJ4011107</t>
  </si>
  <si>
    <t>FJ40111</t>
  </si>
  <si>
    <t>Drala</t>
  </si>
  <si>
    <t>FJ4011108</t>
  </si>
  <si>
    <t>FJ4011109</t>
  </si>
  <si>
    <t>Koro No.1</t>
  </si>
  <si>
    <t>FJ4011302</t>
  </si>
  <si>
    <t>FJ4011303</t>
  </si>
  <si>
    <t>Korowere</t>
  </si>
  <si>
    <t>FJ4011304</t>
  </si>
  <si>
    <t>Lewa</t>
  </si>
  <si>
    <t>FJ4011110</t>
  </si>
  <si>
    <t>Lokunabaki Set</t>
  </si>
  <si>
    <t>FJ4011111</t>
  </si>
  <si>
    <t>Lololevu</t>
  </si>
  <si>
    <t>FJ4011305</t>
  </si>
  <si>
    <t>Lomalagi</t>
  </si>
  <si>
    <t>FJ4011306</t>
  </si>
  <si>
    <t>FJ4011112</t>
  </si>
  <si>
    <t>FJ4011113</t>
  </si>
  <si>
    <t>Matanagata</t>
  </si>
  <si>
    <t>FJ4011307</t>
  </si>
  <si>
    <t>FJ4011308</t>
  </si>
  <si>
    <t>Nabuyasa Set</t>
  </si>
  <si>
    <t>FJ4011114</t>
  </si>
  <si>
    <t>Nadala</t>
  </si>
  <si>
    <t>FJ4011115</t>
  </si>
  <si>
    <t>Nadarivatu</t>
  </si>
  <si>
    <t>FJ4011116</t>
  </si>
  <si>
    <t>FJ4011309</t>
  </si>
  <si>
    <t>Nagatagata</t>
  </si>
  <si>
    <t>FJ4011117</t>
  </si>
  <si>
    <t>Naiyaca</t>
  </si>
  <si>
    <t>FJ4011118</t>
  </si>
  <si>
    <t>Nakito</t>
  </si>
  <si>
    <t>FJ4011119</t>
  </si>
  <si>
    <t>FJ4011310</t>
  </si>
  <si>
    <t>FJ4011311</t>
  </si>
  <si>
    <t>FJ4011120</t>
  </si>
  <si>
    <t>FJ4010901</t>
  </si>
  <si>
    <t>FJ40109</t>
  </si>
  <si>
    <t>FJ4011312</t>
  </si>
  <si>
    <t>FJ4011313</t>
  </si>
  <si>
    <t>FJ4011314</t>
  </si>
  <si>
    <t>Vatucere</t>
  </si>
  <si>
    <t>FJ4011121</t>
  </si>
  <si>
    <t>Vatutavui</t>
  </si>
  <si>
    <t>FJ4011315</t>
  </si>
  <si>
    <t>Vatutokotoko</t>
  </si>
  <si>
    <t>FJ4011122</t>
  </si>
  <si>
    <t>FJ4011316</t>
  </si>
  <si>
    <t>Waikubukubu</t>
  </si>
  <si>
    <t>FJ4011123</t>
  </si>
  <si>
    <t>Waimoqe Set</t>
  </si>
  <si>
    <t>FJ4011124</t>
  </si>
  <si>
    <t>Yaladro</t>
  </si>
  <si>
    <t>FJ4011317</t>
  </si>
  <si>
    <t>FJ4010615</t>
  </si>
  <si>
    <t>FJ2040601</t>
  </si>
  <si>
    <t>FJ20406</t>
  </si>
  <si>
    <t>Leva</t>
  </si>
  <si>
    <t>FJ2040401</t>
  </si>
  <si>
    <t>FJ20404</t>
  </si>
  <si>
    <t>FJ2040501</t>
  </si>
  <si>
    <t>FJ20405</t>
  </si>
  <si>
    <t>Naqavetini</t>
  </si>
  <si>
    <t>FJ2040502</t>
  </si>
  <si>
    <t>FJ2040602</t>
  </si>
  <si>
    <t>Nautosaca</t>
  </si>
  <si>
    <t>FJ2040402</t>
  </si>
  <si>
    <t>Niunite</t>
  </si>
  <si>
    <t>FJ2040503</t>
  </si>
  <si>
    <t>Nukulobolobo</t>
  </si>
  <si>
    <t>FJ2040504</t>
  </si>
  <si>
    <t>Suesue</t>
  </si>
  <si>
    <t>FJ2040505</t>
  </si>
  <si>
    <t>Tabati</t>
  </si>
  <si>
    <t>FJ2040603</t>
  </si>
  <si>
    <t>FJ2040506</t>
  </si>
  <si>
    <t>Vatulevu</t>
  </si>
  <si>
    <t>FJ2040507</t>
  </si>
  <si>
    <t>FJ2051001</t>
  </si>
  <si>
    <t>FJ20510</t>
  </si>
  <si>
    <t>FJ2051002</t>
  </si>
  <si>
    <t>Tovu</t>
  </si>
  <si>
    <t>FJ2051003</t>
  </si>
  <si>
    <t>FJ2051004</t>
  </si>
  <si>
    <t>Vanuavatu</t>
  </si>
  <si>
    <t>FJ2051005</t>
  </si>
  <si>
    <t>Vanua Vatu</t>
  </si>
  <si>
    <t>Bala</t>
  </si>
  <si>
    <t>FJ3031101</t>
  </si>
  <si>
    <t>FJ30311</t>
  </si>
  <si>
    <t>Buca</t>
  </si>
  <si>
    <t>FJ3030401</t>
  </si>
  <si>
    <t>FJ30304</t>
  </si>
  <si>
    <t>Bucaiyavu</t>
  </si>
  <si>
    <t>FJ3031102</t>
  </si>
  <si>
    <t>Dakudaku</t>
  </si>
  <si>
    <t>FJ3031103</t>
  </si>
  <si>
    <t>FJ3030402</t>
  </si>
  <si>
    <t>Dawa</t>
  </si>
  <si>
    <t>FJ3030403</t>
  </si>
  <si>
    <t>Devodevo</t>
  </si>
  <si>
    <t>FJ3030404</t>
  </si>
  <si>
    <t>FJ3031104</t>
  </si>
  <si>
    <t>Karoko</t>
  </si>
  <si>
    <t>FJ3031105</t>
  </si>
  <si>
    <t>Koroivonu</t>
  </si>
  <si>
    <t>FJ3031106</t>
  </si>
  <si>
    <t>FJ3031107</t>
  </si>
  <si>
    <t>Lewadagadaga</t>
  </si>
  <si>
    <t>FJ3031108</t>
  </si>
  <si>
    <t>FJ3031109</t>
  </si>
  <si>
    <t>Lumiboso</t>
  </si>
  <si>
    <t>FJ3031110</t>
  </si>
  <si>
    <t>Manukasi</t>
  </si>
  <si>
    <t>FJ3031111</t>
  </si>
  <si>
    <t>Matanadrawe</t>
  </si>
  <si>
    <t>FJ3031112</t>
  </si>
  <si>
    <t>FJ3031113</t>
  </si>
  <si>
    <t>Nabu</t>
  </si>
  <si>
    <t>FJ3030405</t>
  </si>
  <si>
    <t>Nadavaci</t>
  </si>
  <si>
    <t>FJ3030406</t>
  </si>
  <si>
    <t>Nailou</t>
  </si>
  <si>
    <t>FJ3031114</t>
  </si>
  <si>
    <t>Nakanakana</t>
  </si>
  <si>
    <t>FJ3031115</t>
  </si>
  <si>
    <t>Naketekete</t>
  </si>
  <si>
    <t>FJ3031116</t>
  </si>
  <si>
    <t>FJ3031117</t>
  </si>
  <si>
    <t>Naqaravutu</t>
  </si>
  <si>
    <t>FJ3031118</t>
  </si>
  <si>
    <t>Nasagale</t>
  </si>
  <si>
    <t>FJ3031119</t>
  </si>
  <si>
    <t>FJ3030407</t>
  </si>
  <si>
    <t>FJ3030408</t>
  </si>
  <si>
    <t>Naula</t>
  </si>
  <si>
    <t>FJ3031120</t>
  </si>
  <si>
    <t>FJ3031121</t>
  </si>
  <si>
    <t>Navidi</t>
  </si>
  <si>
    <t>FJ3031122</t>
  </si>
  <si>
    <t>Navutuvutu</t>
  </si>
  <si>
    <t>FJ3031123</t>
  </si>
  <si>
    <t>Niutu</t>
  </si>
  <si>
    <t>FJ3031124</t>
  </si>
  <si>
    <t>FJ3031125</t>
  </si>
  <si>
    <t>Onelae</t>
  </si>
  <si>
    <t>FJ3030409</t>
  </si>
  <si>
    <t>Qaranibali</t>
  </si>
  <si>
    <t>FJ3030410</t>
  </si>
  <si>
    <t>FJ3031126</t>
  </si>
  <si>
    <t>Tabaqio</t>
  </si>
  <si>
    <t>FJ3031127</t>
  </si>
  <si>
    <t>Tavasi</t>
  </si>
  <si>
    <t>FJ3031128</t>
  </si>
  <si>
    <t>Tukavesi</t>
  </si>
  <si>
    <t>FJ3030411</t>
  </si>
  <si>
    <t>Valesavu</t>
  </si>
  <si>
    <t>FJ3031129</t>
  </si>
  <si>
    <t>Vatuwiniwini</t>
  </si>
  <si>
    <t>FJ3030412</t>
  </si>
  <si>
    <t>FJ3030413</t>
  </si>
  <si>
    <t>Vosasivo</t>
  </si>
  <si>
    <t>FJ3030414</t>
  </si>
  <si>
    <t>Vusaratu</t>
  </si>
  <si>
    <t>FJ3030415</t>
  </si>
  <si>
    <t>FJ3031130</t>
  </si>
  <si>
    <t>Wailoaloa</t>
  </si>
  <si>
    <t>FJ3030416</t>
  </si>
  <si>
    <t>Waimacamaca</t>
  </si>
  <si>
    <t>FJ3031131</t>
  </si>
  <si>
    <t>Wainisona</t>
  </si>
  <si>
    <t>FJ3030417</t>
  </si>
  <si>
    <t>Wainivatu</t>
  </si>
  <si>
    <t>FJ3030418</t>
  </si>
  <si>
    <t>Wairikai</t>
  </si>
  <si>
    <t>FJ3031132</t>
  </si>
  <si>
    <t>Waivure Sttlement</t>
  </si>
  <si>
    <t>FJ3031133</t>
  </si>
  <si>
    <t>Yatei</t>
  </si>
  <si>
    <t>FJ3030419</t>
  </si>
  <si>
    <t>Bouwaqa</t>
  </si>
  <si>
    <t>FJ4081901</t>
  </si>
  <si>
    <t>FJ40819</t>
  </si>
  <si>
    <t>Ekubu</t>
  </si>
  <si>
    <t>FJ4081902</t>
  </si>
  <si>
    <t>Lomanikaya</t>
  </si>
  <si>
    <t>FJ4081903</t>
  </si>
  <si>
    <t>FJ4081904</t>
  </si>
  <si>
    <t>Baleyaganiga</t>
  </si>
  <si>
    <t>FJ3031201</t>
  </si>
  <si>
    <t>FJ30312</t>
  </si>
  <si>
    <t>FJ3030201</t>
  </si>
  <si>
    <t>FJ30302</t>
  </si>
  <si>
    <t>FJ3030202</t>
  </si>
  <si>
    <t>Buredamu</t>
  </si>
  <si>
    <t>FJ3030203</t>
  </si>
  <si>
    <t>Gacisovivi</t>
  </si>
  <si>
    <t>FJ3031202</t>
  </si>
  <si>
    <t>Koronikoli</t>
  </si>
  <si>
    <t>FJ3031203</t>
  </si>
  <si>
    <t>Kororerega</t>
  </si>
  <si>
    <t>FJ3030204</t>
  </si>
  <si>
    <t>Korotasere</t>
  </si>
  <si>
    <t>FJ3031204</t>
  </si>
  <si>
    <t>FJ3031701</t>
  </si>
  <si>
    <t>FJ30317</t>
  </si>
  <si>
    <t>Lekutulevu</t>
  </si>
  <si>
    <t>FJ3031205</t>
  </si>
  <si>
    <t>Lovoniqai</t>
  </si>
  <si>
    <t>FJ3031206</t>
  </si>
  <si>
    <t>FJ3030205</t>
  </si>
  <si>
    <t>Nabunicibi</t>
  </si>
  <si>
    <t>FJ3031207</t>
  </si>
  <si>
    <t>Nakarabo</t>
  </si>
  <si>
    <t>FJ3031208</t>
  </si>
  <si>
    <t>Nakawaga</t>
  </si>
  <si>
    <t>FJ3030206</t>
  </si>
  <si>
    <t>Nakuku</t>
  </si>
  <si>
    <t>FJ3031209</t>
  </si>
  <si>
    <t>Namaqala</t>
  </si>
  <si>
    <t>FJ3031210</t>
  </si>
  <si>
    <t>FJ3031211</t>
  </si>
  <si>
    <t>Navakuru</t>
  </si>
  <si>
    <t>FJ3031702</t>
  </si>
  <si>
    <t>Nayarabale</t>
  </si>
  <si>
    <t>FJ3031212</t>
  </si>
  <si>
    <t>FJ3031213</t>
  </si>
  <si>
    <t>Ravita</t>
  </si>
  <si>
    <t>FJ3031214</t>
  </si>
  <si>
    <t>Satulaki</t>
  </si>
  <si>
    <t>FJ3031703</t>
  </si>
  <si>
    <t>Seavaci</t>
  </si>
  <si>
    <t>FJ3031215</t>
  </si>
  <si>
    <t>Somalia</t>
  </si>
  <si>
    <t>FJ3031216</t>
  </si>
  <si>
    <t>Sueni</t>
  </si>
  <si>
    <t>FJ3031704</t>
  </si>
  <si>
    <t>FJ3031217</t>
  </si>
  <si>
    <t>Talaleka</t>
  </si>
  <si>
    <t>FJ3031705</t>
  </si>
  <si>
    <t>Togaveti</t>
  </si>
  <si>
    <t>FJ3031218</t>
  </si>
  <si>
    <t>FJ3031219</t>
  </si>
  <si>
    <t>Vatudamu</t>
  </si>
  <si>
    <t>FJ3031706</t>
  </si>
  <si>
    <t>Vatudiriniu</t>
  </si>
  <si>
    <t>FJ3031220</t>
  </si>
  <si>
    <t>Vatukuca</t>
  </si>
  <si>
    <t>FJ3031221</t>
  </si>
  <si>
    <t>Vaturamulo</t>
  </si>
  <si>
    <t>FJ3031222</t>
  </si>
  <si>
    <t>Vuinadi</t>
  </si>
  <si>
    <t>FJ3030207</t>
  </si>
  <si>
    <t>Vunidogoloa</t>
  </si>
  <si>
    <t>FJ3030208</t>
  </si>
  <si>
    <t>Vuniqalulu</t>
  </si>
  <si>
    <t>FJ3030209</t>
  </si>
  <si>
    <t>Vunisiti</t>
  </si>
  <si>
    <t>FJ3031223</t>
  </si>
  <si>
    <t>Vunitiovi</t>
  </si>
  <si>
    <t>FJ3030210</t>
  </si>
  <si>
    <t>FJ3030211</t>
  </si>
  <si>
    <t>Wavu</t>
  </si>
  <si>
    <t>FJ3031224</t>
  </si>
  <si>
    <t>Yagalevu</t>
  </si>
  <si>
    <t>FJ3031225</t>
  </si>
  <si>
    <t>Kasinara</t>
  </si>
  <si>
    <t>FJ1100401</t>
  </si>
  <si>
    <t>FJ11004</t>
  </si>
  <si>
    <t>Lobau</t>
  </si>
  <si>
    <t>FJ1100402</t>
  </si>
  <si>
    <t>Mau</t>
  </si>
  <si>
    <t>FJ1100403</t>
  </si>
  <si>
    <t>Nabukavesi</t>
  </si>
  <si>
    <t>FJ1100404</t>
  </si>
  <si>
    <t>FJ1130203</t>
  </si>
  <si>
    <t>Namelimeli</t>
  </si>
  <si>
    <t>FJ1100405</t>
  </si>
  <si>
    <t>Naqaributa</t>
  </si>
  <si>
    <t>FJ1100406</t>
  </si>
  <si>
    <t>Navunidoi</t>
  </si>
  <si>
    <t>FJ1100407</t>
  </si>
  <si>
    <t>Qilai</t>
  </si>
  <si>
    <t>FJ1100408</t>
  </si>
  <si>
    <t>FJ1100409</t>
  </si>
  <si>
    <t>FJ1100410</t>
  </si>
  <si>
    <t>Wainadoi</t>
  </si>
  <si>
    <t>FJ1100411</t>
  </si>
  <si>
    <t>Babavoce</t>
  </si>
  <si>
    <t>FJ1142001</t>
  </si>
  <si>
    <t>FJ11420</t>
  </si>
  <si>
    <t>Davetalevu</t>
  </si>
  <si>
    <t>FJ1140801</t>
  </si>
  <si>
    <t>FJ11408</t>
  </si>
  <si>
    <t>FJ1141701</t>
  </si>
  <si>
    <t>FJ11417</t>
  </si>
  <si>
    <t>FJ1141801</t>
  </si>
  <si>
    <t>FJ1140802</t>
  </si>
  <si>
    <t>Kumi</t>
  </si>
  <si>
    <t>FJ1142002</t>
  </si>
  <si>
    <t>Matacaucau</t>
  </si>
  <si>
    <t>FJ1140803</t>
  </si>
  <si>
    <t>Matacula</t>
  </si>
  <si>
    <t>FJ1140804</t>
  </si>
  <si>
    <t>Muainanuku</t>
  </si>
  <si>
    <t>FJ1141802</t>
  </si>
  <si>
    <t>Nadaro</t>
  </si>
  <si>
    <t>FJ1142101</t>
  </si>
  <si>
    <t>FJ11421</t>
  </si>
  <si>
    <t>Naiborebore</t>
  </si>
  <si>
    <t>FJ1142003</t>
  </si>
  <si>
    <t>Nailega</t>
  </si>
  <si>
    <t>FJ1140805</t>
  </si>
  <si>
    <t>Nailili</t>
  </si>
  <si>
    <t>FJ1140806</t>
  </si>
  <si>
    <t>FJ1142102</t>
  </si>
  <si>
    <t>Nairoro</t>
  </si>
  <si>
    <t>FJ1140807</t>
  </si>
  <si>
    <t>Naisuvasuva</t>
  </si>
  <si>
    <t>FJ1140808</t>
  </si>
  <si>
    <t>Naitiqatiqa</t>
  </si>
  <si>
    <t>FJ1141803</t>
  </si>
  <si>
    <t>Naitutu</t>
  </si>
  <si>
    <t>FJ1140809</t>
  </si>
  <si>
    <t>Naivuruvuru</t>
  </si>
  <si>
    <t>FJ1142004</t>
  </si>
  <si>
    <t>FJ1140810</t>
  </si>
  <si>
    <t>FJ1142005</t>
  </si>
  <si>
    <t>FJ1140811</t>
  </si>
  <si>
    <t>Namarikutu</t>
  </si>
  <si>
    <t>FJ1142214</t>
  </si>
  <si>
    <t>FJ11422</t>
  </si>
  <si>
    <t>Nameka</t>
  </si>
  <si>
    <t>FJ1141804</t>
  </si>
  <si>
    <t>FJ1142103</t>
  </si>
  <si>
    <t>Naqati</t>
  </si>
  <si>
    <t>FJ1142104</t>
  </si>
  <si>
    <t>Nasarasara</t>
  </si>
  <si>
    <t>FJ1140812</t>
  </si>
  <si>
    <t>Nasaumua</t>
  </si>
  <si>
    <t>FJ1142006</t>
  </si>
  <si>
    <t>Naseva</t>
  </si>
  <si>
    <t>FJ1141805</t>
  </si>
  <si>
    <t>Natobuniqio</t>
  </si>
  <si>
    <t>FJ1142105</t>
  </si>
  <si>
    <t>Natuva</t>
  </si>
  <si>
    <t>FJ1091205</t>
  </si>
  <si>
    <t>Navitabua</t>
  </si>
  <si>
    <t>FJ1142007</t>
  </si>
  <si>
    <t>Navunidrala</t>
  </si>
  <si>
    <t>FJ1141806</t>
  </si>
  <si>
    <t>Navunimono</t>
  </si>
  <si>
    <t>FJ1142008</t>
  </si>
  <si>
    <t>Navunisole</t>
  </si>
  <si>
    <t>FJ1140813</t>
  </si>
  <si>
    <t>FJ1140814</t>
  </si>
  <si>
    <t>FJ1142106</t>
  </si>
  <si>
    <t>Sawa</t>
  </si>
  <si>
    <t>FJ1142009</t>
  </si>
  <si>
    <t>Sote</t>
  </si>
  <si>
    <t>FJ1142107</t>
  </si>
  <si>
    <t>Ucuivanua</t>
  </si>
  <si>
    <t>FJ1142010</t>
  </si>
  <si>
    <t>Vadrakula</t>
  </si>
  <si>
    <t>FJ1140815</t>
  </si>
  <si>
    <t>FJ1140816</t>
  </si>
  <si>
    <t>Visa</t>
  </si>
  <si>
    <t>FJ1142108</t>
  </si>
  <si>
    <t>Vuniyarakuka</t>
  </si>
  <si>
    <t>FJ1140817</t>
  </si>
  <si>
    <t>Waidawara</t>
  </si>
  <si>
    <t>FJ1141808</t>
  </si>
  <si>
    <t>FJ1140818</t>
  </si>
  <si>
    <t>Wainikavula</t>
  </si>
  <si>
    <t>FJ1140819</t>
  </si>
  <si>
    <t>Wainiketinai</t>
  </si>
  <si>
    <t>FJ1140820</t>
  </si>
  <si>
    <t>Waitaroga</t>
  </si>
  <si>
    <t>FJ1142011</t>
  </si>
  <si>
    <t>Abaca</t>
  </si>
  <si>
    <t>FJ4011601</t>
  </si>
  <si>
    <t>FJ40116</t>
  </si>
  <si>
    <t>FJ4011101</t>
  </si>
  <si>
    <t>Boutini</t>
  </si>
  <si>
    <t>FJ4011102</t>
  </si>
  <si>
    <t>FJ4011103</t>
  </si>
  <si>
    <t>Koroiyaca</t>
  </si>
  <si>
    <t>FJ4011104</t>
  </si>
  <si>
    <t>Lauwaki</t>
  </si>
  <si>
    <t>FJ4011602</t>
  </si>
  <si>
    <t>Lololo</t>
  </si>
  <si>
    <t>FJ4011501</t>
  </si>
  <si>
    <t>FJ40115</t>
  </si>
  <si>
    <t>FJ4011603</t>
  </si>
  <si>
    <t>Matawalu</t>
  </si>
  <si>
    <t>FJ4011502</t>
  </si>
  <si>
    <t>Musuniwai</t>
  </si>
  <si>
    <t>FJ4011503</t>
  </si>
  <si>
    <t>FJ4011504</t>
  </si>
  <si>
    <t>FJ4011702</t>
  </si>
  <si>
    <t>Wayasewa</t>
  </si>
  <si>
    <t>FJ4011505</t>
  </si>
  <si>
    <t>FJ4011506</t>
  </si>
  <si>
    <t>Natalau</t>
  </si>
  <si>
    <t>FJ4011105</t>
  </si>
  <si>
    <t>Navaqali</t>
  </si>
  <si>
    <t>FJ4011507</t>
  </si>
  <si>
    <t>Naviago</t>
  </si>
  <si>
    <t>FJ4011508</t>
  </si>
  <si>
    <t>FJ4011509</t>
  </si>
  <si>
    <t>Paipai</t>
  </si>
  <si>
    <t>FJ4011510</t>
  </si>
  <si>
    <t>FJ4011106</t>
  </si>
  <si>
    <t>FJ4011511</t>
  </si>
  <si>
    <t>FJ4011512</t>
  </si>
  <si>
    <t>Taiperia</t>
  </si>
  <si>
    <t>FJ4011513</t>
  </si>
  <si>
    <t>FJ4011514</t>
  </si>
  <si>
    <t>Tavarau</t>
  </si>
  <si>
    <t>FJ4011515</t>
  </si>
  <si>
    <t>Tomuka</t>
  </si>
  <si>
    <t>FJ4011516</t>
  </si>
  <si>
    <t>Tuaniveibona</t>
  </si>
  <si>
    <t>FJ4011604</t>
  </si>
  <si>
    <t>Vadraiyawa</t>
  </si>
  <si>
    <t>FJ4011517</t>
  </si>
  <si>
    <t>Vakabuli</t>
  </si>
  <si>
    <t>FJ4011518</t>
  </si>
  <si>
    <t>FJ4011519</t>
  </si>
  <si>
    <t>VeloVelo</t>
  </si>
  <si>
    <t>FJ4011520</t>
  </si>
  <si>
    <t>Vio</t>
  </si>
  <si>
    <t>FJ4011521</t>
  </si>
  <si>
    <t>Viseisei</t>
  </si>
  <si>
    <t>FJ4011605</t>
  </si>
  <si>
    <t>FJ4011522</t>
  </si>
  <si>
    <t>FJ4011523</t>
  </si>
  <si>
    <t>FJ4011706</t>
  </si>
  <si>
    <t>FJ2051101</t>
  </si>
  <si>
    <t>FJ20511</t>
  </si>
  <si>
    <t>Fulaga</t>
  </si>
  <si>
    <t>FJ2051102</t>
  </si>
  <si>
    <t>Naividamu</t>
  </si>
  <si>
    <t>FJ2051103</t>
  </si>
  <si>
    <t>Ogea</t>
  </si>
  <si>
    <t>FJ2051104</t>
  </si>
  <si>
    <t>Ogea Levu</t>
  </si>
  <si>
    <t>Qaranioni</t>
  </si>
  <si>
    <t>FJ2051105</t>
  </si>
  <si>
    <t>Bikai</t>
  </si>
  <si>
    <t>FJ3020201</t>
  </si>
  <si>
    <t>FJ30202</t>
  </si>
  <si>
    <t>Buresivo</t>
  </si>
  <si>
    <t>FJ3020202</t>
  </si>
  <si>
    <t>FJ3020203</t>
  </si>
  <si>
    <t>Denimanu</t>
  </si>
  <si>
    <t>FJ3020104</t>
  </si>
  <si>
    <t>Kabulu</t>
  </si>
  <si>
    <t>FJ3020801</t>
  </si>
  <si>
    <t>FJ30208</t>
  </si>
  <si>
    <t>Kilaka</t>
  </si>
  <si>
    <t>FJ3020301</t>
  </si>
  <si>
    <t>FJ30203</t>
  </si>
  <si>
    <t>Kiobo</t>
  </si>
  <si>
    <t>FJ3020302</t>
  </si>
  <si>
    <t>Koro ni Belo</t>
  </si>
  <si>
    <t>FJ3020204</t>
  </si>
  <si>
    <t>FJ3020802</t>
  </si>
  <si>
    <t>Nadawata</t>
  </si>
  <si>
    <t>FJ3020205</t>
  </si>
  <si>
    <t>Nadivakarua</t>
  </si>
  <si>
    <t>FJ3020303</t>
  </si>
  <si>
    <t>Nagadoa</t>
  </si>
  <si>
    <t>FJ3020206</t>
  </si>
  <si>
    <t>FJ3020207</t>
  </si>
  <si>
    <t>FJ3020304</t>
  </si>
  <si>
    <t>Nalewale</t>
  </si>
  <si>
    <t>FJ3020208</t>
  </si>
  <si>
    <t>FJ3020305</t>
  </si>
  <si>
    <t>FJ3020209</t>
  </si>
  <si>
    <t>FJ3020803</t>
  </si>
  <si>
    <t>FJ3020804</t>
  </si>
  <si>
    <t>Naruwai</t>
  </si>
  <si>
    <t>FJ3020210</t>
  </si>
  <si>
    <t>Nasaivua</t>
  </si>
  <si>
    <t>FJ3020306</t>
  </si>
  <si>
    <t>FJ3020211</t>
  </si>
  <si>
    <t>FJ3020307</t>
  </si>
  <si>
    <t>FJ3020308</t>
  </si>
  <si>
    <t>Nasonisoni</t>
  </si>
  <si>
    <t>Nawaca</t>
  </si>
  <si>
    <t>FJ3020212</t>
  </si>
  <si>
    <t>FJ3020805</t>
  </si>
  <si>
    <t>FJ3020309</t>
  </si>
  <si>
    <t>FJ3020806</t>
  </si>
  <si>
    <t>Tavulomo</t>
  </si>
  <si>
    <t>FJ3020213</t>
  </si>
  <si>
    <t>Tokatoka Place</t>
  </si>
  <si>
    <t>FJ3020115</t>
  </si>
  <si>
    <t>Yadua Tabu</t>
  </si>
  <si>
    <t>FJ3020214</t>
  </si>
  <si>
    <t>Vatuloaloa</t>
  </si>
  <si>
    <t>FJ3020310</t>
  </si>
  <si>
    <t>Waiganama</t>
  </si>
  <si>
    <t>FJ3020807</t>
  </si>
  <si>
    <t>Wailele</t>
  </si>
  <si>
    <t>FJ3020808</t>
  </si>
  <si>
    <t>FJ3020809</t>
  </si>
  <si>
    <t>FJ3020311</t>
  </si>
  <si>
    <t>Bagaraki</t>
  </si>
  <si>
    <t>FJ3031401</t>
  </si>
  <si>
    <t>FJ30314</t>
  </si>
  <si>
    <t>Bagata</t>
  </si>
  <si>
    <t>FJ3031402</t>
  </si>
  <si>
    <t>FJ3031501</t>
  </si>
  <si>
    <t>FJ30315</t>
  </si>
  <si>
    <t>Biula</t>
  </si>
  <si>
    <t>FJ3031403</t>
  </si>
  <si>
    <t>Codreudreu</t>
  </si>
  <si>
    <t>FJ3031404</t>
  </si>
  <si>
    <t>Daroko</t>
  </si>
  <si>
    <t>FJ3031405</t>
  </si>
  <si>
    <t>Dawara</t>
  </si>
  <si>
    <t>FJ3031502</t>
  </si>
  <si>
    <t>FJ3031503</t>
  </si>
  <si>
    <t>Drawa</t>
  </si>
  <si>
    <t>FJ3031504</t>
  </si>
  <si>
    <t>FJ3031406</t>
  </si>
  <si>
    <t>Jerusalemi</t>
  </si>
  <si>
    <t>FJ3031407</t>
  </si>
  <si>
    <t>Keka</t>
  </si>
  <si>
    <t>FJ3031505</t>
  </si>
  <si>
    <t>Korokacivi</t>
  </si>
  <si>
    <t>FJ3031506</t>
  </si>
  <si>
    <t>FJ3031408</t>
  </si>
  <si>
    <t>FJ3031507</t>
  </si>
  <si>
    <t>FJ3031409</t>
  </si>
  <si>
    <t>Lomanibai</t>
  </si>
  <si>
    <t>FJ3031410</t>
  </si>
  <si>
    <t>Matanitana</t>
  </si>
  <si>
    <t>FJ3031508</t>
  </si>
  <si>
    <t>Nabaci</t>
  </si>
  <si>
    <t>FJ3031411</t>
  </si>
  <si>
    <t>FJ3031412</t>
  </si>
  <si>
    <t>Nabucalevu</t>
  </si>
  <si>
    <t>FJ3031413</t>
  </si>
  <si>
    <t>Nadamole</t>
  </si>
  <si>
    <t>FJ3031414</t>
  </si>
  <si>
    <t>Naiqaqi</t>
  </si>
  <si>
    <t>FJ3031509</t>
  </si>
  <si>
    <t>Nakasa</t>
  </si>
  <si>
    <t>FJ3031415</t>
  </si>
  <si>
    <t>Nakoso</t>
  </si>
  <si>
    <t>FJ3031416</t>
  </si>
  <si>
    <t>Naloaloa</t>
  </si>
  <si>
    <t>FJ3031417</t>
  </si>
  <si>
    <t>FJ3031510</t>
  </si>
  <si>
    <t>Natovatu</t>
  </si>
  <si>
    <t>FJ3031511</t>
  </si>
  <si>
    <t>FJ3031512</t>
  </si>
  <si>
    <t>FJ3031513</t>
  </si>
  <si>
    <t>Naviavia</t>
  </si>
  <si>
    <t>FJ3031514</t>
  </si>
  <si>
    <t>Nayarailagi</t>
  </si>
  <si>
    <t>FJ3031515</t>
  </si>
  <si>
    <t>FJ3031418</t>
  </si>
  <si>
    <t>Savarekareka</t>
  </si>
  <si>
    <t>FJ3031419</t>
  </si>
  <si>
    <t>FJ3031420</t>
  </si>
  <si>
    <t>Vakativa</t>
  </si>
  <si>
    <t>FJ3031421</t>
  </si>
  <si>
    <t>Valeni</t>
  </si>
  <si>
    <t>FJ3031516</t>
  </si>
  <si>
    <t>FJ3031422</t>
  </si>
  <si>
    <t>FJ3031517</t>
  </si>
  <si>
    <t>Voloca</t>
  </si>
  <si>
    <t>FJ3031518</t>
  </si>
  <si>
    <t>Vuadomo</t>
  </si>
  <si>
    <t>FJ3031423</t>
  </si>
  <si>
    <t>Vunidamoli</t>
  </si>
  <si>
    <t>FJ3031519</t>
  </si>
  <si>
    <t>Vunisikeci</t>
  </si>
  <si>
    <t>FJ3031520</t>
  </si>
  <si>
    <t>FJ3031424</t>
  </si>
  <si>
    <t>FJ3031425</t>
  </si>
  <si>
    <t>Waimala</t>
  </si>
  <si>
    <t>FJ3031521</t>
  </si>
  <si>
    <t>Waisali</t>
  </si>
  <si>
    <t>FJ3031426</t>
  </si>
  <si>
    <t>Delailasakau</t>
  </si>
  <si>
    <t>FJ1091401</t>
  </si>
  <si>
    <t>FJ10914</t>
  </si>
  <si>
    <t>FJ1091402</t>
  </si>
  <si>
    <t>Lomai</t>
  </si>
  <si>
    <t>FJ1091403</t>
  </si>
  <si>
    <t>Nabukaluka</t>
  </si>
  <si>
    <t>FJ1091404</t>
  </si>
  <si>
    <t>Nadakuni</t>
  </si>
  <si>
    <t>FJ1091405</t>
  </si>
  <si>
    <t>Namoka</t>
  </si>
  <si>
    <t>FJ1091406</t>
  </si>
  <si>
    <t>Nasele</t>
  </si>
  <si>
    <t>FJ1091407</t>
  </si>
  <si>
    <t>Naseuvou</t>
  </si>
  <si>
    <t>FJ1091408</t>
  </si>
  <si>
    <t>Nasirotu</t>
  </si>
  <si>
    <t>FJ1091409</t>
  </si>
  <si>
    <t>Nasoli</t>
  </si>
  <si>
    <t>FJ1091101</t>
  </si>
  <si>
    <t>FJ10911</t>
  </si>
  <si>
    <t>FJ1091410</t>
  </si>
  <si>
    <t>Naveimavu</t>
  </si>
  <si>
    <t>FJ1091411</t>
  </si>
  <si>
    <t>FJ1091412</t>
  </si>
  <si>
    <t>Serea</t>
  </si>
  <si>
    <t>FJ1091102</t>
  </si>
  <si>
    <t>FJ1091413</t>
  </si>
  <si>
    <t>Vatulili</t>
  </si>
  <si>
    <t>FJ1091414</t>
  </si>
  <si>
    <t>Waimalua</t>
  </si>
  <si>
    <t>FJ1091103</t>
  </si>
  <si>
    <t>Wainakaile</t>
  </si>
  <si>
    <t>FJ1091415</t>
  </si>
  <si>
    <t>Wainawaqa</t>
  </si>
  <si>
    <t>FJ1091416</t>
  </si>
  <si>
    <t>Bairiicavu</t>
  </si>
  <si>
    <t>FJ1142201</t>
  </si>
  <si>
    <t>Bougainville</t>
  </si>
  <si>
    <t>FJ1142202</t>
  </si>
  <si>
    <t>Bucabuca</t>
  </si>
  <si>
    <t>FJ1142203</t>
  </si>
  <si>
    <t>Buitua</t>
  </si>
  <si>
    <t>FJ1140701</t>
  </si>
  <si>
    <t>FJ11407</t>
  </si>
  <si>
    <t>Bulagi</t>
  </si>
  <si>
    <t>FJ1142204</t>
  </si>
  <si>
    <t>Dakuivuna</t>
  </si>
  <si>
    <t>FJ1142205</t>
  </si>
  <si>
    <t>FJ1140702</t>
  </si>
  <si>
    <t>Dovasili</t>
  </si>
  <si>
    <t>FJ1142206</t>
  </si>
  <si>
    <t>FJ1142207</t>
  </si>
  <si>
    <t>FJ1142208</t>
  </si>
  <si>
    <t>Malabi</t>
  </si>
  <si>
    <t>FJ1142209</t>
  </si>
  <si>
    <t>Manu</t>
  </si>
  <si>
    <t>FJ1140501</t>
  </si>
  <si>
    <t>FJ11405</t>
  </si>
  <si>
    <t>Muaivela</t>
  </si>
  <si>
    <t>FJ1142210</t>
  </si>
  <si>
    <t>Nabaiva</t>
  </si>
  <si>
    <t>FJ1142211</t>
  </si>
  <si>
    <t>Nabituleka</t>
  </si>
  <si>
    <t>FJ1142212</t>
  </si>
  <si>
    <t>Nabouva</t>
  </si>
  <si>
    <t>FJ1141201</t>
  </si>
  <si>
    <t>FJ11412</t>
  </si>
  <si>
    <t>FJ1141202</t>
  </si>
  <si>
    <t>Nabulini</t>
  </si>
  <si>
    <t>FJ1140502</t>
  </si>
  <si>
    <t>Nadauvatu</t>
  </si>
  <si>
    <t>FJ1140703</t>
  </si>
  <si>
    <t>Naduatoka</t>
  </si>
  <si>
    <t>FJ1140704</t>
  </si>
  <si>
    <t>FJ1140503</t>
  </si>
  <si>
    <t>FJ1140504</t>
  </si>
  <si>
    <t>Naileqavatu</t>
  </si>
  <si>
    <t>FJ1141401</t>
  </si>
  <si>
    <t>FJ11414</t>
  </si>
  <si>
    <t>Naivicula</t>
  </si>
  <si>
    <t>FJ1141604</t>
  </si>
  <si>
    <t>Naivua</t>
  </si>
  <si>
    <t>FJ1142213</t>
  </si>
  <si>
    <t>FJ1142215</t>
  </si>
  <si>
    <t>Namataruku</t>
  </si>
  <si>
    <t>FJ1141203</t>
  </si>
  <si>
    <t>FJ1141402</t>
  </si>
  <si>
    <t>Namolau</t>
  </si>
  <si>
    <t>FJ1142216</t>
  </si>
  <si>
    <t>Namuana</t>
  </si>
  <si>
    <t>FJ1140705</t>
  </si>
  <si>
    <t>Naqeledravia</t>
  </si>
  <si>
    <t>FJ1141606</t>
  </si>
  <si>
    <t>Naqia</t>
  </si>
  <si>
    <t>FJ1141403</t>
  </si>
  <si>
    <t>Nasaibitu</t>
  </si>
  <si>
    <t>FJ1141404</t>
  </si>
  <si>
    <t>FJ1141405</t>
  </si>
  <si>
    <t>FJ1140706</t>
  </si>
  <si>
    <t>FJ1141204</t>
  </si>
  <si>
    <t>FJ1142217</t>
  </si>
  <si>
    <t>Naveveiwali Set</t>
  </si>
  <si>
    <t>FJ1141406</t>
  </si>
  <si>
    <t>Navicovatu</t>
  </si>
  <si>
    <t>FJ1140707</t>
  </si>
  <si>
    <t>Navunidravo</t>
  </si>
  <si>
    <t>FJ1141205</t>
  </si>
  <si>
    <t>Nawakanikau</t>
  </si>
  <si>
    <t>FJ1142218</t>
  </si>
  <si>
    <t>FJ1141407</t>
  </si>
  <si>
    <t>Nukuterea</t>
  </si>
  <si>
    <t>FJ1141408</t>
  </si>
  <si>
    <t>Soqoa</t>
  </si>
  <si>
    <t>FJ1142219</t>
  </si>
  <si>
    <t>Tagikoto</t>
  </si>
  <si>
    <t>FJ1142220</t>
  </si>
  <si>
    <t>Uluinavute</t>
  </si>
  <si>
    <t>FJ1141206</t>
  </si>
  <si>
    <t>Vau</t>
  </si>
  <si>
    <t>FJ1142221</t>
  </si>
  <si>
    <t>Veiqoroqoro</t>
  </si>
  <si>
    <t>FJ1141409</t>
  </si>
  <si>
    <t>FJ1141410</t>
  </si>
  <si>
    <t>FJ1141411</t>
  </si>
  <si>
    <t>FJ1142222</t>
  </si>
  <si>
    <t>Wailotua 2</t>
  </si>
  <si>
    <t>FJ1142223</t>
  </si>
  <si>
    <t>Wainaro</t>
  </si>
  <si>
    <t>FJ1140708</t>
  </si>
  <si>
    <t>Waineke Set</t>
  </si>
  <si>
    <t>FJ1141207</t>
  </si>
  <si>
    <t>Wainikalavula</t>
  </si>
  <si>
    <t>FJ1142224</t>
  </si>
  <si>
    <t>Wainivasavau</t>
  </si>
  <si>
    <t>FJ1142225</t>
  </si>
  <si>
    <t>Wainivau</t>
  </si>
  <si>
    <t>FJ1142226</t>
  </si>
  <si>
    <t>Wainivo</t>
  </si>
  <si>
    <t>FJ1142227</t>
  </si>
  <si>
    <t>FJ1141412</t>
  </si>
  <si>
    <t>Waitoa</t>
  </si>
  <si>
    <t>FJ1140709</t>
  </si>
  <si>
    <t>Waivisa</t>
  </si>
  <si>
    <t>FJ1141413</t>
  </si>
  <si>
    <t>Waivora</t>
  </si>
  <si>
    <t>FJ1142228</t>
  </si>
  <si>
    <t>Bainiose</t>
  </si>
  <si>
    <t>FJ3031601</t>
  </si>
  <si>
    <t>FJ30316</t>
  </si>
  <si>
    <t>FJ3030301</t>
  </si>
  <si>
    <t>FJ30303</t>
  </si>
  <si>
    <t>Qamea</t>
  </si>
  <si>
    <t>Kocoma</t>
  </si>
  <si>
    <t>FJ3030302</t>
  </si>
  <si>
    <t>FJ3031602</t>
  </si>
  <si>
    <t>Lali</t>
  </si>
  <si>
    <t>FJ3031603</t>
  </si>
  <si>
    <t>Lavena</t>
  </si>
  <si>
    <t>FJ3031604</t>
  </si>
  <si>
    <t>Lomaniba</t>
  </si>
  <si>
    <t>FJ3031605</t>
  </si>
  <si>
    <t>FJ3031606</t>
  </si>
  <si>
    <t>Matei</t>
  </si>
  <si>
    <t>FJ3031607</t>
  </si>
  <si>
    <t>FJ3031608</t>
  </si>
  <si>
    <t>FJ3031609</t>
  </si>
  <si>
    <t>Nadilo</t>
  </si>
  <si>
    <t>FJ3031610</t>
  </si>
  <si>
    <t>Naikatolu</t>
  </si>
  <si>
    <t>FJ3031611</t>
  </si>
  <si>
    <t>Naiviivi</t>
  </si>
  <si>
    <t>FJ3031612</t>
  </si>
  <si>
    <t>Naqelelevu</t>
  </si>
  <si>
    <t>FJ3030303</t>
  </si>
  <si>
    <t>Qelelevu</t>
  </si>
  <si>
    <t>FJ3030304</t>
  </si>
  <si>
    <t>FJ3031613</t>
  </si>
  <si>
    <t>FJ3031614</t>
  </si>
  <si>
    <t>Navakacoa</t>
  </si>
  <si>
    <t>FJ3031615</t>
  </si>
  <si>
    <t>Niubalavu</t>
  </si>
  <si>
    <t>FJ3031616</t>
  </si>
  <si>
    <t>FJ3031617</t>
  </si>
  <si>
    <t>Olosara</t>
  </si>
  <si>
    <t>FJ3030305</t>
  </si>
  <si>
    <t>Pagai</t>
  </si>
  <si>
    <t>FJ3031618</t>
  </si>
  <si>
    <t>Qeleni</t>
  </si>
  <si>
    <t>FJ3031619</t>
  </si>
  <si>
    <t>Qeleni Road</t>
  </si>
  <si>
    <t>FJ3031620</t>
  </si>
  <si>
    <t>FJ3031621</t>
  </si>
  <si>
    <t>Saioni</t>
  </si>
  <si>
    <t>FJ3031622</t>
  </si>
  <si>
    <t>FJ3030306</t>
  </si>
  <si>
    <t>Vacala</t>
  </si>
  <si>
    <t>FJ3031623</t>
  </si>
  <si>
    <t>Vasauwua</t>
  </si>
  <si>
    <t>FJ3031624</t>
  </si>
  <si>
    <t>Vatudovia</t>
  </si>
  <si>
    <t>FJ3031625</t>
  </si>
  <si>
    <t>Vatusogosogo</t>
  </si>
  <si>
    <t>FJ3031626</t>
  </si>
  <si>
    <t>Veidomoni</t>
  </si>
  <si>
    <t>FJ3030307</t>
  </si>
  <si>
    <t>Vetaua</t>
  </si>
  <si>
    <t>FJ3031627</t>
  </si>
  <si>
    <t>Vidawa</t>
  </si>
  <si>
    <t>FJ3031628</t>
  </si>
  <si>
    <t>FJ3031629</t>
  </si>
  <si>
    <t>Vunidrala</t>
  </si>
  <si>
    <t>FJ3030308</t>
  </si>
  <si>
    <t>FJ3031630</t>
  </si>
  <si>
    <t>Vunimakita</t>
  </si>
  <si>
    <t>FJ3031631</t>
  </si>
  <si>
    <t>FJ3031632</t>
  </si>
  <si>
    <t>Vunitarawau</t>
  </si>
  <si>
    <t>FJ3031633</t>
  </si>
  <si>
    <t>Vunivasa</t>
  </si>
  <si>
    <t>FJ3031634</t>
  </si>
  <si>
    <t>Vuniwaqa</t>
  </si>
  <si>
    <t>FJ3031635</t>
  </si>
  <si>
    <t>FJ3031636</t>
  </si>
  <si>
    <t>Waibulu</t>
  </si>
  <si>
    <t>FJ3031637</t>
  </si>
  <si>
    <t>FJ3031638</t>
  </si>
  <si>
    <t>Wiwi</t>
  </si>
  <si>
    <t>FJ3031639</t>
  </si>
  <si>
    <t>FJ3030309</t>
  </si>
  <si>
    <t>Dada</t>
  </si>
  <si>
    <t>FJ1100501</t>
  </si>
  <si>
    <t>FJ11005</t>
  </si>
  <si>
    <t>FJ1100502</t>
  </si>
  <si>
    <t>FJ1100201</t>
  </si>
  <si>
    <t>FJ11002</t>
  </si>
  <si>
    <t>Naraiyawa</t>
  </si>
  <si>
    <t>FJ1100202</t>
  </si>
  <si>
    <t>Nasoqo</t>
  </si>
  <si>
    <t>FJ1100301</t>
  </si>
  <si>
    <t>FJ11003</t>
  </si>
  <si>
    <t>Navunikabi</t>
  </si>
  <si>
    <t>FJ1100503</t>
  </si>
  <si>
    <t>Saliadrau</t>
  </si>
  <si>
    <t>FJ1100504</t>
  </si>
  <si>
    <t>Vunidavo</t>
  </si>
  <si>
    <t>FJ1100505</t>
  </si>
  <si>
    <t>Wainatava</t>
  </si>
  <si>
    <t>FJ1100506</t>
  </si>
  <si>
    <t>Wainimakutu</t>
  </si>
  <si>
    <t>FJ1100507</t>
  </si>
  <si>
    <t>Wainisarava</t>
  </si>
  <si>
    <t>FJ1100508</t>
  </si>
  <si>
    <t>Wainiyavu</t>
  </si>
  <si>
    <t>FJ1100302</t>
  </si>
  <si>
    <t>Botenaulu</t>
  </si>
  <si>
    <t>FJ1090301</t>
  </si>
  <si>
    <t>FJ10903</t>
  </si>
  <si>
    <t>Bukunivatu</t>
  </si>
  <si>
    <t>FJ1090302</t>
  </si>
  <si>
    <t>FJ1090303</t>
  </si>
  <si>
    <t>Matainasau</t>
  </si>
  <si>
    <t>FJ1090304</t>
  </si>
  <si>
    <t>FJ1090901</t>
  </si>
  <si>
    <t>FJ10909</t>
  </si>
  <si>
    <t>FJ1090305</t>
  </si>
  <si>
    <t>Naitauvoli</t>
  </si>
  <si>
    <t>FJ1091601</t>
  </si>
  <si>
    <t>FJ10916</t>
  </si>
  <si>
    <t>Naivucini</t>
  </si>
  <si>
    <t>FJ1091602</t>
  </si>
  <si>
    <t>FJ1090902</t>
  </si>
  <si>
    <t>Narokorokoyawa</t>
  </si>
  <si>
    <t>FJ1090903</t>
  </si>
  <si>
    <t>Nasauvere</t>
  </si>
  <si>
    <t>FJ1090904</t>
  </si>
  <si>
    <t>Nasava</t>
  </si>
  <si>
    <t>FJ1090905</t>
  </si>
  <si>
    <t>Nasiriti</t>
  </si>
  <si>
    <t>FJ1090501</t>
  </si>
  <si>
    <t>FJ10905</t>
  </si>
  <si>
    <t>FJ1090502</t>
  </si>
  <si>
    <t>FJ1091603</t>
  </si>
  <si>
    <t>Roma Set</t>
  </si>
  <si>
    <t>FJ1090503</t>
  </si>
  <si>
    <t>Saumakia</t>
  </si>
  <si>
    <t>FJ1091604</t>
  </si>
  <si>
    <t>Sawanikula</t>
  </si>
  <si>
    <t>FJ1090306</t>
  </si>
  <si>
    <t>FJ1090906</t>
  </si>
  <si>
    <t>FJ1090307</t>
  </si>
  <si>
    <t>Wainabau</t>
  </si>
  <si>
    <t>FJ1091605</t>
  </si>
  <si>
    <t>Waiqa</t>
  </si>
  <si>
    <t>FJ1091606</t>
  </si>
  <si>
    <t>Batiniuciwai</t>
  </si>
  <si>
    <t>FJ3020901</t>
  </si>
  <si>
    <t>FJ30209</t>
  </si>
  <si>
    <t>FJ3020501</t>
  </si>
  <si>
    <t>FJ30205</t>
  </si>
  <si>
    <t>FJ3020902</t>
  </si>
  <si>
    <t>Cogea</t>
  </si>
  <si>
    <t>FJ3020903</t>
  </si>
  <si>
    <t>Copra</t>
  </si>
  <si>
    <t>FJ3020904</t>
  </si>
  <si>
    <t>Daria</t>
  </si>
  <si>
    <t>FJ3020905</t>
  </si>
  <si>
    <t>FJ3020906</t>
  </si>
  <si>
    <t>Korotiki</t>
  </si>
  <si>
    <t>FJ3020907</t>
  </si>
  <si>
    <t>Makolei</t>
  </si>
  <si>
    <t>FJ3020701</t>
  </si>
  <si>
    <t>FJ30207</t>
  </si>
  <si>
    <t>FJ3020702</t>
  </si>
  <si>
    <t>Nabuni</t>
  </si>
  <si>
    <t>FJ3020908</t>
  </si>
  <si>
    <t>Nacavaga</t>
  </si>
  <si>
    <t>FJ3020703</t>
  </si>
  <si>
    <t>Nadua</t>
  </si>
  <si>
    <t>FJ3020502</t>
  </si>
  <si>
    <t>FJ3020909</t>
  </si>
  <si>
    <t>Nakabuta</t>
  </si>
  <si>
    <t>FJ3020910</t>
  </si>
  <si>
    <t>Nakawakawa</t>
  </si>
  <si>
    <t>FJ3020911</t>
  </si>
  <si>
    <t>FJ3020503</t>
  </si>
  <si>
    <t>Nasawana</t>
  </si>
  <si>
    <t>FJ3020504</t>
  </si>
  <si>
    <t>Nasimasima</t>
  </si>
  <si>
    <t>FJ3020505</t>
  </si>
  <si>
    <t>FJ3020506</t>
  </si>
  <si>
    <t>Nautovi</t>
  </si>
  <si>
    <t>FJ3020912</t>
  </si>
  <si>
    <t>Navakasali</t>
  </si>
  <si>
    <t>FJ3020913</t>
  </si>
  <si>
    <t>Navere</t>
  </si>
  <si>
    <t>FJ3020507</t>
  </si>
  <si>
    <t>Nawaido</t>
  </si>
  <si>
    <t>FJ3020704</t>
  </si>
  <si>
    <t>Nawaisomo</t>
  </si>
  <si>
    <t>FJ3020914</t>
  </si>
  <si>
    <t>Saolo</t>
  </si>
  <si>
    <t>FJ3020915</t>
  </si>
  <si>
    <t>FJ3020508</t>
  </si>
  <si>
    <t>Tadewa</t>
  </si>
  <si>
    <t>FJ3020916</t>
  </si>
  <si>
    <t>FJ3020917</t>
  </si>
  <si>
    <t>Wainivesi</t>
  </si>
  <si>
    <t>FJ3020918</t>
  </si>
  <si>
    <t>Yauvula</t>
  </si>
  <si>
    <t>FJ3020919</t>
  </si>
  <si>
    <t>Bouma Primary</t>
  </si>
  <si>
    <t>FJ4010701</t>
  </si>
  <si>
    <t>Bukama</t>
  </si>
  <si>
    <t>FJ4010702</t>
  </si>
  <si>
    <t>FJ4010703</t>
  </si>
  <si>
    <t>Malakati</t>
  </si>
  <si>
    <t>FJ4010706</t>
  </si>
  <si>
    <t>Matacawalevu</t>
  </si>
  <si>
    <t>FJ4010708</t>
  </si>
  <si>
    <t>Matacawa Levu</t>
  </si>
  <si>
    <t>Matayalevu</t>
  </si>
  <si>
    <t>FJ4010709</t>
  </si>
  <si>
    <t>Yaqeta</t>
  </si>
  <si>
    <t>Nabukeru</t>
  </si>
  <si>
    <t>FJ4010711</t>
  </si>
  <si>
    <t>FJ4010712</t>
  </si>
  <si>
    <t>Nanuya</t>
  </si>
  <si>
    <t>FJ4010714</t>
  </si>
  <si>
    <t>Nanuya Levu</t>
  </si>
  <si>
    <t>Navotua</t>
  </si>
  <si>
    <t>FJ4010717</t>
  </si>
  <si>
    <t>Tamasua</t>
  </si>
  <si>
    <t>FJ4010720</t>
  </si>
  <si>
    <t>Vetua</t>
  </si>
  <si>
    <t>FJ4010722</t>
  </si>
  <si>
    <t>Vuaki</t>
  </si>
  <si>
    <t>FJ4010723</t>
  </si>
  <si>
    <t>FJ4010724</t>
  </si>
  <si>
    <t>Tavewa</t>
  </si>
  <si>
    <t>Yasawairara</t>
  </si>
  <si>
    <t>FJ4010726</t>
  </si>
  <si>
    <t xml:space="preserve">Delaivuna Circular  </t>
  </si>
  <si>
    <t xml:space="preserve">Delaivuna Settlement  </t>
  </si>
  <si>
    <t xml:space="preserve">Mataniwai Settlement  </t>
  </si>
  <si>
    <t xml:space="preserve">Vuna  </t>
  </si>
  <si>
    <t>% Completely Destroyed (HH 2015)</t>
  </si>
  <si>
    <t>% Partly Destroyed (HH 2015)</t>
  </si>
  <si>
    <t>No. TD HH under pov line</t>
  </si>
  <si>
    <t>Total No. HH under pov line</t>
  </si>
  <si>
    <t>All Age Groups</t>
  </si>
  <si>
    <t>0-4</t>
  </si>
  <si>
    <t>5-9</t>
  </si>
  <si>
    <t>10-14</t>
  </si>
  <si>
    <t>15-19</t>
  </si>
  <si>
    <t>20-24</t>
  </si>
  <si>
    <t>25-29</t>
  </si>
  <si>
    <t>30-34</t>
  </si>
  <si>
    <t>35-39</t>
  </si>
  <si>
    <t>40-44</t>
  </si>
  <si>
    <t>45-49</t>
  </si>
  <si>
    <t>50-54</t>
  </si>
  <si>
    <t>55-59</t>
  </si>
  <si>
    <t>60-64</t>
  </si>
  <si>
    <t>65-69</t>
  </si>
  <si>
    <t>70-74</t>
  </si>
  <si>
    <t>75-Over</t>
  </si>
  <si>
    <t>TOTAL POPULATION (proj 2015)</t>
  </si>
  <si>
    <t>TOTAL POPULATION (2007)</t>
  </si>
  <si>
    <t>TOTAL FEMALE POPULATION (proj 2015)</t>
  </si>
  <si>
    <t>TOTAL MALE POPULATION (Proj 2015)</t>
  </si>
  <si>
    <t>No. Houses Completely Destroyed</t>
  </si>
  <si>
    <t>No. Houses Partly Damaged</t>
  </si>
  <si>
    <t>Total Estimated No. of People Affected</t>
  </si>
  <si>
    <t>Total Estimated No. of Females Affected</t>
  </si>
  <si>
    <t>Total Estimated No. of Males Affected</t>
  </si>
  <si>
    <t>Total Potential Shelter Caseload</t>
  </si>
  <si>
    <t>VULNERABILITY</t>
  </si>
  <si>
    <t>Housing</t>
  </si>
  <si>
    <t>Population</t>
  </si>
  <si>
    <t>Total Estimated No. of HH affected under poverty line</t>
  </si>
  <si>
    <t xml:space="preserve">% OF TOTAL POPULATION (proj 2015) </t>
  </si>
  <si>
    <t xml:space="preserve">% FEMALE OF TOTAL POPULATION (proj 2015) </t>
  </si>
  <si>
    <t xml:space="preserve">% MALE OF TOTAL POPULATION (proj 2015) </t>
  </si>
  <si>
    <t>% People Under Poverty Line (proj 2015)</t>
  </si>
  <si>
    <t>No. People Under Poverty Line (proj 2015)</t>
  </si>
  <si>
    <t>No. HH Under Poverty Line (proj 2015)</t>
  </si>
  <si>
    <t>HOUSING SECTOR IMPACT</t>
  </si>
  <si>
    <t>Total Estimated No. of People Affected Under Poverty Line</t>
  </si>
  <si>
    <t>Estimated No. of Females Affected Under Poverty Line</t>
  </si>
  <si>
    <t>Estimated No. of Males Affected Under Poverty Line</t>
  </si>
  <si>
    <t>Targeted Population (Poverty Line)</t>
  </si>
  <si>
    <t>Proj. Popn. Children 0-9</t>
  </si>
  <si>
    <t>Popn Poverty Incidence 13_14</t>
  </si>
  <si>
    <t>House Damage</t>
  </si>
  <si>
    <t>Distance from track</t>
  </si>
  <si>
    <t>Damage Schools</t>
  </si>
  <si>
    <t>RoadNetwork</t>
  </si>
  <si>
    <t>RoadNetowrk_Negative</t>
  </si>
  <si>
    <t>Roadnetwork_percentarank</t>
  </si>
  <si>
    <t>Cost to agri damage</t>
  </si>
  <si>
    <t>Cost to agri damagepercentrank</t>
  </si>
  <si>
    <t>Proportion of HH without legal arrangement</t>
  </si>
  <si>
    <t>Percentrank HH tenure</t>
  </si>
  <si>
    <t>Why is not looking for a job - Proportion of total disabled - (15+)</t>
  </si>
  <si>
    <t>Percentrank disabled</t>
  </si>
  <si>
    <t>Multi-indicator</t>
  </si>
  <si>
    <t>% People under poverty line*</t>
  </si>
  <si>
    <t>*Source: Bureau of Statistics 2013-14 Household Income and Expenditure Survey</t>
  </si>
  <si>
    <t>Weighted Population Figures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</si>
</sst>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 #,##0.00_-;_-* &quot;-&quot;??_-;_-@_-"/>
    <numFmt numFmtId="165" formatCode="0.0%"/>
    <numFmt numFmtId="166" formatCode="&quot;$&quot;#,##0;[Red]\-&quot;$&quot;#,##0"/>
    <numFmt numFmtId="167" formatCode="&quot;$&quot;#,##0.00;[Red]\-&quot;$&quot;#,##0.00"/>
    <numFmt numFmtId="168" formatCode="0.0"/>
    <numFmt numFmtId="169" formatCode="0.000"/>
    <numFmt numFmtId="170" formatCode="#,##0.000"/>
  </numFmts>
  <fonts count="58">
    <font>
      <sz val="11"/>
      <color theme="1"/>
      <name val="Calibri"/>
      <family val="2"/>
      <scheme val="minor"/>
    </font>
    <font>
      <sz val="11"/>
      <color indexed="8"/>
      <name val="Helvetica Neue"/>
    </font>
    <font>
      <b/>
      <sz val="11"/>
      <color theme="1"/>
      <name val="Calibri"/>
      <family val="2"/>
      <scheme val="minor"/>
    </font>
    <font>
      <sz val="11"/>
      <color theme="1"/>
      <name val="Calibri"/>
      <family val="2"/>
      <scheme val="minor"/>
    </font>
    <font>
      <sz val="11"/>
      <name val="Calibri"/>
      <family val="2"/>
      <scheme val="minor"/>
    </font>
    <font>
      <sz val="10"/>
      <name val="Arial"/>
      <family val="2"/>
    </font>
    <font>
      <b/>
      <sz val="10"/>
      <name val="Arial"/>
      <family val="2"/>
    </font>
    <font>
      <b/>
      <sz val="12"/>
      <color theme="1"/>
      <name val="Calibri"/>
      <family val="2"/>
      <scheme val="minor"/>
    </font>
    <font>
      <u/>
      <sz val="11"/>
      <color theme="10"/>
      <name val="Calibri"/>
      <family val="2"/>
      <scheme val="minor"/>
    </font>
    <font>
      <u/>
      <sz val="11"/>
      <color theme="11"/>
      <name val="Calibri"/>
      <family val="2"/>
      <scheme val="minor"/>
    </font>
    <font>
      <sz val="9"/>
      <color indexed="81"/>
      <name val="Tahoma"/>
      <family val="2"/>
    </font>
    <font>
      <b/>
      <sz val="9"/>
      <color indexed="81"/>
      <name val="Tahoma"/>
      <family val="2"/>
    </font>
    <font>
      <sz val="11"/>
      <color theme="1"/>
      <name val="Arial"/>
      <family val="2"/>
    </font>
    <font>
      <sz val="11"/>
      <color rgb="FFFF0000"/>
      <name val="Calibri"/>
      <family val="2"/>
      <scheme val="minor"/>
    </font>
    <font>
      <sz val="11"/>
      <color indexed="8"/>
      <name val="Calibri"/>
      <family val="2"/>
      <scheme val="minor"/>
    </font>
    <font>
      <b/>
      <sz val="10"/>
      <color indexed="8"/>
      <name val="Arial"/>
      <family val="2"/>
    </font>
    <font>
      <sz val="10"/>
      <name val="Arial"/>
      <family val="2"/>
    </font>
    <font>
      <b/>
      <sz val="1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9"/>
      <color rgb="FF000000"/>
      <name val="Book Antiqua"/>
      <family val="1"/>
    </font>
    <font>
      <sz val="9"/>
      <color theme="1"/>
      <name val="Book Antiqua"/>
      <family val="1"/>
    </font>
    <font>
      <b/>
      <sz val="9"/>
      <color theme="1"/>
      <name val="Book Antiqua"/>
      <family val="1"/>
    </font>
    <font>
      <sz val="10"/>
      <color rgb="FF000000"/>
      <name val="Book Antiqua"/>
      <family val="1"/>
    </font>
    <font>
      <b/>
      <u/>
      <sz val="9"/>
      <color theme="1"/>
      <name val="Book Antiqua"/>
      <family val="1"/>
    </font>
    <font>
      <b/>
      <u/>
      <sz val="11"/>
      <color theme="1"/>
      <name val="Calibri"/>
      <family val="2"/>
      <scheme val="minor"/>
    </font>
    <font>
      <sz val="9"/>
      <color rgb="FF222222"/>
      <name val="Book Antiqua"/>
      <family val="1"/>
    </font>
    <font>
      <b/>
      <sz val="9"/>
      <color rgb="FF000000"/>
      <name val="Book Antiqua"/>
      <family val="1"/>
    </font>
    <font>
      <sz val="11"/>
      <color rgb="FF000000"/>
      <name val="Book Antiqua"/>
      <family val="1"/>
    </font>
    <font>
      <u/>
      <sz val="11"/>
      <color theme="1"/>
      <name val="Book Antiqua"/>
      <family val="1"/>
    </font>
    <font>
      <b/>
      <u/>
      <sz val="11"/>
      <color theme="1"/>
      <name val="Book Antiqua"/>
      <family val="1"/>
    </font>
    <font>
      <sz val="11"/>
      <color theme="1"/>
      <name val="Book Antiqua"/>
      <family val="1"/>
    </font>
    <font>
      <b/>
      <sz val="11"/>
      <color theme="1"/>
      <name val="Book Antiqua"/>
      <family val="1"/>
    </font>
    <font>
      <sz val="11"/>
      <color rgb="FF222222"/>
      <name val="Book Antiqua"/>
      <family val="1"/>
    </font>
    <font>
      <b/>
      <sz val="11"/>
      <color rgb="FF000000"/>
      <name val="Book Antiqua"/>
      <family val="1"/>
    </font>
    <font>
      <b/>
      <sz val="10"/>
      <color rgb="FF000000"/>
      <name val="Book Antiqua"/>
      <family val="1"/>
    </font>
    <font>
      <b/>
      <sz val="11"/>
      <color rgb="FF222222"/>
      <name val="Book Antiqua"/>
      <family val="1"/>
    </font>
    <font>
      <sz val="10"/>
      <color rgb="FF222222"/>
      <name val="Book Antiqua"/>
      <family val="1"/>
    </font>
    <font>
      <sz val="11"/>
      <color rgb="FF000000"/>
      <name val="Calibri"/>
      <family val="2"/>
      <scheme val="minor"/>
    </font>
    <font>
      <b/>
      <sz val="11"/>
      <color rgb="FF000000"/>
      <name val="Calibri"/>
      <family val="2"/>
      <scheme val="minor"/>
    </font>
    <font>
      <b/>
      <sz val="18"/>
      <color theme="1"/>
      <name val="Calibri"/>
      <family val="2"/>
      <scheme val="minor"/>
    </font>
    <font>
      <b/>
      <i/>
      <sz val="10"/>
      <color indexed="8"/>
      <name val="Arial"/>
      <family val="2"/>
    </font>
    <font>
      <b/>
      <i/>
      <sz val="10"/>
      <color theme="5"/>
      <name val="Arial"/>
      <family val="2"/>
    </font>
    <font>
      <sz val="10"/>
      <color theme="5"/>
      <name val="Arial"/>
      <family val="2"/>
    </font>
    <font>
      <sz val="10"/>
      <color rgb="FFFF0000"/>
      <name val="Arial"/>
      <family val="2"/>
    </font>
    <font>
      <b/>
      <i/>
      <sz val="10"/>
      <color rgb="FFFF0000"/>
      <name val="Arial"/>
      <family val="2"/>
    </font>
    <font>
      <sz val="14"/>
      <color rgb="FFFF0000"/>
      <name val="Calibri"/>
      <family val="2"/>
      <scheme val="minor"/>
    </font>
    <font>
      <sz val="11"/>
      <color rgb="FFC00000"/>
      <name val="Calibri"/>
      <family val="2"/>
      <scheme val="minor"/>
    </font>
    <font>
      <i/>
      <sz val="14"/>
      <color theme="1"/>
      <name val="Calibri"/>
      <family val="2"/>
      <scheme val="minor"/>
    </font>
    <font>
      <b/>
      <sz val="18"/>
      <color rgb="FFFF0000"/>
      <name val="Calibri"/>
      <family val="2"/>
      <scheme val="minor"/>
    </font>
    <font>
      <sz val="10"/>
      <color theme="0" tint="-0.34998626667073579"/>
      <name val="Arial"/>
      <family val="2"/>
    </font>
    <font>
      <b/>
      <i/>
      <sz val="10"/>
      <color theme="0" tint="-0.34998626667073579"/>
      <name val="Arial"/>
      <family val="2"/>
    </font>
    <font>
      <b/>
      <i/>
      <sz val="10"/>
      <name val="Arial"/>
      <family val="2"/>
    </font>
    <font>
      <b/>
      <i/>
      <sz val="10"/>
      <color rgb="FFC00000"/>
      <name val="Arial"/>
      <family val="2"/>
    </font>
    <font>
      <sz val="10"/>
      <color rgb="FFC00000"/>
      <name val="Arial"/>
      <family val="2"/>
    </font>
    <font>
      <sz val="11"/>
      <color rgb="FFC00000"/>
      <name val="Calibri"/>
      <scheme val="minor"/>
    </font>
  </fonts>
  <fills count="1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indexed="9"/>
        <bgColor indexed="64"/>
      </patternFill>
    </fill>
    <fill>
      <patternFill patternType="solid">
        <fgColor rgb="FFFFFFCC"/>
        <bgColor indexed="64"/>
      </patternFill>
    </fill>
    <fill>
      <patternFill patternType="solid">
        <fgColor theme="4" tint="0.59999389629810485"/>
        <bgColor indexed="64"/>
      </patternFill>
    </fill>
    <fill>
      <patternFill patternType="solid">
        <fgColor rgb="FFFFFF99"/>
        <bgColor indexed="64"/>
      </patternFill>
    </fill>
    <fill>
      <patternFill patternType="solid">
        <fgColor theme="2" tint="-0.249977111117893"/>
        <bgColor indexed="64"/>
      </patternFill>
    </fill>
    <fill>
      <patternFill patternType="solid">
        <fgColor rgb="FFE5D0D0"/>
        <bgColor indexed="64"/>
      </patternFill>
    </fill>
    <fill>
      <patternFill patternType="solid">
        <fgColor theme="9" tint="0.59999389629810485"/>
        <bgColor indexed="64"/>
      </patternFill>
    </fill>
    <fill>
      <patternFill patternType="solid">
        <fgColor rgb="FFFFCC66"/>
        <bgColor indexed="64"/>
      </patternFill>
    </fill>
    <fill>
      <patternFill patternType="solid">
        <fgColor rgb="FFFFFFFF"/>
        <bgColor indexed="64"/>
      </patternFill>
    </fill>
    <fill>
      <patternFill patternType="solid">
        <fgColor rgb="FFFDE9D9"/>
        <bgColor indexed="64"/>
      </patternFill>
    </fill>
    <fill>
      <patternFill patternType="solid">
        <fgColor theme="4" tint="0.79998168889431442"/>
        <bgColor indexed="64"/>
      </patternFill>
    </fill>
    <fill>
      <patternFill patternType="solid">
        <fgColor theme="8"/>
        <bgColor indexed="64"/>
      </patternFill>
    </fill>
    <fill>
      <patternFill patternType="solid">
        <fgColor rgb="FFFFFF66"/>
        <bgColor indexed="64"/>
      </patternFill>
    </fill>
    <fill>
      <patternFill patternType="solid">
        <fgColor theme="0" tint="-0.14999847407452621"/>
        <bgColor indexed="64"/>
      </patternFill>
    </fill>
  </fills>
  <borders count="2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6">
    <xf numFmtId="0" fontId="0" fillId="0" borderId="0"/>
    <xf numFmtId="0" fontId="1" fillId="0" borderId="0" applyNumberFormat="0" applyFill="0" applyBorder="0" applyProtection="0">
      <alignment vertical="top"/>
    </xf>
    <xf numFmtId="164" fontId="3" fillId="0" borderId="0" applyFont="0" applyFill="0" applyBorder="0" applyAlignment="0" applyProtection="0"/>
    <xf numFmtId="164"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5" fillId="0" borderId="0" applyFill="0"/>
    <xf numFmtId="0" fontId="16" fillId="0" borderId="0" applyFill="0"/>
  </cellStyleXfs>
  <cellXfs count="499">
    <xf numFmtId="0" fontId="0" fillId="0" borderId="0" xfId="0"/>
    <xf numFmtId="1" fontId="0" fillId="0" borderId="0" xfId="0" applyNumberFormat="1"/>
    <xf numFmtId="0" fontId="0" fillId="0" borderId="0" xfId="0"/>
    <xf numFmtId="0" fontId="2" fillId="0" borderId="0" xfId="0" applyFont="1"/>
    <xf numFmtId="0" fontId="0" fillId="0" borderId="0" xfId="0" applyFont="1"/>
    <xf numFmtId="0" fontId="0" fillId="0" borderId="0" xfId="0" applyFont="1" applyBorder="1"/>
    <xf numFmtId="0" fontId="0" fillId="0" borderId="0" xfId="0" applyFont="1" applyFill="1" applyBorder="1"/>
    <xf numFmtId="0" fontId="0" fillId="0" borderId="0" xfId="0" applyFont="1" applyAlignment="1">
      <alignment horizontal="center" vertical="center"/>
    </xf>
    <xf numFmtId="1" fontId="0" fillId="0" borderId="0" xfId="0" applyNumberFormat="1" applyFont="1" applyAlignment="1">
      <alignment horizontal="center" vertical="center"/>
    </xf>
    <xf numFmtId="0" fontId="0" fillId="0" borderId="0" xfId="0" applyFont="1" applyBorder="1" applyAlignment="1">
      <alignment vertical="center"/>
    </xf>
    <xf numFmtId="1" fontId="0" fillId="0" borderId="0" xfId="0" applyNumberFormat="1" applyFont="1"/>
    <xf numFmtId="0" fontId="5" fillId="0" borderId="0" xfId="14" applyFill="1"/>
    <xf numFmtId="0" fontId="5" fillId="5" borderId="0" xfId="14" applyFont="1" applyFill="1" applyAlignment="1">
      <alignment horizontal="right" vertical="center"/>
    </xf>
    <xf numFmtId="1" fontId="0" fillId="0" borderId="10" xfId="0" applyNumberFormat="1" applyFont="1" applyBorder="1" applyAlignment="1">
      <alignment horizontal="center" vertical="center"/>
    </xf>
    <xf numFmtId="1" fontId="0" fillId="0" borderId="10" xfId="0" applyNumberFormat="1" applyFont="1" applyBorder="1" applyAlignment="1">
      <alignment horizontal="center" vertical="center" wrapText="1"/>
    </xf>
    <xf numFmtId="1" fontId="0" fillId="2" borderId="10" xfId="0" applyNumberFormat="1" applyFont="1" applyFill="1" applyBorder="1" applyAlignment="1">
      <alignment horizontal="center" vertical="center"/>
    </xf>
    <xf numFmtId="49" fontId="0" fillId="0" borderId="0" xfId="0" applyNumberFormat="1" applyFont="1" applyFill="1" applyBorder="1"/>
    <xf numFmtId="0" fontId="5" fillId="0" borderId="0" xfId="14" applyFont="1" applyFill="1" applyAlignment="1">
      <alignment horizontal="left" vertical="center"/>
    </xf>
    <xf numFmtId="0" fontId="5" fillId="0" borderId="0" xfId="14" applyFont="1" applyFill="1" applyAlignment="1">
      <alignment horizontal="right" vertical="center"/>
    </xf>
    <xf numFmtId="0" fontId="15" fillId="0" borderId="0" xfId="14" applyFont="1" applyFill="1" applyAlignment="1">
      <alignment horizontal="center" vertical="center" wrapText="1"/>
    </xf>
    <xf numFmtId="0" fontId="6" fillId="0" borderId="0" xfId="14" applyFont="1" applyFill="1" applyAlignment="1">
      <alignment horizontal="center" wrapText="1"/>
    </xf>
    <xf numFmtId="1" fontId="5" fillId="0" borderId="0" xfId="14" applyNumberFormat="1" applyFont="1" applyFill="1" applyAlignment="1">
      <alignment horizontal="right" vertical="center"/>
    </xf>
    <xf numFmtId="0" fontId="6" fillId="0" borderId="0" xfId="14" applyFont="1" applyFill="1" applyAlignment="1">
      <alignment horizontal="right"/>
    </xf>
    <xf numFmtId="1" fontId="5" fillId="0" borderId="0" xfId="14" applyNumberFormat="1" applyFill="1"/>
    <xf numFmtId="0" fontId="6" fillId="0" borderId="0" xfId="14" applyFont="1" applyFill="1"/>
    <xf numFmtId="1" fontId="6" fillId="0" borderId="0" xfId="14" applyNumberFormat="1" applyFont="1" applyFill="1"/>
    <xf numFmtId="0" fontId="5" fillId="6" borderId="0" xfId="14" applyFont="1" applyFill="1" applyAlignment="1">
      <alignment horizontal="left" vertical="center"/>
    </xf>
    <xf numFmtId="0" fontId="5" fillId="0" borderId="3" xfId="14" applyFont="1" applyFill="1" applyBorder="1" applyAlignment="1">
      <alignment horizontal="right" vertical="center"/>
    </xf>
    <xf numFmtId="1" fontId="5" fillId="0" borderId="3" xfId="14" applyNumberFormat="1" applyFont="1" applyFill="1" applyBorder="1" applyAlignment="1">
      <alignment horizontal="right" vertical="center"/>
    </xf>
    <xf numFmtId="1" fontId="5" fillId="0" borderId="3" xfId="14" applyNumberFormat="1" applyFill="1" applyBorder="1"/>
    <xf numFmtId="0" fontId="5" fillId="0" borderId="0" xfId="14" applyFont="1" applyFill="1" applyBorder="1" applyAlignment="1">
      <alignment horizontal="right" vertical="center"/>
    </xf>
    <xf numFmtId="1" fontId="5" fillId="0" borderId="0" xfId="14" applyNumberFormat="1" applyFill="1" applyBorder="1"/>
    <xf numFmtId="0" fontId="5" fillId="0" borderId="0" xfId="14" applyFill="1" applyBorder="1"/>
    <xf numFmtId="49" fontId="5" fillId="0" borderId="0" xfId="14" applyNumberFormat="1" applyFont="1" applyFill="1" applyAlignment="1">
      <alignment horizontal="left" vertical="center"/>
    </xf>
    <xf numFmtId="0" fontId="0" fillId="0" borderId="0" xfId="0" applyFont="1" applyFill="1" applyBorder="1" applyAlignment="1">
      <alignment horizontal="center" vertical="center"/>
    </xf>
    <xf numFmtId="0" fontId="0" fillId="0" borderId="0" xfId="0" applyNumberFormat="1" applyFont="1" applyFill="1" applyBorder="1" applyAlignment="1">
      <alignment horizontal="center"/>
    </xf>
    <xf numFmtId="0" fontId="0" fillId="0" borderId="0" xfId="0" applyNumberFormat="1" applyFont="1" applyFill="1" applyBorder="1" applyAlignment="1">
      <alignment horizontal="center" vertical="center"/>
    </xf>
    <xf numFmtId="0" fontId="4" fillId="0" borderId="0" xfId="0" applyNumberFormat="1" applyFont="1" applyFill="1" applyBorder="1" applyAlignment="1" applyProtection="1"/>
    <xf numFmtId="0" fontId="0" fillId="0" borderId="0" xfId="0" applyNumberFormat="1" applyFont="1" applyFill="1" applyBorder="1" applyAlignment="1" applyProtection="1"/>
    <xf numFmtId="1" fontId="4" fillId="0" borderId="0" xfId="0" applyNumberFormat="1" applyFont="1" applyFill="1" applyBorder="1" applyAlignment="1" applyProtection="1">
      <alignment horizontal="center"/>
    </xf>
    <xf numFmtId="0" fontId="12" fillId="0" borderId="0" xfId="0" applyFont="1" applyFill="1" applyBorder="1" applyAlignment="1">
      <alignment vertical="center" wrapText="1"/>
    </xf>
    <xf numFmtId="0" fontId="0" fillId="0" borderId="0" xfId="0" applyFont="1" applyFill="1" applyBorder="1" applyAlignment="1">
      <alignment vertical="center" wrapText="1"/>
    </xf>
    <xf numFmtId="1" fontId="2" fillId="0" borderId="0" xfId="0" applyNumberFormat="1" applyFont="1" applyFill="1" applyBorder="1" applyAlignment="1">
      <alignment horizontal="center"/>
    </xf>
    <xf numFmtId="1" fontId="0" fillId="0" borderId="0" xfId="0" applyNumberFormat="1" applyFont="1" applyFill="1" applyBorder="1" applyAlignment="1">
      <alignment horizontal="center" vertical="center"/>
    </xf>
    <xf numFmtId="1" fontId="0" fillId="0" borderId="0" xfId="0" applyNumberFormat="1" applyFont="1" applyFill="1" applyBorder="1" applyAlignment="1">
      <alignment horizontal="center"/>
    </xf>
    <xf numFmtId="0" fontId="0" fillId="0" borderId="0" xfId="0" applyFont="1" applyFill="1" applyBorder="1" applyAlignment="1">
      <alignment vertical="top"/>
    </xf>
    <xf numFmtId="0" fontId="0" fillId="0" borderId="0" xfId="0" applyFont="1" applyFill="1" applyBorder="1" applyAlignment="1">
      <alignment horizontal="left" wrapText="1"/>
    </xf>
    <xf numFmtId="1" fontId="0" fillId="0" borderId="0" xfId="0" applyNumberFormat="1" applyFont="1" applyFill="1" applyBorder="1" applyAlignment="1">
      <alignment horizontal="center" vertical="center" wrapText="1"/>
    </xf>
    <xf numFmtId="0" fontId="0" fillId="0" borderId="0" xfId="0" applyFont="1" applyFill="1" applyBorder="1" applyAlignment="1">
      <alignment horizontal="left"/>
    </xf>
    <xf numFmtId="0" fontId="0" fillId="0" borderId="0" xfId="0" applyFont="1" applyFill="1" applyBorder="1" applyAlignment="1">
      <alignment horizontal="left" vertical="top"/>
    </xf>
    <xf numFmtId="1" fontId="0" fillId="0" borderId="0" xfId="2" applyNumberFormat="1" applyFont="1" applyFill="1" applyBorder="1" applyAlignment="1">
      <alignment horizontal="center" vertical="center"/>
    </xf>
    <xf numFmtId="1" fontId="13" fillId="0" borderId="0" xfId="0" applyNumberFormat="1" applyFont="1" applyFill="1" applyBorder="1" applyAlignment="1">
      <alignment horizontal="center" vertical="center"/>
    </xf>
    <xf numFmtId="1" fontId="0" fillId="0" borderId="0" xfId="0" applyNumberFormat="1" applyFont="1" applyFill="1" applyBorder="1"/>
    <xf numFmtId="0" fontId="0" fillId="0" borderId="0" xfId="0" applyNumberFormat="1" applyFont="1" applyFill="1" applyBorder="1"/>
    <xf numFmtId="0" fontId="0" fillId="0" borderId="0" xfId="0" applyFont="1" applyFill="1" applyBorder="1" applyAlignment="1">
      <alignment horizontal="center"/>
    </xf>
    <xf numFmtId="49" fontId="0" fillId="0" borderId="0" xfId="0" applyNumberFormat="1" applyFont="1" applyFill="1" applyBorder="1" applyAlignment="1">
      <alignment horizontal="center"/>
    </xf>
    <xf numFmtId="0" fontId="0" fillId="0" borderId="0" xfId="0" applyNumberFormat="1"/>
    <xf numFmtId="0" fontId="5" fillId="0" borderId="0" xfId="15" applyFont="1" applyFill="1"/>
    <xf numFmtId="0" fontId="16" fillId="0" borderId="0" xfId="15" applyFill="1"/>
    <xf numFmtId="0" fontId="16" fillId="0" borderId="0" xfId="15" applyNumberFormat="1" applyFill="1"/>
    <xf numFmtId="1"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0" fillId="0" borderId="0" xfId="0" applyAlignment="1">
      <alignment horizontal="center" vertical="center"/>
    </xf>
    <xf numFmtId="0" fontId="2" fillId="7" borderId="0" xfId="0" applyFont="1" applyFill="1" applyBorder="1" applyAlignment="1">
      <alignment horizontal="center" vertical="center"/>
    </xf>
    <xf numFmtId="2" fontId="16" fillId="0" borderId="0" xfId="15" applyNumberFormat="1" applyFill="1"/>
    <xf numFmtId="0" fontId="16" fillId="0" borderId="0" xfId="0" applyFont="1" applyFill="1" applyAlignment="1">
      <alignment horizontal="right" vertical="center"/>
    </xf>
    <xf numFmtId="1" fontId="2" fillId="0" borderId="0" xfId="0" applyNumberFormat="1" applyFont="1" applyAlignment="1">
      <alignment horizontal="center" vertical="center" wrapText="1"/>
    </xf>
    <xf numFmtId="1" fontId="2" fillId="0" borderId="0" xfId="0" applyNumberFormat="1" applyFont="1" applyAlignment="1">
      <alignment horizontal="center" vertical="center"/>
    </xf>
    <xf numFmtId="1" fontId="4" fillId="0" borderId="0" xfId="2" applyNumberFormat="1" applyFont="1" applyFill="1" applyBorder="1" applyAlignment="1">
      <alignment horizontal="center" vertical="center" wrapText="1"/>
    </xf>
    <xf numFmtId="0" fontId="0" fillId="0" borderId="0" xfId="0" applyFont="1" applyAlignment="1">
      <alignment vertical="center"/>
    </xf>
    <xf numFmtId="0" fontId="17" fillId="0" borderId="0" xfId="0" applyFont="1" applyFill="1" applyBorder="1" applyAlignment="1">
      <alignment horizontal="center" vertical="center" wrapText="1"/>
    </xf>
    <xf numFmtId="0" fontId="4" fillId="0" borderId="0" xfId="0" applyFont="1" applyFill="1" applyAlignment="1">
      <alignment horizontal="right" vertical="center"/>
    </xf>
    <xf numFmtId="2" fontId="5" fillId="0" borderId="0" xfId="15" applyNumberFormat="1" applyFont="1" applyFill="1"/>
    <xf numFmtId="1" fontId="2" fillId="8" borderId="0" xfId="0" applyNumberFormat="1" applyFont="1" applyFill="1" applyAlignment="1">
      <alignment horizontal="center" vertical="center"/>
    </xf>
    <xf numFmtId="0" fontId="0" fillId="9" borderId="0" xfId="0" applyFill="1"/>
    <xf numFmtId="0" fontId="0" fillId="9" borderId="0" xfId="0" applyFont="1" applyFill="1" applyAlignment="1">
      <alignment horizontal="center" vertical="center"/>
    </xf>
    <xf numFmtId="0" fontId="0" fillId="9" borderId="0" xfId="0" applyFont="1" applyFill="1" applyAlignment="1">
      <alignment vertical="center"/>
    </xf>
    <xf numFmtId="0" fontId="2" fillId="0" borderId="0" xfId="0" applyFont="1" applyAlignment="1">
      <alignment horizontal="center" vertical="center" wrapText="1"/>
    </xf>
    <xf numFmtId="0" fontId="19" fillId="0" borderId="1"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4" xfId="0" applyFont="1" applyFill="1" applyBorder="1" applyAlignment="1">
      <alignment horizontal="center" vertical="center"/>
    </xf>
    <xf numFmtId="0" fontId="18" fillId="0" borderId="0" xfId="0" applyFont="1" applyFill="1" applyAlignment="1">
      <alignment horizontal="center" vertical="center"/>
    </xf>
    <xf numFmtId="0" fontId="20" fillId="0" borderId="0" xfId="0" applyFont="1" applyFill="1" applyAlignment="1">
      <alignment vertical="center"/>
    </xf>
    <xf numFmtId="0" fontId="12" fillId="6" borderId="0" xfId="0" applyFont="1" applyFill="1" applyBorder="1" applyAlignment="1">
      <alignment vertical="center"/>
    </xf>
    <xf numFmtId="1" fontId="2" fillId="0" borderId="0" xfId="0" applyNumberFormat="1" applyFont="1" applyFill="1" applyAlignment="1">
      <alignment horizontal="center" vertical="center"/>
    </xf>
    <xf numFmtId="3" fontId="0" fillId="0" borderId="0" xfId="0" applyNumberFormat="1"/>
    <xf numFmtId="3" fontId="2" fillId="0" borderId="0" xfId="0" applyNumberFormat="1" applyFont="1"/>
    <xf numFmtId="0" fontId="22" fillId="0" borderId="16" xfId="0" applyFont="1" applyBorder="1" applyAlignment="1">
      <alignment vertical="center"/>
    </xf>
    <xf numFmtId="0" fontId="22" fillId="0" borderId="17" xfId="0" applyFont="1" applyBorder="1" applyAlignment="1">
      <alignment vertical="center"/>
    </xf>
    <xf numFmtId="0" fontId="22" fillId="0" borderId="18" xfId="0" applyFont="1" applyBorder="1" applyAlignment="1">
      <alignment vertical="center"/>
    </xf>
    <xf numFmtId="0" fontId="22" fillId="0" borderId="19" xfId="0" applyFont="1" applyBorder="1" applyAlignment="1">
      <alignment vertical="center"/>
    </xf>
    <xf numFmtId="0" fontId="22" fillId="0" borderId="19" xfId="0" applyFont="1" applyBorder="1" applyAlignment="1">
      <alignment horizontal="center" vertical="center"/>
    </xf>
    <xf numFmtId="0" fontId="22" fillId="0" borderId="19" xfId="0" applyFont="1" applyBorder="1" applyAlignment="1">
      <alignment vertical="center" wrapText="1"/>
    </xf>
    <xf numFmtId="0" fontId="23" fillId="0" borderId="18" xfId="0" applyFont="1" applyBorder="1" applyAlignment="1">
      <alignment vertical="center"/>
    </xf>
    <xf numFmtId="0" fontId="23" fillId="0" borderId="20" xfId="0" applyFont="1" applyBorder="1" applyAlignment="1">
      <alignment vertical="center"/>
    </xf>
    <xf numFmtId="0" fontId="0" fillId="0" borderId="18" xfId="0" applyBorder="1" applyAlignment="1">
      <alignment vertical="top"/>
    </xf>
    <xf numFmtId="0" fontId="0" fillId="0" borderId="19" xfId="0" applyBorder="1" applyAlignment="1">
      <alignment vertical="top"/>
    </xf>
    <xf numFmtId="0" fontId="23" fillId="0" borderId="19" xfId="0" applyFont="1" applyBorder="1" applyAlignment="1">
      <alignment vertical="center" wrapText="1"/>
    </xf>
    <xf numFmtId="0" fontId="23" fillId="0" borderId="19" xfId="0" applyFont="1" applyBorder="1" applyAlignment="1">
      <alignment vertical="center"/>
    </xf>
    <xf numFmtId="166" fontId="23" fillId="0" borderId="19" xfId="0" applyNumberFormat="1" applyFont="1" applyBorder="1" applyAlignment="1">
      <alignment vertical="center"/>
    </xf>
    <xf numFmtId="0" fontId="24" fillId="0" borderId="19" xfId="0" applyFont="1" applyBorder="1" applyAlignment="1">
      <alignment vertical="center"/>
    </xf>
    <xf numFmtId="0" fontId="25" fillId="0" borderId="16" xfId="0" applyFont="1" applyBorder="1" applyAlignment="1">
      <alignment vertical="center"/>
    </xf>
    <xf numFmtId="0" fontId="25" fillId="0" borderId="17" xfId="0" applyFont="1" applyBorder="1" applyAlignment="1">
      <alignment vertical="center"/>
    </xf>
    <xf numFmtId="0" fontId="25" fillId="0" borderId="18" xfId="0" applyFont="1" applyBorder="1" applyAlignment="1">
      <alignment vertical="center"/>
    </xf>
    <xf numFmtId="0" fontId="26" fillId="0" borderId="19" xfId="0" applyFont="1" applyBorder="1" applyAlignment="1">
      <alignment vertical="center"/>
    </xf>
    <xf numFmtId="0" fontId="0" fillId="0" borderId="18" xfId="0" applyBorder="1" applyAlignment="1">
      <alignment vertical="center"/>
    </xf>
    <xf numFmtId="0" fontId="27" fillId="0" borderId="19" xfId="0" applyFont="1" applyBorder="1" applyAlignment="1">
      <alignment vertical="center"/>
    </xf>
    <xf numFmtId="0" fontId="0" fillId="0" borderId="19" xfId="0" applyBorder="1" applyAlignment="1">
      <alignment vertical="center" wrapText="1"/>
    </xf>
    <xf numFmtId="0" fontId="0" fillId="0" borderId="19" xfId="0" applyBorder="1" applyAlignment="1">
      <alignment vertical="center"/>
    </xf>
    <xf numFmtId="166" fontId="0" fillId="0" borderId="19" xfId="0" applyNumberFormat="1" applyBorder="1" applyAlignment="1">
      <alignment vertical="center"/>
    </xf>
    <xf numFmtId="0" fontId="0" fillId="0" borderId="20" xfId="0" applyBorder="1" applyAlignment="1">
      <alignment vertical="center"/>
    </xf>
    <xf numFmtId="166" fontId="2" fillId="0" borderId="19" xfId="0" applyNumberFormat="1" applyFont="1" applyBorder="1" applyAlignment="1">
      <alignment vertical="center"/>
    </xf>
    <xf numFmtId="0" fontId="2" fillId="0" borderId="19" xfId="0" applyFont="1" applyBorder="1" applyAlignment="1">
      <alignment vertical="center"/>
    </xf>
    <xf numFmtId="0" fontId="2" fillId="0" borderId="19" xfId="0" applyFont="1" applyBorder="1" applyAlignment="1">
      <alignment vertical="center" wrapText="1"/>
    </xf>
    <xf numFmtId="0" fontId="27" fillId="0" borderId="20" xfId="0" applyFont="1" applyBorder="1" applyAlignment="1">
      <alignment vertical="center"/>
    </xf>
    <xf numFmtId="0" fontId="0" fillId="0" borderId="20" xfId="0" applyBorder="1" applyAlignment="1">
      <alignment vertical="top"/>
    </xf>
    <xf numFmtId="0" fontId="22" fillId="0" borderId="22" xfId="0" applyFont="1" applyBorder="1" applyAlignment="1">
      <alignment horizontal="center" vertical="center"/>
    </xf>
    <xf numFmtId="0" fontId="22" fillId="0" borderId="18" xfId="0" applyFont="1" applyBorder="1" applyAlignment="1">
      <alignment horizontal="right" vertical="center"/>
    </xf>
    <xf numFmtId="0" fontId="22" fillId="0" borderId="20" xfId="0" applyFont="1" applyBorder="1" applyAlignment="1">
      <alignment vertical="center"/>
    </xf>
    <xf numFmtId="166" fontId="28" fillId="0" borderId="19" xfId="0" applyNumberFormat="1" applyFont="1" applyBorder="1" applyAlignment="1">
      <alignment horizontal="right" vertical="center"/>
    </xf>
    <xf numFmtId="0" fontId="28" fillId="0" borderId="19" xfId="0" applyFont="1" applyBorder="1" applyAlignment="1">
      <alignment vertical="center"/>
    </xf>
    <xf numFmtId="0" fontId="29" fillId="0" borderId="19" xfId="0" applyFont="1" applyBorder="1" applyAlignment="1">
      <alignment vertical="center"/>
    </xf>
    <xf numFmtId="166" fontId="29" fillId="0" borderId="19" xfId="0" applyNumberFormat="1" applyFont="1" applyBorder="1" applyAlignment="1">
      <alignment horizontal="right" vertical="center"/>
    </xf>
    <xf numFmtId="0" fontId="29" fillId="0" borderId="0" xfId="0" applyFont="1" applyAlignment="1">
      <alignment vertical="center"/>
    </xf>
    <xf numFmtId="0" fontId="22" fillId="0" borderId="21" xfId="0" applyFont="1" applyBorder="1" applyAlignment="1">
      <alignment vertical="center"/>
    </xf>
    <xf numFmtId="0" fontId="28" fillId="0" borderId="18" xfId="0" applyFont="1" applyBorder="1" applyAlignment="1">
      <alignment vertical="center"/>
    </xf>
    <xf numFmtId="166" fontId="22" fillId="0" borderId="19" xfId="0" applyNumberFormat="1" applyFont="1" applyBorder="1" applyAlignment="1">
      <alignment horizontal="right" vertical="center"/>
    </xf>
    <xf numFmtId="166" fontId="22" fillId="0" borderId="21" xfId="0" applyNumberFormat="1" applyFont="1" applyBorder="1" applyAlignment="1">
      <alignment horizontal="right" vertical="center"/>
    </xf>
    <xf numFmtId="0" fontId="0" fillId="13" borderId="18" xfId="0" applyFill="1" applyBorder="1" applyAlignment="1">
      <alignment vertical="center" wrapText="1"/>
    </xf>
    <xf numFmtId="0" fontId="30" fillId="13" borderId="18" xfId="0" applyFont="1" applyFill="1" applyBorder="1" applyAlignment="1">
      <alignment vertical="center" wrapText="1"/>
    </xf>
    <xf numFmtId="0" fontId="31" fillId="13" borderId="19" xfId="0" applyFont="1" applyFill="1" applyBorder="1" applyAlignment="1">
      <alignment vertical="center" wrapText="1"/>
    </xf>
    <xf numFmtId="0" fontId="32" fillId="14" borderId="18" xfId="0" applyFont="1" applyFill="1" applyBorder="1" applyAlignment="1">
      <alignment vertical="center"/>
    </xf>
    <xf numFmtId="0" fontId="0" fillId="14" borderId="19" xfId="0" applyFill="1" applyBorder="1" applyAlignment="1">
      <alignment vertical="center"/>
    </xf>
    <xf numFmtId="0" fontId="33" fillId="14" borderId="18" xfId="0" applyFont="1" applyFill="1" applyBorder="1" applyAlignment="1">
      <alignment vertical="center"/>
    </xf>
    <xf numFmtId="0" fontId="33" fillId="13" borderId="18" xfId="0" applyFont="1" applyFill="1" applyBorder="1" applyAlignment="1">
      <alignment vertical="center"/>
    </xf>
    <xf numFmtId="0" fontId="0" fillId="13" borderId="19" xfId="0" applyFill="1" applyBorder="1" applyAlignment="1">
      <alignment vertical="center"/>
    </xf>
    <xf numFmtId="166" fontId="0" fillId="13" borderId="19" xfId="0" applyNumberFormat="1" applyFill="1" applyBorder="1" applyAlignment="1">
      <alignment vertical="center"/>
    </xf>
    <xf numFmtId="0" fontId="27" fillId="13" borderId="19" xfId="0" applyFont="1" applyFill="1" applyBorder="1" applyAlignment="1">
      <alignment vertical="center"/>
    </xf>
    <xf numFmtId="166" fontId="27" fillId="13" borderId="19" xfId="0" applyNumberFormat="1" applyFont="1" applyFill="1" applyBorder="1" applyAlignment="1">
      <alignment vertical="center"/>
    </xf>
    <xf numFmtId="0" fontId="0" fillId="13" borderId="0" xfId="0" applyFill="1" applyAlignment="1">
      <alignment vertical="top"/>
    </xf>
    <xf numFmtId="0" fontId="0" fillId="13" borderId="18" xfId="0" applyFill="1" applyBorder="1" applyAlignment="1">
      <alignment vertical="top"/>
    </xf>
    <xf numFmtId="0" fontId="0" fillId="14" borderId="21" xfId="0" applyFill="1" applyBorder="1" applyAlignment="1">
      <alignment vertical="center"/>
    </xf>
    <xf numFmtId="0" fontId="32" fillId="13" borderId="18" xfId="0" applyFont="1" applyFill="1" applyBorder="1" applyAlignment="1">
      <alignment vertical="center"/>
    </xf>
    <xf numFmtId="0" fontId="0" fillId="13" borderId="19" xfId="0" applyFill="1" applyBorder="1" applyAlignment="1">
      <alignment vertical="top"/>
    </xf>
    <xf numFmtId="167" fontId="27" fillId="13" borderId="19" xfId="0" applyNumberFormat="1" applyFont="1" applyFill="1" applyBorder="1" applyAlignment="1">
      <alignment vertical="center"/>
    </xf>
    <xf numFmtId="0" fontId="2" fillId="13" borderId="19" xfId="0" applyFont="1" applyFill="1" applyBorder="1" applyAlignment="1">
      <alignment vertical="center"/>
    </xf>
    <xf numFmtId="166" fontId="2" fillId="13" borderId="19" xfId="0" applyNumberFormat="1" applyFont="1" applyFill="1" applyBorder="1" applyAlignment="1">
      <alignment vertical="center"/>
    </xf>
    <xf numFmtId="0" fontId="34" fillId="13" borderId="18" xfId="0" applyFont="1" applyFill="1" applyBorder="1" applyAlignment="1">
      <alignment vertical="center"/>
    </xf>
    <xf numFmtId="0" fontId="27" fillId="14" borderId="19" xfId="0" applyFont="1" applyFill="1" applyBorder="1" applyAlignment="1">
      <alignment vertical="center"/>
    </xf>
    <xf numFmtId="166" fontId="27" fillId="14" borderId="19" xfId="0" applyNumberFormat="1" applyFont="1" applyFill="1" applyBorder="1" applyAlignment="1">
      <alignment vertical="center"/>
    </xf>
    <xf numFmtId="0" fontId="32" fillId="14" borderId="0" xfId="0" applyFont="1" applyFill="1" applyBorder="1" applyAlignment="1">
      <alignment vertical="center"/>
    </xf>
    <xf numFmtId="0" fontId="27" fillId="14" borderId="0" xfId="0" applyFont="1" applyFill="1" applyBorder="1" applyAlignment="1">
      <alignment vertical="center"/>
    </xf>
    <xf numFmtId="166" fontId="27" fillId="14" borderId="0" xfId="0" applyNumberFormat="1" applyFont="1" applyFill="1" applyBorder="1" applyAlignment="1">
      <alignment vertical="center"/>
    </xf>
    <xf numFmtId="0" fontId="25" fillId="3" borderId="17" xfId="0" applyFont="1" applyFill="1" applyBorder="1" applyAlignment="1">
      <alignment vertical="center"/>
    </xf>
    <xf numFmtId="0" fontId="25" fillId="3" borderId="21" xfId="0" applyFont="1" applyFill="1" applyBorder="1" applyAlignment="1">
      <alignment vertical="center"/>
    </xf>
    <xf numFmtId="0" fontId="25" fillId="3" borderId="21" xfId="0" applyFont="1" applyFill="1" applyBorder="1" applyAlignment="1">
      <alignment horizontal="center" vertical="center"/>
    </xf>
    <xf numFmtId="0" fontId="25" fillId="3" borderId="18" xfId="0" applyFont="1" applyFill="1" applyBorder="1" applyAlignment="1">
      <alignment horizontal="right" vertical="center"/>
    </xf>
    <xf numFmtId="0" fontId="25" fillId="3" borderId="19" xfId="0" applyFont="1" applyFill="1" applyBorder="1" applyAlignment="1">
      <alignment vertical="center"/>
    </xf>
    <xf numFmtId="166" fontId="34" fillId="3" borderId="19" xfId="0" applyNumberFormat="1" applyFont="1" applyFill="1" applyBorder="1" applyAlignment="1">
      <alignment horizontal="right" vertical="center"/>
    </xf>
    <xf numFmtId="0" fontId="35" fillId="3" borderId="19" xfId="0" applyFont="1" applyFill="1" applyBorder="1" applyAlignment="1">
      <alignment vertical="center"/>
    </xf>
    <xf numFmtId="0" fontId="25" fillId="3" borderId="19" xfId="0" applyFont="1" applyFill="1" applyBorder="1" applyAlignment="1">
      <alignment horizontal="center" vertical="center"/>
    </xf>
    <xf numFmtId="0" fontId="35" fillId="3" borderId="19" xfId="0" applyFont="1" applyFill="1" applyBorder="1" applyAlignment="1">
      <alignment horizontal="right" vertical="center"/>
    </xf>
    <xf numFmtId="0" fontId="25" fillId="3" borderId="18" xfId="0" applyFont="1" applyFill="1" applyBorder="1" applyAlignment="1">
      <alignment vertical="center"/>
    </xf>
    <xf numFmtId="166" fontId="36" fillId="3" borderId="19" xfId="0" applyNumberFormat="1" applyFont="1" applyFill="1" applyBorder="1" applyAlignment="1">
      <alignment horizontal="right" vertical="center"/>
    </xf>
    <xf numFmtId="0" fontId="30" fillId="3" borderId="19" xfId="0" applyFont="1" applyFill="1" applyBorder="1" applyAlignment="1">
      <alignment vertical="center"/>
    </xf>
    <xf numFmtId="166" fontId="35" fillId="3" borderId="19" xfId="0" applyNumberFormat="1" applyFont="1" applyFill="1" applyBorder="1" applyAlignment="1">
      <alignment horizontal="right" vertical="center"/>
    </xf>
    <xf numFmtId="3" fontId="35" fillId="3" borderId="19" xfId="0" applyNumberFormat="1" applyFont="1" applyFill="1" applyBorder="1" applyAlignment="1">
      <alignment horizontal="right" vertical="center"/>
    </xf>
    <xf numFmtId="0" fontId="0" fillId="3" borderId="19" xfId="0" applyFill="1" applyBorder="1" applyAlignment="1">
      <alignment vertical="center"/>
    </xf>
    <xf numFmtId="166" fontId="30" fillId="3" borderId="19" xfId="0" applyNumberFormat="1" applyFont="1" applyFill="1" applyBorder="1" applyAlignment="1">
      <alignment horizontal="right" vertical="center"/>
    </xf>
    <xf numFmtId="0" fontId="37" fillId="3" borderId="19" xfId="0" applyFont="1" applyFill="1" applyBorder="1" applyAlignment="1">
      <alignment vertical="center"/>
    </xf>
    <xf numFmtId="166" fontId="38" fillId="3" borderId="19" xfId="0" applyNumberFormat="1" applyFont="1" applyFill="1" applyBorder="1" applyAlignment="1">
      <alignment horizontal="right" vertical="center"/>
    </xf>
    <xf numFmtId="0" fontId="36" fillId="3" borderId="19" xfId="0" applyFont="1" applyFill="1" applyBorder="1" applyAlignment="1">
      <alignment vertical="center"/>
    </xf>
    <xf numFmtId="0" fontId="37" fillId="3" borderId="19" xfId="0" applyFont="1" applyFill="1" applyBorder="1" applyAlignment="1">
      <alignment horizontal="center" vertical="center"/>
    </xf>
    <xf numFmtId="0" fontId="30" fillId="3" borderId="19" xfId="0" applyFont="1" applyFill="1" applyBorder="1" applyAlignment="1">
      <alignment horizontal="right" vertical="center"/>
    </xf>
    <xf numFmtId="0" fontId="38" fillId="3" borderId="19" xfId="0" applyFont="1" applyFill="1" applyBorder="1" applyAlignment="1">
      <alignment horizontal="right" vertical="center"/>
    </xf>
    <xf numFmtId="0" fontId="39" fillId="3" borderId="19" xfId="0" applyFont="1" applyFill="1" applyBorder="1" applyAlignment="1">
      <alignment horizontal="right" vertical="center"/>
    </xf>
    <xf numFmtId="167" fontId="37" fillId="3" borderId="19" xfId="0" applyNumberFormat="1" applyFont="1" applyFill="1" applyBorder="1" applyAlignment="1">
      <alignment horizontal="right" vertical="center"/>
    </xf>
    <xf numFmtId="0" fontId="37" fillId="3" borderId="19" xfId="0" applyFont="1" applyFill="1" applyBorder="1" applyAlignment="1">
      <alignment horizontal="right" vertical="center"/>
    </xf>
    <xf numFmtId="0" fontId="0" fillId="0" borderId="10" xfId="0" applyFont="1" applyBorder="1" applyAlignment="1">
      <alignment horizontal="left" vertical="center"/>
    </xf>
    <xf numFmtId="0" fontId="0" fillId="0" borderId="10" xfId="0" applyFont="1" applyBorder="1" applyAlignment="1">
      <alignment horizontal="center" vertical="center"/>
    </xf>
    <xf numFmtId="0" fontId="0" fillId="0" borderId="0" xfId="0" applyFont="1" applyAlignment="1">
      <alignment horizontal="left" vertical="center"/>
    </xf>
    <xf numFmtId="1" fontId="0" fillId="0" borderId="10" xfId="0" applyNumberFormat="1" applyFont="1" applyFill="1" applyBorder="1" applyAlignment="1">
      <alignment horizontal="center" vertical="center"/>
    </xf>
    <xf numFmtId="0" fontId="0" fillId="2" borderId="10" xfId="0" applyFont="1" applyFill="1" applyBorder="1" applyAlignment="1">
      <alignment horizontal="left" vertical="center"/>
    </xf>
    <xf numFmtId="0" fontId="2" fillId="0" borderId="10" xfId="0" applyFont="1" applyBorder="1" applyAlignment="1">
      <alignment horizontal="left" vertical="center"/>
    </xf>
    <xf numFmtId="0" fontId="2" fillId="7" borderId="10" xfId="0" applyFont="1" applyFill="1" applyBorder="1" applyAlignment="1">
      <alignment horizontal="left" vertical="center"/>
    </xf>
    <xf numFmtId="1" fontId="2" fillId="0" borderId="10" xfId="0" applyNumberFormat="1" applyFont="1" applyBorder="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center" vertical="center"/>
    </xf>
    <xf numFmtId="1" fontId="0" fillId="0" borderId="0" xfId="0" applyNumberFormat="1" applyFont="1" applyBorder="1" applyAlignment="1">
      <alignment horizontal="center" vertical="center"/>
    </xf>
    <xf numFmtId="0" fontId="0" fillId="0" borderId="0" xfId="0" applyFont="1" applyBorder="1" applyAlignment="1">
      <alignment horizontal="center"/>
    </xf>
    <xf numFmtId="0" fontId="0" fillId="0" borderId="0" xfId="0" applyFont="1" applyBorder="1" applyAlignment="1">
      <alignment horizontal="left"/>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40" fillId="0" borderId="0" xfId="0" applyFont="1" applyFill="1" applyBorder="1" applyAlignment="1">
      <alignment horizontal="left" vertical="center"/>
    </xf>
    <xf numFmtId="1" fontId="40" fillId="0" borderId="0" xfId="0" applyNumberFormat="1" applyFont="1" applyFill="1" applyBorder="1" applyAlignment="1">
      <alignment horizontal="center" vertical="center"/>
    </xf>
    <xf numFmtId="0" fontId="41" fillId="0" borderId="0" xfId="0" applyFont="1" applyFill="1" applyBorder="1" applyAlignment="1">
      <alignment horizontal="left" vertical="center" wrapText="1"/>
    </xf>
    <xf numFmtId="0" fontId="41" fillId="0" borderId="0" xfId="0" applyFont="1" applyFill="1" applyBorder="1" applyAlignment="1">
      <alignment horizontal="center" vertical="center" wrapText="1"/>
    </xf>
    <xf numFmtId="1" fontId="41" fillId="0" borderId="0" xfId="0" applyNumberFormat="1" applyFont="1" applyFill="1" applyBorder="1" applyAlignment="1">
      <alignment horizontal="center" vertical="center" wrapText="1"/>
    </xf>
    <xf numFmtId="0" fontId="2" fillId="0" borderId="0" xfId="0" applyFont="1" applyBorder="1" applyAlignment="1">
      <alignment wrapText="1"/>
    </xf>
    <xf numFmtId="0" fontId="2" fillId="0" borderId="0" xfId="0" applyFont="1" applyFill="1" applyBorder="1" applyAlignment="1">
      <alignment horizontal="right" vertical="center"/>
    </xf>
    <xf numFmtId="0" fontId="18" fillId="0" borderId="0" xfId="0" applyFont="1" applyFill="1" applyBorder="1" applyAlignment="1">
      <alignment vertical="center"/>
    </xf>
    <xf numFmtId="0" fontId="19" fillId="10" borderId="0" xfId="0" applyFont="1" applyFill="1" applyBorder="1" applyAlignment="1">
      <alignment vertical="center"/>
    </xf>
    <xf numFmtId="0" fontId="20" fillId="11" borderId="0" xfId="0" applyFont="1" applyFill="1" applyBorder="1" applyAlignment="1">
      <alignment vertical="center"/>
    </xf>
    <xf numFmtId="0" fontId="20" fillId="12" borderId="0" xfId="0" applyFont="1" applyFill="1" applyBorder="1" applyAlignment="1">
      <alignment vertical="center"/>
    </xf>
    <xf numFmtId="0" fontId="20" fillId="0" borderId="0" xfId="0" applyFont="1" applyBorder="1" applyAlignment="1">
      <alignment vertical="center"/>
    </xf>
    <xf numFmtId="0" fontId="20" fillId="12" borderId="3" xfId="0" applyFont="1" applyFill="1" applyBorder="1" applyAlignment="1">
      <alignment vertical="center"/>
    </xf>
    <xf numFmtId="0" fontId="0" fillId="0" borderId="10" xfId="0" applyBorder="1"/>
    <xf numFmtId="0" fontId="0" fillId="0" borderId="10" xfId="0" applyBorder="1" applyAlignment="1">
      <alignment horizontal="center"/>
    </xf>
    <xf numFmtId="0" fontId="0" fillId="0" borderId="10" xfId="0" applyFont="1" applyFill="1" applyBorder="1" applyAlignment="1">
      <alignment horizontal="left" vertical="center"/>
    </xf>
    <xf numFmtId="0" fontId="0" fillId="0" borderId="0" xfId="0" applyFont="1" applyFill="1" applyAlignment="1">
      <alignment horizontal="left" vertical="center"/>
    </xf>
    <xf numFmtId="0" fontId="42" fillId="0" borderId="0" xfId="0" applyFont="1" applyFill="1" applyAlignment="1">
      <alignment horizontal="right" vertical="center"/>
    </xf>
    <xf numFmtId="0" fontId="42" fillId="4" borderId="4" xfId="0" applyFont="1" applyFill="1" applyBorder="1" applyAlignment="1">
      <alignment horizontal="right" vertical="center"/>
    </xf>
    <xf numFmtId="0" fontId="42" fillId="4" borderId="3" xfId="0" applyFont="1" applyFill="1" applyBorder="1" applyAlignment="1">
      <alignment horizontal="right" vertical="center"/>
    </xf>
    <xf numFmtId="1" fontId="42" fillId="4" borderId="4" xfId="0" applyNumberFormat="1" applyFont="1" applyFill="1" applyBorder="1" applyAlignment="1">
      <alignment horizontal="right" vertical="center"/>
    </xf>
    <xf numFmtId="1" fontId="42" fillId="4" borderId="3" xfId="0" applyNumberFormat="1" applyFont="1" applyFill="1" applyBorder="1" applyAlignment="1">
      <alignment horizontal="right" vertical="center"/>
    </xf>
    <xf numFmtId="1" fontId="42" fillId="4" borderId="7" xfId="0" applyNumberFormat="1" applyFont="1" applyFill="1" applyBorder="1" applyAlignment="1">
      <alignment horizontal="right" vertical="center"/>
    </xf>
    <xf numFmtId="2" fontId="0" fillId="0" borderId="0" xfId="0" applyNumberFormat="1" applyFont="1" applyAlignment="1">
      <alignment horizontal="center" vertical="center"/>
    </xf>
    <xf numFmtId="2" fontId="0" fillId="0" borderId="0" xfId="0" applyNumberFormat="1" applyFont="1" applyAlignment="1">
      <alignment vertical="center"/>
    </xf>
    <xf numFmtId="1" fontId="4" fillId="0" borderId="0" xfId="0" applyNumberFormat="1" applyFont="1" applyFill="1" applyAlignment="1">
      <alignment horizontal="right" vertical="center"/>
    </xf>
    <xf numFmtId="1" fontId="42" fillId="4" borderId="1" xfId="0" applyNumberFormat="1" applyFont="1" applyFill="1" applyBorder="1" applyAlignment="1">
      <alignment horizontal="right" vertical="center"/>
    </xf>
    <xf numFmtId="1" fontId="42" fillId="4" borderId="2" xfId="0" applyNumberFormat="1" applyFont="1" applyFill="1" applyBorder="1" applyAlignment="1">
      <alignment horizontal="right" vertical="center"/>
    </xf>
    <xf numFmtId="0" fontId="21" fillId="4" borderId="1"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3" xfId="0" applyFont="1" applyFill="1" applyBorder="1" applyAlignment="1">
      <alignment horizontal="center" vertical="center"/>
    </xf>
    <xf numFmtId="0" fontId="43" fillId="0" borderId="0" xfId="14" applyFont="1" applyFill="1" applyAlignment="1">
      <alignment horizontal="left" vertical="center"/>
    </xf>
    <xf numFmtId="3" fontId="43" fillId="15" borderId="0" xfId="14" applyNumberFormat="1" applyFont="1" applyFill="1" applyAlignment="1">
      <alignment horizontal="left" vertical="center"/>
    </xf>
    <xf numFmtId="0" fontId="43" fillId="5" borderId="0" xfId="14" applyFont="1" applyFill="1" applyAlignment="1">
      <alignment horizontal="left" vertical="center"/>
    </xf>
    <xf numFmtId="0" fontId="44" fillId="15" borderId="0" xfId="14" applyFont="1" applyFill="1" applyAlignment="1">
      <alignment horizontal="left" vertical="center"/>
    </xf>
    <xf numFmtId="3" fontId="5" fillId="15" borderId="0" xfId="14" applyNumberFormat="1" applyFont="1" applyFill="1" applyAlignment="1">
      <alignment horizontal="right" vertical="center"/>
    </xf>
    <xf numFmtId="0" fontId="5" fillId="15" borderId="0" xfId="14" applyFont="1" applyFill="1" applyAlignment="1">
      <alignment horizontal="right" vertical="center"/>
    </xf>
    <xf numFmtId="169" fontId="45" fillId="15" borderId="0" xfId="14" applyNumberFormat="1" applyFont="1" applyFill="1" applyAlignment="1">
      <alignment horizontal="right" vertical="center"/>
    </xf>
    <xf numFmtId="0" fontId="5" fillId="15" borderId="0" xfId="14" applyFill="1"/>
    <xf numFmtId="0" fontId="45" fillId="15" borderId="0" xfId="14" applyFont="1" applyFill="1"/>
    <xf numFmtId="170" fontId="5" fillId="0" borderId="0" xfId="14" applyNumberFormat="1" applyFill="1"/>
    <xf numFmtId="0" fontId="46" fillId="0" borderId="0" xfId="14" applyFont="1" applyFill="1" applyAlignment="1">
      <alignment horizontal="left" vertical="center"/>
    </xf>
    <xf numFmtId="3" fontId="5" fillId="15" borderId="0" xfId="14" applyNumberFormat="1" applyFill="1"/>
    <xf numFmtId="0" fontId="5" fillId="0" borderId="0" xfId="14" applyFill="1" applyAlignment="1">
      <alignment horizontal="center" vertical="center"/>
    </xf>
    <xf numFmtId="0" fontId="48" fillId="12" borderId="0" xfId="0" applyFont="1" applyFill="1" applyBorder="1" applyAlignment="1">
      <alignment vertical="center"/>
    </xf>
    <xf numFmtId="0" fontId="48" fillId="0" borderId="0" xfId="0" applyFont="1" applyFill="1" applyBorder="1" applyAlignment="1">
      <alignment vertical="center"/>
    </xf>
    <xf numFmtId="0" fontId="48" fillId="0" borderId="0" xfId="0" applyFont="1" applyBorder="1" applyAlignment="1">
      <alignment vertical="center"/>
    </xf>
    <xf numFmtId="0" fontId="0" fillId="0" borderId="2" xfId="0" applyBorder="1"/>
    <xf numFmtId="0" fontId="0" fillId="0" borderId="8" xfId="0" applyBorder="1"/>
    <xf numFmtId="0" fontId="0" fillId="0" borderId="24" xfId="0" applyBorder="1"/>
    <xf numFmtId="0" fontId="0" fillId="0" borderId="24" xfId="0" applyNumberFormat="1" applyBorder="1"/>
    <xf numFmtId="9" fontId="0" fillId="0" borderId="10" xfId="12" applyFont="1" applyBorder="1"/>
    <xf numFmtId="9" fontId="0" fillId="0" borderId="24" xfId="12" applyFont="1" applyBorder="1"/>
    <xf numFmtId="1" fontId="0" fillId="6" borderId="10" xfId="12" applyNumberFormat="1" applyFont="1" applyFill="1" applyBorder="1"/>
    <xf numFmtId="0" fontId="0" fillId="6" borderId="24" xfId="0" applyNumberFormat="1" applyFill="1" applyBorder="1"/>
    <xf numFmtId="0" fontId="0" fillId="6" borderId="10" xfId="0" applyFill="1" applyBorder="1"/>
    <xf numFmtId="0" fontId="0" fillId="6" borderId="24" xfId="0" applyFill="1" applyBorder="1"/>
    <xf numFmtId="1" fontId="0" fillId="6" borderId="1" xfId="0" applyNumberFormat="1" applyFill="1" applyBorder="1"/>
    <xf numFmtId="1" fontId="0" fillId="6" borderId="24" xfId="0" applyNumberFormat="1" applyFill="1" applyBorder="1"/>
    <xf numFmtId="0" fontId="2" fillId="16" borderId="5" xfId="0" applyFont="1" applyFill="1" applyBorder="1" applyAlignment="1">
      <alignment horizontal="center" vertical="center" wrapText="1"/>
    </xf>
    <xf numFmtId="0" fontId="2" fillId="16" borderId="23"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4" xfId="0" applyFont="1" applyFill="1" applyBorder="1" applyAlignment="1">
      <alignment horizontal="center" vertical="center" wrapText="1"/>
    </xf>
    <xf numFmtId="1" fontId="0" fillId="0" borderId="2" xfId="0" applyNumberFormat="1" applyBorder="1"/>
    <xf numFmtId="1" fontId="0" fillId="0" borderId="8" xfId="0" applyNumberFormat="1" applyBorder="1"/>
    <xf numFmtId="0" fontId="18" fillId="0" borderId="0" xfId="0" applyFont="1" applyFill="1" applyAlignment="1">
      <alignment vertical="center"/>
    </xf>
    <xf numFmtId="0" fontId="19" fillId="10" borderId="6" xfId="0" applyFont="1" applyFill="1" applyBorder="1" applyAlignment="1">
      <alignment vertical="center"/>
    </xf>
    <xf numFmtId="1" fontId="19" fillId="10" borderId="6" xfId="0" applyNumberFormat="1" applyFont="1" applyFill="1" applyBorder="1" applyAlignment="1">
      <alignment vertical="center"/>
    </xf>
    <xf numFmtId="1" fontId="19" fillId="10" borderId="0" xfId="0" applyNumberFormat="1" applyFont="1" applyFill="1" applyBorder="1" applyAlignment="1">
      <alignment vertical="center"/>
    </xf>
    <xf numFmtId="1" fontId="19" fillId="10" borderId="12" xfId="0" applyNumberFormat="1" applyFont="1" applyFill="1" applyBorder="1" applyAlignment="1">
      <alignment vertical="center"/>
    </xf>
    <xf numFmtId="165" fontId="20" fillId="10" borderId="6" xfId="12" applyNumberFormat="1" applyFont="1" applyFill="1" applyBorder="1" applyAlignment="1">
      <alignment vertical="center"/>
    </xf>
    <xf numFmtId="0" fontId="19" fillId="10" borderId="12" xfId="0" applyFont="1" applyFill="1" applyBorder="1" applyAlignment="1">
      <alignment vertical="center"/>
    </xf>
    <xf numFmtId="0" fontId="19" fillId="0" borderId="6" xfId="0" applyFont="1" applyFill="1" applyBorder="1" applyAlignment="1">
      <alignment vertical="center"/>
    </xf>
    <xf numFmtId="0" fontId="19" fillId="11" borderId="0" xfId="0" applyFont="1" applyFill="1" applyBorder="1" applyAlignment="1">
      <alignment vertical="center"/>
    </xf>
    <xf numFmtId="1" fontId="20" fillId="11" borderId="6" xfId="0" applyNumberFormat="1" applyFont="1" applyFill="1" applyBorder="1" applyAlignment="1">
      <alignment vertical="center"/>
    </xf>
    <xf numFmtId="1" fontId="20" fillId="11" borderId="0" xfId="0" applyNumberFormat="1" applyFont="1" applyFill="1" applyBorder="1" applyAlignment="1">
      <alignment vertical="center"/>
    </xf>
    <xf numFmtId="1" fontId="20" fillId="11" borderId="12" xfId="0" applyNumberFormat="1" applyFont="1" applyFill="1" applyBorder="1" applyAlignment="1">
      <alignment vertical="center"/>
    </xf>
    <xf numFmtId="0" fontId="20" fillId="11" borderId="12" xfId="0" applyFont="1" applyFill="1" applyBorder="1" applyAlignment="1">
      <alignment vertical="center"/>
    </xf>
    <xf numFmtId="0" fontId="20" fillId="11" borderId="6" xfId="0" applyFont="1" applyFill="1" applyBorder="1" applyAlignment="1">
      <alignment vertical="center"/>
    </xf>
    <xf numFmtId="0" fontId="19" fillId="0" borderId="6" xfId="0" applyFont="1" applyBorder="1" applyAlignment="1">
      <alignment vertical="center"/>
    </xf>
    <xf numFmtId="0" fontId="19" fillId="0" borderId="0" xfId="0" applyFont="1" applyBorder="1" applyAlignment="1">
      <alignment vertical="center"/>
    </xf>
    <xf numFmtId="1" fontId="20" fillId="0" borderId="6" xfId="0" applyNumberFormat="1" applyFont="1" applyBorder="1" applyAlignment="1">
      <alignment vertical="center"/>
    </xf>
    <xf numFmtId="1" fontId="20" fillId="0" borderId="0" xfId="0" applyNumberFormat="1" applyFont="1" applyBorder="1" applyAlignment="1">
      <alignment vertical="center"/>
    </xf>
    <xf numFmtId="1" fontId="20" fillId="0" borderId="0" xfId="0" applyNumberFormat="1" applyFont="1" applyFill="1" applyBorder="1" applyAlignment="1">
      <alignment vertical="center"/>
    </xf>
    <xf numFmtId="1" fontId="20" fillId="0" borderId="12" xfId="0" applyNumberFormat="1" applyFont="1" applyBorder="1" applyAlignment="1">
      <alignment vertical="center"/>
    </xf>
    <xf numFmtId="0" fontId="20" fillId="0" borderId="0" xfId="0" applyFont="1" applyFill="1" applyBorder="1" applyAlignment="1">
      <alignment vertical="center"/>
    </xf>
    <xf numFmtId="0" fontId="20" fillId="0" borderId="6" xfId="0" applyFont="1" applyFill="1" applyBorder="1" applyAlignment="1">
      <alignment vertical="center"/>
    </xf>
    <xf numFmtId="0" fontId="20" fillId="0" borderId="12" xfId="0" applyFont="1" applyFill="1" applyBorder="1" applyAlignment="1">
      <alignment vertical="center"/>
    </xf>
    <xf numFmtId="0" fontId="18" fillId="0" borderId="0" xfId="0" applyFont="1" applyAlignment="1">
      <alignment vertical="center"/>
    </xf>
    <xf numFmtId="0" fontId="50" fillId="0" borderId="0" xfId="0" applyFont="1" applyBorder="1" applyAlignment="1">
      <alignment horizontal="right" vertical="center"/>
    </xf>
    <xf numFmtId="1" fontId="20" fillId="0" borderId="6" xfId="0" applyNumberFormat="1" applyFont="1" applyFill="1" applyBorder="1" applyAlignment="1">
      <alignment vertical="center"/>
    </xf>
    <xf numFmtId="1" fontId="20" fillId="11" borderId="0" xfId="12" applyNumberFormat="1" applyFont="1" applyFill="1" applyBorder="1" applyAlignment="1">
      <alignment horizontal="right" vertical="center"/>
    </xf>
    <xf numFmtId="1" fontId="20" fillId="11" borderId="12" xfId="12" applyNumberFormat="1" applyFont="1" applyFill="1" applyBorder="1" applyAlignment="1">
      <alignment horizontal="right" vertical="center"/>
    </xf>
    <xf numFmtId="0" fontId="20" fillId="0" borderId="6" xfId="0" applyFont="1" applyBorder="1" applyAlignment="1">
      <alignment vertical="center"/>
    </xf>
    <xf numFmtId="0" fontId="7" fillId="0" borderId="0" xfId="0" applyFont="1" applyFill="1" applyAlignment="1">
      <alignment vertical="center"/>
    </xf>
    <xf numFmtId="0" fontId="20" fillId="0" borderId="3" xfId="0" applyFont="1" applyFill="1" applyBorder="1" applyAlignment="1">
      <alignment vertical="center"/>
    </xf>
    <xf numFmtId="1" fontId="20" fillId="0" borderId="4" xfId="0" applyNumberFormat="1" applyFont="1" applyBorder="1" applyAlignment="1">
      <alignment vertical="center"/>
    </xf>
    <xf numFmtId="1" fontId="20" fillId="0" borderId="3" xfId="0" applyNumberFormat="1" applyFont="1" applyBorder="1" applyAlignment="1">
      <alignment vertical="center"/>
    </xf>
    <xf numFmtId="1" fontId="20" fillId="0" borderId="5" xfId="0" applyNumberFormat="1" applyFont="1" applyBorder="1" applyAlignment="1">
      <alignment vertical="center"/>
    </xf>
    <xf numFmtId="0" fontId="20" fillId="0" borderId="5" xfId="0" applyFont="1" applyFill="1" applyBorder="1" applyAlignment="1">
      <alignment vertical="center"/>
    </xf>
    <xf numFmtId="0" fontId="20" fillId="0" borderId="4" xfId="0" applyFont="1" applyFill="1" applyBorder="1" applyAlignment="1">
      <alignment vertical="center"/>
    </xf>
    <xf numFmtId="9" fontId="19" fillId="0" borderId="2" xfId="12" applyFont="1" applyFill="1" applyBorder="1" applyAlignment="1">
      <alignment horizontal="center" vertical="center" wrapText="1"/>
    </xf>
    <xf numFmtId="9" fontId="19" fillId="10" borderId="0" xfId="12" applyFont="1" applyFill="1" applyBorder="1" applyAlignment="1">
      <alignment vertical="center"/>
    </xf>
    <xf numFmtId="9" fontId="20" fillId="11" borderId="0" xfId="12" applyFont="1" applyFill="1" applyBorder="1" applyAlignment="1">
      <alignment vertical="center"/>
    </xf>
    <xf numFmtId="9" fontId="20" fillId="0" borderId="0" xfId="12" applyFont="1" applyBorder="1" applyAlignment="1">
      <alignment vertical="center"/>
    </xf>
    <xf numFmtId="9" fontId="20" fillId="0" borderId="0" xfId="12" applyFont="1" applyFill="1" applyBorder="1" applyAlignment="1">
      <alignment vertical="center"/>
    </xf>
    <xf numFmtId="9" fontId="42" fillId="4" borderId="7" xfId="12" applyFont="1" applyFill="1" applyBorder="1" applyAlignment="1">
      <alignment horizontal="right" vertical="center"/>
    </xf>
    <xf numFmtId="0" fontId="0" fillId="0" borderId="8" xfId="0" applyBorder="1" applyAlignment="1">
      <alignment horizontal="center"/>
    </xf>
    <xf numFmtId="0" fontId="2" fillId="0" borderId="0" xfId="0" applyFont="1" applyBorder="1" applyAlignment="1">
      <alignment horizontal="center" vertical="center" wrapText="1"/>
    </xf>
    <xf numFmtId="1" fontId="0" fillId="0" borderId="0" xfId="0" applyNumberFormat="1" applyAlignment="1">
      <alignment horizontal="center"/>
    </xf>
    <xf numFmtId="0" fontId="0" fillId="0" borderId="0" xfId="0" applyAlignment="1">
      <alignment horizontal="center"/>
    </xf>
    <xf numFmtId="0" fontId="0" fillId="0" borderId="3" xfId="0" applyBorder="1" applyAlignment="1">
      <alignment horizontal="center"/>
    </xf>
    <xf numFmtId="1" fontId="0" fillId="0" borderId="3" xfId="0" applyNumberFormat="1" applyBorder="1" applyAlignment="1">
      <alignment horizontal="center"/>
    </xf>
    <xf numFmtId="1" fontId="2" fillId="0" borderId="0" xfId="0" applyNumberFormat="1" applyFont="1" applyAlignment="1">
      <alignment vertical="center"/>
    </xf>
    <xf numFmtId="1" fontId="2" fillId="0" borderId="0" xfId="0" applyNumberFormat="1" applyFont="1" applyFill="1" applyBorder="1"/>
    <xf numFmtId="1" fontId="2" fillId="0" borderId="0" xfId="0" applyNumberFormat="1" applyFont="1" applyFill="1" applyBorder="1" applyAlignment="1">
      <alignment vertical="center"/>
    </xf>
    <xf numFmtId="1" fontId="2" fillId="0" borderId="0" xfId="0" applyNumberFormat="1" applyFont="1" applyFill="1"/>
    <xf numFmtId="1" fontId="0" fillId="0" borderId="3" xfId="0" applyNumberFormat="1" applyFont="1" applyBorder="1"/>
    <xf numFmtId="1" fontId="4" fillId="0" borderId="3" xfId="2" applyNumberFormat="1" applyFont="1" applyFill="1" applyBorder="1" applyAlignment="1">
      <alignment horizontal="center" vertical="center" wrapText="1"/>
    </xf>
    <xf numFmtId="0" fontId="4" fillId="0" borderId="3" xfId="0" applyFont="1" applyFill="1" applyBorder="1" applyAlignment="1">
      <alignment horizontal="right" vertical="center"/>
    </xf>
    <xf numFmtId="1" fontId="4" fillId="0" borderId="3" xfId="0" applyNumberFormat="1" applyFont="1" applyFill="1" applyBorder="1" applyAlignment="1">
      <alignment horizontal="right" vertical="center"/>
    </xf>
    <xf numFmtId="0" fontId="0" fillId="0" borderId="0" xfId="0" applyFill="1"/>
    <xf numFmtId="0" fontId="0" fillId="0" borderId="3" xfId="0" applyFont="1" applyBorder="1" applyAlignment="1">
      <alignment vertical="center"/>
    </xf>
    <xf numFmtId="0" fontId="0" fillId="0" borderId="0" xfId="0" applyFont="1" applyAlignment="1">
      <alignment horizontal="center" vertical="center" wrapText="1"/>
    </xf>
    <xf numFmtId="1" fontId="0" fillId="0" borderId="0" xfId="0" applyNumberFormat="1" applyFont="1" applyBorder="1"/>
    <xf numFmtId="0" fontId="4" fillId="0" borderId="0" xfId="0" applyFont="1" applyFill="1" applyBorder="1" applyAlignment="1">
      <alignment horizontal="right" vertical="center"/>
    </xf>
    <xf numFmtId="1" fontId="4" fillId="0" borderId="0" xfId="0" applyNumberFormat="1" applyFont="1" applyFill="1" applyBorder="1" applyAlignment="1">
      <alignment horizontal="right" vertical="center"/>
    </xf>
    <xf numFmtId="0" fontId="2" fillId="4"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xf>
    <xf numFmtId="0" fontId="0" fillId="17" borderId="0" xfId="0" applyFill="1" applyAlignment="1">
      <alignment horizontal="center"/>
    </xf>
    <xf numFmtId="0" fontId="0" fillId="0" borderId="0" xfId="0" applyNumberFormat="1" applyFill="1"/>
    <xf numFmtId="0" fontId="0" fillId="0" borderId="3" xfId="0" applyNumberFormat="1" applyBorder="1"/>
    <xf numFmtId="0" fontId="0" fillId="0" borderId="0" xfId="0" applyBorder="1"/>
    <xf numFmtId="0" fontId="0" fillId="0" borderId="0" xfId="0" applyBorder="1" applyAlignment="1">
      <alignment horizontal="center"/>
    </xf>
    <xf numFmtId="0" fontId="0" fillId="0" borderId="0" xfId="0" applyBorder="1" applyAlignment="1">
      <alignment horizontal="left"/>
    </xf>
    <xf numFmtId="0" fontId="2" fillId="0" borderId="0" xfId="0" applyFont="1" applyBorder="1"/>
    <xf numFmtId="0" fontId="0" fillId="0" borderId="3" xfId="0" applyBorder="1"/>
    <xf numFmtId="165" fontId="19" fillId="0" borderId="2" xfId="12" applyNumberFormat="1" applyFont="1" applyFill="1" applyBorder="1" applyAlignment="1">
      <alignment horizontal="center" vertical="center" wrapText="1"/>
    </xf>
    <xf numFmtId="165" fontId="20" fillId="10" borderId="12" xfId="12" applyNumberFormat="1" applyFont="1" applyFill="1" applyBorder="1" applyAlignment="1">
      <alignment vertical="center"/>
    </xf>
    <xf numFmtId="0" fontId="0" fillId="8" borderId="0" xfId="0" applyFill="1" applyAlignment="1">
      <alignment horizontal="center"/>
    </xf>
    <xf numFmtId="0" fontId="0" fillId="8" borderId="0" xfId="0" applyFill="1"/>
    <xf numFmtId="0" fontId="0" fillId="8" borderId="0" xfId="0" applyFill="1" applyAlignment="1">
      <alignment horizontal="left"/>
    </xf>
    <xf numFmtId="0" fontId="0" fillId="8" borderId="0" xfId="0" applyNumberFormat="1" applyFill="1" applyBorder="1"/>
    <xf numFmtId="1" fontId="0" fillId="6" borderId="9" xfId="0" applyNumberFormat="1" applyFill="1" applyBorder="1"/>
    <xf numFmtId="1" fontId="0" fillId="6" borderId="10" xfId="0" applyNumberFormat="1" applyFill="1" applyBorder="1"/>
    <xf numFmtId="0" fontId="6" fillId="18" borderId="1" xfId="14" applyFont="1" applyFill="1" applyBorder="1" applyAlignment="1">
      <alignment horizontal="center" vertical="center"/>
    </xf>
    <xf numFmtId="0" fontId="6" fillId="18" borderId="7" xfId="14" applyFont="1" applyFill="1" applyBorder="1" applyAlignment="1">
      <alignment horizontal="center" vertical="center"/>
    </xf>
    <xf numFmtId="0" fontId="6" fillId="0" borderId="1" xfId="14" applyFont="1" applyFill="1" applyBorder="1" applyAlignment="1">
      <alignment horizontal="center" vertical="center"/>
    </xf>
    <xf numFmtId="0" fontId="6" fillId="0" borderId="7" xfId="14" applyFont="1" applyFill="1" applyBorder="1" applyAlignment="1">
      <alignment horizontal="center" vertical="center"/>
    </xf>
    <xf numFmtId="0" fontId="6" fillId="0" borderId="2" xfId="14" applyFont="1" applyFill="1" applyBorder="1" applyAlignment="1">
      <alignment horizontal="center" vertical="center"/>
    </xf>
    <xf numFmtId="0" fontId="5" fillId="0" borderId="10" xfId="14" applyNumberFormat="1" applyFont="1" applyFill="1" applyBorder="1" applyAlignment="1">
      <alignment horizontal="center" vertical="center" wrapText="1"/>
    </xf>
    <xf numFmtId="0" fontId="5" fillId="0" borderId="2" xfId="14" applyNumberFormat="1" applyFont="1" applyFill="1" applyBorder="1" applyAlignment="1">
      <alignment horizontal="center" vertical="center" wrapText="1"/>
    </xf>
    <xf numFmtId="0" fontId="5" fillId="18" borderId="1" xfId="14" applyNumberFormat="1" applyFont="1" applyFill="1" applyBorder="1" applyAlignment="1">
      <alignment horizontal="center" vertical="center" wrapText="1"/>
    </xf>
    <xf numFmtId="0" fontId="5" fillId="18" borderId="7" xfId="14" applyNumberFormat="1" applyFont="1" applyFill="1" applyBorder="1" applyAlignment="1">
      <alignment horizontal="center" vertical="center" wrapText="1"/>
    </xf>
    <xf numFmtId="49" fontId="5" fillId="0" borderId="1" xfId="14" applyNumberFormat="1" applyFont="1" applyFill="1" applyBorder="1" applyAlignment="1">
      <alignment horizontal="center" vertical="center" wrapText="1"/>
    </xf>
    <xf numFmtId="49" fontId="5" fillId="0" borderId="7" xfId="14" applyNumberFormat="1" applyFont="1" applyFill="1" applyBorder="1" applyAlignment="1">
      <alignment horizontal="center" vertical="center" wrapText="1"/>
    </xf>
    <xf numFmtId="49" fontId="5" fillId="0" borderId="2" xfId="14" applyNumberFormat="1" applyFont="1" applyFill="1" applyBorder="1" applyAlignment="1">
      <alignment horizontal="center" vertical="center" wrapText="1"/>
    </xf>
    <xf numFmtId="49" fontId="5" fillId="0" borderId="1" xfId="14" applyNumberFormat="1" applyFill="1" applyBorder="1" applyAlignment="1">
      <alignment horizontal="center" vertical="center" wrapText="1"/>
    </xf>
    <xf numFmtId="49" fontId="5" fillId="0" borderId="7" xfId="14" applyNumberFormat="1" applyFill="1" applyBorder="1" applyAlignment="1">
      <alignment horizontal="center" vertical="center" wrapText="1"/>
    </xf>
    <xf numFmtId="49" fontId="5" fillId="0" borderId="2" xfId="14" applyNumberFormat="1" applyFill="1" applyBorder="1" applyAlignment="1">
      <alignment horizontal="center" vertical="center" wrapText="1"/>
    </xf>
    <xf numFmtId="0" fontId="5" fillId="0" borderId="0" xfId="14" applyNumberFormat="1" applyFill="1" applyAlignment="1">
      <alignment horizontal="center" vertical="center" wrapText="1"/>
    </xf>
    <xf numFmtId="0" fontId="5" fillId="0" borderId="25" xfId="14" applyFill="1" applyBorder="1" applyAlignment="1">
      <alignment horizontal="center" vertical="center"/>
    </xf>
    <xf numFmtId="0" fontId="5" fillId="0" borderId="24" xfId="14" applyFill="1" applyBorder="1"/>
    <xf numFmtId="0" fontId="5" fillId="18" borderId="9" xfId="14" applyFill="1" applyBorder="1"/>
    <xf numFmtId="0" fontId="5" fillId="18" borderId="11" xfId="14" applyFill="1" applyBorder="1"/>
    <xf numFmtId="0" fontId="5" fillId="18" borderId="8" xfId="14" applyFill="1" applyBorder="1"/>
    <xf numFmtId="0" fontId="5" fillId="0" borderId="6" xfId="14" applyFill="1" applyBorder="1"/>
    <xf numFmtId="0" fontId="5" fillId="0" borderId="12" xfId="14" applyFill="1" applyBorder="1"/>
    <xf numFmtId="0" fontId="5" fillId="0" borderId="25" xfId="14" applyFill="1" applyBorder="1"/>
    <xf numFmtId="0" fontId="5" fillId="18" borderId="6" xfId="14" applyFill="1" applyBorder="1"/>
    <xf numFmtId="0" fontId="5" fillId="18" borderId="0" xfId="14" applyFill="1" applyBorder="1"/>
    <xf numFmtId="0" fontId="5" fillId="18" borderId="12" xfId="14" applyFill="1" applyBorder="1"/>
    <xf numFmtId="0" fontId="5" fillId="0" borderId="23" xfId="14" applyFill="1" applyBorder="1" applyAlignment="1">
      <alignment horizontal="center" vertical="center"/>
    </xf>
    <xf numFmtId="0" fontId="5" fillId="0" borderId="23" xfId="14" applyFill="1" applyBorder="1"/>
    <xf numFmtId="0" fontId="5" fillId="18" borderId="4" xfId="14" applyFill="1" applyBorder="1"/>
    <xf numFmtId="0" fontId="5" fillId="18" borderId="3" xfId="14" applyFill="1" applyBorder="1"/>
    <xf numFmtId="0" fontId="5" fillId="18" borderId="5" xfId="14" applyFill="1" applyBorder="1"/>
    <xf numFmtId="0" fontId="5" fillId="0" borderId="4" xfId="14" applyFill="1" applyBorder="1"/>
    <xf numFmtId="0" fontId="5" fillId="0" borderId="3" xfId="14" applyFill="1" applyBorder="1"/>
    <xf numFmtId="0" fontId="5" fillId="0" borderId="5" xfId="14" applyFill="1" applyBorder="1"/>
    <xf numFmtId="9" fontId="18" fillId="0" borderId="0" xfId="12" applyFont="1" applyFill="1" applyAlignment="1">
      <alignment vertical="center"/>
    </xf>
    <xf numFmtId="9" fontId="19" fillId="0" borderId="7" xfId="12" applyFont="1" applyFill="1" applyBorder="1" applyAlignment="1">
      <alignment horizontal="center" vertical="center" wrapText="1"/>
    </xf>
    <xf numFmtId="168" fontId="20" fillId="10" borderId="12" xfId="0" applyNumberFormat="1" applyFont="1" applyFill="1" applyBorder="1" applyAlignment="1">
      <alignment vertical="center"/>
    </xf>
    <xf numFmtId="168" fontId="20" fillId="11" borderId="12" xfId="0" applyNumberFormat="1" applyFont="1" applyFill="1" applyBorder="1" applyAlignment="1">
      <alignment vertical="center"/>
    </xf>
    <xf numFmtId="168" fontId="20" fillId="0" borderId="12" xfId="0" applyNumberFormat="1" applyFont="1" applyFill="1" applyBorder="1" applyAlignment="1">
      <alignment vertical="center"/>
    </xf>
    <xf numFmtId="165" fontId="19" fillId="0" borderId="1" xfId="12" applyNumberFormat="1" applyFont="1" applyFill="1" applyBorder="1" applyAlignment="1">
      <alignment horizontal="center" vertical="center" wrapText="1"/>
    </xf>
    <xf numFmtId="0" fontId="21" fillId="4" borderId="11" xfId="0" applyFont="1" applyFill="1" applyBorder="1" applyAlignment="1">
      <alignment vertical="center"/>
    </xf>
    <xf numFmtId="0" fontId="21" fillId="4" borderId="3" xfId="0" applyFont="1" applyFill="1" applyBorder="1" applyAlignment="1">
      <alignment vertical="center"/>
    </xf>
    <xf numFmtId="0" fontId="21" fillId="4" borderId="7" xfId="0" applyFont="1" applyFill="1" applyBorder="1" applyAlignment="1">
      <alignment vertical="center"/>
    </xf>
    <xf numFmtId="165" fontId="19" fillId="10" borderId="0" xfId="12" applyNumberFormat="1" applyFont="1" applyFill="1" applyBorder="1" applyAlignment="1">
      <alignment vertical="center"/>
    </xf>
    <xf numFmtId="165" fontId="20" fillId="11" borderId="0" xfId="12" applyNumberFormat="1" applyFont="1" applyFill="1" applyBorder="1" applyAlignment="1">
      <alignment vertical="center"/>
    </xf>
    <xf numFmtId="165" fontId="20" fillId="0" borderId="0" xfId="12" applyNumberFormat="1" applyFont="1" applyBorder="1" applyAlignment="1">
      <alignment vertical="center"/>
    </xf>
    <xf numFmtId="0" fontId="19" fillId="0" borderId="0" xfId="0" applyFont="1" applyFill="1" applyBorder="1" applyAlignment="1">
      <alignment horizontal="center" vertical="center" wrapText="1"/>
    </xf>
    <xf numFmtId="165" fontId="51" fillId="4" borderId="7" xfId="12" applyNumberFormat="1" applyFont="1" applyFill="1" applyBorder="1" applyAlignment="1">
      <alignment horizontal="right" vertical="center"/>
    </xf>
    <xf numFmtId="0" fontId="6" fillId="6" borderId="0" xfId="14" applyFont="1" applyFill="1" applyBorder="1" applyAlignment="1">
      <alignment horizontal="center" vertical="center" wrapText="1"/>
    </xf>
    <xf numFmtId="0" fontId="6" fillId="0" borderId="3" xfId="14" applyFont="1" applyFill="1" applyBorder="1" applyAlignment="1">
      <alignment horizontal="center" vertical="center" wrapText="1"/>
    </xf>
    <xf numFmtId="0" fontId="15" fillId="0" borderId="3" xfId="14" applyFont="1" applyFill="1" applyBorder="1" applyAlignment="1">
      <alignment horizontal="center" vertical="center" wrapText="1"/>
    </xf>
    <xf numFmtId="0" fontId="5" fillId="6" borderId="3" xfId="14" applyFont="1" applyFill="1" applyBorder="1" applyAlignment="1">
      <alignment horizontal="left" vertical="center"/>
    </xf>
    <xf numFmtId="3" fontId="0" fillId="0" borderId="3" xfId="0" applyNumberFormat="1" applyBorder="1"/>
    <xf numFmtId="0" fontId="2" fillId="0" borderId="3" xfId="0" applyFont="1" applyBorder="1"/>
    <xf numFmtId="3" fontId="43" fillId="15" borderId="0" xfId="14" applyNumberFormat="1" applyFont="1" applyFill="1" applyAlignment="1">
      <alignment horizontal="left" vertical="center" wrapText="1"/>
    </xf>
    <xf numFmtId="170" fontId="47" fillId="15" borderId="0" xfId="14" applyNumberFormat="1" applyFont="1" applyFill="1" applyAlignment="1">
      <alignment horizontal="left" vertical="center"/>
    </xf>
    <xf numFmtId="3" fontId="52" fillId="2" borderId="0" xfId="14" applyNumberFormat="1" applyFont="1" applyFill="1" applyAlignment="1">
      <alignment horizontal="left" vertical="center" wrapText="1"/>
    </xf>
    <xf numFmtId="170" fontId="53" fillId="15" borderId="0" xfId="14" applyNumberFormat="1" applyFont="1" applyFill="1" applyAlignment="1">
      <alignment horizontal="left" vertical="center"/>
    </xf>
    <xf numFmtId="0" fontId="43" fillId="15" borderId="0" xfId="14" applyFont="1" applyFill="1" applyAlignment="1">
      <alignment horizontal="left" vertical="center" wrapText="1"/>
    </xf>
    <xf numFmtId="0" fontId="47" fillId="15" borderId="0" xfId="14" applyFont="1" applyFill="1" applyAlignment="1">
      <alignment horizontal="left" vertical="center"/>
    </xf>
    <xf numFmtId="0" fontId="54" fillId="15" borderId="0" xfId="14" applyFont="1" applyFill="1" applyAlignment="1">
      <alignment horizontal="left" vertical="center"/>
    </xf>
    <xf numFmtId="0" fontId="54" fillId="15" borderId="0" xfId="14" applyFont="1" applyFill="1" applyAlignment="1">
      <alignment horizontal="left" vertical="center" wrapText="1"/>
    </xf>
    <xf numFmtId="0" fontId="55" fillId="15" borderId="0" xfId="14" applyFont="1" applyFill="1" applyAlignment="1">
      <alignment horizontal="left" vertical="center" wrapText="1"/>
    </xf>
    <xf numFmtId="0" fontId="55" fillId="0" borderId="0" xfId="14" applyFont="1" applyFill="1" applyAlignment="1">
      <alignment horizontal="left" vertical="center" wrapText="1"/>
    </xf>
    <xf numFmtId="3" fontId="54" fillId="0" borderId="0" xfId="14" applyNumberFormat="1" applyFont="1" applyFill="1" applyAlignment="1">
      <alignment horizontal="left" vertical="center" wrapText="1"/>
    </xf>
    <xf numFmtId="3" fontId="47" fillId="0" borderId="0" xfId="14" applyNumberFormat="1" applyFont="1" applyFill="1" applyAlignment="1">
      <alignment horizontal="left" vertical="center" wrapText="1"/>
    </xf>
    <xf numFmtId="168" fontId="54" fillId="0" borderId="0" xfId="14" applyNumberFormat="1" applyFont="1" applyFill="1" applyAlignment="1">
      <alignment horizontal="left" vertical="center" wrapText="1"/>
    </xf>
    <xf numFmtId="168" fontId="55" fillId="0" borderId="0" xfId="14" applyNumberFormat="1" applyFont="1" applyFill="1" applyAlignment="1">
      <alignment horizontal="left" vertical="center" wrapText="1"/>
    </xf>
    <xf numFmtId="0" fontId="5" fillId="5" borderId="0" xfId="14" applyFont="1" applyFill="1" applyAlignment="1">
      <alignment horizontal="left" vertical="center"/>
    </xf>
    <xf numFmtId="170" fontId="46" fillId="15" borderId="0" xfId="14" applyNumberFormat="1" applyFont="1" applyFill="1" applyAlignment="1">
      <alignment horizontal="right" vertical="center"/>
    </xf>
    <xf numFmtId="3" fontId="52" fillId="2" borderId="0" xfId="14" applyNumberFormat="1" applyFont="1" applyFill="1" applyAlignment="1">
      <alignment horizontal="right" vertical="center"/>
    </xf>
    <xf numFmtId="170" fontId="52" fillId="15" borderId="0" xfId="14" applyNumberFormat="1" applyFont="1" applyFill="1" applyAlignment="1">
      <alignment horizontal="right" vertical="center"/>
    </xf>
    <xf numFmtId="0" fontId="46" fillId="15" borderId="0" xfId="14" applyFont="1" applyFill="1" applyAlignment="1">
      <alignment horizontal="right" vertical="center"/>
    </xf>
    <xf numFmtId="0" fontId="5" fillId="15" borderId="0" xfId="14" applyFont="1" applyFill="1"/>
    <xf numFmtId="0" fontId="56" fillId="15" borderId="0" xfId="14" applyFont="1" applyFill="1"/>
    <xf numFmtId="0" fontId="56" fillId="0" borderId="0" xfId="14" applyFont="1" applyFill="1"/>
    <xf numFmtId="3" fontId="5" fillId="0" borderId="0" xfId="14" applyNumberFormat="1" applyFont="1" applyFill="1"/>
    <xf numFmtId="170" fontId="46" fillId="0" borderId="0" xfId="14" applyNumberFormat="1" applyFont="1" applyFill="1"/>
    <xf numFmtId="168" fontId="5" fillId="0" borderId="0" xfId="14" applyNumberFormat="1" applyFont="1" applyFill="1"/>
    <xf numFmtId="168" fontId="56" fillId="0" borderId="0" xfId="14" applyNumberFormat="1" applyFont="1" applyFill="1"/>
    <xf numFmtId="170" fontId="46" fillId="15" borderId="0" xfId="14" applyNumberFormat="1" applyFont="1" applyFill="1"/>
    <xf numFmtId="3" fontId="52" fillId="2" borderId="0" xfId="14" applyNumberFormat="1" applyFont="1" applyFill="1"/>
    <xf numFmtId="170" fontId="52" fillId="15" borderId="0" xfId="14" applyNumberFormat="1" applyFont="1" applyFill="1"/>
    <xf numFmtId="0" fontId="46" fillId="15" borderId="0" xfId="14" applyFont="1" applyFill="1"/>
    <xf numFmtId="4" fontId="5" fillId="15" borderId="0" xfId="14" applyNumberFormat="1" applyFont="1" applyFill="1" applyAlignment="1">
      <alignment horizontal="right" vertical="center"/>
    </xf>
    <xf numFmtId="168" fontId="51" fillId="4" borderId="7" xfId="0" applyNumberFormat="1" applyFont="1" applyFill="1" applyBorder="1" applyAlignment="1">
      <alignment horizontal="right" vertical="center"/>
    </xf>
    <xf numFmtId="9" fontId="19" fillId="8" borderId="7" xfId="12" applyFont="1" applyFill="1" applyBorder="1" applyAlignment="1">
      <alignment horizontal="center" vertical="center" wrapText="1"/>
    </xf>
    <xf numFmtId="9" fontId="19" fillId="8" borderId="0" xfId="12" applyFont="1" applyFill="1" applyBorder="1" applyAlignment="1">
      <alignment vertical="center"/>
    </xf>
    <xf numFmtId="9" fontId="20" fillId="8" borderId="0" xfId="12" applyFont="1" applyFill="1" applyBorder="1" applyAlignment="1">
      <alignment vertical="center"/>
    </xf>
    <xf numFmtId="9" fontId="20" fillId="8" borderId="0" xfId="12" applyFont="1" applyFill="1" applyBorder="1" applyAlignment="1">
      <alignment horizontal="right" vertical="center"/>
    </xf>
    <xf numFmtId="9" fontId="51" fillId="8" borderId="7" xfId="12" applyFont="1" applyFill="1" applyBorder="1" applyAlignment="1">
      <alignment horizontal="right" vertical="center"/>
    </xf>
    <xf numFmtId="9" fontId="19" fillId="0" borderId="1" xfId="12" applyFont="1" applyFill="1" applyBorder="1" applyAlignment="1">
      <alignment horizontal="center" vertical="center" wrapText="1"/>
    </xf>
    <xf numFmtId="9" fontId="20" fillId="11" borderId="0" xfId="12" applyFont="1" applyFill="1" applyBorder="1" applyAlignment="1">
      <alignment horizontal="right" vertical="center"/>
    </xf>
    <xf numFmtId="9" fontId="20" fillId="0" borderId="3" xfId="12" applyFont="1" applyBorder="1" applyAlignment="1">
      <alignment vertical="center"/>
    </xf>
    <xf numFmtId="9" fontId="51" fillId="4" borderId="1" xfId="12" applyNumberFormat="1" applyFont="1" applyFill="1" applyBorder="1" applyAlignment="1">
      <alignment horizontal="right" vertical="center"/>
    </xf>
    <xf numFmtId="0" fontId="2" fillId="16" borderId="4" xfId="0" applyFont="1" applyFill="1" applyBorder="1" applyAlignment="1">
      <alignment horizontal="center" vertical="center" wrapText="1"/>
    </xf>
    <xf numFmtId="9" fontId="0" fillId="0" borderId="1" xfId="12" applyFont="1" applyBorder="1"/>
    <xf numFmtId="9" fontId="0" fillId="0" borderId="9" xfId="12" applyFont="1" applyBorder="1"/>
    <xf numFmtId="9" fontId="57" fillId="0" borderId="24" xfId="0" applyNumberFormat="1" applyFont="1" applyBorder="1" applyAlignment="1">
      <alignment horizontal="right"/>
    </xf>
    <xf numFmtId="0" fontId="21" fillId="4" borderId="1"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6"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6" fillId="0" borderId="1" xfId="14" applyFont="1" applyFill="1" applyBorder="1" applyAlignment="1">
      <alignment horizontal="center" vertical="center"/>
    </xf>
    <xf numFmtId="0" fontId="6" fillId="0" borderId="2" xfId="14" applyFont="1" applyFill="1" applyBorder="1" applyAlignment="1">
      <alignment horizontal="center" vertical="center"/>
    </xf>
    <xf numFmtId="0" fontId="22" fillId="0" borderId="13" xfId="0" applyFont="1" applyBorder="1" applyAlignment="1">
      <alignment vertical="center"/>
    </xf>
    <xf numFmtId="0" fontId="22" fillId="0" borderId="14" xfId="0" applyFont="1" applyBorder="1" applyAlignment="1">
      <alignment vertical="center"/>
    </xf>
    <xf numFmtId="0" fontId="22" fillId="0" borderId="15" xfId="0" applyFont="1" applyBorder="1" applyAlignment="1">
      <alignment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15" fontId="22" fillId="0" borderId="13" xfId="0" applyNumberFormat="1" applyFont="1" applyBorder="1" applyAlignment="1">
      <alignment vertical="center"/>
    </xf>
    <xf numFmtId="15" fontId="22" fillId="0" borderId="14" xfId="0" applyNumberFormat="1" applyFont="1" applyBorder="1" applyAlignment="1">
      <alignment vertical="center"/>
    </xf>
    <xf numFmtId="15" fontId="22" fillId="0" borderId="15" xfId="0" applyNumberFormat="1"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25" fillId="0" borderId="21" xfId="0" applyFont="1" applyBorder="1" applyAlignment="1">
      <alignment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5" xfId="0" applyFont="1" applyBorder="1" applyAlignment="1">
      <alignment vertical="center"/>
    </xf>
    <xf numFmtId="0" fontId="25" fillId="0" borderId="21" xfId="0" applyFont="1" applyBorder="1" applyAlignment="1">
      <alignment horizontal="center" vertical="center"/>
    </xf>
    <xf numFmtId="0" fontId="22" fillId="0" borderId="21" xfId="0" applyFont="1" applyBorder="1" applyAlignment="1">
      <alignment vertical="center"/>
    </xf>
    <xf numFmtId="15" fontId="22" fillId="0" borderId="21" xfId="0" applyNumberFormat="1" applyFont="1" applyBorder="1" applyAlignment="1">
      <alignment vertical="center"/>
    </xf>
    <xf numFmtId="0" fontId="2" fillId="0" borderId="13" xfId="0" applyFont="1" applyBorder="1" applyAlignment="1">
      <alignment vertical="center"/>
    </xf>
    <xf numFmtId="0" fontId="2" fillId="0" borderId="21" xfId="0" applyFont="1" applyBorder="1" applyAlignment="1">
      <alignment vertical="center"/>
    </xf>
    <xf numFmtId="0" fontId="0" fillId="13" borderId="13" xfId="0" applyFill="1" applyBorder="1" applyAlignment="1">
      <alignment vertical="center" wrapText="1"/>
    </xf>
    <xf numFmtId="0" fontId="0" fillId="13" borderId="14" xfId="0" applyFill="1" applyBorder="1" applyAlignment="1">
      <alignment vertical="center" wrapText="1"/>
    </xf>
    <xf numFmtId="0" fontId="0" fillId="13" borderId="21" xfId="0" applyFill="1" applyBorder="1" applyAlignment="1">
      <alignment vertical="center" wrapText="1"/>
    </xf>
    <xf numFmtId="15" fontId="0" fillId="13" borderId="13" xfId="0" applyNumberFormat="1" applyFill="1" applyBorder="1" applyAlignment="1">
      <alignment vertical="center" wrapText="1"/>
    </xf>
    <xf numFmtId="15" fontId="0" fillId="13" borderId="14" xfId="0" applyNumberFormat="1" applyFill="1" applyBorder="1" applyAlignment="1">
      <alignment vertical="center" wrapText="1"/>
    </xf>
    <xf numFmtId="15" fontId="0" fillId="13" borderId="21" xfId="0" applyNumberFormat="1" applyFill="1" applyBorder="1" applyAlignment="1">
      <alignment vertical="center" wrapText="1"/>
    </xf>
    <xf numFmtId="0" fontId="0" fillId="13" borderId="13" xfId="0" applyFill="1" applyBorder="1" applyAlignment="1">
      <alignment horizontal="center" vertical="center" wrapText="1"/>
    </xf>
    <xf numFmtId="0" fontId="0" fillId="13" borderId="14" xfId="0" applyFill="1" applyBorder="1" applyAlignment="1">
      <alignment horizontal="center" vertical="center" wrapText="1"/>
    </xf>
    <xf numFmtId="0" fontId="0" fillId="13" borderId="21" xfId="0" applyFill="1" applyBorder="1" applyAlignment="1">
      <alignment horizontal="center" vertical="center" wrapText="1"/>
    </xf>
    <xf numFmtId="0" fontId="25" fillId="3" borderId="13" xfId="0" applyFont="1" applyFill="1" applyBorder="1" applyAlignment="1">
      <alignment vertical="center"/>
    </xf>
    <xf numFmtId="0" fontId="25" fillId="3" borderId="14" xfId="0" applyFont="1" applyFill="1" applyBorder="1" applyAlignment="1">
      <alignment vertical="center"/>
    </xf>
    <xf numFmtId="0" fontId="25" fillId="3" borderId="21" xfId="0" applyFont="1" applyFill="1" applyBorder="1" applyAlignment="1">
      <alignment vertical="center"/>
    </xf>
    <xf numFmtId="0" fontId="30" fillId="3" borderId="13" xfId="0" applyFont="1" applyFill="1" applyBorder="1" applyAlignment="1">
      <alignment vertical="center"/>
    </xf>
    <xf numFmtId="0" fontId="30" fillId="3" borderId="14" xfId="0" applyFont="1" applyFill="1" applyBorder="1" applyAlignment="1">
      <alignment vertical="center"/>
    </xf>
    <xf numFmtId="0" fontId="30" fillId="3" borderId="21" xfId="0" applyFont="1" applyFill="1" applyBorder="1" applyAlignment="1">
      <alignment vertical="center"/>
    </xf>
  </cellXfs>
  <cellStyles count="16">
    <cellStyle name="Comma" xfId="2" builtinId="3"/>
    <cellStyle name="Comma 2" xfId="3"/>
    <cellStyle name="Comma 2 2" xfId="13"/>
    <cellStyle name="Followed Hyperlink" xfId="5" builtinId="9" hidden="1"/>
    <cellStyle name="Followed Hyperlink" xfId="7" builtinId="9" hidden="1"/>
    <cellStyle name="Followed Hyperlink" xfId="9" builtinId="9" hidden="1"/>
    <cellStyle name="Followed Hyperlink" xfId="11" builtinId="9" hidden="1"/>
    <cellStyle name="Hyperlink" xfId="4" builtinId="8" hidden="1"/>
    <cellStyle name="Hyperlink" xfId="6" builtinId="8" hidden="1"/>
    <cellStyle name="Hyperlink" xfId="8" builtinId="8" hidden="1"/>
    <cellStyle name="Hyperlink" xfId="10" builtinId="8" hidden="1"/>
    <cellStyle name="Normal" xfId="0" builtinId="0"/>
    <cellStyle name="Normal 2" xfId="1"/>
    <cellStyle name="Normal 3" xfId="14"/>
    <cellStyle name="Normal 4" xfId="15"/>
    <cellStyle name="Percent" xfId="12" builtinId="5"/>
  </cellStyles>
  <dxfs count="42">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center" textRotation="0" wrapText="0" indent="0" justifyLastLine="0" shrinkToFit="0" readingOrder="0"/>
    </dxf>
    <dxf>
      <numFmt numFmtId="0" formatCode="General"/>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numFmt numFmtId="1" formatCode="0"/>
      <fill>
        <patternFill patternType="solid">
          <fgColor indexed="64"/>
          <bgColor rgb="FFFFFFCC"/>
        </patternFill>
      </fill>
      <border diagonalUp="0" diagonalDown="0" outline="0">
        <left style="thin">
          <color auto="1"/>
        </left>
        <right style="thin">
          <color auto="1"/>
        </right>
        <top style="thin">
          <color auto="1"/>
        </top>
        <bottom style="thin">
          <color auto="1"/>
        </bottom>
      </border>
    </dxf>
    <dxf>
      <numFmt numFmtId="1" formatCode="0"/>
      <fill>
        <patternFill patternType="solid">
          <fgColor indexed="64"/>
          <bgColor rgb="FFFFFFCC"/>
        </patternFill>
      </fill>
      <border diagonalUp="0" diagonalDown="0" outline="0">
        <left style="thin">
          <color auto="1"/>
        </left>
        <right/>
        <top style="thin">
          <color auto="1"/>
        </top>
        <bottom/>
      </border>
    </dxf>
    <dxf>
      <numFmt numFmtId="1" formatCode="0"/>
      <fill>
        <patternFill>
          <fgColor indexed="64"/>
          <bgColor rgb="FFFFFFCC"/>
        </patternFill>
      </fill>
      <border diagonalUp="0" diagonalDown="0" outline="0">
        <left style="thin">
          <color auto="1"/>
        </left>
        <right style="thin">
          <color indexed="64"/>
        </right>
        <top style="thin">
          <color auto="1"/>
        </top>
        <bottom style="thin">
          <color auto="1"/>
        </bottom>
      </border>
    </dxf>
    <dxf>
      <numFmt numFmtId="1" formatCode="0"/>
      <fill>
        <patternFill patternType="solid">
          <fgColor indexed="64"/>
          <bgColor rgb="FFFFFFCC"/>
        </patternFill>
      </fill>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Calibri"/>
        <scheme val="minor"/>
      </font>
      <numFmt numFmtId="1" formatCode="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rgb="FFC00000"/>
        <name val="Calibri"/>
        <scheme val="minor"/>
      </font>
      <numFmt numFmtId="13" formatCode="0%"/>
      <alignment horizontal="right" vertical="bottom"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Calibri"/>
        <scheme val="minor"/>
      </font>
      <border diagonalUp="0" diagonalDown="0" outline="0">
        <left/>
        <right/>
        <top style="thin">
          <color auto="1"/>
        </top>
        <bottom style="thin">
          <color auto="1"/>
        </bottom>
      </border>
    </dxf>
    <dxf>
      <font>
        <b val="0"/>
        <i val="0"/>
        <strike val="0"/>
        <condense val="0"/>
        <extend val="0"/>
        <outline val="0"/>
        <shadow val="0"/>
        <u val="none"/>
        <vertAlign val="baseline"/>
        <sz val="11"/>
        <color rgb="FFC00000"/>
        <name val="Calibri"/>
        <scheme val="minor"/>
      </font>
      <numFmt numFmtId="13" formatCode="0%"/>
      <alignment horizontal="right" vertical="bottom" textRotation="0" wrapText="0" indent="0" justifyLastLine="0" shrinkToFit="0" readingOrder="0"/>
      <border diagonalUp="0" diagonalDown="0" outline="0">
        <left style="thin">
          <color auto="1"/>
        </left>
        <right style="thin">
          <color auto="1"/>
        </right>
        <top style="thin">
          <color auto="1"/>
        </top>
        <bottom/>
      </border>
    </dxf>
    <dxf>
      <border diagonalUp="0" diagonalDown="0" outline="0">
        <left style="thin">
          <color indexed="64"/>
        </left>
        <right style="thin">
          <color auto="1"/>
        </right>
        <top style="thin">
          <color indexed="64"/>
        </top>
        <bottom style="thin">
          <color indexed="64"/>
        </bottom>
      </border>
    </dxf>
    <dxf>
      <numFmt numFmtId="0" formatCode="General"/>
      <fill>
        <patternFill patternType="solid">
          <fgColor indexed="64"/>
          <bgColor rgb="FFFFFFCC"/>
        </patternFill>
      </fill>
      <border diagonalUp="0" diagonalDown="0" outline="0">
        <left style="thin">
          <color auto="1"/>
        </left>
        <right style="thin">
          <color auto="1"/>
        </right>
        <top style="thin">
          <color auto="1"/>
        </top>
        <bottom/>
      </border>
    </dxf>
    <dxf>
      <numFmt numFmtId="0" formatCode="General"/>
      <fill>
        <patternFill patternType="solid">
          <fgColor indexed="64"/>
          <bgColor rgb="FFFFFFCC"/>
        </patternFill>
      </fill>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solid">
          <fgColor indexed="64"/>
          <bgColor rgb="FFFFFFCC"/>
        </patternFill>
      </fill>
      <border diagonalUp="0" diagonalDown="0" outline="0">
        <left style="thin">
          <color auto="1"/>
        </left>
        <right style="thin">
          <color auto="1"/>
        </right>
        <top style="thin">
          <color auto="1"/>
        </top>
        <bottom/>
      </border>
    </dxf>
    <dxf>
      <numFmt numFmtId="0" formatCode="General"/>
      <fill>
        <patternFill>
          <fgColor indexed="64"/>
          <bgColor rgb="FFFFFFCC"/>
        </patternFill>
      </fill>
      <border diagonalUp="0" diagonalDown="0">
        <left style="thin">
          <color indexed="64"/>
        </left>
        <right style="thin">
          <color indexed="64"/>
        </right>
        <top style="thin">
          <color indexed="64"/>
        </top>
        <bottom style="thin">
          <color indexed="64"/>
        </bottom>
      </border>
    </dxf>
    <dxf>
      <numFmt numFmtId="0" formatCode="General"/>
      <fill>
        <patternFill patternType="solid">
          <fgColor indexed="64"/>
          <bgColor rgb="FFFFFFCC"/>
        </patternFill>
      </fill>
      <border diagonalUp="0" diagonalDown="0" outline="0">
        <left style="thin">
          <color auto="1"/>
        </left>
        <right style="thin">
          <color auto="1"/>
        </right>
        <top style="thin">
          <color auto="1"/>
        </top>
        <bottom/>
      </border>
    </dxf>
    <dxf>
      <numFmt numFmtId="1" formatCode="0"/>
      <fill>
        <patternFill>
          <fgColor indexed="64"/>
          <bgColor rgb="FFFFFFCC"/>
        </patternFill>
      </fill>
      <border diagonalUp="0" diagonalDown="0">
        <left style="thin">
          <color indexed="64"/>
        </left>
        <right style="thin">
          <color indexed="64"/>
        </right>
        <top style="thin">
          <color indexed="64"/>
        </top>
        <bottom style="thin">
          <color indexed="64"/>
        </bottom>
      </border>
    </dxf>
    <dxf>
      <numFmt numFmtId="0" formatCode="General"/>
      <border diagonalUp="0" diagonalDown="0" outline="0">
        <left style="thin">
          <color auto="1"/>
        </left>
        <right style="thin">
          <color auto="1"/>
        </right>
        <top style="thin">
          <color auto="1"/>
        </top>
        <bottom/>
      </border>
    </dxf>
    <dxf>
      <numFmt numFmtId="0" formatCode="General"/>
      <border diagonalUp="0" diagonalDown="0" outline="0">
        <left style="thin">
          <color indexed="64"/>
        </left>
        <right style="thin">
          <color auto="1"/>
        </right>
        <top style="thin">
          <color indexed="64"/>
        </top>
        <bottom style="thin">
          <color indexed="64"/>
        </bottom>
      </border>
    </dxf>
    <dxf>
      <numFmt numFmtId="0" formatCode="General"/>
      <border diagonalUp="0" diagonalDown="0" outline="0">
        <left style="thin">
          <color auto="1"/>
        </left>
        <right style="thin">
          <color auto="1"/>
        </right>
        <top style="thin">
          <color auto="1"/>
        </top>
        <bottom/>
      </border>
    </dxf>
    <dxf>
      <numFmt numFmtId="0" formatCode="General"/>
      <border diagonalUp="0" diagonalDown="0">
        <left style="thin">
          <color indexed="64"/>
        </left>
        <right style="thin">
          <color indexed="64"/>
        </right>
        <top style="thin">
          <color indexed="64"/>
        </top>
        <bottom style="thin">
          <color indexed="64"/>
        </bottom>
        <vertical/>
        <horizontal/>
      </border>
    </dxf>
    <dxf>
      <numFmt numFmtId="1" formatCode="0"/>
      <border diagonalUp="0" diagonalDown="0" outline="0">
        <left/>
        <right style="thin">
          <color auto="1"/>
        </right>
        <top style="thin">
          <color auto="1"/>
        </top>
        <bottom/>
      </border>
    </dxf>
    <dxf>
      <numFmt numFmtId="1" formatCode="0"/>
      <border diagonalUp="0" diagonalDown="0">
        <left/>
        <right style="thin">
          <color auto="1"/>
        </right>
        <top style="thin">
          <color auto="1"/>
        </top>
        <bottom style="thin">
          <color auto="1"/>
        </bottom>
        <vertical/>
        <horizontal/>
      </border>
    </dxf>
    <dxf>
      <numFmt numFmtId="1" formatCode="0"/>
      <border diagonalUp="0" diagonalDown="0" outline="0">
        <left/>
        <right style="thin">
          <color auto="1"/>
        </right>
        <top style="thin">
          <color auto="1"/>
        </top>
        <bottom/>
      </border>
    </dxf>
    <dxf>
      <numFmt numFmtId="0" formatCode="General"/>
      <border diagonalUp="0" diagonalDown="0">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outline="0">
        <left/>
        <right style="thin">
          <color auto="1"/>
        </right>
        <top style="thin">
          <color auto="1"/>
        </top>
        <bottom/>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indexed="64"/>
        </left>
        <right style="thin">
          <color indexed="64"/>
        </right>
        <top style="thin">
          <color auto="1"/>
        </top>
        <bottom style="thin">
          <color auto="1"/>
        </bottom>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8"/>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alignment horizontal="center" vertical="center" textRotation="0" wrapText="0" indent="0" justifyLastLine="0" shrinkToFit="0" readingOrder="0"/>
    </dxf>
  </dxfs>
  <tableStyles count="0" defaultTableStyle="TableStyleMedium9" defaultPivotStyle="PivotStyleLight16"/>
  <colors>
    <mruColors>
      <color rgb="FFFFFF99"/>
      <color rgb="FFFFFFCC"/>
      <color rgb="FFFF3B3B"/>
      <color rgb="FFE5D0D0"/>
      <color rgb="FFFFCC66"/>
      <color rgb="FF7F1416"/>
      <color rgb="FF9943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itty/Dropbox%20(GSC)/2016%20Fiji%20-%20TC%20Winston/07%20IM/Datasets/Housing%20Damage/2016.04.05%20Housing%20Damage%20Data%20Upd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ji/GIS/vill-sett_Location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mitty/Dropbox%20(GSC)/2016%20Fiji%20-%20TC%20Winston/07%20IM/Indicators/Population_Data/Popn%20Prj_Childr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mitty/Dropbox%20(GSC)/2016%20Fiji%20-%20TC%20Winston/07%20IM/Indicators/Damaged%20Shel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mitty/Dropbox%20(GSC)/2016%20Fiji%20-%20TC%20Winston/07%20IM/Indicators/School_Damaged_Geocode_Matc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mitty/Dropbox%20(GSC)/2016%20Fiji%20-%20TC%20Winston/07%20IM/Indicators/Population_Data/land%20tenure_disabil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lter Sector Summary"/>
      <sheetName val="4 April Comm Damage"/>
      <sheetName val="15 March Comm Damage"/>
      <sheetName val="4 April vs 15 March"/>
      <sheetName val="7 March Comm Damage"/>
      <sheetName val="Local Government Assessment"/>
      <sheetName val="Sheet5"/>
      <sheetName val="Tikina_Location"/>
      <sheetName val="TID"/>
    </sheetNames>
    <sheetDataSet>
      <sheetData sheetId="0"/>
      <sheetData sheetId="1"/>
      <sheetData sheetId="2"/>
      <sheetData sheetId="3"/>
      <sheetData sheetId="4"/>
      <sheetData sheetId="5"/>
      <sheetData sheetId="6"/>
      <sheetData sheetId="7">
        <row r="3">
          <cell r="A3" t="str">
            <v>Nailaga</v>
          </cell>
        </row>
      </sheetData>
      <sheetData sheetId="8">
        <row r="2">
          <cell r="A2" t="str">
            <v>Ba</v>
          </cell>
          <cell r="B2" t="str">
            <v>101</v>
          </cell>
        </row>
        <row r="3">
          <cell r="A3" t="str">
            <v>Baravi</v>
          </cell>
          <cell r="B3" t="str">
            <v>801</v>
          </cell>
        </row>
        <row r="4">
          <cell r="A4" t="str">
            <v>Batiki</v>
          </cell>
          <cell r="B4" t="str">
            <v>601</v>
          </cell>
        </row>
        <row r="5">
          <cell r="A5" t="str">
            <v>Bau</v>
          </cell>
          <cell r="B5" t="str">
            <v>1401</v>
          </cell>
        </row>
        <row r="6">
          <cell r="A6" t="str">
            <v>Beqa</v>
          </cell>
          <cell r="B6" t="str">
            <v>1201</v>
          </cell>
        </row>
        <row r="7">
          <cell r="A7" t="str">
            <v>Bua</v>
          </cell>
          <cell r="B7" t="str">
            <v>201</v>
          </cell>
        </row>
        <row r="8">
          <cell r="A8" t="str">
            <v>Cakaudrove</v>
          </cell>
          <cell r="B8" t="str">
            <v>301</v>
          </cell>
        </row>
        <row r="9">
          <cell r="A9" t="str">
            <v>Cicia</v>
          </cell>
          <cell r="B9" t="str">
            <v>501</v>
          </cell>
        </row>
        <row r="10">
          <cell r="A10" t="str">
            <v>Cikobia</v>
          </cell>
          <cell r="B10" t="str">
            <v>701</v>
          </cell>
        </row>
        <row r="11">
          <cell r="A11" t="str">
            <v>Cuvu</v>
          </cell>
          <cell r="B11" t="str">
            <v>802</v>
          </cell>
        </row>
        <row r="12">
          <cell r="A12" t="str">
            <v>Dogotuki</v>
          </cell>
          <cell r="B12" t="str">
            <v>702</v>
          </cell>
        </row>
        <row r="13">
          <cell r="A13" t="str">
            <v>Gau</v>
          </cell>
          <cell r="B13" t="str">
            <v>602</v>
          </cell>
        </row>
        <row r="14">
          <cell r="A14" t="str">
            <v>Kabara</v>
          </cell>
          <cell r="B14" t="str">
            <v>502</v>
          </cell>
        </row>
        <row r="15">
          <cell r="A15" t="str">
            <v>Koro</v>
          </cell>
          <cell r="B15" t="str">
            <v>603</v>
          </cell>
        </row>
        <row r="16">
          <cell r="A16" t="str">
            <v>Labasa</v>
          </cell>
          <cell r="B16" t="str">
            <v>703</v>
          </cell>
        </row>
        <row r="17">
          <cell r="A17" t="str">
            <v>Lakeba</v>
          </cell>
          <cell r="B17" t="str">
            <v>503</v>
          </cell>
        </row>
        <row r="18">
          <cell r="A18" t="str">
            <v>Lami</v>
          </cell>
          <cell r="B18" t="e">
            <v>#N/A</v>
          </cell>
        </row>
        <row r="19">
          <cell r="A19" t="str">
            <v>Lau_Other</v>
          </cell>
          <cell r="B19" t="e">
            <v>#N/A</v>
          </cell>
        </row>
        <row r="20">
          <cell r="A20" t="str">
            <v>Lomai_OtherIs</v>
          </cell>
          <cell r="B20">
            <v>606</v>
          </cell>
        </row>
        <row r="21">
          <cell r="A21" t="str">
            <v>Lomaivuna</v>
          </cell>
          <cell r="B21" t="str">
            <v>901</v>
          </cell>
        </row>
        <row r="22">
          <cell r="A22" t="str">
            <v>Lomaloma</v>
          </cell>
          <cell r="B22" t="str">
            <v>504</v>
          </cell>
        </row>
        <row r="23">
          <cell r="A23" t="str">
            <v>Macuata</v>
          </cell>
          <cell r="B23" t="str">
            <v>704</v>
          </cell>
        </row>
        <row r="24">
          <cell r="A24" t="str">
            <v>Magodro</v>
          </cell>
          <cell r="B24" t="str">
            <v>102</v>
          </cell>
        </row>
        <row r="25">
          <cell r="A25" t="str">
            <v>Malolo</v>
          </cell>
          <cell r="B25" t="str">
            <v>803</v>
          </cell>
        </row>
        <row r="26">
          <cell r="A26" t="str">
            <v>Malomalo</v>
          </cell>
          <cell r="B26" t="str">
            <v>804</v>
          </cell>
        </row>
        <row r="27">
          <cell r="A27" t="str">
            <v>Matailobau</v>
          </cell>
          <cell r="B27" t="str">
            <v>902</v>
          </cell>
        </row>
        <row r="28">
          <cell r="A28" t="str">
            <v>Matuku</v>
          </cell>
          <cell r="B28" t="str">
            <v>505</v>
          </cell>
        </row>
        <row r="29">
          <cell r="A29" t="str">
            <v>Moala</v>
          </cell>
          <cell r="B29" t="str">
            <v>506</v>
          </cell>
        </row>
        <row r="30">
          <cell r="A30" t="str">
            <v>Moce</v>
          </cell>
          <cell r="B30" t="str">
            <v>507</v>
          </cell>
        </row>
        <row r="31">
          <cell r="A31" t="str">
            <v>Mualevu</v>
          </cell>
          <cell r="B31" t="str">
            <v>508</v>
          </cell>
        </row>
        <row r="32">
          <cell r="A32" t="str">
            <v>Nabukelevu</v>
          </cell>
          <cell r="B32" t="str">
            <v>401</v>
          </cell>
        </row>
        <row r="33">
          <cell r="A33" t="str">
            <v>Naceva</v>
          </cell>
          <cell r="B33" t="str">
            <v>402</v>
          </cell>
        </row>
        <row r="34">
          <cell r="A34" t="str">
            <v>Nadi</v>
          </cell>
          <cell r="B34" t="str">
            <v>103</v>
          </cell>
        </row>
        <row r="35">
          <cell r="A35" t="str">
            <v>Nairai</v>
          </cell>
          <cell r="B35" t="str">
            <v>604</v>
          </cell>
        </row>
        <row r="36">
          <cell r="A36" t="str">
            <v>Naitasiri</v>
          </cell>
          <cell r="B36" t="str">
            <v>903</v>
          </cell>
        </row>
        <row r="37">
          <cell r="A37" t="str">
            <v>Nakasaleka</v>
          </cell>
          <cell r="B37" t="str">
            <v>403</v>
          </cell>
        </row>
        <row r="38">
          <cell r="A38" t="str">
            <v>Nakelo</v>
          </cell>
          <cell r="B38" t="str">
            <v>1402</v>
          </cell>
        </row>
        <row r="39">
          <cell r="A39" t="str">
            <v>Nakorotubu</v>
          </cell>
          <cell r="B39" t="str">
            <v>1101</v>
          </cell>
        </row>
        <row r="40">
          <cell r="A40" t="str">
            <v>Nalawa</v>
          </cell>
          <cell r="B40" t="str">
            <v>1102</v>
          </cell>
        </row>
        <row r="41">
          <cell r="A41" t="str">
            <v>Namosi</v>
          </cell>
          <cell r="B41" t="str">
            <v>1001</v>
          </cell>
        </row>
        <row r="42">
          <cell r="A42" t="str">
            <v>Nasavusavu</v>
          </cell>
          <cell r="B42" t="str">
            <v>302</v>
          </cell>
        </row>
        <row r="43">
          <cell r="A43" t="str">
            <v>Nasigatoka</v>
          </cell>
          <cell r="B43" t="str">
            <v>805</v>
          </cell>
        </row>
        <row r="44">
          <cell r="A44" t="str">
            <v>Naviti</v>
          </cell>
          <cell r="B44" t="str">
            <v>104</v>
          </cell>
        </row>
        <row r="45">
          <cell r="A45" t="str">
            <v>Navosa</v>
          </cell>
          <cell r="B45" t="str">
            <v>806</v>
          </cell>
        </row>
        <row r="46">
          <cell r="A46" t="str">
            <v>Nawaka</v>
          </cell>
          <cell r="B46" t="str">
            <v>105</v>
          </cell>
        </row>
        <row r="47">
          <cell r="A47" t="str">
            <v>Nayau</v>
          </cell>
          <cell r="B47" t="str">
            <v>509</v>
          </cell>
        </row>
        <row r="48">
          <cell r="A48" t="str">
            <v>Noco</v>
          </cell>
          <cell r="B48" t="str">
            <v>1202</v>
          </cell>
        </row>
        <row r="49">
          <cell r="A49" t="str">
            <v>Nuku</v>
          </cell>
          <cell r="B49" t="str">
            <v>1301</v>
          </cell>
        </row>
        <row r="50">
          <cell r="A50" t="str">
            <v>Oneata</v>
          </cell>
          <cell r="B50" t="str">
            <v>510</v>
          </cell>
        </row>
        <row r="51">
          <cell r="A51" t="str">
            <v>Ono</v>
          </cell>
          <cell r="B51" t="str">
            <v>511</v>
          </cell>
        </row>
        <row r="52">
          <cell r="A52" t="str">
            <v>Ovalau</v>
          </cell>
          <cell r="B52" t="str">
            <v>605</v>
          </cell>
        </row>
        <row r="53">
          <cell r="A53" t="str">
            <v>Rabi</v>
          </cell>
          <cell r="B53" t="str">
            <v>303</v>
          </cell>
        </row>
        <row r="54">
          <cell r="A54" t="str">
            <v>Rakiraki</v>
          </cell>
          <cell r="B54" t="str">
            <v>1103</v>
          </cell>
        </row>
        <row r="55">
          <cell r="A55" t="str">
            <v>Rewa</v>
          </cell>
          <cell r="B55" t="str">
            <v>1203</v>
          </cell>
        </row>
        <row r="56">
          <cell r="A56" t="str">
            <v>Ruwailevu</v>
          </cell>
          <cell r="B56" t="str">
            <v>807</v>
          </cell>
        </row>
        <row r="57">
          <cell r="A57" t="str">
            <v>Saivou</v>
          </cell>
          <cell r="B57" t="str">
            <v>1104</v>
          </cell>
        </row>
        <row r="58">
          <cell r="A58" t="str">
            <v>Saqani</v>
          </cell>
          <cell r="B58" t="str">
            <v>304</v>
          </cell>
        </row>
        <row r="59">
          <cell r="A59" t="str">
            <v>Sasa</v>
          </cell>
          <cell r="B59" t="str">
            <v>705</v>
          </cell>
        </row>
        <row r="60">
          <cell r="A60" t="str">
            <v>Serua</v>
          </cell>
          <cell r="B60" t="str">
            <v>1302</v>
          </cell>
        </row>
        <row r="61">
          <cell r="A61" t="str">
            <v>Suva</v>
          </cell>
          <cell r="B61" t="str">
            <v>1204</v>
          </cell>
        </row>
        <row r="62">
          <cell r="A62" t="str">
            <v>Tavua</v>
          </cell>
          <cell r="B62" t="str">
            <v>106</v>
          </cell>
        </row>
        <row r="63">
          <cell r="A63" t="str">
            <v>Tavuki</v>
          </cell>
          <cell r="B63" t="str">
            <v>404</v>
          </cell>
        </row>
        <row r="64">
          <cell r="A64" t="str">
            <v>Totoya</v>
          </cell>
          <cell r="B64" t="str">
            <v>512</v>
          </cell>
        </row>
        <row r="65">
          <cell r="A65" t="str">
            <v>Tunuloa</v>
          </cell>
          <cell r="B65" t="str">
            <v>305</v>
          </cell>
        </row>
        <row r="66">
          <cell r="A66" t="str">
            <v>Vatulele</v>
          </cell>
          <cell r="B66" t="str">
            <v>808</v>
          </cell>
        </row>
        <row r="67">
          <cell r="A67" t="str">
            <v>Vaturova</v>
          </cell>
          <cell r="B67" t="str">
            <v>306</v>
          </cell>
        </row>
        <row r="68">
          <cell r="A68" t="str">
            <v>Veivatuloa</v>
          </cell>
          <cell r="B68" t="str">
            <v>1002</v>
          </cell>
        </row>
        <row r="69">
          <cell r="A69" t="str">
            <v>Verata</v>
          </cell>
          <cell r="B69" t="str">
            <v>1404</v>
          </cell>
        </row>
        <row r="70">
          <cell r="A70" t="str">
            <v>Vuda</v>
          </cell>
          <cell r="B70" t="str">
            <v>107</v>
          </cell>
        </row>
        <row r="71">
          <cell r="A71" t="str">
            <v>Vulaga</v>
          </cell>
          <cell r="B71" t="str">
            <v>513</v>
          </cell>
        </row>
        <row r="72">
          <cell r="A72" t="str">
            <v>Vuya</v>
          </cell>
          <cell r="B72" t="str">
            <v>202</v>
          </cell>
        </row>
        <row r="73">
          <cell r="A73" t="str">
            <v>Wailevu</v>
          </cell>
          <cell r="B73" t="str">
            <v>307</v>
          </cell>
        </row>
        <row r="74">
          <cell r="A74" t="str">
            <v>Waimaro</v>
          </cell>
          <cell r="B74" t="str">
            <v>904</v>
          </cell>
        </row>
        <row r="75">
          <cell r="A75" t="str">
            <v>Wainibuka</v>
          </cell>
          <cell r="B75" t="str">
            <v>1405</v>
          </cell>
        </row>
        <row r="76">
          <cell r="A76" t="str">
            <v>Wainikeli</v>
          </cell>
          <cell r="B76" t="str">
            <v>308</v>
          </cell>
        </row>
        <row r="77">
          <cell r="A77" t="str">
            <v>Wainikoroiluva</v>
          </cell>
          <cell r="B77" t="str">
            <v>1003</v>
          </cell>
        </row>
        <row r="78">
          <cell r="A78" t="str">
            <v>Wainimala</v>
          </cell>
          <cell r="B78" t="str">
            <v>905</v>
          </cell>
        </row>
        <row r="79">
          <cell r="A79" t="str">
            <v>Wainunu</v>
          </cell>
          <cell r="B79" t="str">
            <v>203</v>
          </cell>
        </row>
        <row r="80">
          <cell r="A80" t="str">
            <v>Yasawa</v>
          </cell>
          <cell r="B80" t="str">
            <v>108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ll-sett_Locations"/>
      <sheetName val="Tikina"/>
    </sheetNames>
    <sheetDataSet>
      <sheetData sheetId="0"/>
      <sheetData sheetId="1">
        <row r="2">
          <cell r="A2" t="str">
            <v>Labasa</v>
          </cell>
          <cell r="B2" t="str">
            <v>Wailevu</v>
          </cell>
          <cell r="C2" t="str">
            <v>Vanua Levu</v>
          </cell>
          <cell r="D2" t="str">
            <v>Macuata</v>
          </cell>
          <cell r="E2" t="str">
            <v>Northern</v>
          </cell>
        </row>
        <row r="3">
          <cell r="A3" t="str">
            <v>Sasa</v>
          </cell>
          <cell r="B3" t="str">
            <v>Sasa</v>
          </cell>
          <cell r="C3" t="str">
            <v>Vanua Levu</v>
          </cell>
          <cell r="D3" t="str">
            <v>Macuata</v>
          </cell>
          <cell r="E3" t="str">
            <v>Northern</v>
          </cell>
        </row>
        <row r="4">
          <cell r="A4" t="str">
            <v>Labasa</v>
          </cell>
          <cell r="B4" t="str">
            <v>Labasa</v>
          </cell>
          <cell r="C4" t="str">
            <v>Vanua Levu</v>
          </cell>
          <cell r="D4" t="str">
            <v>Macuata</v>
          </cell>
          <cell r="E4" t="str">
            <v>Northern</v>
          </cell>
        </row>
        <row r="5">
          <cell r="A5" t="str">
            <v>Vaturova</v>
          </cell>
          <cell r="B5" t="str">
            <v>Wairiki</v>
          </cell>
          <cell r="C5" t="str">
            <v>Vanua Levu</v>
          </cell>
          <cell r="D5" t="str">
            <v>Cakaudrove</v>
          </cell>
          <cell r="E5" t="str">
            <v>Northern</v>
          </cell>
        </row>
        <row r="6">
          <cell r="A6" t="str">
            <v>Wailevu</v>
          </cell>
          <cell r="B6" t="str">
            <v>Wailevu East</v>
          </cell>
          <cell r="C6" t="str">
            <v>Vanua Levu</v>
          </cell>
          <cell r="D6" t="str">
            <v>Cakaudrove</v>
          </cell>
          <cell r="E6" t="str">
            <v>Northern</v>
          </cell>
        </row>
        <row r="7">
          <cell r="A7" t="str">
            <v>Vaturova</v>
          </cell>
          <cell r="B7" t="str">
            <v>Koroalau</v>
          </cell>
          <cell r="C7" t="str">
            <v>Vanua Levu</v>
          </cell>
          <cell r="D7" t="str">
            <v>Cakaudrove</v>
          </cell>
          <cell r="E7" t="str">
            <v>Northern</v>
          </cell>
        </row>
        <row r="8">
          <cell r="A8" t="str">
            <v>Nasavusavu</v>
          </cell>
          <cell r="B8" t="str">
            <v>Savusavu</v>
          </cell>
          <cell r="C8" t="str">
            <v>Vanua Levu</v>
          </cell>
          <cell r="D8" t="str">
            <v>Cakaudrove</v>
          </cell>
          <cell r="E8" t="str">
            <v>Northern</v>
          </cell>
        </row>
        <row r="9">
          <cell r="A9" t="str">
            <v>Nasavusavu</v>
          </cell>
          <cell r="B9" t="str">
            <v>Navatu</v>
          </cell>
          <cell r="C9" t="str">
            <v>Vanua Levu</v>
          </cell>
          <cell r="D9" t="str">
            <v>Cakaudrove</v>
          </cell>
          <cell r="E9" t="str">
            <v>Northern</v>
          </cell>
        </row>
        <row r="10">
          <cell r="A10" t="str">
            <v>Sasa</v>
          </cell>
          <cell r="B10" t="str">
            <v>Seaqaqa</v>
          </cell>
          <cell r="C10" t="str">
            <v>Vanua Levu</v>
          </cell>
          <cell r="D10" t="str">
            <v>Macuata</v>
          </cell>
          <cell r="E10" t="str">
            <v>Northern</v>
          </cell>
        </row>
        <row r="11">
          <cell r="A11" t="str">
            <v>Ovalau</v>
          </cell>
          <cell r="B11" t="str">
            <v>Bureta</v>
          </cell>
          <cell r="C11" t="str">
            <v>Ovalau</v>
          </cell>
          <cell r="D11" t="str">
            <v>Lomaiviti</v>
          </cell>
          <cell r="E11" t="str">
            <v>Eastern</v>
          </cell>
        </row>
        <row r="12">
          <cell r="A12" t="str">
            <v>Ovalau</v>
          </cell>
          <cell r="B12" t="str">
            <v>Lovoniwai</v>
          </cell>
          <cell r="C12" t="str">
            <v>Ovalau</v>
          </cell>
          <cell r="D12" t="str">
            <v>Lomaiviti</v>
          </cell>
          <cell r="E12" t="str">
            <v>Eastern</v>
          </cell>
        </row>
        <row r="13">
          <cell r="A13" t="str">
            <v>Ovalau</v>
          </cell>
          <cell r="B13" t="str">
            <v>Levuka</v>
          </cell>
          <cell r="C13" t="str">
            <v>Ovalau</v>
          </cell>
          <cell r="D13" t="str">
            <v>Lomaiviti</v>
          </cell>
          <cell r="E13" t="str">
            <v>Eastern</v>
          </cell>
        </row>
        <row r="14">
          <cell r="A14" t="str">
            <v>Ovalau</v>
          </cell>
          <cell r="B14" t="str">
            <v>Nasinu</v>
          </cell>
          <cell r="C14" t="str">
            <v>Ovalau</v>
          </cell>
          <cell r="D14" t="str">
            <v>Lomaiviti</v>
          </cell>
          <cell r="E14" t="str">
            <v>Eastern</v>
          </cell>
        </row>
        <row r="15">
          <cell r="A15" t="str">
            <v>Lomai_OtherIs</v>
          </cell>
          <cell r="B15" t="str">
            <v>Levuka</v>
          </cell>
          <cell r="C15" t="str">
            <v>Makogai</v>
          </cell>
          <cell r="D15" t="str">
            <v>Lomaiviti</v>
          </cell>
          <cell r="E15" t="str">
            <v>Eastern</v>
          </cell>
        </row>
        <row r="16">
          <cell r="A16" t="str">
            <v>Wainunu</v>
          </cell>
          <cell r="B16" t="str">
            <v>Nadi</v>
          </cell>
          <cell r="C16" t="str">
            <v>Vanua Levu</v>
          </cell>
          <cell r="D16" t="str">
            <v>Bua</v>
          </cell>
          <cell r="E16" t="str">
            <v>Northern</v>
          </cell>
        </row>
        <row r="17">
          <cell r="A17" t="str">
            <v>Wainunu</v>
          </cell>
          <cell r="B17" t="str">
            <v>Wainunu</v>
          </cell>
          <cell r="C17" t="str">
            <v>Vanua Levu</v>
          </cell>
          <cell r="D17" t="str">
            <v>Bua</v>
          </cell>
          <cell r="E17" t="str">
            <v>Northern</v>
          </cell>
        </row>
        <row r="18">
          <cell r="A18" t="str">
            <v>Macuata</v>
          </cell>
          <cell r="B18" t="str">
            <v>Dreketi</v>
          </cell>
          <cell r="C18" t="str">
            <v>Vanua Levu</v>
          </cell>
          <cell r="D18" t="str">
            <v>Macuata</v>
          </cell>
          <cell r="E18" t="str">
            <v>Northern</v>
          </cell>
        </row>
        <row r="19">
          <cell r="A19" t="str">
            <v>Wailevu</v>
          </cell>
          <cell r="B19" t="str">
            <v>Wailevu West</v>
          </cell>
          <cell r="C19" t="str">
            <v>Vanua Levu</v>
          </cell>
          <cell r="D19" t="str">
            <v>Cakaudrove</v>
          </cell>
          <cell r="E19" t="str">
            <v>Northern</v>
          </cell>
        </row>
        <row r="20">
          <cell r="A20" t="str">
            <v>Vuya</v>
          </cell>
          <cell r="B20" t="str">
            <v>Kubulau</v>
          </cell>
          <cell r="C20" t="str">
            <v>Vanua Levu</v>
          </cell>
          <cell r="D20" t="str">
            <v>Bua</v>
          </cell>
          <cell r="E20" t="str">
            <v>Northern</v>
          </cell>
        </row>
        <row r="21">
          <cell r="A21" t="str">
            <v>Bua</v>
          </cell>
          <cell r="B21" t="str">
            <v>Lekutu</v>
          </cell>
          <cell r="C21" t="str">
            <v>Vanua Levu</v>
          </cell>
          <cell r="D21" t="str">
            <v>Bua</v>
          </cell>
          <cell r="E21" t="str">
            <v>Northern</v>
          </cell>
        </row>
        <row r="22">
          <cell r="A22" t="str">
            <v>Macuata</v>
          </cell>
          <cell r="B22" t="str">
            <v>Macuata</v>
          </cell>
          <cell r="C22" t="str">
            <v>Vanua Levu</v>
          </cell>
          <cell r="D22" t="str">
            <v>Macuata</v>
          </cell>
          <cell r="E22" t="str">
            <v>Northern</v>
          </cell>
        </row>
        <row r="23">
          <cell r="A23" t="str">
            <v>Macuata</v>
          </cell>
          <cell r="B23" t="str">
            <v>Macuata</v>
          </cell>
          <cell r="C23" t="str">
            <v>Kia</v>
          </cell>
          <cell r="D23" t="str">
            <v>Macuata</v>
          </cell>
          <cell r="E23" t="str">
            <v>Northern</v>
          </cell>
        </row>
        <row r="24">
          <cell r="A24" t="str">
            <v>Nakasaleka</v>
          </cell>
          <cell r="B24" t="str">
            <v>Nakasaleka</v>
          </cell>
          <cell r="C24" t="str">
            <v>Kadavu</v>
          </cell>
          <cell r="D24" t="str">
            <v>Kadavu</v>
          </cell>
          <cell r="E24" t="str">
            <v>Eastern</v>
          </cell>
        </row>
        <row r="25">
          <cell r="A25" t="str">
            <v>Naceva</v>
          </cell>
          <cell r="B25" t="str">
            <v>Naceva</v>
          </cell>
          <cell r="C25" t="str">
            <v>Kadavu</v>
          </cell>
          <cell r="D25" t="str">
            <v>Kadavu</v>
          </cell>
          <cell r="E25" t="str">
            <v>Eastern</v>
          </cell>
        </row>
        <row r="26">
          <cell r="A26" t="str">
            <v>Nakasaleka</v>
          </cell>
          <cell r="B26" t="str">
            <v>Nakasaleka</v>
          </cell>
          <cell r="C26" t="str">
            <v>Ono</v>
          </cell>
          <cell r="D26" t="str">
            <v>Kadavu</v>
          </cell>
          <cell r="E26" t="str">
            <v>Eastern</v>
          </cell>
        </row>
        <row r="27">
          <cell r="A27" t="str">
            <v>Naceva</v>
          </cell>
          <cell r="B27" t="str">
            <v>Yale</v>
          </cell>
          <cell r="C27" t="str">
            <v>Kadavu</v>
          </cell>
          <cell r="D27" t="str">
            <v>Kadavu</v>
          </cell>
          <cell r="E27" t="str">
            <v>Eastern</v>
          </cell>
        </row>
        <row r="28">
          <cell r="A28" t="str">
            <v>Vulaga</v>
          </cell>
          <cell r="B28" t="str">
            <v>Vulaga</v>
          </cell>
          <cell r="C28" t="str">
            <v>Fulaga</v>
          </cell>
          <cell r="D28" t="str">
            <v>Lau</v>
          </cell>
          <cell r="E28" t="str">
            <v>Eastern</v>
          </cell>
        </row>
        <row r="29">
          <cell r="A29" t="str">
            <v>Ono</v>
          </cell>
          <cell r="B29" t="str">
            <v>Ono</v>
          </cell>
          <cell r="C29" t="str">
            <v>Tavana-i-Ra</v>
          </cell>
          <cell r="D29" t="str">
            <v>Lau</v>
          </cell>
          <cell r="E29" t="str">
            <v>Eastern</v>
          </cell>
        </row>
        <row r="30">
          <cell r="A30" t="str">
            <v>Lakeba</v>
          </cell>
          <cell r="B30" t="str">
            <v>Lakeba</v>
          </cell>
          <cell r="C30" t="str">
            <v>Lakeba</v>
          </cell>
          <cell r="D30" t="str">
            <v>Lau</v>
          </cell>
          <cell r="E30" t="str">
            <v>Eastern</v>
          </cell>
        </row>
        <row r="31">
          <cell r="A31" t="str">
            <v>Labeka</v>
          </cell>
          <cell r="B31" t="str">
            <v>Lakeba</v>
          </cell>
          <cell r="C31" t="str">
            <v>Lakeba</v>
          </cell>
          <cell r="D31" t="str">
            <v>Lau</v>
          </cell>
          <cell r="E31" t="str">
            <v>Eastern</v>
          </cell>
        </row>
        <row r="32">
          <cell r="A32" t="str">
            <v>Lomaloma</v>
          </cell>
          <cell r="B32" t="str">
            <v>Lomaloma</v>
          </cell>
          <cell r="C32" t="str">
            <v>Vanua Balavu</v>
          </cell>
          <cell r="D32" t="str">
            <v>Lau</v>
          </cell>
          <cell r="E32" t="str">
            <v>Eastern</v>
          </cell>
        </row>
        <row r="33">
          <cell r="A33" t="str">
            <v>Lomaloma</v>
          </cell>
          <cell r="B33" t="str">
            <v>Lomaloma</v>
          </cell>
          <cell r="C33" t="str">
            <v>Munia</v>
          </cell>
          <cell r="D33" t="str">
            <v>Lau</v>
          </cell>
          <cell r="E33" t="str">
            <v>Eastern</v>
          </cell>
        </row>
        <row r="34">
          <cell r="A34" t="str">
            <v>Mualevu</v>
          </cell>
          <cell r="B34" t="str">
            <v>Lomaloma</v>
          </cell>
          <cell r="C34" t="str">
            <v>Vanua Balavu</v>
          </cell>
          <cell r="D34" t="str">
            <v>Lau</v>
          </cell>
          <cell r="E34" t="str">
            <v>Eastern</v>
          </cell>
        </row>
        <row r="35">
          <cell r="A35" t="str">
            <v>Cicia</v>
          </cell>
          <cell r="B35" t="str">
            <v>Cicia</v>
          </cell>
          <cell r="C35" t="str">
            <v>CICIA</v>
          </cell>
          <cell r="D35" t="str">
            <v>Lau</v>
          </cell>
          <cell r="E35" t="str">
            <v>Eastern</v>
          </cell>
        </row>
        <row r="36">
          <cell r="A36" t="str">
            <v>Lau_OtherIs</v>
          </cell>
          <cell r="B36" t="str">
            <v>Lomaloma</v>
          </cell>
          <cell r="C36" t="str">
            <v>Mago</v>
          </cell>
          <cell r="D36" t="str">
            <v>Lau</v>
          </cell>
          <cell r="E36" t="str">
            <v>Eastern</v>
          </cell>
        </row>
        <row r="37">
          <cell r="A37" t="str">
            <v>Lau_OtherIs</v>
          </cell>
          <cell r="B37" t="str">
            <v>Lomaloma</v>
          </cell>
          <cell r="C37" t="str">
            <v>Kanacea</v>
          </cell>
          <cell r="D37" t="str">
            <v>Lau</v>
          </cell>
          <cell r="E37" t="str">
            <v>Eastern</v>
          </cell>
        </row>
        <row r="38">
          <cell r="A38" t="str">
            <v>Wainikeli</v>
          </cell>
          <cell r="B38" t="str">
            <v>Wainikeli</v>
          </cell>
          <cell r="C38" t="str">
            <v>Qamea</v>
          </cell>
          <cell r="D38" t="str">
            <v>Cakaudrove</v>
          </cell>
          <cell r="E38" t="str">
            <v>Northern</v>
          </cell>
        </row>
        <row r="39">
          <cell r="A39" t="str">
            <v>Wainikeli</v>
          </cell>
          <cell r="B39" t="str">
            <v>Laucala</v>
          </cell>
          <cell r="C39" t="str">
            <v>Qamea</v>
          </cell>
          <cell r="D39" t="str">
            <v>Cakaudrove</v>
          </cell>
          <cell r="E39" t="str">
            <v>Northern</v>
          </cell>
        </row>
        <row r="40">
          <cell r="A40" t="str">
            <v>Moala</v>
          </cell>
          <cell r="B40" t="str">
            <v>Matuku</v>
          </cell>
          <cell r="C40" t="str">
            <v>Moala</v>
          </cell>
          <cell r="D40" t="str">
            <v>Lau</v>
          </cell>
          <cell r="E40" t="str">
            <v>Eastern</v>
          </cell>
        </row>
        <row r="41">
          <cell r="A41" t="str">
            <v>Wainikeli</v>
          </cell>
          <cell r="B41" t="str">
            <v>Wainikeli</v>
          </cell>
          <cell r="C41" t="str">
            <v>Taveuni</v>
          </cell>
          <cell r="D41" t="str">
            <v>Cakaudrove</v>
          </cell>
          <cell r="E41" t="str">
            <v>Northern</v>
          </cell>
        </row>
        <row r="42">
          <cell r="A42" t="str">
            <v>Cakaudrove</v>
          </cell>
          <cell r="B42" t="str">
            <v>Cakaudrove</v>
          </cell>
          <cell r="C42" t="str">
            <v>Taveuni</v>
          </cell>
          <cell r="D42" t="str">
            <v>Cakaudrove</v>
          </cell>
          <cell r="E42" t="str">
            <v>Northern</v>
          </cell>
        </row>
        <row r="43">
          <cell r="A43" t="str">
            <v>Cakaudrove</v>
          </cell>
          <cell r="B43" t="str">
            <v>Vuna</v>
          </cell>
          <cell r="C43" t="str">
            <v>Taveuni</v>
          </cell>
          <cell r="D43" t="str">
            <v>Cakaudrove</v>
          </cell>
          <cell r="E43" t="str">
            <v>Northern</v>
          </cell>
        </row>
        <row r="44">
          <cell r="A44" t="str">
            <v>Rabi</v>
          </cell>
          <cell r="B44" t="str">
            <v>Rabi</v>
          </cell>
          <cell r="C44" t="str">
            <v>Rabi</v>
          </cell>
          <cell r="D44" t="str">
            <v>Cakaudrove</v>
          </cell>
          <cell r="E44" t="str">
            <v>Northern</v>
          </cell>
        </row>
        <row r="45">
          <cell r="A45" t="str">
            <v>Tunuloa</v>
          </cell>
          <cell r="B45" t="str">
            <v>Tunuloa</v>
          </cell>
          <cell r="C45" t="str">
            <v>Vanua Levu</v>
          </cell>
          <cell r="D45" t="str">
            <v>Cakaudrove</v>
          </cell>
          <cell r="E45" t="str">
            <v>Northern</v>
          </cell>
        </row>
        <row r="46">
          <cell r="A46" t="str">
            <v>Cakaudrove</v>
          </cell>
          <cell r="B46" t="str">
            <v>Cakaudrove</v>
          </cell>
          <cell r="C46" t="str">
            <v>Kioa</v>
          </cell>
          <cell r="D46" t="str">
            <v>Cakaudrove</v>
          </cell>
          <cell r="E46" t="str">
            <v>Northern</v>
          </cell>
        </row>
        <row r="47">
          <cell r="A47" t="str">
            <v>Cakaudrove</v>
          </cell>
          <cell r="B47" t="str">
            <v>Cakaudrove</v>
          </cell>
          <cell r="C47" t="str">
            <v>Vanua Levu</v>
          </cell>
          <cell r="D47" t="str">
            <v>Cakaudrove</v>
          </cell>
          <cell r="E47" t="str">
            <v>Northern</v>
          </cell>
        </row>
        <row r="48">
          <cell r="A48" t="str">
            <v>Dogotuki</v>
          </cell>
          <cell r="B48" t="str">
            <v>Udu</v>
          </cell>
          <cell r="C48" t="str">
            <v>Vanua Levu</v>
          </cell>
          <cell r="D48" t="str">
            <v>Macuata</v>
          </cell>
          <cell r="E48" t="str">
            <v>Northern</v>
          </cell>
        </row>
        <row r="49">
          <cell r="A49" t="str">
            <v>Saqani</v>
          </cell>
          <cell r="B49" t="str">
            <v>Tawake</v>
          </cell>
          <cell r="C49" t="str">
            <v>Vanua Levu</v>
          </cell>
          <cell r="D49" t="str">
            <v>Cakaudrove</v>
          </cell>
          <cell r="E49" t="str">
            <v>Northern</v>
          </cell>
        </row>
        <row r="50">
          <cell r="A50" t="str">
            <v>Cikobia</v>
          </cell>
          <cell r="B50" t="str">
            <v>Udu</v>
          </cell>
          <cell r="C50" t="str">
            <v>Cikobia</v>
          </cell>
          <cell r="D50" t="str">
            <v>Macuata</v>
          </cell>
          <cell r="E50" t="str">
            <v>Northern</v>
          </cell>
        </row>
        <row r="51">
          <cell r="A51" t="str">
            <v>Nasavusavu</v>
          </cell>
          <cell r="B51" t="str">
            <v>Naweni</v>
          </cell>
          <cell r="C51" t="str">
            <v>Vanua Levu</v>
          </cell>
          <cell r="D51" t="str">
            <v>Cakaudrove</v>
          </cell>
          <cell r="E51" t="str">
            <v>Northern</v>
          </cell>
        </row>
        <row r="52">
          <cell r="A52" t="str">
            <v>Cakaudrove</v>
          </cell>
          <cell r="B52" t="str">
            <v>Cakaudrove</v>
          </cell>
          <cell r="C52" t="str">
            <v>VanuaLevu</v>
          </cell>
          <cell r="D52" t="str">
            <v>Cakaudrove</v>
          </cell>
          <cell r="E52" t="str">
            <v>Northern</v>
          </cell>
        </row>
        <row r="53">
          <cell r="A53" t="str">
            <v>Tunuloa</v>
          </cell>
          <cell r="B53" t="str">
            <v>Natewa</v>
          </cell>
          <cell r="C53" t="str">
            <v>Vanua Levu</v>
          </cell>
          <cell r="D53" t="str">
            <v>Cakaudrove</v>
          </cell>
          <cell r="E53" t="str">
            <v>Northern</v>
          </cell>
        </row>
        <row r="54">
          <cell r="A54" t="str">
            <v>Vaturova</v>
          </cell>
          <cell r="B54" t="str">
            <v>Vaturova</v>
          </cell>
          <cell r="C54" t="str">
            <v>Vanua Levu</v>
          </cell>
          <cell r="D54" t="str">
            <v>Cakaudrove</v>
          </cell>
          <cell r="E54" t="str">
            <v>Northern</v>
          </cell>
        </row>
        <row r="55">
          <cell r="A55" t="str">
            <v>Saqani</v>
          </cell>
          <cell r="B55" t="str">
            <v>Saqani</v>
          </cell>
          <cell r="C55" t="str">
            <v>Vanua Levu</v>
          </cell>
          <cell r="D55" t="str">
            <v>Cakaudrove</v>
          </cell>
          <cell r="E55" t="str">
            <v>Northern</v>
          </cell>
        </row>
        <row r="56">
          <cell r="A56" t="str">
            <v>Dogotuki</v>
          </cell>
          <cell r="B56" t="str">
            <v>Namuka</v>
          </cell>
          <cell r="C56" t="str">
            <v>Vanua Levu</v>
          </cell>
          <cell r="D56" t="str">
            <v>Macuata</v>
          </cell>
          <cell r="E56" t="str">
            <v>Northern</v>
          </cell>
        </row>
        <row r="57">
          <cell r="A57" t="str">
            <v>Dogotuki</v>
          </cell>
          <cell r="B57" t="str">
            <v>Dogotuki</v>
          </cell>
          <cell r="C57" t="str">
            <v>Vanua Levu</v>
          </cell>
          <cell r="D57" t="str">
            <v>Macuata</v>
          </cell>
          <cell r="E57" t="str">
            <v>Northern</v>
          </cell>
        </row>
        <row r="58">
          <cell r="A58" t="str">
            <v>Labasa</v>
          </cell>
          <cell r="B58" t="str">
            <v>Nadogo</v>
          </cell>
          <cell r="C58" t="str">
            <v>Vanua Levu</v>
          </cell>
          <cell r="D58" t="str">
            <v>Macuata</v>
          </cell>
          <cell r="E58" t="str">
            <v>Northern</v>
          </cell>
        </row>
        <row r="59">
          <cell r="A59" t="str">
            <v>Verata</v>
          </cell>
          <cell r="B59" t="str">
            <v>Namalata</v>
          </cell>
          <cell r="C59" t="str">
            <v>Viti Levu</v>
          </cell>
          <cell r="D59" t="str">
            <v>Tailevu</v>
          </cell>
          <cell r="E59" t="str">
            <v>Central</v>
          </cell>
        </row>
        <row r="60">
          <cell r="A60" t="str">
            <v>Wainibuka</v>
          </cell>
          <cell r="B60" t="str">
            <v>Sawakasa</v>
          </cell>
          <cell r="C60" t="str">
            <v>Viti Levu</v>
          </cell>
          <cell r="D60" t="str">
            <v>Tailevu</v>
          </cell>
          <cell r="E60" t="str">
            <v>Central</v>
          </cell>
        </row>
        <row r="61">
          <cell r="A61" t="str">
            <v>Nakelo</v>
          </cell>
          <cell r="B61" t="str">
            <v>Sawakasa</v>
          </cell>
          <cell r="C61" t="str">
            <v>Viti Levu</v>
          </cell>
          <cell r="D61" t="str">
            <v>Tailevu</v>
          </cell>
          <cell r="E61" t="str">
            <v>Central</v>
          </cell>
        </row>
        <row r="62">
          <cell r="A62" t="str">
            <v>Nakelo</v>
          </cell>
          <cell r="B62" t="str">
            <v>Namena</v>
          </cell>
          <cell r="C62" t="str">
            <v>Viti Levu</v>
          </cell>
          <cell r="D62" t="str">
            <v>Tailevu</v>
          </cell>
          <cell r="E62" t="str">
            <v>Central</v>
          </cell>
        </row>
        <row r="63">
          <cell r="A63" t="str">
            <v>Wainibuka</v>
          </cell>
          <cell r="B63" t="str">
            <v>Wailotua</v>
          </cell>
          <cell r="C63" t="str">
            <v>Viti Levu</v>
          </cell>
          <cell r="D63" t="str">
            <v>Tailevu</v>
          </cell>
          <cell r="E63" t="str">
            <v>Central</v>
          </cell>
        </row>
        <row r="64">
          <cell r="A64" t="str">
            <v>Verata</v>
          </cell>
          <cell r="B64" t="str">
            <v>Taivugalei</v>
          </cell>
          <cell r="C64" t="str">
            <v>Viti Levu</v>
          </cell>
          <cell r="D64" t="str">
            <v>Tailevu</v>
          </cell>
          <cell r="E64" t="str">
            <v>Central</v>
          </cell>
        </row>
        <row r="65">
          <cell r="A65" t="str">
            <v>Koro</v>
          </cell>
          <cell r="B65" t="str">
            <v>Koro</v>
          </cell>
          <cell r="C65" t="str">
            <v>Koro</v>
          </cell>
          <cell r="D65" t="str">
            <v>Lomaiviti</v>
          </cell>
          <cell r="E65" t="str">
            <v>Eastern</v>
          </cell>
        </row>
        <row r="66">
          <cell r="A66" t="str">
            <v>Gau</v>
          </cell>
          <cell r="B66" t="str">
            <v>Sawaieke</v>
          </cell>
          <cell r="C66" t="str">
            <v>Gau</v>
          </cell>
          <cell r="D66" t="str">
            <v>Lomaiviti</v>
          </cell>
          <cell r="E66" t="str">
            <v>Eastern</v>
          </cell>
        </row>
        <row r="67">
          <cell r="A67" t="str">
            <v>Gau</v>
          </cell>
          <cell r="B67" t="str">
            <v>Nakukalagi</v>
          </cell>
          <cell r="C67" t="str">
            <v>Gau</v>
          </cell>
          <cell r="D67" t="str">
            <v>Lomaiviti</v>
          </cell>
          <cell r="E67" t="str">
            <v>Eastern</v>
          </cell>
        </row>
        <row r="68">
          <cell r="A68" t="str">
            <v>Nairai</v>
          </cell>
          <cell r="B68" t="str">
            <v>Nairai</v>
          </cell>
          <cell r="C68" t="str">
            <v>Nairai</v>
          </cell>
          <cell r="D68" t="str">
            <v>Lomaiviti</v>
          </cell>
          <cell r="E68" t="str">
            <v>Eastern</v>
          </cell>
        </row>
        <row r="69">
          <cell r="A69" t="str">
            <v>Gau</v>
          </cell>
          <cell r="B69" t="str">
            <v>Vanuaso</v>
          </cell>
          <cell r="C69" t="str">
            <v>Gau</v>
          </cell>
          <cell r="D69" t="str">
            <v>Lomaiviti</v>
          </cell>
          <cell r="E69" t="str">
            <v>Eastern</v>
          </cell>
        </row>
        <row r="70">
          <cell r="A70" t="str">
            <v>Batiki</v>
          </cell>
          <cell r="B70" t="str">
            <v>Batiki</v>
          </cell>
          <cell r="C70" t="str">
            <v>Batiki</v>
          </cell>
          <cell r="D70" t="str">
            <v>Lomaiviti</v>
          </cell>
          <cell r="E70" t="str">
            <v>Eastern</v>
          </cell>
        </row>
        <row r="71">
          <cell r="A71" t="str">
            <v>Nakasaleka</v>
          </cell>
          <cell r="B71" t="str">
            <v>Nakasaleka</v>
          </cell>
          <cell r="C71" t="str">
            <v>Dravuni</v>
          </cell>
          <cell r="D71" t="str">
            <v>Kadavu</v>
          </cell>
          <cell r="E71" t="str">
            <v>Eastern</v>
          </cell>
        </row>
        <row r="72">
          <cell r="A72" t="str">
            <v>Nakasaleka</v>
          </cell>
          <cell r="B72" t="str">
            <v>Nakasaleka</v>
          </cell>
          <cell r="C72" t="str">
            <v>Yaukuve Levu</v>
          </cell>
          <cell r="D72" t="str">
            <v>Kadavu</v>
          </cell>
          <cell r="E72" t="str">
            <v>Eastern</v>
          </cell>
        </row>
        <row r="73">
          <cell r="A73" t="str">
            <v>Rewa</v>
          </cell>
          <cell r="B73" t="str">
            <v>Rewa</v>
          </cell>
          <cell r="C73" t="str">
            <v>Viti Levu</v>
          </cell>
          <cell r="D73" t="str">
            <v>Rewa</v>
          </cell>
          <cell r="E73" t="str">
            <v>Central</v>
          </cell>
        </row>
        <row r="74">
          <cell r="A74" t="str">
            <v>Lami</v>
          </cell>
          <cell r="B74" t="str">
            <v>Rewa</v>
          </cell>
          <cell r="C74" t="str">
            <v>Viti Levu</v>
          </cell>
          <cell r="D74" t="str">
            <v>Rewa</v>
          </cell>
          <cell r="E74" t="str">
            <v>Central</v>
          </cell>
        </row>
        <row r="75">
          <cell r="A75" t="str">
            <v>Naitasiri</v>
          </cell>
          <cell r="B75" t="str">
            <v>Naitasiri</v>
          </cell>
          <cell r="C75" t="str">
            <v>Viti Levu</v>
          </cell>
          <cell r="D75" t="str">
            <v>Naitasiri</v>
          </cell>
          <cell r="E75" t="str">
            <v>Central</v>
          </cell>
        </row>
        <row r="76">
          <cell r="A76" t="str">
            <v>Suva</v>
          </cell>
          <cell r="B76" t="str">
            <v>Rewa</v>
          </cell>
          <cell r="C76" t="str">
            <v>Viti Levu</v>
          </cell>
          <cell r="D76" t="str">
            <v>Rewa</v>
          </cell>
          <cell r="E76" t="str">
            <v>Central</v>
          </cell>
        </row>
        <row r="77">
          <cell r="A77" t="str">
            <v>Lomaivuna</v>
          </cell>
          <cell r="B77" t="str">
            <v>Viria</v>
          </cell>
          <cell r="C77" t="str">
            <v>Viti Levu</v>
          </cell>
          <cell r="D77" t="str">
            <v>Naitasiri</v>
          </cell>
          <cell r="E77" t="str">
            <v>Central</v>
          </cell>
        </row>
        <row r="78">
          <cell r="A78" t="str">
            <v>Verata</v>
          </cell>
          <cell r="B78" t="str">
            <v>Vugalei</v>
          </cell>
          <cell r="C78" t="str">
            <v>Viti Levu</v>
          </cell>
          <cell r="D78" t="str">
            <v>Tailevu</v>
          </cell>
          <cell r="E78" t="str">
            <v>Central</v>
          </cell>
        </row>
        <row r="79">
          <cell r="A79" t="str">
            <v>Verata</v>
          </cell>
          <cell r="B79" t="str">
            <v>Verata</v>
          </cell>
          <cell r="C79" t="str">
            <v>Viti Levu</v>
          </cell>
          <cell r="D79" t="str">
            <v>Tailevu</v>
          </cell>
          <cell r="E79" t="str">
            <v>Central</v>
          </cell>
        </row>
        <row r="80">
          <cell r="A80" t="str">
            <v>Serua</v>
          </cell>
          <cell r="B80" t="str">
            <v>Serua</v>
          </cell>
          <cell r="C80" t="str">
            <v>Viti Levu</v>
          </cell>
          <cell r="D80" t="str">
            <v>Serua</v>
          </cell>
          <cell r="E80" t="str">
            <v>Central</v>
          </cell>
        </row>
        <row r="81">
          <cell r="A81" t="str">
            <v>Nuku</v>
          </cell>
          <cell r="B81" t="str">
            <v>Nuku</v>
          </cell>
          <cell r="C81" t="str">
            <v>Viti Levu</v>
          </cell>
          <cell r="D81" t="str">
            <v>Serua</v>
          </cell>
          <cell r="E81" t="str">
            <v>Central</v>
          </cell>
        </row>
        <row r="82">
          <cell r="A82" t="str">
            <v>Navosa</v>
          </cell>
          <cell r="B82" t="str">
            <v>Noikoro</v>
          </cell>
          <cell r="C82" t="str">
            <v>Viti Levu</v>
          </cell>
          <cell r="D82" t="str">
            <v>Nadroga/Navosa</v>
          </cell>
          <cell r="E82" t="str">
            <v>Western</v>
          </cell>
        </row>
        <row r="83">
          <cell r="A83" t="str">
            <v>Ruwailevu</v>
          </cell>
          <cell r="B83" t="str">
            <v>Nasikawa</v>
          </cell>
          <cell r="C83" t="str">
            <v>Viti Levu</v>
          </cell>
          <cell r="D83" t="str">
            <v>Nadroga/Navosa</v>
          </cell>
          <cell r="E83" t="str">
            <v>Western</v>
          </cell>
        </row>
        <row r="84">
          <cell r="A84" t="str">
            <v>Navosa</v>
          </cell>
          <cell r="B84" t="str">
            <v>Namataku</v>
          </cell>
          <cell r="C84" t="str">
            <v>Viti Levu</v>
          </cell>
          <cell r="D84" t="str">
            <v>Nadroga/Navosa</v>
          </cell>
          <cell r="E84" t="str">
            <v>Western</v>
          </cell>
        </row>
        <row r="85">
          <cell r="A85" t="str">
            <v>Magodro</v>
          </cell>
          <cell r="B85" t="str">
            <v>Magodro</v>
          </cell>
          <cell r="C85" t="str">
            <v>Viti Levu</v>
          </cell>
          <cell r="D85" t="str">
            <v>Ba</v>
          </cell>
          <cell r="E85" t="str">
            <v>Western</v>
          </cell>
        </row>
        <row r="86">
          <cell r="A86" t="str">
            <v>Bau</v>
          </cell>
          <cell r="B86" t="str">
            <v>Nausori</v>
          </cell>
          <cell r="C86" t="str">
            <v>Viti Levu</v>
          </cell>
          <cell r="D86" t="str">
            <v>Tailevu</v>
          </cell>
          <cell r="E86" t="str">
            <v>Central</v>
          </cell>
        </row>
        <row r="87">
          <cell r="A87" t="str">
            <v>Bau</v>
          </cell>
          <cell r="B87" t="str">
            <v>Namata</v>
          </cell>
          <cell r="C87" t="str">
            <v>Viti Levu</v>
          </cell>
          <cell r="D87" t="str">
            <v>Tailevu</v>
          </cell>
          <cell r="E87" t="str">
            <v>Central</v>
          </cell>
        </row>
        <row r="88">
          <cell r="A88" t="str">
            <v>Bau</v>
          </cell>
          <cell r="B88" t="str">
            <v>Namara</v>
          </cell>
          <cell r="C88" t="str">
            <v>Viti Levu</v>
          </cell>
          <cell r="D88" t="str">
            <v>Tailevu</v>
          </cell>
          <cell r="E88" t="str">
            <v>Central</v>
          </cell>
        </row>
        <row r="89">
          <cell r="A89" t="str">
            <v>Bau</v>
          </cell>
          <cell r="B89" t="str">
            <v>Bau</v>
          </cell>
          <cell r="C89" t="str">
            <v>Viti Levu</v>
          </cell>
          <cell r="D89" t="str">
            <v>Tailevu</v>
          </cell>
          <cell r="E89" t="str">
            <v>Central</v>
          </cell>
        </row>
        <row r="90">
          <cell r="A90" t="str">
            <v>Bau</v>
          </cell>
          <cell r="B90" t="str">
            <v>Dravo</v>
          </cell>
          <cell r="C90" t="str">
            <v>Viti Levu</v>
          </cell>
          <cell r="D90" t="str">
            <v>Tailevu</v>
          </cell>
          <cell r="E90" t="str">
            <v>Central</v>
          </cell>
        </row>
        <row r="91">
          <cell r="A91" t="str">
            <v>Nakelo</v>
          </cell>
          <cell r="B91" t="str">
            <v>Nakelo</v>
          </cell>
          <cell r="C91" t="str">
            <v>Viti Levu</v>
          </cell>
          <cell r="D91" t="str">
            <v>Tailevu</v>
          </cell>
          <cell r="E91" t="str">
            <v>Central</v>
          </cell>
        </row>
        <row r="92">
          <cell r="A92" t="str">
            <v>Naitasiri</v>
          </cell>
          <cell r="B92" t="str">
            <v>Vuna</v>
          </cell>
          <cell r="C92" t="str">
            <v>Viti Levu</v>
          </cell>
          <cell r="D92" t="str">
            <v>Naitasiri</v>
          </cell>
          <cell r="E92" t="str">
            <v>Central</v>
          </cell>
        </row>
        <row r="93">
          <cell r="A93" t="str">
            <v>Nakelo</v>
          </cell>
          <cell r="B93" t="str">
            <v>Bureitu</v>
          </cell>
          <cell r="C93" t="str">
            <v>Viti Levu</v>
          </cell>
          <cell r="D93" t="str">
            <v>Tailevu</v>
          </cell>
          <cell r="E93" t="str">
            <v>Central</v>
          </cell>
        </row>
        <row r="94">
          <cell r="A94" t="str">
            <v>Nakorotubu</v>
          </cell>
          <cell r="B94" t="str">
            <v>Kavula</v>
          </cell>
          <cell r="C94" t="str">
            <v>Viti Levu</v>
          </cell>
          <cell r="D94" t="str">
            <v>Ra</v>
          </cell>
          <cell r="E94" t="str">
            <v>Western</v>
          </cell>
        </row>
        <row r="95">
          <cell r="A95" t="str">
            <v>Nakorotubu</v>
          </cell>
          <cell r="B95" t="str">
            <v>Bureiwai</v>
          </cell>
          <cell r="C95" t="str">
            <v>Viti Levu</v>
          </cell>
          <cell r="D95" t="str">
            <v>Ra</v>
          </cell>
          <cell r="E95" t="str">
            <v>Western</v>
          </cell>
        </row>
        <row r="96">
          <cell r="A96" t="str">
            <v>Nakelo</v>
          </cell>
          <cell r="B96" t="str">
            <v>Dawasamu</v>
          </cell>
          <cell r="C96" t="str">
            <v>Viti Levu</v>
          </cell>
          <cell r="D96" t="str">
            <v>Tailevu</v>
          </cell>
          <cell r="E96" t="str">
            <v>Central</v>
          </cell>
        </row>
        <row r="97">
          <cell r="A97" t="str">
            <v>Wainibuka</v>
          </cell>
          <cell r="B97" t="str">
            <v>Nayavu</v>
          </cell>
          <cell r="C97" t="str">
            <v>Viti Levu</v>
          </cell>
          <cell r="D97" t="str">
            <v>Tailevu</v>
          </cell>
          <cell r="E97" t="str">
            <v>Central</v>
          </cell>
        </row>
        <row r="98">
          <cell r="A98" t="str">
            <v>Wainibuka</v>
          </cell>
          <cell r="B98" t="str">
            <v>Nasautoka</v>
          </cell>
          <cell r="C98" t="str">
            <v>Viti Levu</v>
          </cell>
          <cell r="D98" t="str">
            <v>Tailevu</v>
          </cell>
          <cell r="E98" t="str">
            <v>Central</v>
          </cell>
        </row>
        <row r="99">
          <cell r="A99" t="str">
            <v>Wainibuka</v>
          </cell>
          <cell r="B99" t="str">
            <v>Naloto</v>
          </cell>
          <cell r="C99" t="str">
            <v>Viti Levu</v>
          </cell>
          <cell r="D99" t="str">
            <v>Tailevu</v>
          </cell>
          <cell r="E99" t="str">
            <v>Central</v>
          </cell>
        </row>
        <row r="100">
          <cell r="A100" t="str">
            <v>Matailobau</v>
          </cell>
          <cell r="B100" t="str">
            <v>Lutu</v>
          </cell>
          <cell r="C100" t="str">
            <v>Viti Levu</v>
          </cell>
          <cell r="D100" t="str">
            <v>Naitasiri</v>
          </cell>
          <cell r="E100" t="str">
            <v>Central</v>
          </cell>
        </row>
        <row r="101">
          <cell r="A101" t="str">
            <v>Verata</v>
          </cell>
          <cell r="B101" t="str">
            <v>Wailotua</v>
          </cell>
          <cell r="C101" t="str">
            <v>Viti Levu</v>
          </cell>
          <cell r="D101" t="str">
            <v>Tailevu</v>
          </cell>
          <cell r="E101" t="str">
            <v>Central</v>
          </cell>
        </row>
        <row r="102">
          <cell r="A102" t="str">
            <v>Ovalau</v>
          </cell>
          <cell r="B102" t="str">
            <v>Moturiki</v>
          </cell>
          <cell r="C102" t="str">
            <v>Motoriki</v>
          </cell>
          <cell r="D102" t="str">
            <v>Lomaiviti</v>
          </cell>
          <cell r="E102" t="str">
            <v>Eastern</v>
          </cell>
        </row>
        <row r="103">
          <cell r="A103" t="str">
            <v>Nakorotubu</v>
          </cell>
          <cell r="B103" t="str">
            <v>Nakorotubu</v>
          </cell>
          <cell r="C103" t="str">
            <v>Viti Levu</v>
          </cell>
          <cell r="D103" t="str">
            <v>Ra</v>
          </cell>
          <cell r="E103" t="str">
            <v>Western</v>
          </cell>
        </row>
        <row r="104">
          <cell r="A104" t="str">
            <v>Bua</v>
          </cell>
          <cell r="B104" t="str">
            <v>Bua</v>
          </cell>
          <cell r="C104" t="str">
            <v>Vanua Levu</v>
          </cell>
          <cell r="D104" t="str">
            <v>Bua</v>
          </cell>
          <cell r="E104" t="str">
            <v>Northern</v>
          </cell>
        </row>
        <row r="105">
          <cell r="A105" t="str">
            <v>Vuya</v>
          </cell>
          <cell r="B105" t="str">
            <v>Dama</v>
          </cell>
          <cell r="C105" t="str">
            <v>Vanua Levu</v>
          </cell>
          <cell r="D105" t="str">
            <v>Bua</v>
          </cell>
          <cell r="E105" t="str">
            <v>Northern</v>
          </cell>
        </row>
        <row r="106">
          <cell r="A106" t="str">
            <v>Vuya</v>
          </cell>
          <cell r="B106" t="str">
            <v>Vuya</v>
          </cell>
          <cell r="C106" t="str">
            <v>Vanua Levu</v>
          </cell>
          <cell r="D106" t="str">
            <v>Bua</v>
          </cell>
          <cell r="E106" t="str">
            <v>Northern</v>
          </cell>
        </row>
        <row r="107">
          <cell r="A107" t="str">
            <v>Bua</v>
          </cell>
          <cell r="B107" t="str">
            <v>Navakasiga</v>
          </cell>
          <cell r="C107" t="str">
            <v>Vanua Levu</v>
          </cell>
          <cell r="D107" t="str">
            <v>Bua</v>
          </cell>
          <cell r="E107" t="str">
            <v>Northern</v>
          </cell>
        </row>
        <row r="108">
          <cell r="A108" t="str">
            <v>Tavuki</v>
          </cell>
          <cell r="B108" t="str">
            <v>Sanima</v>
          </cell>
          <cell r="C108" t="str">
            <v>Kadavu</v>
          </cell>
          <cell r="D108" t="str">
            <v>Kadavu</v>
          </cell>
          <cell r="E108" t="str">
            <v>Eastern</v>
          </cell>
        </row>
        <row r="109">
          <cell r="A109" t="str">
            <v>Nakorotubu</v>
          </cell>
          <cell r="B109" t="str">
            <v>Navitilevu</v>
          </cell>
          <cell r="C109" t="str">
            <v>Viti Levu</v>
          </cell>
          <cell r="D109" t="str">
            <v>Ra</v>
          </cell>
          <cell r="E109" t="str">
            <v>Western</v>
          </cell>
        </row>
        <row r="110">
          <cell r="A110" t="str">
            <v>Nalawa</v>
          </cell>
          <cell r="B110" t="str">
            <v>Nalawa</v>
          </cell>
          <cell r="C110" t="str">
            <v>Viti Levu</v>
          </cell>
          <cell r="D110" t="str">
            <v>Ra</v>
          </cell>
          <cell r="E110" t="str">
            <v>Western</v>
          </cell>
        </row>
        <row r="111">
          <cell r="A111" t="str">
            <v>Vatulele</v>
          </cell>
          <cell r="B111" t="str">
            <v>Vatulele</v>
          </cell>
          <cell r="C111" t="str">
            <v>Vatulele</v>
          </cell>
          <cell r="D111" t="str">
            <v>Nadroga/Navosa</v>
          </cell>
          <cell r="E111" t="str">
            <v>Western</v>
          </cell>
        </row>
        <row r="112">
          <cell r="A112" t="str">
            <v>Serua</v>
          </cell>
          <cell r="B112" t="str">
            <v>Batiwai</v>
          </cell>
          <cell r="C112" t="str">
            <v>Viti Levu</v>
          </cell>
          <cell r="D112" t="str">
            <v>Serua</v>
          </cell>
          <cell r="E112" t="str">
            <v>Central</v>
          </cell>
        </row>
        <row r="113">
          <cell r="A113" t="str">
            <v>Magodro</v>
          </cell>
          <cell r="B113" t="str">
            <v>Nalotawa</v>
          </cell>
          <cell r="C113" t="str">
            <v>Viti Levu</v>
          </cell>
          <cell r="D113" t="str">
            <v>Ba</v>
          </cell>
          <cell r="E113" t="str">
            <v>Western</v>
          </cell>
        </row>
        <row r="114">
          <cell r="A114" t="str">
            <v>Ba</v>
          </cell>
          <cell r="B114" t="str">
            <v>Bulu</v>
          </cell>
          <cell r="C114" t="str">
            <v>Viti Levu</v>
          </cell>
          <cell r="D114" t="str">
            <v>Ba</v>
          </cell>
          <cell r="E114" t="str">
            <v>Western</v>
          </cell>
        </row>
        <row r="115">
          <cell r="A115" t="str">
            <v>Rakiraki</v>
          </cell>
          <cell r="B115" t="str">
            <v>Raviravi</v>
          </cell>
          <cell r="C115" t="str">
            <v>Viti Levu</v>
          </cell>
          <cell r="D115" t="str">
            <v>Ra</v>
          </cell>
          <cell r="E115" t="str">
            <v>Western</v>
          </cell>
        </row>
        <row r="116">
          <cell r="A116" t="str">
            <v>Tavua</v>
          </cell>
          <cell r="B116" t="str">
            <v>Tavua</v>
          </cell>
          <cell r="C116" t="str">
            <v>Viti Levu</v>
          </cell>
          <cell r="D116" t="str">
            <v>Ba</v>
          </cell>
          <cell r="E116" t="str">
            <v>Western</v>
          </cell>
        </row>
        <row r="117">
          <cell r="A117" t="str">
            <v>Malomalo</v>
          </cell>
          <cell r="B117" t="str">
            <v>Malomalo</v>
          </cell>
          <cell r="C117" t="str">
            <v>Viti Levu</v>
          </cell>
          <cell r="D117" t="str">
            <v>Nadroga/Navosa</v>
          </cell>
          <cell r="E117" t="str">
            <v>Western</v>
          </cell>
        </row>
        <row r="118">
          <cell r="A118" t="str">
            <v>Baravi</v>
          </cell>
          <cell r="B118" t="str">
            <v>Conua</v>
          </cell>
          <cell r="C118" t="str">
            <v>Viti Levu</v>
          </cell>
          <cell r="D118" t="str">
            <v>Nadroga/Navosa</v>
          </cell>
          <cell r="E118" t="str">
            <v>Western</v>
          </cell>
        </row>
        <row r="119">
          <cell r="A119" t="str">
            <v>Cuvu</v>
          </cell>
          <cell r="B119" t="str">
            <v>Cuvu</v>
          </cell>
          <cell r="C119" t="str">
            <v>Viti Levu</v>
          </cell>
          <cell r="D119" t="str">
            <v>Nadroga/Navosa</v>
          </cell>
          <cell r="E119" t="str">
            <v>Western</v>
          </cell>
        </row>
        <row r="120">
          <cell r="A120" t="str">
            <v>Ono</v>
          </cell>
          <cell r="B120" t="str">
            <v>Ono</v>
          </cell>
          <cell r="C120" t="str">
            <v>Vatoa</v>
          </cell>
          <cell r="D120" t="str">
            <v>Lau</v>
          </cell>
          <cell r="E120" t="str">
            <v>Eastern</v>
          </cell>
        </row>
        <row r="121">
          <cell r="A121" t="str">
            <v>Ono</v>
          </cell>
          <cell r="B121" t="str">
            <v>Ono</v>
          </cell>
          <cell r="C121" t="str">
            <v>Ono-i-Lau</v>
          </cell>
          <cell r="D121" t="str">
            <v>Lau</v>
          </cell>
          <cell r="E121" t="str">
            <v>Eastern</v>
          </cell>
        </row>
        <row r="122">
          <cell r="A122" t="str">
            <v>Kabara</v>
          </cell>
          <cell r="B122" t="str">
            <v>Kabara</v>
          </cell>
          <cell r="C122" t="str">
            <v>Namuka-i-Lau</v>
          </cell>
          <cell r="D122" t="str">
            <v>Lau</v>
          </cell>
          <cell r="E122" t="str">
            <v>Eastern</v>
          </cell>
        </row>
        <row r="123">
          <cell r="A123" t="str">
            <v>Moce</v>
          </cell>
          <cell r="B123" t="str">
            <v>Moce</v>
          </cell>
          <cell r="C123" t="str">
            <v>Komo</v>
          </cell>
          <cell r="D123" t="str">
            <v>Lau</v>
          </cell>
          <cell r="E123" t="str">
            <v>Eastern</v>
          </cell>
        </row>
        <row r="124">
          <cell r="A124" t="str">
            <v>Totoya</v>
          </cell>
          <cell r="B124" t="str">
            <v>Totoya</v>
          </cell>
          <cell r="C124" t="str">
            <v>Vanua Vatu</v>
          </cell>
          <cell r="D124" t="str">
            <v>Lau</v>
          </cell>
          <cell r="E124" t="str">
            <v>Eastern</v>
          </cell>
        </row>
        <row r="125">
          <cell r="A125" t="str">
            <v>Tavuki</v>
          </cell>
          <cell r="B125" t="str">
            <v>Ravitaki</v>
          </cell>
          <cell r="C125" t="str">
            <v>Kadavu</v>
          </cell>
          <cell r="D125" t="str">
            <v>Kadavu</v>
          </cell>
          <cell r="E125" t="str">
            <v>Eastern</v>
          </cell>
        </row>
        <row r="126">
          <cell r="A126" t="str">
            <v>Nabukelevu</v>
          </cell>
          <cell r="B126" t="str">
            <v>Yawe</v>
          </cell>
          <cell r="C126" t="str">
            <v>Kadavu</v>
          </cell>
          <cell r="D126" t="str">
            <v>Kadavu</v>
          </cell>
          <cell r="E126" t="str">
            <v>Eastern</v>
          </cell>
        </row>
        <row r="127">
          <cell r="A127" t="str">
            <v>Nabukelevu</v>
          </cell>
          <cell r="B127" t="str">
            <v>Nabukelevu</v>
          </cell>
          <cell r="C127" t="str">
            <v>Kadavu</v>
          </cell>
          <cell r="D127" t="str">
            <v>Kadavu</v>
          </cell>
          <cell r="E127" t="str">
            <v>Eastern</v>
          </cell>
        </row>
        <row r="128">
          <cell r="A128" t="str">
            <v>Tavuki</v>
          </cell>
          <cell r="B128" t="str">
            <v>Tavuki</v>
          </cell>
          <cell r="C128" t="str">
            <v>Kadavu</v>
          </cell>
          <cell r="D128" t="str">
            <v>Kadavu</v>
          </cell>
          <cell r="E128" t="str">
            <v>Eastern</v>
          </cell>
        </row>
        <row r="129">
          <cell r="A129" t="str">
            <v>Serua</v>
          </cell>
          <cell r="B129" t="str">
            <v>Deuba</v>
          </cell>
          <cell r="C129" t="str">
            <v>Viti Levu</v>
          </cell>
          <cell r="D129" t="str">
            <v>Serua</v>
          </cell>
          <cell r="E129" t="str">
            <v>Central</v>
          </cell>
        </row>
        <row r="130">
          <cell r="A130" t="str">
            <v>Nuku</v>
          </cell>
          <cell r="B130" t="str">
            <v>Batiwai</v>
          </cell>
          <cell r="C130" t="str">
            <v>Viti Levu</v>
          </cell>
          <cell r="D130" t="str">
            <v>Serua</v>
          </cell>
          <cell r="E130" t="str">
            <v>Central</v>
          </cell>
        </row>
        <row r="131">
          <cell r="A131" t="str">
            <v>Veivatuloa</v>
          </cell>
          <cell r="B131" t="str">
            <v>Veivatuloa</v>
          </cell>
          <cell r="C131" t="str">
            <v>Viti Levu</v>
          </cell>
          <cell r="D131" t="str">
            <v>Namosi</v>
          </cell>
          <cell r="E131" t="str">
            <v>Central</v>
          </cell>
        </row>
        <row r="132">
          <cell r="A132" t="str">
            <v>Serua</v>
          </cell>
          <cell r="B132" t="str">
            <v>Deuba</v>
          </cell>
          <cell r="C132" t="str">
            <v>Vit Levu</v>
          </cell>
          <cell r="D132" t="str">
            <v>Serua</v>
          </cell>
          <cell r="E132" t="str">
            <v>Central</v>
          </cell>
        </row>
        <row r="133">
          <cell r="A133" t="str">
            <v>Lomaivuna</v>
          </cell>
          <cell r="B133" t="str">
            <v>Navuakece</v>
          </cell>
          <cell r="C133" t="str">
            <v>Viti Levu</v>
          </cell>
          <cell r="D133" t="str">
            <v>Naitasiri</v>
          </cell>
          <cell r="E133" t="str">
            <v>Central</v>
          </cell>
        </row>
        <row r="134">
          <cell r="A134" t="str">
            <v>Waimaro</v>
          </cell>
          <cell r="B134" t="str">
            <v>Soloira</v>
          </cell>
          <cell r="C134" t="str">
            <v>Viti Levu</v>
          </cell>
          <cell r="D134" t="str">
            <v>Naitasiri</v>
          </cell>
          <cell r="E134" t="str">
            <v>Central</v>
          </cell>
        </row>
        <row r="135">
          <cell r="A135" t="str">
            <v>Matailobau</v>
          </cell>
          <cell r="B135" t="str">
            <v>Waima</v>
          </cell>
          <cell r="C135" t="str">
            <v>Viti Levu</v>
          </cell>
          <cell r="D135" t="str">
            <v>Naitasiri</v>
          </cell>
          <cell r="E135" t="str">
            <v>Central</v>
          </cell>
        </row>
        <row r="136">
          <cell r="A136" t="str">
            <v>Matailobau</v>
          </cell>
          <cell r="B136" t="str">
            <v>Matailobau</v>
          </cell>
          <cell r="C136" t="str">
            <v>Viti Levu</v>
          </cell>
          <cell r="D136" t="str">
            <v>Naitasiri</v>
          </cell>
          <cell r="E136" t="str">
            <v>Central</v>
          </cell>
        </row>
        <row r="137">
          <cell r="A137" t="str">
            <v>Wainimala</v>
          </cell>
          <cell r="B137" t="str">
            <v>Wainimala</v>
          </cell>
          <cell r="C137" t="str">
            <v>Viti Levu</v>
          </cell>
          <cell r="D137" t="str">
            <v>Naitasiri</v>
          </cell>
          <cell r="E137" t="str">
            <v>Central</v>
          </cell>
        </row>
        <row r="138">
          <cell r="A138" t="str">
            <v>Wainikoroiluva</v>
          </cell>
          <cell r="B138" t="str">
            <v>Wainikoroiluva</v>
          </cell>
          <cell r="C138" t="str">
            <v>Viti Levu</v>
          </cell>
          <cell r="D138" t="str">
            <v>Namosi</v>
          </cell>
          <cell r="E138" t="str">
            <v>Central</v>
          </cell>
        </row>
        <row r="139">
          <cell r="A139" t="str">
            <v>Waimaro</v>
          </cell>
          <cell r="B139" t="str">
            <v>Waidina</v>
          </cell>
          <cell r="C139" t="str">
            <v>Viti Levu</v>
          </cell>
          <cell r="D139" t="str">
            <v>Naitasiri</v>
          </cell>
          <cell r="E139" t="str">
            <v>Central</v>
          </cell>
        </row>
        <row r="140">
          <cell r="A140" t="str">
            <v>Lomaivuna</v>
          </cell>
          <cell r="B140" t="str">
            <v>Nabaitavo</v>
          </cell>
          <cell r="C140" t="str">
            <v>Viti Levu</v>
          </cell>
          <cell r="D140" t="str">
            <v>Naitasiri</v>
          </cell>
          <cell r="E140" t="str">
            <v>Central</v>
          </cell>
        </row>
        <row r="141">
          <cell r="A141" t="str">
            <v>Nakorotubu</v>
          </cell>
          <cell r="B141" t="str">
            <v>Nakuailava</v>
          </cell>
          <cell r="C141" t="str">
            <v>Viti Levu</v>
          </cell>
          <cell r="D141" t="str">
            <v>Ra</v>
          </cell>
          <cell r="E141" t="str">
            <v>Western</v>
          </cell>
        </row>
        <row r="142">
          <cell r="A142" t="str">
            <v>Saivou</v>
          </cell>
          <cell r="B142" t="str">
            <v>Nailuva</v>
          </cell>
          <cell r="C142" t="str">
            <v>Viti Levu</v>
          </cell>
          <cell r="D142" t="str">
            <v>Ra</v>
          </cell>
          <cell r="E142" t="str">
            <v>Western</v>
          </cell>
        </row>
        <row r="143">
          <cell r="A143" t="str">
            <v>Saivou</v>
          </cell>
          <cell r="B143" t="str">
            <v>Nalaba</v>
          </cell>
          <cell r="C143" t="str">
            <v>Viti Levu</v>
          </cell>
          <cell r="D143" t="str">
            <v>Ra</v>
          </cell>
          <cell r="E143" t="str">
            <v>Western</v>
          </cell>
        </row>
        <row r="144">
          <cell r="A144" t="str">
            <v>Wainimala</v>
          </cell>
          <cell r="B144" t="str">
            <v>Naboubuco</v>
          </cell>
          <cell r="C144" t="str">
            <v>Viti Levu</v>
          </cell>
          <cell r="D144" t="str">
            <v>Naitasiri</v>
          </cell>
          <cell r="E144" t="str">
            <v>Central</v>
          </cell>
        </row>
        <row r="145">
          <cell r="A145" t="str">
            <v>Matailobau</v>
          </cell>
          <cell r="B145" t="str">
            <v>Nagonenicolo</v>
          </cell>
          <cell r="C145" t="str">
            <v>Viti Levu</v>
          </cell>
          <cell r="D145" t="str">
            <v>Naitasiri</v>
          </cell>
          <cell r="E145" t="str">
            <v>Central</v>
          </cell>
        </row>
        <row r="146">
          <cell r="A146" t="str">
            <v>Nalawa</v>
          </cell>
          <cell r="B146" t="str">
            <v>Lawaki</v>
          </cell>
          <cell r="C146" t="str">
            <v>Viti Levu</v>
          </cell>
          <cell r="D146" t="str">
            <v>Ra</v>
          </cell>
          <cell r="E146" t="str">
            <v>Western</v>
          </cell>
        </row>
        <row r="147">
          <cell r="A147" t="str">
            <v>Rakiraki</v>
          </cell>
          <cell r="B147" t="str">
            <v>Rakiraki</v>
          </cell>
          <cell r="C147" t="str">
            <v>Viti Levu</v>
          </cell>
          <cell r="D147" t="str">
            <v>Ra</v>
          </cell>
          <cell r="E147" t="str">
            <v>Western</v>
          </cell>
        </row>
        <row r="148">
          <cell r="A148" t="str">
            <v>Saivou</v>
          </cell>
          <cell r="B148" t="str">
            <v>Rakiraki</v>
          </cell>
          <cell r="C148" t="str">
            <v>Viti Levu</v>
          </cell>
          <cell r="D148" t="str">
            <v>Ra</v>
          </cell>
          <cell r="E148" t="str">
            <v>Western</v>
          </cell>
        </row>
        <row r="149">
          <cell r="A149" t="str">
            <v>Rakiraki</v>
          </cell>
          <cell r="B149" t="str">
            <v>Rakiraki</v>
          </cell>
          <cell r="C149" t="str">
            <v>Malake</v>
          </cell>
          <cell r="D149" t="str">
            <v>Ra</v>
          </cell>
          <cell r="E149" t="str">
            <v>Western</v>
          </cell>
        </row>
        <row r="150">
          <cell r="A150" t="str">
            <v>Saivou</v>
          </cell>
          <cell r="B150" t="str">
            <v>Nakoro</v>
          </cell>
          <cell r="C150" t="str">
            <v>Viti Levu</v>
          </cell>
          <cell r="D150" t="str">
            <v>Ra</v>
          </cell>
          <cell r="E150" t="str">
            <v>Western</v>
          </cell>
        </row>
        <row r="151">
          <cell r="A151" t="str">
            <v>Saivou</v>
          </cell>
          <cell r="B151" t="str">
            <v>Naroko</v>
          </cell>
          <cell r="C151" t="str">
            <v>Viti Levu</v>
          </cell>
          <cell r="D151" t="str">
            <v>Ra</v>
          </cell>
          <cell r="E151" t="str">
            <v>Western</v>
          </cell>
        </row>
        <row r="152">
          <cell r="A152" t="str">
            <v>Saivou</v>
          </cell>
          <cell r="B152" t="str">
            <v>Tokaimalo</v>
          </cell>
          <cell r="C152" t="str">
            <v>Viti Levu</v>
          </cell>
          <cell r="D152" t="str">
            <v>Ra</v>
          </cell>
          <cell r="E152" t="str">
            <v>Western</v>
          </cell>
        </row>
        <row r="153">
          <cell r="A153" t="str">
            <v>Saivou</v>
          </cell>
          <cell r="B153" t="str">
            <v>Saivou</v>
          </cell>
          <cell r="C153" t="str">
            <v>Viti Levu</v>
          </cell>
          <cell r="D153" t="str">
            <v>Ra</v>
          </cell>
          <cell r="E153" t="str">
            <v>Western</v>
          </cell>
        </row>
        <row r="154">
          <cell r="A154" t="str">
            <v>Nakorotubu</v>
          </cell>
          <cell r="B154" t="str">
            <v>Mataso</v>
          </cell>
          <cell r="C154" t="str">
            <v>Viti Levu</v>
          </cell>
          <cell r="D154" t="str">
            <v>Ra</v>
          </cell>
          <cell r="E154" t="str">
            <v>Western</v>
          </cell>
        </row>
        <row r="155">
          <cell r="A155" t="str">
            <v>Vuya</v>
          </cell>
          <cell r="B155" t="str">
            <v>Bua</v>
          </cell>
          <cell r="C155" t="str">
            <v>Yadua Tabu</v>
          </cell>
          <cell r="D155" t="str">
            <v>Bua</v>
          </cell>
          <cell r="E155" t="str">
            <v>Northern</v>
          </cell>
        </row>
        <row r="156">
          <cell r="A156" t="str">
            <v>Baravi</v>
          </cell>
          <cell r="B156" t="str">
            <v>Baravi</v>
          </cell>
          <cell r="C156" t="str">
            <v>Viti Levu</v>
          </cell>
          <cell r="D156" t="str">
            <v>Nadroga/Navosa</v>
          </cell>
          <cell r="E156" t="str">
            <v>Western</v>
          </cell>
        </row>
        <row r="157">
          <cell r="A157" t="str">
            <v>Baravi</v>
          </cell>
          <cell r="B157" t="str">
            <v>Korolevu</v>
          </cell>
          <cell r="C157" t="str">
            <v>Viti Levu</v>
          </cell>
          <cell r="D157" t="str">
            <v>Nadroga/Navosa</v>
          </cell>
          <cell r="E157" t="str">
            <v>Western</v>
          </cell>
        </row>
        <row r="158">
          <cell r="A158" t="str">
            <v>Ruwailevu</v>
          </cell>
          <cell r="B158" t="str">
            <v>Ruwailevu</v>
          </cell>
          <cell r="C158" t="str">
            <v>Viti Levu</v>
          </cell>
          <cell r="D158" t="str">
            <v>Nadroga/Navosa</v>
          </cell>
          <cell r="E158" t="str">
            <v>Western</v>
          </cell>
        </row>
        <row r="159">
          <cell r="A159" t="str">
            <v>Ruwailevu</v>
          </cell>
          <cell r="B159" t="str">
            <v>Qalimare</v>
          </cell>
          <cell r="C159" t="str">
            <v>Viti Levu</v>
          </cell>
          <cell r="D159" t="str">
            <v>Nadroga/Navosa</v>
          </cell>
          <cell r="E159" t="str">
            <v>Western</v>
          </cell>
        </row>
        <row r="160">
          <cell r="A160" t="str">
            <v>Tavua</v>
          </cell>
          <cell r="B160" t="str">
            <v>Savatu</v>
          </cell>
          <cell r="C160" t="str">
            <v>Viti Levu</v>
          </cell>
          <cell r="D160" t="str">
            <v>Ba</v>
          </cell>
          <cell r="E160" t="str">
            <v>Western</v>
          </cell>
        </row>
        <row r="161">
          <cell r="A161" t="str">
            <v>Magodro</v>
          </cell>
          <cell r="B161" t="str">
            <v>Naloto</v>
          </cell>
          <cell r="C161" t="str">
            <v>Viti Levu</v>
          </cell>
          <cell r="D161" t="str">
            <v>Ba</v>
          </cell>
          <cell r="E161" t="str">
            <v>Western</v>
          </cell>
        </row>
        <row r="162">
          <cell r="A162" t="str">
            <v>Ba</v>
          </cell>
          <cell r="B162" t="str">
            <v>Nailaga</v>
          </cell>
          <cell r="C162" t="str">
            <v>Viti Levu</v>
          </cell>
          <cell r="D162" t="str">
            <v>Ba</v>
          </cell>
          <cell r="E162" t="str">
            <v>Western</v>
          </cell>
        </row>
        <row r="163">
          <cell r="A163" t="str">
            <v>Tavua</v>
          </cell>
          <cell r="B163" t="str">
            <v>Naloto</v>
          </cell>
          <cell r="C163" t="str">
            <v>Viti Levu</v>
          </cell>
          <cell r="D163" t="str">
            <v>Ba</v>
          </cell>
          <cell r="E163" t="str">
            <v>Western</v>
          </cell>
        </row>
        <row r="164">
          <cell r="A164" t="str">
            <v>Nawaka</v>
          </cell>
          <cell r="B164" t="str">
            <v>Vaturu</v>
          </cell>
          <cell r="C164" t="str">
            <v>Viti Levu</v>
          </cell>
          <cell r="D164" t="str">
            <v>Ba</v>
          </cell>
          <cell r="E164" t="str">
            <v>Western</v>
          </cell>
        </row>
        <row r="165">
          <cell r="A165" t="str">
            <v>Navosa</v>
          </cell>
          <cell r="B165" t="str">
            <v>Navatusila</v>
          </cell>
          <cell r="C165" t="str">
            <v>Viti Levu</v>
          </cell>
          <cell r="D165" t="str">
            <v>Nadroga/Navosa</v>
          </cell>
          <cell r="E165" t="str">
            <v>Western</v>
          </cell>
        </row>
        <row r="166">
          <cell r="A166" t="str">
            <v>Navosa</v>
          </cell>
          <cell r="B166" t="str">
            <v>Nadrau</v>
          </cell>
          <cell r="C166" t="str">
            <v>Viti Levu</v>
          </cell>
          <cell r="D166" t="str">
            <v>Nadroga/Navosa</v>
          </cell>
          <cell r="E166" t="str">
            <v>Western</v>
          </cell>
        </row>
        <row r="167">
          <cell r="A167" t="str">
            <v>Nasigatoka</v>
          </cell>
          <cell r="B167" t="str">
            <v>Nokonoko</v>
          </cell>
          <cell r="C167" t="str">
            <v>Viti Levu</v>
          </cell>
          <cell r="D167" t="str">
            <v>Nadroga/Navosa</v>
          </cell>
          <cell r="E167" t="str">
            <v>Western</v>
          </cell>
        </row>
        <row r="168">
          <cell r="A168" t="str">
            <v>Nasigatoka</v>
          </cell>
          <cell r="B168" t="str">
            <v>Sigatoka</v>
          </cell>
          <cell r="C168" t="str">
            <v>Viti Levu</v>
          </cell>
          <cell r="D168" t="str">
            <v>Nadroga/Navosa</v>
          </cell>
          <cell r="E168" t="str">
            <v>Western</v>
          </cell>
        </row>
        <row r="169">
          <cell r="A169" t="str">
            <v>Cuvu</v>
          </cell>
          <cell r="B169" t="str">
            <v>Tuva</v>
          </cell>
          <cell r="C169" t="str">
            <v>Viti Levu</v>
          </cell>
          <cell r="D169" t="str">
            <v>Nadroga/Navosa</v>
          </cell>
          <cell r="E169" t="str">
            <v>Western</v>
          </cell>
        </row>
        <row r="170">
          <cell r="A170" t="str">
            <v>Malomalo</v>
          </cell>
          <cell r="B170" t="str">
            <v>Wai</v>
          </cell>
          <cell r="C170" t="str">
            <v>Viti Levu</v>
          </cell>
          <cell r="D170" t="str">
            <v>Nadroga/Navosa</v>
          </cell>
          <cell r="E170" t="str">
            <v>Western</v>
          </cell>
        </row>
        <row r="171">
          <cell r="A171" t="str">
            <v>Ruwailevu</v>
          </cell>
          <cell r="B171" t="str">
            <v>Mavua</v>
          </cell>
          <cell r="C171" t="str">
            <v>Viti Levu</v>
          </cell>
          <cell r="D171" t="str">
            <v>Nadroga/Navosa</v>
          </cell>
          <cell r="E171" t="str">
            <v>Western</v>
          </cell>
        </row>
        <row r="172">
          <cell r="A172" t="str">
            <v>Nasigatoka</v>
          </cell>
          <cell r="B172" t="str">
            <v>Waicoba</v>
          </cell>
          <cell r="C172" t="str">
            <v>Viti Levu</v>
          </cell>
          <cell r="D172" t="str">
            <v>Nadroga/Navosa</v>
          </cell>
          <cell r="E172" t="str">
            <v>Western</v>
          </cell>
        </row>
        <row r="173">
          <cell r="A173" t="str">
            <v>Nawaka</v>
          </cell>
          <cell r="B173" t="str">
            <v>Rukuruku</v>
          </cell>
          <cell r="C173" t="str">
            <v>Viti Levu</v>
          </cell>
          <cell r="D173" t="str">
            <v>Ba</v>
          </cell>
          <cell r="E173" t="str">
            <v>Western</v>
          </cell>
        </row>
        <row r="174">
          <cell r="A174" t="str">
            <v>Nadi</v>
          </cell>
          <cell r="B174" t="str">
            <v>Nadi</v>
          </cell>
          <cell r="C174" t="str">
            <v>Viti Levu</v>
          </cell>
          <cell r="D174" t="str">
            <v>Ba</v>
          </cell>
          <cell r="E174" t="str">
            <v>Western</v>
          </cell>
        </row>
        <row r="175">
          <cell r="A175" t="str">
            <v>Nawaka</v>
          </cell>
          <cell r="B175" t="str">
            <v>Nawaka</v>
          </cell>
          <cell r="C175" t="str">
            <v>Viti Levu</v>
          </cell>
          <cell r="D175" t="str">
            <v>Ba</v>
          </cell>
          <cell r="E175" t="str">
            <v>Western</v>
          </cell>
        </row>
        <row r="176">
          <cell r="A176" t="str">
            <v>Vuda</v>
          </cell>
          <cell r="B176" t="str">
            <v>Vitogo</v>
          </cell>
          <cell r="C176" t="str">
            <v>Viti Levu</v>
          </cell>
          <cell r="D176" t="str">
            <v>Ba</v>
          </cell>
          <cell r="E176" t="str">
            <v>Western</v>
          </cell>
        </row>
        <row r="177">
          <cell r="A177" t="str">
            <v>Vuda</v>
          </cell>
          <cell r="B177" t="str">
            <v>Vitogo</v>
          </cell>
          <cell r="C177" t="str">
            <v>Vio</v>
          </cell>
          <cell r="D177" t="str">
            <v>Ba</v>
          </cell>
          <cell r="E177" t="str">
            <v>Western</v>
          </cell>
        </row>
        <row r="178">
          <cell r="A178" t="str">
            <v>Vuda</v>
          </cell>
          <cell r="B178" t="str">
            <v>Vuda</v>
          </cell>
          <cell r="C178" t="str">
            <v>Viti Levu</v>
          </cell>
          <cell r="D178" t="str">
            <v>Ba</v>
          </cell>
          <cell r="E178" t="str">
            <v>Western</v>
          </cell>
        </row>
        <row r="179">
          <cell r="A179" t="str">
            <v>Vuda</v>
          </cell>
          <cell r="B179" t="str">
            <v>Sabeto</v>
          </cell>
          <cell r="C179" t="str">
            <v>Viti Levu</v>
          </cell>
          <cell r="D179" t="str">
            <v>Ba</v>
          </cell>
          <cell r="E179" t="str">
            <v>Western</v>
          </cell>
        </row>
        <row r="180">
          <cell r="A180" t="str">
            <v>Naviti</v>
          </cell>
          <cell r="B180" t="str">
            <v>Naviti</v>
          </cell>
          <cell r="C180" t="str">
            <v>Naviti</v>
          </cell>
          <cell r="D180" t="str">
            <v>Ba</v>
          </cell>
          <cell r="E180" t="str">
            <v>Western</v>
          </cell>
        </row>
        <row r="181">
          <cell r="A181" t="str">
            <v>Yasawa</v>
          </cell>
          <cell r="B181" t="str">
            <v>Naviti</v>
          </cell>
          <cell r="C181" t="str">
            <v>Tavewa</v>
          </cell>
          <cell r="D181" t="str">
            <v>Ba</v>
          </cell>
          <cell r="E181" t="str">
            <v>Western</v>
          </cell>
        </row>
        <row r="182">
          <cell r="A182" t="str">
            <v>Yasawa</v>
          </cell>
          <cell r="B182" t="str">
            <v>Naviti</v>
          </cell>
          <cell r="C182" t="str">
            <v>Nanuya Levu</v>
          </cell>
          <cell r="D182" t="str">
            <v>Ba</v>
          </cell>
          <cell r="E182" t="str">
            <v>Western</v>
          </cell>
        </row>
        <row r="183">
          <cell r="A183" t="str">
            <v>Malolo</v>
          </cell>
          <cell r="B183" t="str">
            <v>Malolo</v>
          </cell>
          <cell r="C183" t="str">
            <v>Mana</v>
          </cell>
          <cell r="D183" t="str">
            <v>Nadroga/Navosa</v>
          </cell>
          <cell r="E183" t="str">
            <v>Western</v>
          </cell>
        </row>
        <row r="184">
          <cell r="A184" t="str">
            <v>Vuda</v>
          </cell>
          <cell r="B184" t="str">
            <v>Waya</v>
          </cell>
          <cell r="C184" t="str">
            <v>Wayasewa</v>
          </cell>
          <cell r="D184" t="str">
            <v>Ba</v>
          </cell>
          <cell r="E184" t="str">
            <v>Western</v>
          </cell>
        </row>
        <row r="185">
          <cell r="A185" t="str">
            <v>Naviti</v>
          </cell>
          <cell r="B185" t="str">
            <v>Naviti</v>
          </cell>
          <cell r="C185" t="str">
            <v>Narara</v>
          </cell>
          <cell r="D185" t="str">
            <v>Ba</v>
          </cell>
          <cell r="E185" t="str">
            <v>Western</v>
          </cell>
        </row>
        <row r="186">
          <cell r="A186" t="str">
            <v>Moce</v>
          </cell>
          <cell r="B186" t="str">
            <v>Moce</v>
          </cell>
          <cell r="C186" t="str">
            <v>Moce</v>
          </cell>
          <cell r="D186" t="str">
            <v>Lau</v>
          </cell>
          <cell r="E186" t="str">
            <v>Eastern</v>
          </cell>
        </row>
        <row r="187">
          <cell r="A187" t="str">
            <v>Vulaga</v>
          </cell>
          <cell r="B187" t="str">
            <v>Vulaga</v>
          </cell>
          <cell r="C187" t="str">
            <v>Ogea Levu</v>
          </cell>
          <cell r="D187" t="str">
            <v>Lau</v>
          </cell>
          <cell r="E187" t="str">
            <v>Eastern</v>
          </cell>
        </row>
        <row r="188">
          <cell r="A188" t="str">
            <v>Ono</v>
          </cell>
          <cell r="B188" t="str">
            <v>Ono</v>
          </cell>
          <cell r="C188" t="str">
            <v>Tavana-i-Colo</v>
          </cell>
          <cell r="D188" t="str">
            <v>Lau</v>
          </cell>
          <cell r="E188" t="str">
            <v>Eastern</v>
          </cell>
        </row>
        <row r="189">
          <cell r="A189" t="str">
            <v>Mualevu</v>
          </cell>
          <cell r="B189" t="str">
            <v>Lomaloma</v>
          </cell>
          <cell r="C189" t="str">
            <v>Avea</v>
          </cell>
          <cell r="D189" t="str">
            <v>Lau</v>
          </cell>
          <cell r="E189" t="str">
            <v>Eastern</v>
          </cell>
        </row>
        <row r="190">
          <cell r="A190" t="str">
            <v>Nayau</v>
          </cell>
          <cell r="B190" t="str">
            <v>Nayau</v>
          </cell>
          <cell r="C190" t="str">
            <v>NAYAU</v>
          </cell>
          <cell r="D190" t="str">
            <v>Lau</v>
          </cell>
          <cell r="E190" t="str">
            <v>Eastern</v>
          </cell>
        </row>
        <row r="191">
          <cell r="A191" t="str">
            <v>Wainikeli</v>
          </cell>
          <cell r="B191" t="str">
            <v>Laucala</v>
          </cell>
          <cell r="C191" t="str">
            <v>Laucala</v>
          </cell>
          <cell r="D191" t="str">
            <v>Cakaudrove</v>
          </cell>
          <cell r="E191" t="str">
            <v>Northern</v>
          </cell>
        </row>
        <row r="192">
          <cell r="A192" t="str">
            <v>Dogotuki</v>
          </cell>
          <cell r="B192" t="str">
            <v>Namuka</v>
          </cell>
          <cell r="C192" t="str">
            <v>Druadrua</v>
          </cell>
          <cell r="D192" t="str">
            <v>Macuata</v>
          </cell>
          <cell r="E192" t="str">
            <v>Northern</v>
          </cell>
        </row>
        <row r="193">
          <cell r="A193" t="str">
            <v>Noco</v>
          </cell>
          <cell r="B193" t="str">
            <v>Burebasaga</v>
          </cell>
          <cell r="C193" t="str">
            <v>Viti Levu</v>
          </cell>
          <cell r="D193" t="str">
            <v>Rewa</v>
          </cell>
          <cell r="E193" t="str">
            <v>Central</v>
          </cell>
        </row>
        <row r="194">
          <cell r="A194" t="str">
            <v>Noco</v>
          </cell>
          <cell r="B194" t="str">
            <v>Dreketi</v>
          </cell>
          <cell r="C194" t="str">
            <v>Viti Levu</v>
          </cell>
          <cell r="D194" t="str">
            <v>Rewa</v>
          </cell>
          <cell r="E194" t="str">
            <v>Central</v>
          </cell>
        </row>
        <row r="195">
          <cell r="A195" t="str">
            <v>Noco</v>
          </cell>
          <cell r="B195" t="str">
            <v>Noco</v>
          </cell>
          <cell r="C195" t="str">
            <v>Viti Levu</v>
          </cell>
          <cell r="D195" t="str">
            <v>Rewa</v>
          </cell>
          <cell r="E195" t="str">
            <v>Central</v>
          </cell>
        </row>
        <row r="196">
          <cell r="A196" t="str">
            <v>Rewa</v>
          </cell>
          <cell r="B196" t="str">
            <v>Toga</v>
          </cell>
          <cell r="C196" t="str">
            <v>Viti Levu</v>
          </cell>
          <cell r="D196" t="str">
            <v>Rewa</v>
          </cell>
          <cell r="E196" t="str">
            <v>Central</v>
          </cell>
        </row>
        <row r="197">
          <cell r="A197" t="str">
            <v>Wainunu</v>
          </cell>
          <cell r="B197" t="str">
            <v>Solevu</v>
          </cell>
          <cell r="C197" t="str">
            <v>Vanua Levu</v>
          </cell>
          <cell r="D197" t="str">
            <v>Bua</v>
          </cell>
          <cell r="E197" t="str">
            <v>Northern</v>
          </cell>
        </row>
        <row r="198">
          <cell r="A198" t="str">
            <v>Macuata</v>
          </cell>
          <cell r="B198" t="str">
            <v>Mali</v>
          </cell>
          <cell r="C198" t="str">
            <v>Vanua Levu</v>
          </cell>
          <cell r="D198" t="str">
            <v>Macuata</v>
          </cell>
          <cell r="E198" t="str">
            <v>Northern</v>
          </cell>
        </row>
        <row r="199">
          <cell r="A199" t="str">
            <v>Macuata</v>
          </cell>
          <cell r="B199" t="str">
            <v>Labasa</v>
          </cell>
          <cell r="C199" t="str">
            <v>Mali</v>
          </cell>
          <cell r="D199" t="str">
            <v>Macuata</v>
          </cell>
          <cell r="E199" t="str">
            <v>Northern</v>
          </cell>
        </row>
        <row r="200">
          <cell r="A200" t="str">
            <v>Lomai_OtherIs</v>
          </cell>
          <cell r="B200" t="str">
            <v>Wakaya</v>
          </cell>
          <cell r="C200" t="str">
            <v>Wakaya</v>
          </cell>
          <cell r="D200" t="str">
            <v>Lomaiviti</v>
          </cell>
          <cell r="E200" t="str">
            <v>Eastern</v>
          </cell>
        </row>
        <row r="201">
          <cell r="A201" t="str">
            <v>Nakasaleka</v>
          </cell>
          <cell r="B201" t="str">
            <v>Nakasaleka</v>
          </cell>
          <cell r="C201" t="str">
            <v>Bulia</v>
          </cell>
          <cell r="D201" t="str">
            <v>Kadavu</v>
          </cell>
          <cell r="E201" t="str">
            <v>Eastern</v>
          </cell>
        </row>
        <row r="202">
          <cell r="A202" t="str">
            <v>Rewa</v>
          </cell>
          <cell r="B202" t="str">
            <v>Vutia</v>
          </cell>
          <cell r="C202" t="str">
            <v>Viti Levu</v>
          </cell>
          <cell r="D202" t="str">
            <v>Rewa</v>
          </cell>
          <cell r="E202" t="str">
            <v>Central</v>
          </cell>
        </row>
        <row r="203">
          <cell r="A203" t="str">
            <v>Nakelo</v>
          </cell>
          <cell r="B203" t="str">
            <v>Nuku</v>
          </cell>
          <cell r="C203" t="str">
            <v>Viti Levu</v>
          </cell>
          <cell r="D203" t="str">
            <v>Tailevu</v>
          </cell>
          <cell r="E203" t="str">
            <v>Central</v>
          </cell>
        </row>
        <row r="204">
          <cell r="A204" t="str">
            <v>Nakelo</v>
          </cell>
          <cell r="B204" t="str">
            <v>Tokatoka</v>
          </cell>
          <cell r="C204" t="str">
            <v>Viti Levu</v>
          </cell>
          <cell r="D204" t="str">
            <v>Tailevu</v>
          </cell>
          <cell r="E204" t="str">
            <v>Central</v>
          </cell>
        </row>
        <row r="205">
          <cell r="A205" t="str">
            <v>Verata</v>
          </cell>
          <cell r="B205" t="str">
            <v>Viria</v>
          </cell>
          <cell r="C205" t="str">
            <v>Viti Levu</v>
          </cell>
          <cell r="D205" t="str">
            <v>Naitasiri</v>
          </cell>
          <cell r="E205" t="str">
            <v>Central</v>
          </cell>
        </row>
        <row r="206">
          <cell r="A206" t="str">
            <v>Lomaivuna</v>
          </cell>
          <cell r="B206" t="str">
            <v>Taivugalei</v>
          </cell>
          <cell r="C206" t="str">
            <v>Viti Levu</v>
          </cell>
          <cell r="D206" t="str">
            <v>Tailevu</v>
          </cell>
          <cell r="E206" t="str">
            <v>Central</v>
          </cell>
        </row>
        <row r="207">
          <cell r="A207" t="str">
            <v>Bau</v>
          </cell>
          <cell r="B207" t="str">
            <v>Bau</v>
          </cell>
          <cell r="C207" t="str">
            <v>bau</v>
          </cell>
          <cell r="D207" t="str">
            <v>Tailevu</v>
          </cell>
          <cell r="E207" t="str">
            <v>Central</v>
          </cell>
        </row>
        <row r="208">
          <cell r="A208" t="str">
            <v>Nakelo</v>
          </cell>
          <cell r="B208" t="str">
            <v>Namena</v>
          </cell>
          <cell r="C208" t="str">
            <v>Naigani</v>
          </cell>
          <cell r="D208" t="str">
            <v>Tailevu</v>
          </cell>
          <cell r="E208" t="str">
            <v>Central</v>
          </cell>
        </row>
        <row r="209">
          <cell r="A209" t="str">
            <v>Bua</v>
          </cell>
          <cell r="B209" t="str">
            <v>Lekutu</v>
          </cell>
          <cell r="C209" t="str">
            <v>Tavea</v>
          </cell>
          <cell r="D209" t="str">
            <v>Bua</v>
          </cell>
          <cell r="E209" t="str">
            <v>Northern</v>
          </cell>
        </row>
        <row r="210">
          <cell r="A210" t="str">
            <v>Bua</v>
          </cell>
          <cell r="B210" t="str">
            <v>Lekutu</v>
          </cell>
          <cell r="C210" t="str">
            <v>Galoa</v>
          </cell>
          <cell r="D210" t="str">
            <v>Bua</v>
          </cell>
          <cell r="E210" t="str">
            <v>Northern</v>
          </cell>
        </row>
        <row r="211">
          <cell r="A211" t="str">
            <v>Bua</v>
          </cell>
          <cell r="B211" t="str">
            <v>Navakasiga</v>
          </cell>
          <cell r="C211" t="str">
            <v>Yaqaga</v>
          </cell>
          <cell r="D211" t="str">
            <v>Bua</v>
          </cell>
          <cell r="E211" t="str">
            <v>Northern</v>
          </cell>
        </row>
        <row r="212">
          <cell r="A212" t="str">
            <v>Serua</v>
          </cell>
          <cell r="B212" t="str">
            <v>Serua</v>
          </cell>
          <cell r="C212" t="str">
            <v>Yanuaca</v>
          </cell>
          <cell r="D212" t="str">
            <v>Serua</v>
          </cell>
          <cell r="E212" t="str">
            <v>Central</v>
          </cell>
        </row>
        <row r="213">
          <cell r="A213" t="str">
            <v>Lomaivuna</v>
          </cell>
          <cell r="B213" t="str">
            <v>Rara</v>
          </cell>
          <cell r="C213" t="str">
            <v>Viti Levu</v>
          </cell>
          <cell r="D213" t="str">
            <v>Naitasiri</v>
          </cell>
          <cell r="E213" t="str">
            <v>Central</v>
          </cell>
        </row>
        <row r="214">
          <cell r="A214" t="str">
            <v>Wainimala</v>
          </cell>
          <cell r="B214" t="str">
            <v>Noimalu</v>
          </cell>
          <cell r="C214" t="str">
            <v>Viti Levu</v>
          </cell>
          <cell r="D214" t="str">
            <v>Naitasiri</v>
          </cell>
          <cell r="E214" t="str">
            <v>Central</v>
          </cell>
        </row>
        <row r="215">
          <cell r="A215" t="str">
            <v>Wainimala</v>
          </cell>
          <cell r="B215" t="str">
            <v>Muaira</v>
          </cell>
          <cell r="C215" t="str">
            <v>Viti Levu</v>
          </cell>
          <cell r="D215" t="str">
            <v>Naitasiri</v>
          </cell>
          <cell r="E215" t="str">
            <v>Central</v>
          </cell>
        </row>
        <row r="216">
          <cell r="A216" t="str">
            <v>Namosi</v>
          </cell>
          <cell r="B216" t="str">
            <v>Namosi</v>
          </cell>
          <cell r="C216" t="str">
            <v>Viti Levu</v>
          </cell>
          <cell r="D216" t="str">
            <v>Namosi</v>
          </cell>
          <cell r="E216" t="str">
            <v>Central</v>
          </cell>
        </row>
        <row r="217">
          <cell r="A217" t="str">
            <v>Wainikoroiluva</v>
          </cell>
          <cell r="B217" t="str">
            <v>Naqarawai</v>
          </cell>
          <cell r="C217" t="str">
            <v>Viti Levu</v>
          </cell>
          <cell r="D217" t="str">
            <v>Namosi</v>
          </cell>
          <cell r="E217" t="str">
            <v>Central</v>
          </cell>
        </row>
        <row r="218">
          <cell r="A218" t="str">
            <v>Nalawa</v>
          </cell>
          <cell r="B218" t="str">
            <v>Nasau</v>
          </cell>
          <cell r="C218" t="str">
            <v>Viti Levu</v>
          </cell>
          <cell r="D218" t="str">
            <v>Ra</v>
          </cell>
          <cell r="E218" t="str">
            <v>Western</v>
          </cell>
        </row>
        <row r="219">
          <cell r="A219" t="str">
            <v>Rakiraki</v>
          </cell>
          <cell r="B219" t="str">
            <v>Navolau</v>
          </cell>
          <cell r="C219" t="str">
            <v>Viti Levu</v>
          </cell>
          <cell r="D219" t="str">
            <v>Ra</v>
          </cell>
          <cell r="E219" t="str">
            <v>Western</v>
          </cell>
        </row>
        <row r="220">
          <cell r="A220" t="str">
            <v>Malomalo</v>
          </cell>
          <cell r="B220" t="str">
            <v>Momi</v>
          </cell>
          <cell r="C220" t="str">
            <v>Viti Levu</v>
          </cell>
          <cell r="D220" t="str">
            <v>Nadroga/Navosa</v>
          </cell>
          <cell r="E220" t="str">
            <v>Western</v>
          </cell>
        </row>
        <row r="221">
          <cell r="A221" t="str">
            <v>Yasawa</v>
          </cell>
          <cell r="B221" t="str">
            <v>Naviti</v>
          </cell>
          <cell r="C221" t="str">
            <v>Yaqeta</v>
          </cell>
          <cell r="D221" t="str">
            <v>Ba</v>
          </cell>
          <cell r="E221" t="str">
            <v>Western</v>
          </cell>
        </row>
        <row r="222">
          <cell r="A222" t="str">
            <v>Nakorotubu</v>
          </cell>
          <cell r="B222" t="str">
            <v>Bureivanua</v>
          </cell>
          <cell r="C222" t="str">
            <v>Viti Levu</v>
          </cell>
          <cell r="D222" t="str">
            <v>Ra</v>
          </cell>
          <cell r="E222" t="str">
            <v>Western</v>
          </cell>
        </row>
        <row r="223">
          <cell r="A223" t="str">
            <v>Nakelo</v>
          </cell>
          <cell r="B223" t="str">
            <v>Namena</v>
          </cell>
          <cell r="C223" t="str">
            <v>Qoma</v>
          </cell>
          <cell r="D223" t="str">
            <v>Tailevu</v>
          </cell>
          <cell r="E223" t="str">
            <v>Central</v>
          </cell>
        </row>
        <row r="224">
          <cell r="A224" t="str">
            <v>Oneata</v>
          </cell>
          <cell r="B224" t="str">
            <v>Oneata</v>
          </cell>
          <cell r="C224" t="str">
            <v>Oneata</v>
          </cell>
          <cell r="D224" t="str">
            <v>Lau</v>
          </cell>
          <cell r="E224" t="str">
            <v>Eastern</v>
          </cell>
        </row>
        <row r="225">
          <cell r="A225" t="str">
            <v>Lomaloma</v>
          </cell>
          <cell r="B225" t="str">
            <v>Lomaloma</v>
          </cell>
          <cell r="C225" t="str">
            <v>Tuvuca</v>
          </cell>
          <cell r="D225" t="str">
            <v>Lau</v>
          </cell>
          <cell r="E225" t="str">
            <v>Eastern</v>
          </cell>
        </row>
        <row r="226">
          <cell r="A226" t="str">
            <v>Wainikeli</v>
          </cell>
          <cell r="B226" t="str">
            <v>Laucala</v>
          </cell>
          <cell r="C226" t="str">
            <v>Qelelevu</v>
          </cell>
          <cell r="D226" t="str">
            <v>Cakaudrove</v>
          </cell>
          <cell r="E226" t="str">
            <v>Northern</v>
          </cell>
        </row>
        <row r="227">
          <cell r="A227" t="str">
            <v>Totoya</v>
          </cell>
          <cell r="B227" t="str">
            <v>Totoya</v>
          </cell>
          <cell r="C227" t="str">
            <v>Totoya</v>
          </cell>
          <cell r="D227" t="str">
            <v>Lau</v>
          </cell>
          <cell r="E227" t="str">
            <v>Eastern</v>
          </cell>
        </row>
        <row r="228">
          <cell r="A228" t="str">
            <v>Matuku</v>
          </cell>
          <cell r="B228" t="str">
            <v>Matuku</v>
          </cell>
          <cell r="C228" t="str">
            <v>Matuku</v>
          </cell>
          <cell r="D228" t="str">
            <v>Lau</v>
          </cell>
          <cell r="E228" t="str">
            <v>Eastern</v>
          </cell>
        </row>
        <row r="229">
          <cell r="A229" t="str">
            <v>Dogotuki</v>
          </cell>
          <cell r="B229" t="str">
            <v>Dogotuki</v>
          </cell>
          <cell r="C229" t="str">
            <v>Namukalau</v>
          </cell>
          <cell r="D229" t="str">
            <v>Macuata</v>
          </cell>
          <cell r="E229" t="str">
            <v>Northern</v>
          </cell>
        </row>
        <row r="230">
          <cell r="A230" t="str">
            <v>Rewa</v>
          </cell>
          <cell r="B230" t="str">
            <v>Vutia</v>
          </cell>
          <cell r="C230" t="str">
            <v>Laucala</v>
          </cell>
          <cell r="D230" t="str">
            <v>Rewa</v>
          </cell>
          <cell r="E230" t="str">
            <v>Central</v>
          </cell>
        </row>
        <row r="231">
          <cell r="A231" t="str">
            <v>Dogotuki</v>
          </cell>
          <cell r="B231" t="str">
            <v>Namuka</v>
          </cell>
          <cell r="C231" t="str">
            <v>Kavewa</v>
          </cell>
          <cell r="D231" t="str">
            <v>Macuata</v>
          </cell>
          <cell r="E231" t="str">
            <v>Northern</v>
          </cell>
        </row>
        <row r="232">
          <cell r="A232" t="str">
            <v>Ovalau</v>
          </cell>
          <cell r="B232" t="str">
            <v>Lovonivanua</v>
          </cell>
          <cell r="C232" t="str">
            <v>Ovalau</v>
          </cell>
          <cell r="D232" t="str">
            <v>Lomaiviti</v>
          </cell>
          <cell r="E232" t="str">
            <v>Eastern</v>
          </cell>
        </row>
        <row r="233">
          <cell r="A233" t="str">
            <v>Ba</v>
          </cell>
          <cell r="B233" t="str">
            <v>Nailaga</v>
          </cell>
          <cell r="C233" t="str">
            <v>Natutu</v>
          </cell>
          <cell r="D233" t="str">
            <v>Ba</v>
          </cell>
          <cell r="E233" t="str">
            <v>Western</v>
          </cell>
        </row>
        <row r="234">
          <cell r="A234" t="str">
            <v>Nadi</v>
          </cell>
          <cell r="B234" t="str">
            <v>Sikituru</v>
          </cell>
          <cell r="C234" t="str">
            <v>Viti Levu</v>
          </cell>
          <cell r="D234" t="str">
            <v>Ba</v>
          </cell>
          <cell r="E234" t="str">
            <v>Western</v>
          </cell>
        </row>
        <row r="235">
          <cell r="A235" t="str">
            <v>Yasawa</v>
          </cell>
          <cell r="B235" t="str">
            <v>Naviti</v>
          </cell>
          <cell r="C235" t="str">
            <v>Matacawa Levu</v>
          </cell>
          <cell r="D235" t="str">
            <v>Ba</v>
          </cell>
          <cell r="E235" t="str">
            <v>Western</v>
          </cell>
        </row>
        <row r="236">
          <cell r="A236" t="str">
            <v>Yasawa</v>
          </cell>
          <cell r="B236" t="str">
            <v>Naviti</v>
          </cell>
          <cell r="C236" t="str">
            <v>Nacula</v>
          </cell>
          <cell r="D236" t="str">
            <v>Ba</v>
          </cell>
          <cell r="E236" t="str">
            <v>Western</v>
          </cell>
        </row>
        <row r="237">
          <cell r="A237" t="str">
            <v>Yasawa</v>
          </cell>
          <cell r="B237" t="str">
            <v>Naviti</v>
          </cell>
          <cell r="C237" t="str">
            <v>Yasawa</v>
          </cell>
          <cell r="D237" t="str">
            <v>Ba</v>
          </cell>
          <cell r="E237" t="str">
            <v>Western</v>
          </cell>
        </row>
        <row r="238">
          <cell r="A238" t="str">
            <v>Kabara</v>
          </cell>
          <cell r="B238" t="str">
            <v>Kabara</v>
          </cell>
          <cell r="C238" t="str">
            <v>Kabara</v>
          </cell>
          <cell r="D238" t="str">
            <v>Lau</v>
          </cell>
          <cell r="E238" t="str">
            <v>Eastern</v>
          </cell>
        </row>
        <row r="239">
          <cell r="A239" t="str">
            <v>Lakaba</v>
          </cell>
          <cell r="B239" t="str">
            <v>Lakeba</v>
          </cell>
          <cell r="C239" t="str">
            <v>Lakeba</v>
          </cell>
          <cell r="D239" t="str">
            <v>Lau</v>
          </cell>
          <cell r="E239" t="str">
            <v>Eastern</v>
          </cell>
        </row>
        <row r="240">
          <cell r="A240" t="str">
            <v>Mualevu</v>
          </cell>
          <cell r="B240" t="str">
            <v>Lomaloma</v>
          </cell>
          <cell r="C240" t="str">
            <v>Cikobia-i-Lau</v>
          </cell>
          <cell r="D240" t="str">
            <v>Lau</v>
          </cell>
          <cell r="E240" t="str">
            <v>Eastern</v>
          </cell>
        </row>
        <row r="241">
          <cell r="A241" t="str">
            <v>Cakaudrove</v>
          </cell>
          <cell r="B241" t="str">
            <v>Cakaudrove</v>
          </cell>
          <cell r="C241" t="str">
            <v>Yacata</v>
          </cell>
          <cell r="D241" t="str">
            <v>Cakaudrove</v>
          </cell>
          <cell r="E241" t="str">
            <v>Northern</v>
          </cell>
        </row>
        <row r="242">
          <cell r="A242" t="str">
            <v>Wainikeli</v>
          </cell>
          <cell r="B242" t="str">
            <v>Laucala</v>
          </cell>
          <cell r="C242" t="str">
            <v>Yanuca</v>
          </cell>
          <cell r="D242" t="str">
            <v>Cakaudrove</v>
          </cell>
          <cell r="E242" t="str">
            <v>Northern</v>
          </cell>
        </row>
        <row r="243">
          <cell r="A243" t="str">
            <v>Ovalau</v>
          </cell>
          <cell r="B243" t="str">
            <v>Moturiki</v>
          </cell>
          <cell r="C243" t="str">
            <v>Yanuaca Levu</v>
          </cell>
          <cell r="D243" t="str">
            <v>Lomaiviti</v>
          </cell>
          <cell r="E243" t="str">
            <v>Eastern</v>
          </cell>
        </row>
        <row r="244">
          <cell r="A244" t="str">
            <v>Vuya</v>
          </cell>
          <cell r="B244" t="str">
            <v>Kubulau</v>
          </cell>
          <cell r="C244" t="str">
            <v>Nasonisoni</v>
          </cell>
          <cell r="D244" t="str">
            <v>Bua</v>
          </cell>
          <cell r="E244" t="str">
            <v>Northern</v>
          </cell>
        </row>
        <row r="245">
          <cell r="A245" t="str">
            <v>Macuata</v>
          </cell>
          <cell r="B245" t="str">
            <v>Macuata</v>
          </cell>
          <cell r="C245" t="str">
            <v>Macuata-i-Wai</v>
          </cell>
          <cell r="D245" t="str">
            <v>Macuata</v>
          </cell>
          <cell r="E245" t="str">
            <v>Northern</v>
          </cell>
        </row>
        <row r="246">
          <cell r="A246" t="str">
            <v>Bau</v>
          </cell>
          <cell r="B246" t="str">
            <v>Namara</v>
          </cell>
          <cell r="C246" t="str">
            <v>Viwa</v>
          </cell>
          <cell r="D246" t="str">
            <v>Tailevu</v>
          </cell>
          <cell r="E246" t="str">
            <v>Central</v>
          </cell>
        </row>
        <row r="247">
          <cell r="A247" t="str">
            <v>Verata</v>
          </cell>
          <cell r="B247" t="str">
            <v>Tai</v>
          </cell>
          <cell r="C247" t="str">
            <v>Viti Levu</v>
          </cell>
          <cell r="D247" t="str">
            <v>Tailevu</v>
          </cell>
          <cell r="E247" t="str">
            <v>Central</v>
          </cell>
        </row>
        <row r="248">
          <cell r="A248" t="str">
            <v>Beqa</v>
          </cell>
          <cell r="B248" t="str">
            <v>Raviravi</v>
          </cell>
          <cell r="C248" t="str">
            <v>Beqa</v>
          </cell>
          <cell r="D248" t="str">
            <v>Rewa</v>
          </cell>
          <cell r="E248" t="str">
            <v>Central</v>
          </cell>
        </row>
        <row r="249">
          <cell r="A249" t="str">
            <v>Beqa</v>
          </cell>
          <cell r="B249" t="str">
            <v>Sawau</v>
          </cell>
          <cell r="C249" t="str">
            <v>Beqa</v>
          </cell>
          <cell r="D249" t="str">
            <v>Rewa</v>
          </cell>
          <cell r="E249" t="str">
            <v>Central</v>
          </cell>
        </row>
        <row r="250">
          <cell r="A250" t="str">
            <v>Wainikoroiluva</v>
          </cell>
          <cell r="B250" t="str">
            <v>Veinuqa</v>
          </cell>
          <cell r="C250" t="str">
            <v>Viti Levu</v>
          </cell>
          <cell r="D250" t="str">
            <v>Namosi</v>
          </cell>
          <cell r="E250" t="str">
            <v>Central</v>
          </cell>
        </row>
        <row r="251">
          <cell r="A251" t="str">
            <v>Veivatuloa</v>
          </cell>
          <cell r="B251" t="str">
            <v>Deuba</v>
          </cell>
          <cell r="C251" t="str">
            <v>Viti Levu</v>
          </cell>
          <cell r="D251" t="str">
            <v>Serua</v>
          </cell>
          <cell r="E251" t="str">
            <v>Central</v>
          </cell>
        </row>
        <row r="252">
          <cell r="A252" t="str">
            <v>Nalawa</v>
          </cell>
          <cell r="B252" t="str">
            <v>Nababa</v>
          </cell>
          <cell r="C252" t="str">
            <v>Viti Levu</v>
          </cell>
          <cell r="D252" t="str">
            <v>Ra</v>
          </cell>
          <cell r="E252" t="str">
            <v>Western</v>
          </cell>
        </row>
        <row r="253">
          <cell r="A253" t="str">
            <v>Wainibuka</v>
          </cell>
          <cell r="B253" t="str">
            <v>Naibita</v>
          </cell>
          <cell r="C253" t="str">
            <v>Viti Levu</v>
          </cell>
          <cell r="D253" t="str">
            <v>Tailevu</v>
          </cell>
          <cell r="E253" t="str">
            <v>Central</v>
          </cell>
        </row>
        <row r="254">
          <cell r="A254" t="str">
            <v>Vuya</v>
          </cell>
          <cell r="B254" t="str">
            <v>Bua</v>
          </cell>
          <cell r="C254" t="str">
            <v>Yadua</v>
          </cell>
          <cell r="D254" t="str">
            <v>Bua</v>
          </cell>
          <cell r="E254" t="str">
            <v>Northern</v>
          </cell>
        </row>
        <row r="255">
          <cell r="A255" t="str">
            <v>Serua</v>
          </cell>
          <cell r="B255" t="str">
            <v>Serua</v>
          </cell>
          <cell r="C255" t="str">
            <v>Serua</v>
          </cell>
          <cell r="D255" t="str">
            <v>Serua</v>
          </cell>
          <cell r="E255" t="str">
            <v>Central</v>
          </cell>
        </row>
        <row r="256">
          <cell r="A256" t="str">
            <v>Malolo</v>
          </cell>
          <cell r="B256" t="str">
            <v>Momi</v>
          </cell>
          <cell r="C256" t="str">
            <v>Tavarua</v>
          </cell>
          <cell r="D256" t="str">
            <v>Nadroga/Navosa</v>
          </cell>
          <cell r="E256" t="str">
            <v>Western</v>
          </cell>
        </row>
        <row r="257">
          <cell r="A257" t="str">
            <v>Malolo</v>
          </cell>
          <cell r="B257" t="str">
            <v>Malolo</v>
          </cell>
          <cell r="C257" t="str">
            <v>Malolo</v>
          </cell>
          <cell r="D257" t="str">
            <v>Nadroga/Navosa</v>
          </cell>
          <cell r="E257" t="str">
            <v>Western</v>
          </cell>
        </row>
        <row r="258">
          <cell r="A258" t="str">
            <v>Malolo</v>
          </cell>
          <cell r="B258" t="str">
            <v>Malolo</v>
          </cell>
          <cell r="C258" t="str">
            <v>Yanuca</v>
          </cell>
          <cell r="D258" t="str">
            <v>Nadroga/Navosa</v>
          </cell>
          <cell r="E258" t="str">
            <v>Western</v>
          </cell>
        </row>
        <row r="259">
          <cell r="A259" t="str">
            <v>Malolo</v>
          </cell>
          <cell r="B259" t="str">
            <v>Malolo</v>
          </cell>
          <cell r="C259" t="str">
            <v>Tavua</v>
          </cell>
          <cell r="D259" t="str">
            <v>Nadroga/Navosa</v>
          </cell>
          <cell r="E259" t="str">
            <v>Western</v>
          </cell>
        </row>
        <row r="260">
          <cell r="A260" t="str">
            <v>Naviti</v>
          </cell>
          <cell r="B260" t="str">
            <v>Waya</v>
          </cell>
          <cell r="C260" t="str">
            <v>Waya</v>
          </cell>
          <cell r="D260" t="str">
            <v>Ba</v>
          </cell>
          <cell r="E260" t="str">
            <v>Western</v>
          </cell>
        </row>
        <row r="261">
          <cell r="A261" t="str">
            <v>Naviti</v>
          </cell>
          <cell r="B261" t="str">
            <v>Naviti</v>
          </cell>
          <cell r="C261" t="str">
            <v>Viwa</v>
          </cell>
          <cell r="D261" t="str">
            <v>Ba</v>
          </cell>
          <cell r="E261" t="str">
            <v>Western</v>
          </cell>
        </row>
        <row r="262">
          <cell r="A262" t="str">
            <v>Tavua</v>
          </cell>
          <cell r="B262" t="str">
            <v>Qaliyalatina</v>
          </cell>
          <cell r="C262" t="str">
            <v>Viti Levu</v>
          </cell>
          <cell r="D262" t="str">
            <v>Ba</v>
          </cell>
          <cell r="E262" t="str">
            <v>Western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dicator 1"/>
      <sheetName val="Indicator 2"/>
    </sheetNames>
    <sheetDataSet>
      <sheetData sheetId="0">
        <row r="1">
          <cell r="A1" t="str">
            <v>Code</v>
          </cell>
          <cell r="B1" t="str">
            <v>Tikina</v>
          </cell>
          <cell r="C1" t="str">
            <v>Total population 0 - 4 years old - 2015 projections</v>
          </cell>
          <cell r="D1" t="str">
            <v>Total population 5 - 9 years old - 2015 projections</v>
          </cell>
          <cell r="E1" t="str">
            <v>Total Children 0-9</v>
          </cell>
        </row>
        <row r="2">
          <cell r="A2" t="str">
            <v>701</v>
          </cell>
          <cell r="B2" t="str">
            <v>Cikobia</v>
          </cell>
          <cell r="C2">
            <v>10</v>
          </cell>
          <cell r="D2">
            <v>12</v>
          </cell>
          <cell r="E2">
            <v>22</v>
          </cell>
        </row>
        <row r="3">
          <cell r="A3" t="str">
            <v>1507</v>
          </cell>
          <cell r="B3" t="str">
            <v>Pepjei</v>
          </cell>
          <cell r="C3">
            <v>11</v>
          </cell>
          <cell r="D3">
            <v>12</v>
          </cell>
          <cell r="E3">
            <v>23</v>
          </cell>
        </row>
        <row r="4">
          <cell r="A4" t="str">
            <v>1501</v>
          </cell>
          <cell r="B4" t="str">
            <v>Itumuta</v>
          </cell>
          <cell r="C4">
            <v>9</v>
          </cell>
          <cell r="D4">
            <v>17</v>
          </cell>
          <cell r="E4">
            <v>26</v>
          </cell>
        </row>
        <row r="5">
          <cell r="A5" t="str">
            <v>1505</v>
          </cell>
          <cell r="B5" t="str">
            <v>Noatau</v>
          </cell>
          <cell r="C5">
            <v>20</v>
          </cell>
          <cell r="D5">
            <v>31</v>
          </cell>
          <cell r="E5">
            <v>51</v>
          </cell>
        </row>
        <row r="6">
          <cell r="A6" t="str">
            <v>1506</v>
          </cell>
          <cell r="B6" t="str">
            <v>Oinafa</v>
          </cell>
          <cell r="C6">
            <v>25</v>
          </cell>
          <cell r="D6">
            <v>26</v>
          </cell>
          <cell r="E6">
            <v>51</v>
          </cell>
        </row>
        <row r="7">
          <cell r="A7" t="str">
            <v>510</v>
          </cell>
          <cell r="B7" t="str">
            <v>Oneata</v>
          </cell>
          <cell r="C7">
            <v>23</v>
          </cell>
          <cell r="D7">
            <v>28</v>
          </cell>
          <cell r="E7">
            <v>51</v>
          </cell>
        </row>
        <row r="8">
          <cell r="A8" t="str">
            <v>514</v>
          </cell>
          <cell r="B8" t="str">
            <v>LauOther</v>
          </cell>
          <cell r="C8">
            <v>27</v>
          </cell>
          <cell r="D8">
            <v>25</v>
          </cell>
          <cell r="E8">
            <v>52</v>
          </cell>
        </row>
        <row r="9">
          <cell r="A9" t="str">
            <v>1504</v>
          </cell>
          <cell r="B9" t="str">
            <v>Malhaha</v>
          </cell>
          <cell r="C9">
            <v>28</v>
          </cell>
          <cell r="D9">
            <v>26</v>
          </cell>
          <cell r="E9">
            <v>54</v>
          </cell>
        </row>
        <row r="10">
          <cell r="A10" t="str">
            <v>1503</v>
          </cell>
          <cell r="B10" t="str">
            <v>Juju</v>
          </cell>
          <cell r="C10">
            <v>28</v>
          </cell>
          <cell r="D10">
            <v>36</v>
          </cell>
          <cell r="E10">
            <v>64</v>
          </cell>
        </row>
        <row r="11">
          <cell r="A11" t="str">
            <v>606</v>
          </cell>
          <cell r="B11" t="str">
            <v>LomaiOther</v>
          </cell>
          <cell r="C11">
            <v>38</v>
          </cell>
          <cell r="D11">
            <v>41</v>
          </cell>
          <cell r="E11">
            <v>79</v>
          </cell>
        </row>
        <row r="12">
          <cell r="A12" t="str">
            <v>509</v>
          </cell>
          <cell r="B12" t="str">
            <v>Nayau</v>
          </cell>
          <cell r="C12">
            <v>48</v>
          </cell>
          <cell r="D12">
            <v>40</v>
          </cell>
          <cell r="E12">
            <v>88</v>
          </cell>
        </row>
        <row r="13">
          <cell r="A13" t="str">
            <v>513</v>
          </cell>
          <cell r="B13" t="str">
            <v>Vulaga</v>
          </cell>
          <cell r="C13">
            <v>45</v>
          </cell>
          <cell r="D13">
            <v>47</v>
          </cell>
          <cell r="E13">
            <v>92</v>
          </cell>
        </row>
        <row r="14">
          <cell r="A14" t="str">
            <v>601</v>
          </cell>
          <cell r="B14" t="str">
            <v>Batiki</v>
          </cell>
          <cell r="C14">
            <v>44</v>
          </cell>
          <cell r="D14">
            <v>48</v>
          </cell>
          <cell r="E14">
            <v>92</v>
          </cell>
        </row>
        <row r="15">
          <cell r="A15" t="str">
            <v>507</v>
          </cell>
          <cell r="B15" t="str">
            <v>Moce</v>
          </cell>
          <cell r="C15">
            <v>66</v>
          </cell>
          <cell r="D15">
            <v>73</v>
          </cell>
          <cell r="E15">
            <v>139</v>
          </cell>
        </row>
        <row r="16">
          <cell r="A16" t="str">
            <v>511</v>
          </cell>
          <cell r="B16" t="str">
            <v>Ono</v>
          </cell>
          <cell r="C16">
            <v>80</v>
          </cell>
          <cell r="D16">
            <v>78</v>
          </cell>
          <cell r="E16">
            <v>158</v>
          </cell>
        </row>
        <row r="17">
          <cell r="A17" t="str">
            <v>1502</v>
          </cell>
          <cell r="B17" t="str">
            <v>Itutiu</v>
          </cell>
          <cell r="C17">
            <v>85</v>
          </cell>
          <cell r="D17">
            <v>87</v>
          </cell>
          <cell r="E17">
            <v>172</v>
          </cell>
        </row>
        <row r="18">
          <cell r="A18" t="str">
            <v>604</v>
          </cell>
          <cell r="B18" t="str">
            <v>Nairai</v>
          </cell>
          <cell r="C18">
            <v>93</v>
          </cell>
          <cell r="D18">
            <v>91</v>
          </cell>
          <cell r="E18">
            <v>184</v>
          </cell>
        </row>
        <row r="19">
          <cell r="A19" t="str">
            <v>505</v>
          </cell>
          <cell r="B19" t="str">
            <v>Matuku</v>
          </cell>
          <cell r="C19">
            <v>111</v>
          </cell>
          <cell r="D19">
            <v>89</v>
          </cell>
          <cell r="E19">
            <v>200</v>
          </cell>
        </row>
        <row r="20">
          <cell r="A20" t="str">
            <v>512</v>
          </cell>
          <cell r="B20" t="str">
            <v>Totoya</v>
          </cell>
          <cell r="C20">
            <v>85</v>
          </cell>
          <cell r="D20">
            <v>119</v>
          </cell>
          <cell r="E20">
            <v>204</v>
          </cell>
        </row>
        <row r="21">
          <cell r="A21" t="str">
            <v>504</v>
          </cell>
          <cell r="B21" t="str">
            <v>Lomaloma</v>
          </cell>
          <cell r="C21">
            <v>105</v>
          </cell>
          <cell r="D21">
            <v>112</v>
          </cell>
          <cell r="E21">
            <v>217</v>
          </cell>
        </row>
        <row r="22">
          <cell r="A22" t="str">
            <v>808</v>
          </cell>
          <cell r="B22" t="str">
            <v>Vatulele</v>
          </cell>
          <cell r="C22">
            <v>132</v>
          </cell>
          <cell r="D22">
            <v>114</v>
          </cell>
          <cell r="E22">
            <v>246</v>
          </cell>
        </row>
        <row r="23">
          <cell r="A23" t="str">
            <v>502</v>
          </cell>
          <cell r="B23" t="str">
            <v>Kabara</v>
          </cell>
          <cell r="C23">
            <v>129</v>
          </cell>
          <cell r="D23">
            <v>118</v>
          </cell>
          <cell r="E23">
            <v>247</v>
          </cell>
        </row>
        <row r="24">
          <cell r="A24" t="str">
            <v>508</v>
          </cell>
          <cell r="B24" t="str">
            <v>Mualevu</v>
          </cell>
          <cell r="C24">
            <v>129</v>
          </cell>
          <cell r="D24">
            <v>133</v>
          </cell>
          <cell r="E24">
            <v>262</v>
          </cell>
        </row>
        <row r="25">
          <cell r="A25" t="str">
            <v>501</v>
          </cell>
          <cell r="B25" t="str">
            <v>Cicia</v>
          </cell>
          <cell r="C25">
            <v>128</v>
          </cell>
          <cell r="D25">
            <v>135</v>
          </cell>
          <cell r="E25">
            <v>263</v>
          </cell>
        </row>
        <row r="26">
          <cell r="A26" t="str">
            <v>1001</v>
          </cell>
          <cell r="B26" t="str">
            <v>Namosi</v>
          </cell>
          <cell r="C26">
            <v>132</v>
          </cell>
          <cell r="D26">
            <v>142</v>
          </cell>
          <cell r="E26">
            <v>274</v>
          </cell>
        </row>
        <row r="27">
          <cell r="A27" t="str">
            <v>1201</v>
          </cell>
          <cell r="B27" t="str">
            <v>Beqa</v>
          </cell>
          <cell r="C27">
            <v>166</v>
          </cell>
          <cell r="D27">
            <v>114</v>
          </cell>
          <cell r="E27">
            <v>280</v>
          </cell>
        </row>
        <row r="28">
          <cell r="A28" t="str">
            <v>506</v>
          </cell>
          <cell r="B28" t="str">
            <v>Moala</v>
          </cell>
          <cell r="C28">
            <v>174</v>
          </cell>
          <cell r="D28">
            <v>189</v>
          </cell>
          <cell r="E28">
            <v>363</v>
          </cell>
        </row>
        <row r="29">
          <cell r="A29" t="str">
            <v>803</v>
          </cell>
          <cell r="B29" t="str">
            <v>Malolo</v>
          </cell>
          <cell r="C29">
            <v>217</v>
          </cell>
          <cell r="D29">
            <v>181</v>
          </cell>
          <cell r="E29">
            <v>398</v>
          </cell>
        </row>
        <row r="30">
          <cell r="A30" t="str">
            <v>503</v>
          </cell>
          <cell r="B30" t="str">
            <v>Lakeba</v>
          </cell>
          <cell r="C30">
            <v>211</v>
          </cell>
          <cell r="D30">
            <v>235</v>
          </cell>
          <cell r="E30">
            <v>446</v>
          </cell>
        </row>
        <row r="31">
          <cell r="A31" t="str">
            <v>402</v>
          </cell>
          <cell r="B31" t="str">
            <v>Naceva</v>
          </cell>
          <cell r="C31">
            <v>252</v>
          </cell>
          <cell r="D31">
            <v>249</v>
          </cell>
          <cell r="E31">
            <v>501</v>
          </cell>
        </row>
        <row r="32">
          <cell r="A32" t="str">
            <v>403</v>
          </cell>
          <cell r="B32" t="str">
            <v>Nakasaleka</v>
          </cell>
          <cell r="C32">
            <v>319</v>
          </cell>
          <cell r="D32">
            <v>259</v>
          </cell>
          <cell r="E32">
            <v>578</v>
          </cell>
        </row>
        <row r="33">
          <cell r="A33" t="str">
            <v>702</v>
          </cell>
          <cell r="B33" t="str">
            <v>Dogotuki</v>
          </cell>
          <cell r="C33">
            <v>328</v>
          </cell>
          <cell r="D33">
            <v>281</v>
          </cell>
          <cell r="E33">
            <v>609</v>
          </cell>
        </row>
        <row r="34">
          <cell r="A34" t="str">
            <v>108</v>
          </cell>
          <cell r="B34" t="str">
            <v>Yasawa</v>
          </cell>
          <cell r="C34">
            <v>295</v>
          </cell>
          <cell r="D34">
            <v>329</v>
          </cell>
          <cell r="E34">
            <v>624</v>
          </cell>
        </row>
        <row r="35">
          <cell r="A35" t="str">
            <v>401</v>
          </cell>
          <cell r="B35" t="str">
            <v>Nabukelevu</v>
          </cell>
          <cell r="C35">
            <v>323</v>
          </cell>
          <cell r="D35">
            <v>306</v>
          </cell>
          <cell r="E35">
            <v>629</v>
          </cell>
        </row>
        <row r="36">
          <cell r="A36" t="str">
            <v>1003</v>
          </cell>
          <cell r="B36" t="str">
            <v>Wainikoroiluva</v>
          </cell>
          <cell r="C36">
            <v>309</v>
          </cell>
          <cell r="D36">
            <v>353</v>
          </cell>
          <cell r="E36">
            <v>662</v>
          </cell>
        </row>
        <row r="37">
          <cell r="A37" t="str">
            <v>304</v>
          </cell>
          <cell r="B37" t="str">
            <v>Saqani</v>
          </cell>
          <cell r="C37">
            <v>308</v>
          </cell>
          <cell r="D37">
            <v>370</v>
          </cell>
          <cell r="E37">
            <v>678</v>
          </cell>
        </row>
        <row r="38">
          <cell r="A38" t="str">
            <v>104</v>
          </cell>
          <cell r="B38" t="str">
            <v>Naviti</v>
          </cell>
          <cell r="C38">
            <v>354</v>
          </cell>
          <cell r="D38">
            <v>353</v>
          </cell>
          <cell r="E38">
            <v>707</v>
          </cell>
        </row>
        <row r="39">
          <cell r="A39" t="str">
            <v>303</v>
          </cell>
          <cell r="B39" t="str">
            <v>Rabi</v>
          </cell>
          <cell r="C39">
            <v>329</v>
          </cell>
          <cell r="D39">
            <v>402</v>
          </cell>
          <cell r="E39">
            <v>731</v>
          </cell>
        </row>
        <row r="40">
          <cell r="A40" t="str">
            <v>602</v>
          </cell>
          <cell r="B40" t="str">
            <v>Gau</v>
          </cell>
          <cell r="C40">
            <v>370</v>
          </cell>
          <cell r="D40">
            <v>364</v>
          </cell>
          <cell r="E40">
            <v>734</v>
          </cell>
        </row>
        <row r="41">
          <cell r="A41" t="str">
            <v>1202</v>
          </cell>
          <cell r="B41" t="str">
            <v>Noco</v>
          </cell>
          <cell r="C41">
            <v>394</v>
          </cell>
          <cell r="D41">
            <v>369</v>
          </cell>
          <cell r="E41">
            <v>763</v>
          </cell>
        </row>
        <row r="42">
          <cell r="A42" t="str">
            <v>603</v>
          </cell>
          <cell r="B42" t="str">
            <v>Koro</v>
          </cell>
          <cell r="C42">
            <v>424</v>
          </cell>
          <cell r="D42">
            <v>472</v>
          </cell>
          <cell r="E42">
            <v>896</v>
          </cell>
        </row>
        <row r="43">
          <cell r="A43" t="str">
            <v>1002</v>
          </cell>
          <cell r="B43" t="str">
            <v>Veivatuloa</v>
          </cell>
          <cell r="C43">
            <v>484</v>
          </cell>
          <cell r="D43">
            <v>427</v>
          </cell>
          <cell r="E43">
            <v>911</v>
          </cell>
        </row>
        <row r="44">
          <cell r="A44" t="str">
            <v>1301</v>
          </cell>
          <cell r="B44" t="str">
            <v>Nuku</v>
          </cell>
          <cell r="C44">
            <v>479</v>
          </cell>
          <cell r="D44">
            <v>451</v>
          </cell>
          <cell r="E44">
            <v>930</v>
          </cell>
        </row>
        <row r="45">
          <cell r="A45" t="str">
            <v>404</v>
          </cell>
          <cell r="B45" t="str">
            <v>Tavuki</v>
          </cell>
          <cell r="C45">
            <v>525</v>
          </cell>
          <cell r="D45">
            <v>476</v>
          </cell>
          <cell r="E45">
            <v>1001</v>
          </cell>
        </row>
        <row r="46">
          <cell r="A46" t="str">
            <v>305</v>
          </cell>
          <cell r="B46" t="str">
            <v>Tunuloa</v>
          </cell>
          <cell r="C46">
            <v>489</v>
          </cell>
          <cell r="D46">
            <v>555</v>
          </cell>
          <cell r="E46">
            <v>1044</v>
          </cell>
        </row>
        <row r="47">
          <cell r="A47" t="str">
            <v>203</v>
          </cell>
          <cell r="B47" t="str">
            <v>Wainunu</v>
          </cell>
          <cell r="C47">
            <v>550</v>
          </cell>
          <cell r="D47">
            <v>512</v>
          </cell>
          <cell r="E47">
            <v>1062</v>
          </cell>
        </row>
        <row r="48">
          <cell r="A48" t="str">
            <v>902</v>
          </cell>
          <cell r="B48" t="str">
            <v>Matailobau</v>
          </cell>
          <cell r="C48">
            <v>565</v>
          </cell>
          <cell r="D48">
            <v>504</v>
          </cell>
          <cell r="E48">
            <v>1069</v>
          </cell>
        </row>
        <row r="49">
          <cell r="A49" t="str">
            <v>306</v>
          </cell>
          <cell r="B49" t="str">
            <v>Vaturova</v>
          </cell>
          <cell r="C49">
            <v>567</v>
          </cell>
          <cell r="D49">
            <v>510</v>
          </cell>
          <cell r="E49">
            <v>1077</v>
          </cell>
        </row>
        <row r="50">
          <cell r="A50" t="str">
            <v>904</v>
          </cell>
          <cell r="B50" t="str">
            <v>Waimaro</v>
          </cell>
          <cell r="C50">
            <v>542</v>
          </cell>
          <cell r="D50">
            <v>559</v>
          </cell>
          <cell r="E50">
            <v>1101</v>
          </cell>
        </row>
        <row r="51">
          <cell r="A51" t="str">
            <v>1405</v>
          </cell>
          <cell r="B51" t="str">
            <v>Wainibuka</v>
          </cell>
          <cell r="C51">
            <v>535</v>
          </cell>
          <cell r="D51">
            <v>591</v>
          </cell>
          <cell r="E51">
            <v>1126</v>
          </cell>
        </row>
        <row r="52">
          <cell r="A52" t="str">
            <v>1101</v>
          </cell>
          <cell r="B52" t="str">
            <v>Nakorotubu</v>
          </cell>
          <cell r="C52">
            <v>582</v>
          </cell>
          <cell r="D52">
            <v>563</v>
          </cell>
          <cell r="E52">
            <v>1145</v>
          </cell>
        </row>
        <row r="53">
          <cell r="A53" t="str">
            <v>1102</v>
          </cell>
          <cell r="B53" t="str">
            <v>Nalawa</v>
          </cell>
          <cell r="C53">
            <v>589</v>
          </cell>
          <cell r="D53">
            <v>588</v>
          </cell>
          <cell r="E53">
            <v>1177</v>
          </cell>
        </row>
        <row r="54">
          <cell r="A54" t="str">
            <v>901</v>
          </cell>
          <cell r="B54" t="str">
            <v>Lomaivuna</v>
          </cell>
          <cell r="C54">
            <v>623</v>
          </cell>
          <cell r="D54">
            <v>595</v>
          </cell>
          <cell r="E54">
            <v>1218</v>
          </cell>
        </row>
        <row r="55">
          <cell r="A55" t="str">
            <v>807</v>
          </cell>
          <cell r="B55" t="str">
            <v>Ruwailevu</v>
          </cell>
          <cell r="C55">
            <v>595</v>
          </cell>
          <cell r="D55">
            <v>635</v>
          </cell>
          <cell r="E55">
            <v>1230</v>
          </cell>
        </row>
        <row r="56">
          <cell r="A56" t="str">
            <v>905</v>
          </cell>
          <cell r="B56" t="str">
            <v>Wainimala</v>
          </cell>
          <cell r="C56">
            <v>655</v>
          </cell>
          <cell r="D56">
            <v>577</v>
          </cell>
          <cell r="E56">
            <v>1232</v>
          </cell>
        </row>
        <row r="57">
          <cell r="A57" t="str">
            <v>202</v>
          </cell>
          <cell r="B57" t="str">
            <v>Vuya</v>
          </cell>
          <cell r="C57">
            <v>625</v>
          </cell>
          <cell r="D57">
            <v>625</v>
          </cell>
          <cell r="E57">
            <v>1250</v>
          </cell>
        </row>
        <row r="58">
          <cell r="A58" t="str">
            <v>308</v>
          </cell>
          <cell r="B58" t="str">
            <v>Wainikeli</v>
          </cell>
          <cell r="C58">
            <v>664</v>
          </cell>
          <cell r="D58">
            <v>645</v>
          </cell>
          <cell r="E58">
            <v>1309</v>
          </cell>
        </row>
        <row r="59">
          <cell r="A59" t="str">
            <v>102</v>
          </cell>
          <cell r="B59" t="str">
            <v>Magodro</v>
          </cell>
          <cell r="C59">
            <v>653</v>
          </cell>
          <cell r="D59">
            <v>684</v>
          </cell>
          <cell r="E59">
            <v>1337</v>
          </cell>
        </row>
        <row r="60">
          <cell r="A60" t="str">
            <v>802</v>
          </cell>
          <cell r="B60" t="str">
            <v>Cuvu</v>
          </cell>
          <cell r="C60">
            <v>704</v>
          </cell>
          <cell r="D60">
            <v>682</v>
          </cell>
          <cell r="E60">
            <v>1386</v>
          </cell>
        </row>
        <row r="61">
          <cell r="A61" t="str">
            <v>705</v>
          </cell>
          <cell r="B61" t="str">
            <v>Sasa</v>
          </cell>
          <cell r="C61">
            <v>718</v>
          </cell>
          <cell r="D61">
            <v>677</v>
          </cell>
          <cell r="E61">
            <v>1395</v>
          </cell>
        </row>
        <row r="62">
          <cell r="A62" t="str">
            <v>201</v>
          </cell>
          <cell r="B62" t="str">
            <v>Bua</v>
          </cell>
          <cell r="C62">
            <v>716</v>
          </cell>
          <cell r="D62">
            <v>726</v>
          </cell>
          <cell r="E62">
            <v>1442</v>
          </cell>
        </row>
        <row r="63">
          <cell r="A63" t="str">
            <v>1403</v>
          </cell>
          <cell r="B63" t="str">
            <v>Sawakasa</v>
          </cell>
          <cell r="C63">
            <v>730</v>
          </cell>
          <cell r="D63">
            <v>746</v>
          </cell>
          <cell r="E63">
            <v>1476</v>
          </cell>
        </row>
        <row r="64">
          <cell r="A64" t="str">
            <v>806</v>
          </cell>
          <cell r="B64" t="str">
            <v>Navosa</v>
          </cell>
          <cell r="C64">
            <v>825</v>
          </cell>
          <cell r="D64">
            <v>713</v>
          </cell>
          <cell r="E64">
            <v>1538</v>
          </cell>
        </row>
        <row r="65">
          <cell r="A65" t="str">
            <v>1104</v>
          </cell>
          <cell r="B65" t="str">
            <v>Saivou</v>
          </cell>
          <cell r="C65">
            <v>793</v>
          </cell>
          <cell r="D65">
            <v>810</v>
          </cell>
          <cell r="E65">
            <v>1603</v>
          </cell>
        </row>
        <row r="66">
          <cell r="A66" t="str">
            <v>307</v>
          </cell>
          <cell r="B66" t="str">
            <v>Wailevu</v>
          </cell>
          <cell r="C66">
            <v>763</v>
          </cell>
          <cell r="D66">
            <v>920</v>
          </cell>
          <cell r="E66">
            <v>1683</v>
          </cell>
        </row>
        <row r="67">
          <cell r="A67" t="str">
            <v>1203</v>
          </cell>
          <cell r="B67" t="str">
            <v>Rewa</v>
          </cell>
          <cell r="C67">
            <v>888</v>
          </cell>
          <cell r="D67">
            <v>889</v>
          </cell>
          <cell r="E67">
            <v>1777</v>
          </cell>
        </row>
        <row r="68">
          <cell r="A68" t="str">
            <v>801</v>
          </cell>
          <cell r="B68" t="str">
            <v>Baravi</v>
          </cell>
          <cell r="C68">
            <v>862</v>
          </cell>
          <cell r="D68">
            <v>944</v>
          </cell>
          <cell r="E68">
            <v>1806</v>
          </cell>
        </row>
        <row r="69">
          <cell r="A69" t="str">
            <v>1402</v>
          </cell>
          <cell r="B69" t="str">
            <v>Nakelo</v>
          </cell>
          <cell r="C69">
            <v>1090</v>
          </cell>
          <cell r="D69">
            <v>1021</v>
          </cell>
          <cell r="E69">
            <v>2111</v>
          </cell>
        </row>
        <row r="70">
          <cell r="A70" t="str">
            <v>704</v>
          </cell>
          <cell r="B70" t="str">
            <v>Macuata</v>
          </cell>
          <cell r="C70">
            <v>1143</v>
          </cell>
          <cell r="D70">
            <v>1168</v>
          </cell>
          <cell r="E70">
            <v>2311</v>
          </cell>
        </row>
        <row r="71">
          <cell r="A71" t="str">
            <v>605</v>
          </cell>
          <cell r="B71" t="str">
            <v>Ovalau</v>
          </cell>
          <cell r="C71">
            <v>1113</v>
          </cell>
          <cell r="D71">
            <v>1207</v>
          </cell>
          <cell r="E71">
            <v>2320</v>
          </cell>
        </row>
        <row r="72">
          <cell r="A72" t="str">
            <v>1404</v>
          </cell>
          <cell r="B72" t="str">
            <v>Verata</v>
          </cell>
          <cell r="C72">
            <v>1236</v>
          </cell>
          <cell r="D72">
            <v>1221</v>
          </cell>
          <cell r="E72">
            <v>2457</v>
          </cell>
        </row>
        <row r="73">
          <cell r="A73" t="str">
            <v>105</v>
          </cell>
          <cell r="B73" t="str">
            <v>Nawaka</v>
          </cell>
          <cell r="C73">
            <v>1311</v>
          </cell>
          <cell r="D73">
            <v>1208</v>
          </cell>
          <cell r="E73">
            <v>2519</v>
          </cell>
        </row>
        <row r="74">
          <cell r="A74" t="str">
            <v>805</v>
          </cell>
          <cell r="B74" t="str">
            <v>Nasigatoka</v>
          </cell>
          <cell r="C74">
            <v>1316</v>
          </cell>
          <cell r="D74">
            <v>1360</v>
          </cell>
          <cell r="E74">
            <v>2676</v>
          </cell>
        </row>
        <row r="75">
          <cell r="A75" t="str">
            <v>1103</v>
          </cell>
          <cell r="B75" t="str">
            <v>Rakiraki</v>
          </cell>
          <cell r="C75">
            <v>1438</v>
          </cell>
          <cell r="D75">
            <v>1500</v>
          </cell>
          <cell r="E75">
            <v>2938</v>
          </cell>
        </row>
        <row r="76">
          <cell r="A76" t="str">
            <v>302</v>
          </cell>
          <cell r="B76" t="str">
            <v>Nasavusavu</v>
          </cell>
          <cell r="C76">
            <v>1456</v>
          </cell>
          <cell r="D76">
            <v>1526</v>
          </cell>
          <cell r="E76">
            <v>2982</v>
          </cell>
        </row>
        <row r="77">
          <cell r="A77" t="str">
            <v>804</v>
          </cell>
          <cell r="B77" t="str">
            <v>Malomalo</v>
          </cell>
          <cell r="C77">
            <v>1563</v>
          </cell>
          <cell r="D77">
            <v>1448</v>
          </cell>
          <cell r="E77">
            <v>3011</v>
          </cell>
        </row>
        <row r="78">
          <cell r="A78" t="str">
            <v>1302</v>
          </cell>
          <cell r="B78" t="str">
            <v>Serua</v>
          </cell>
          <cell r="C78">
            <v>1638</v>
          </cell>
          <cell r="D78">
            <v>1516</v>
          </cell>
          <cell r="E78">
            <v>3154</v>
          </cell>
        </row>
        <row r="79">
          <cell r="A79" t="str">
            <v>301</v>
          </cell>
          <cell r="B79" t="str">
            <v>Cakaudrove</v>
          </cell>
          <cell r="C79">
            <v>1795</v>
          </cell>
          <cell r="D79">
            <v>1768</v>
          </cell>
          <cell r="E79">
            <v>3563</v>
          </cell>
        </row>
        <row r="80">
          <cell r="A80" t="str">
            <v>106</v>
          </cell>
          <cell r="B80" t="str">
            <v>Tavua</v>
          </cell>
          <cell r="C80">
            <v>2665</v>
          </cell>
          <cell r="D80">
            <v>2526</v>
          </cell>
          <cell r="E80">
            <v>5191</v>
          </cell>
        </row>
        <row r="81">
          <cell r="A81" t="str">
            <v>1401</v>
          </cell>
          <cell r="B81" t="str">
            <v>Bau</v>
          </cell>
          <cell r="C81">
            <v>2697</v>
          </cell>
          <cell r="D81">
            <v>2792</v>
          </cell>
          <cell r="E81">
            <v>5489</v>
          </cell>
        </row>
        <row r="82">
          <cell r="A82" t="str">
            <v>101</v>
          </cell>
          <cell r="B82" t="str">
            <v>Ba</v>
          </cell>
          <cell r="C82">
            <v>4023</v>
          </cell>
          <cell r="D82">
            <v>3770</v>
          </cell>
          <cell r="E82">
            <v>7793</v>
          </cell>
        </row>
        <row r="83">
          <cell r="A83" t="str">
            <v>103</v>
          </cell>
          <cell r="B83" t="str">
            <v>Nadi</v>
          </cell>
          <cell r="C83">
            <v>5087</v>
          </cell>
          <cell r="D83">
            <v>4780</v>
          </cell>
          <cell r="E83">
            <v>9867</v>
          </cell>
        </row>
        <row r="84">
          <cell r="A84" t="str">
            <v>703</v>
          </cell>
          <cell r="B84" t="str">
            <v>Labasa</v>
          </cell>
          <cell r="C84">
            <v>5025</v>
          </cell>
          <cell r="D84">
            <v>5194</v>
          </cell>
          <cell r="E84">
            <v>10219</v>
          </cell>
        </row>
        <row r="85">
          <cell r="A85" t="str">
            <v>107</v>
          </cell>
          <cell r="B85" t="str">
            <v>Vuda</v>
          </cell>
          <cell r="C85">
            <v>8644</v>
          </cell>
          <cell r="D85">
            <v>8166</v>
          </cell>
          <cell r="E85">
            <v>16810</v>
          </cell>
        </row>
        <row r="86">
          <cell r="A86" t="str">
            <v>1204</v>
          </cell>
          <cell r="B86" t="str">
            <v>Suva</v>
          </cell>
          <cell r="C86">
            <v>8814</v>
          </cell>
          <cell r="D86">
            <v>8060</v>
          </cell>
          <cell r="E86">
            <v>16874</v>
          </cell>
        </row>
        <row r="87">
          <cell r="A87" t="str">
            <v>903</v>
          </cell>
          <cell r="B87" t="str">
            <v>Naitasiri</v>
          </cell>
          <cell r="C87">
            <v>15144</v>
          </cell>
          <cell r="D87">
            <v>13705</v>
          </cell>
          <cell r="E87">
            <v>28849</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
          <cell r="A1" t="str">
            <v>TIKINA</v>
          </cell>
          <cell r="B1" t="str">
            <v>CompletelyDestroyed</v>
          </cell>
          <cell r="C1" t="str">
            <v>PartlyDestroyed</v>
          </cell>
          <cell r="D1" t="str">
            <v>DamagedShelter</v>
          </cell>
        </row>
        <row r="2">
          <cell r="A2" t="str">
            <v>Lomaivuna</v>
          </cell>
          <cell r="B2">
            <v>143</v>
          </cell>
          <cell r="C2">
            <v>115</v>
          </cell>
          <cell r="D2">
            <v>258</v>
          </cell>
        </row>
        <row r="3">
          <cell r="A3" t="str">
            <v>Matailobau</v>
          </cell>
          <cell r="B3">
            <v>200</v>
          </cell>
          <cell r="C3">
            <v>338</v>
          </cell>
          <cell r="D3">
            <v>538</v>
          </cell>
        </row>
        <row r="4">
          <cell r="A4" t="str">
            <v>Naitasiri</v>
          </cell>
          <cell r="B4">
            <v>9</v>
          </cell>
          <cell r="C4">
            <v>14</v>
          </cell>
          <cell r="D4">
            <v>23</v>
          </cell>
        </row>
        <row r="5">
          <cell r="A5" t="str">
            <v>Waimaro</v>
          </cell>
          <cell r="B5">
            <v>69</v>
          </cell>
          <cell r="C5">
            <v>111</v>
          </cell>
          <cell r="D5">
            <v>180</v>
          </cell>
        </row>
        <row r="6">
          <cell r="A6" t="str">
            <v>Wainimala</v>
          </cell>
          <cell r="B6">
            <v>121</v>
          </cell>
          <cell r="C6">
            <v>151</v>
          </cell>
          <cell r="D6">
            <v>272</v>
          </cell>
        </row>
        <row r="7">
          <cell r="A7" t="str">
            <v>Namosi</v>
          </cell>
          <cell r="B7">
            <v>12</v>
          </cell>
          <cell r="C7">
            <v>1</v>
          </cell>
          <cell r="D7">
            <v>13</v>
          </cell>
        </row>
        <row r="8">
          <cell r="A8" t="str">
            <v>Veivatuloa</v>
          </cell>
          <cell r="B8">
            <v>3</v>
          </cell>
          <cell r="C8">
            <v>12</v>
          </cell>
          <cell r="D8">
            <v>15</v>
          </cell>
        </row>
        <row r="9">
          <cell r="A9" t="str">
            <v>Wainikoroiluva</v>
          </cell>
          <cell r="B9">
            <v>12</v>
          </cell>
          <cell r="C9">
            <v>15</v>
          </cell>
          <cell r="D9">
            <v>27</v>
          </cell>
        </row>
        <row r="10">
          <cell r="A10" t="str">
            <v>Beqa</v>
          </cell>
          <cell r="B10">
            <v>0</v>
          </cell>
          <cell r="C10">
            <v>0</v>
          </cell>
          <cell r="D10">
            <v>0</v>
          </cell>
        </row>
        <row r="11">
          <cell r="A11" t="str">
            <v>Lami</v>
          </cell>
          <cell r="B11">
            <v>0</v>
          </cell>
          <cell r="C11">
            <v>0</v>
          </cell>
          <cell r="D11">
            <v>0</v>
          </cell>
        </row>
        <row r="12">
          <cell r="A12" t="str">
            <v>Noco</v>
          </cell>
          <cell r="B12">
            <v>0</v>
          </cell>
          <cell r="C12">
            <v>0</v>
          </cell>
          <cell r="D12">
            <v>0</v>
          </cell>
        </row>
        <row r="13">
          <cell r="A13" t="str">
            <v>Rewa</v>
          </cell>
          <cell r="B13">
            <v>32</v>
          </cell>
          <cell r="C13">
            <v>35</v>
          </cell>
          <cell r="D13">
            <v>67</v>
          </cell>
        </row>
        <row r="14">
          <cell r="A14" t="str">
            <v>Suva</v>
          </cell>
          <cell r="B14">
            <v>0</v>
          </cell>
          <cell r="C14">
            <v>0</v>
          </cell>
          <cell r="D14">
            <v>0</v>
          </cell>
        </row>
        <row r="15">
          <cell r="A15" t="str">
            <v>Nuku</v>
          </cell>
          <cell r="B15">
            <v>0</v>
          </cell>
          <cell r="C15">
            <v>0</v>
          </cell>
          <cell r="D15">
            <v>0</v>
          </cell>
        </row>
        <row r="16">
          <cell r="A16" t="str">
            <v>Serua</v>
          </cell>
          <cell r="B16">
            <v>13</v>
          </cell>
          <cell r="C16">
            <v>31</v>
          </cell>
          <cell r="D16">
            <v>44</v>
          </cell>
        </row>
        <row r="17">
          <cell r="A17" t="str">
            <v>Bau</v>
          </cell>
          <cell r="B17">
            <v>14</v>
          </cell>
          <cell r="C17">
            <v>107</v>
          </cell>
          <cell r="D17">
            <v>121</v>
          </cell>
        </row>
        <row r="18">
          <cell r="A18" t="str">
            <v>Nakelo</v>
          </cell>
          <cell r="B18">
            <v>6</v>
          </cell>
          <cell r="C18">
            <v>56</v>
          </cell>
          <cell r="D18">
            <v>62</v>
          </cell>
        </row>
        <row r="19">
          <cell r="A19" t="str">
            <v>Sawakasa</v>
          </cell>
          <cell r="B19">
            <v>323</v>
          </cell>
          <cell r="C19">
            <v>296</v>
          </cell>
          <cell r="D19">
            <v>619</v>
          </cell>
        </row>
        <row r="20">
          <cell r="A20" t="str">
            <v>Verata</v>
          </cell>
          <cell r="B20">
            <v>44</v>
          </cell>
          <cell r="C20">
            <v>94</v>
          </cell>
          <cell r="D20">
            <v>138</v>
          </cell>
        </row>
        <row r="21">
          <cell r="A21" t="str">
            <v>Wainibuka</v>
          </cell>
          <cell r="B21">
            <v>8</v>
          </cell>
          <cell r="C21">
            <v>20</v>
          </cell>
          <cell r="D21">
            <v>28</v>
          </cell>
        </row>
        <row r="22">
          <cell r="A22" t="str">
            <v>Nabukelevu</v>
          </cell>
          <cell r="B22">
            <v>0</v>
          </cell>
          <cell r="C22">
            <v>0</v>
          </cell>
          <cell r="D22">
            <v>0</v>
          </cell>
        </row>
        <row r="23">
          <cell r="A23" t="str">
            <v>Naceva</v>
          </cell>
          <cell r="B23">
            <v>0</v>
          </cell>
          <cell r="C23">
            <v>0</v>
          </cell>
          <cell r="D23">
            <v>0</v>
          </cell>
        </row>
        <row r="24">
          <cell r="A24" t="str">
            <v>Nakasaleka</v>
          </cell>
          <cell r="B24">
            <v>0</v>
          </cell>
          <cell r="C24">
            <v>0</v>
          </cell>
          <cell r="D24">
            <v>0</v>
          </cell>
        </row>
        <row r="25">
          <cell r="A25" t="str">
            <v>Tavuki</v>
          </cell>
          <cell r="B25">
            <v>0</v>
          </cell>
          <cell r="C25">
            <v>0</v>
          </cell>
          <cell r="D25">
            <v>0</v>
          </cell>
        </row>
        <row r="26">
          <cell r="A26" t="str">
            <v>Cicia</v>
          </cell>
          <cell r="B26">
            <v>0</v>
          </cell>
          <cell r="C26">
            <v>0</v>
          </cell>
          <cell r="D26">
            <v>0</v>
          </cell>
        </row>
        <row r="27">
          <cell r="A27" t="str">
            <v>Kabara</v>
          </cell>
          <cell r="B27">
            <v>0</v>
          </cell>
          <cell r="C27">
            <v>0</v>
          </cell>
          <cell r="D27">
            <v>0</v>
          </cell>
        </row>
        <row r="28">
          <cell r="A28" t="str">
            <v>Lakeba</v>
          </cell>
          <cell r="B28">
            <v>0</v>
          </cell>
          <cell r="C28">
            <v>0</v>
          </cell>
          <cell r="D28">
            <v>0</v>
          </cell>
        </row>
        <row r="29">
          <cell r="A29" t="str">
            <v>LauOther</v>
          </cell>
          <cell r="B29">
            <v>0</v>
          </cell>
          <cell r="C29">
            <v>0</v>
          </cell>
          <cell r="D29">
            <v>0</v>
          </cell>
        </row>
        <row r="30">
          <cell r="A30" t="str">
            <v>Lomaloma</v>
          </cell>
          <cell r="B30">
            <v>0</v>
          </cell>
          <cell r="C30">
            <v>0</v>
          </cell>
          <cell r="D30">
            <v>0</v>
          </cell>
        </row>
        <row r="31">
          <cell r="A31" t="str">
            <v>Matuku</v>
          </cell>
          <cell r="B31">
            <v>0</v>
          </cell>
          <cell r="C31">
            <v>0</v>
          </cell>
          <cell r="D31">
            <v>0</v>
          </cell>
        </row>
        <row r="32">
          <cell r="A32" t="str">
            <v>Moala</v>
          </cell>
          <cell r="B32">
            <v>0</v>
          </cell>
          <cell r="C32">
            <v>0</v>
          </cell>
          <cell r="D32">
            <v>0</v>
          </cell>
        </row>
        <row r="33">
          <cell r="A33" t="str">
            <v>Moce</v>
          </cell>
          <cell r="B33">
            <v>0</v>
          </cell>
          <cell r="C33">
            <v>0</v>
          </cell>
          <cell r="D33">
            <v>0</v>
          </cell>
        </row>
        <row r="34">
          <cell r="A34" t="str">
            <v>Mualevu</v>
          </cell>
          <cell r="B34">
            <v>170</v>
          </cell>
          <cell r="C34">
            <v>74</v>
          </cell>
          <cell r="D34">
            <v>244</v>
          </cell>
        </row>
        <row r="35">
          <cell r="A35" t="str">
            <v>Nayau</v>
          </cell>
          <cell r="B35">
            <v>0</v>
          </cell>
          <cell r="C35">
            <v>0</v>
          </cell>
          <cell r="D35">
            <v>0</v>
          </cell>
        </row>
        <row r="36">
          <cell r="A36" t="str">
            <v>Oneata</v>
          </cell>
          <cell r="B36">
            <v>0</v>
          </cell>
          <cell r="C36">
            <v>0</v>
          </cell>
          <cell r="D36">
            <v>0</v>
          </cell>
        </row>
        <row r="37">
          <cell r="A37" t="str">
            <v>Ono</v>
          </cell>
          <cell r="B37">
            <v>0</v>
          </cell>
          <cell r="C37">
            <v>0</v>
          </cell>
          <cell r="D37">
            <v>0</v>
          </cell>
        </row>
        <row r="38">
          <cell r="A38" t="str">
            <v>Totoya</v>
          </cell>
          <cell r="B38">
            <v>0</v>
          </cell>
          <cell r="C38">
            <v>0</v>
          </cell>
          <cell r="D38">
            <v>0</v>
          </cell>
        </row>
        <row r="39">
          <cell r="A39" t="str">
            <v>Vulaga</v>
          </cell>
          <cell r="B39">
            <v>0</v>
          </cell>
          <cell r="C39">
            <v>0</v>
          </cell>
          <cell r="D39">
            <v>0</v>
          </cell>
        </row>
        <row r="40">
          <cell r="A40" t="str">
            <v>Batiki</v>
          </cell>
          <cell r="B40">
            <v>16</v>
          </cell>
          <cell r="C40">
            <v>10</v>
          </cell>
          <cell r="D40">
            <v>26</v>
          </cell>
        </row>
        <row r="41">
          <cell r="A41" t="str">
            <v>Gau</v>
          </cell>
          <cell r="B41">
            <v>13</v>
          </cell>
          <cell r="C41">
            <v>12</v>
          </cell>
          <cell r="D41">
            <v>25</v>
          </cell>
        </row>
        <row r="42">
          <cell r="A42" t="str">
            <v>Koro</v>
          </cell>
          <cell r="B42">
            <v>788</v>
          </cell>
          <cell r="C42">
            <v>234</v>
          </cell>
          <cell r="D42">
            <v>1022</v>
          </cell>
        </row>
        <row r="43">
          <cell r="A43" t="str">
            <v>LomaiOther</v>
          </cell>
          <cell r="B43">
            <v>1</v>
          </cell>
          <cell r="C43">
            <v>3</v>
          </cell>
          <cell r="D43">
            <v>4</v>
          </cell>
        </row>
        <row r="44">
          <cell r="A44" t="str">
            <v>Nairai</v>
          </cell>
          <cell r="B44">
            <v>14</v>
          </cell>
          <cell r="C44">
            <v>20</v>
          </cell>
          <cell r="D44">
            <v>34</v>
          </cell>
        </row>
        <row r="45">
          <cell r="A45" t="str">
            <v>Ovalau</v>
          </cell>
          <cell r="B45">
            <v>361</v>
          </cell>
          <cell r="C45">
            <v>312</v>
          </cell>
          <cell r="D45">
            <v>673</v>
          </cell>
        </row>
        <row r="46">
          <cell r="A46" t="str">
            <v>Bua</v>
          </cell>
          <cell r="B46">
            <v>14</v>
          </cell>
          <cell r="C46">
            <v>46</v>
          </cell>
          <cell r="D46">
            <v>60</v>
          </cell>
        </row>
        <row r="47">
          <cell r="A47" t="str">
            <v>Vuya</v>
          </cell>
          <cell r="B47">
            <v>162</v>
          </cell>
          <cell r="C47">
            <v>327</v>
          </cell>
          <cell r="D47">
            <v>489</v>
          </cell>
        </row>
        <row r="48">
          <cell r="A48" t="str">
            <v>Wainunu</v>
          </cell>
          <cell r="B48">
            <v>128</v>
          </cell>
          <cell r="C48">
            <v>374</v>
          </cell>
          <cell r="D48">
            <v>502</v>
          </cell>
        </row>
        <row r="49">
          <cell r="A49" t="str">
            <v>Cakaudrove</v>
          </cell>
          <cell r="B49">
            <v>651</v>
          </cell>
          <cell r="C49">
            <v>849</v>
          </cell>
          <cell r="D49">
            <v>1500</v>
          </cell>
        </row>
        <row r="50">
          <cell r="A50" t="str">
            <v>Nasavusavu</v>
          </cell>
          <cell r="B50">
            <v>447</v>
          </cell>
          <cell r="C50">
            <v>1399</v>
          </cell>
          <cell r="D50">
            <v>1846</v>
          </cell>
        </row>
        <row r="51">
          <cell r="A51" t="str">
            <v>Rabi</v>
          </cell>
          <cell r="B51">
            <v>26</v>
          </cell>
          <cell r="C51">
            <v>105</v>
          </cell>
          <cell r="D51">
            <v>131</v>
          </cell>
        </row>
        <row r="52">
          <cell r="A52" t="str">
            <v>Saqani</v>
          </cell>
          <cell r="B52">
            <v>0</v>
          </cell>
          <cell r="C52">
            <v>0</v>
          </cell>
          <cell r="D52">
            <v>0</v>
          </cell>
        </row>
        <row r="53">
          <cell r="A53" t="str">
            <v>Tunuloa</v>
          </cell>
          <cell r="B53">
            <v>11</v>
          </cell>
          <cell r="C53">
            <v>46</v>
          </cell>
          <cell r="D53">
            <v>57</v>
          </cell>
        </row>
        <row r="54">
          <cell r="A54" t="str">
            <v>Vaturova</v>
          </cell>
          <cell r="B54">
            <v>3</v>
          </cell>
          <cell r="C54">
            <v>38</v>
          </cell>
          <cell r="D54">
            <v>41</v>
          </cell>
        </row>
        <row r="55">
          <cell r="A55" t="str">
            <v>Wailevu</v>
          </cell>
          <cell r="B55">
            <v>0</v>
          </cell>
          <cell r="C55">
            <v>0</v>
          </cell>
          <cell r="D55">
            <v>0</v>
          </cell>
        </row>
        <row r="56">
          <cell r="A56" t="str">
            <v>Wainikeli</v>
          </cell>
          <cell r="B56">
            <v>23</v>
          </cell>
          <cell r="C56">
            <v>20</v>
          </cell>
          <cell r="D56">
            <v>43</v>
          </cell>
        </row>
        <row r="57">
          <cell r="A57" t="str">
            <v>Cikobia</v>
          </cell>
          <cell r="B57">
            <v>0</v>
          </cell>
          <cell r="C57">
            <v>0</v>
          </cell>
          <cell r="D57">
            <v>0</v>
          </cell>
        </row>
        <row r="58">
          <cell r="A58" t="str">
            <v>Dogotuki</v>
          </cell>
          <cell r="B58">
            <v>0</v>
          </cell>
          <cell r="C58">
            <v>0</v>
          </cell>
          <cell r="D58">
            <v>0</v>
          </cell>
        </row>
        <row r="59">
          <cell r="A59" t="str">
            <v>Labasa</v>
          </cell>
          <cell r="B59">
            <v>49</v>
          </cell>
          <cell r="C59">
            <v>250</v>
          </cell>
          <cell r="D59">
            <v>299</v>
          </cell>
        </row>
        <row r="60">
          <cell r="A60" t="str">
            <v>Macuata</v>
          </cell>
          <cell r="B60">
            <v>0</v>
          </cell>
          <cell r="C60">
            <v>0</v>
          </cell>
          <cell r="D60">
            <v>0</v>
          </cell>
        </row>
        <row r="61">
          <cell r="A61" t="str">
            <v>Sasa</v>
          </cell>
          <cell r="B61">
            <v>0</v>
          </cell>
          <cell r="C61">
            <v>0</v>
          </cell>
          <cell r="D61">
            <v>0</v>
          </cell>
        </row>
        <row r="62">
          <cell r="A62" t="str">
            <v>Itumuta</v>
          </cell>
          <cell r="B62">
            <v>0</v>
          </cell>
          <cell r="C62">
            <v>0</v>
          </cell>
          <cell r="D62">
            <v>0</v>
          </cell>
        </row>
        <row r="63">
          <cell r="A63" t="str">
            <v>Itutiu</v>
          </cell>
          <cell r="B63">
            <v>0</v>
          </cell>
          <cell r="C63">
            <v>0</v>
          </cell>
          <cell r="D63">
            <v>0</v>
          </cell>
        </row>
        <row r="64">
          <cell r="A64" t="str">
            <v>Juju</v>
          </cell>
          <cell r="B64">
            <v>0</v>
          </cell>
          <cell r="C64">
            <v>0</v>
          </cell>
          <cell r="D64">
            <v>0</v>
          </cell>
        </row>
        <row r="65">
          <cell r="A65" t="str">
            <v>Malhaha</v>
          </cell>
          <cell r="B65">
            <v>0</v>
          </cell>
          <cell r="C65">
            <v>0</v>
          </cell>
          <cell r="D65">
            <v>0</v>
          </cell>
        </row>
        <row r="66">
          <cell r="A66" t="str">
            <v>Noatau</v>
          </cell>
          <cell r="B66">
            <v>0</v>
          </cell>
          <cell r="C66">
            <v>0</v>
          </cell>
          <cell r="D66">
            <v>0</v>
          </cell>
        </row>
        <row r="67">
          <cell r="A67" t="str">
            <v>Oinafa</v>
          </cell>
          <cell r="B67">
            <v>0</v>
          </cell>
          <cell r="C67">
            <v>0</v>
          </cell>
          <cell r="D67">
            <v>0</v>
          </cell>
        </row>
        <row r="68">
          <cell r="A68" t="str">
            <v>Pepjei</v>
          </cell>
          <cell r="B68">
            <v>0</v>
          </cell>
          <cell r="C68">
            <v>0</v>
          </cell>
          <cell r="D68">
            <v>0</v>
          </cell>
        </row>
        <row r="69">
          <cell r="A69" t="str">
            <v>Ba</v>
          </cell>
          <cell r="B69">
            <v>642</v>
          </cell>
          <cell r="C69">
            <v>2092</v>
          </cell>
          <cell r="D69">
            <v>2734</v>
          </cell>
        </row>
        <row r="70">
          <cell r="A70" t="str">
            <v>Magodro</v>
          </cell>
          <cell r="B70">
            <v>0</v>
          </cell>
          <cell r="C70">
            <v>0</v>
          </cell>
          <cell r="D70">
            <v>0</v>
          </cell>
        </row>
        <row r="71">
          <cell r="A71" t="str">
            <v>Nadi</v>
          </cell>
          <cell r="B71">
            <v>177</v>
          </cell>
          <cell r="C71">
            <v>572</v>
          </cell>
          <cell r="D71">
            <v>749</v>
          </cell>
        </row>
        <row r="72">
          <cell r="A72" t="str">
            <v>Naviti</v>
          </cell>
          <cell r="B72">
            <v>0</v>
          </cell>
          <cell r="C72">
            <v>0</v>
          </cell>
          <cell r="D72">
            <v>0</v>
          </cell>
        </row>
        <row r="73">
          <cell r="A73" t="str">
            <v>Nawaka</v>
          </cell>
          <cell r="B73">
            <v>0</v>
          </cell>
          <cell r="C73">
            <v>0</v>
          </cell>
          <cell r="D73">
            <v>0</v>
          </cell>
        </row>
        <row r="74">
          <cell r="A74" t="str">
            <v>Tavua</v>
          </cell>
          <cell r="B74">
            <v>884</v>
          </cell>
          <cell r="C74">
            <v>2820</v>
          </cell>
          <cell r="D74">
            <v>3704</v>
          </cell>
        </row>
        <row r="75">
          <cell r="A75" t="str">
            <v>Vuda</v>
          </cell>
          <cell r="B75">
            <v>1485</v>
          </cell>
          <cell r="C75">
            <v>2195</v>
          </cell>
          <cell r="D75">
            <v>3680</v>
          </cell>
        </row>
        <row r="76">
          <cell r="A76" t="str">
            <v>Yasawa</v>
          </cell>
          <cell r="B76">
            <v>88</v>
          </cell>
          <cell r="C76">
            <v>170</v>
          </cell>
          <cell r="D76">
            <v>258</v>
          </cell>
        </row>
        <row r="77">
          <cell r="A77" t="str">
            <v>Baravi</v>
          </cell>
          <cell r="B77">
            <v>3</v>
          </cell>
          <cell r="C77">
            <v>8</v>
          </cell>
          <cell r="D77">
            <v>11</v>
          </cell>
        </row>
        <row r="78">
          <cell r="A78" t="str">
            <v>Cuvu</v>
          </cell>
          <cell r="B78">
            <v>9</v>
          </cell>
          <cell r="C78">
            <v>52</v>
          </cell>
          <cell r="D78">
            <v>61</v>
          </cell>
        </row>
        <row r="79">
          <cell r="A79" t="str">
            <v>Malolo</v>
          </cell>
          <cell r="B79">
            <v>5</v>
          </cell>
          <cell r="C79">
            <v>60</v>
          </cell>
          <cell r="D79">
            <v>65</v>
          </cell>
        </row>
        <row r="80">
          <cell r="A80" t="str">
            <v>Malomalo</v>
          </cell>
          <cell r="B80">
            <v>5</v>
          </cell>
          <cell r="C80">
            <v>48</v>
          </cell>
          <cell r="D80">
            <v>53</v>
          </cell>
        </row>
        <row r="81">
          <cell r="A81" t="str">
            <v>Nasigatoka</v>
          </cell>
          <cell r="B81">
            <v>15</v>
          </cell>
          <cell r="C81">
            <v>81</v>
          </cell>
          <cell r="D81">
            <v>96</v>
          </cell>
        </row>
        <row r="82">
          <cell r="A82" t="str">
            <v>Navosa</v>
          </cell>
          <cell r="B82">
            <v>72</v>
          </cell>
          <cell r="C82">
            <v>146</v>
          </cell>
          <cell r="D82">
            <v>218</v>
          </cell>
        </row>
        <row r="83">
          <cell r="A83" t="str">
            <v>Ruwailevu</v>
          </cell>
          <cell r="B83">
            <v>13</v>
          </cell>
          <cell r="C83">
            <v>122</v>
          </cell>
          <cell r="D83">
            <v>135</v>
          </cell>
        </row>
        <row r="84">
          <cell r="A84" t="str">
            <v>Vatulele</v>
          </cell>
          <cell r="B84">
            <v>0</v>
          </cell>
          <cell r="C84">
            <v>0</v>
          </cell>
          <cell r="D84">
            <v>0</v>
          </cell>
        </row>
        <row r="85">
          <cell r="A85" t="str">
            <v>Nakorotubu</v>
          </cell>
          <cell r="B85">
            <v>354</v>
          </cell>
          <cell r="C85">
            <v>143</v>
          </cell>
          <cell r="D85">
            <v>497</v>
          </cell>
        </row>
        <row r="86">
          <cell r="A86" t="str">
            <v>Nalawa</v>
          </cell>
          <cell r="B86">
            <v>1038</v>
          </cell>
          <cell r="C86">
            <v>400</v>
          </cell>
          <cell r="D86">
            <v>1438</v>
          </cell>
        </row>
        <row r="87">
          <cell r="A87" t="str">
            <v>Rakiraki</v>
          </cell>
          <cell r="B87">
            <v>703</v>
          </cell>
          <cell r="C87">
            <v>624</v>
          </cell>
          <cell r="D87">
            <v>1327</v>
          </cell>
        </row>
        <row r="88">
          <cell r="A88" t="str">
            <v>Saivou</v>
          </cell>
          <cell r="B88">
            <v>718</v>
          </cell>
          <cell r="C88">
            <v>346</v>
          </cell>
          <cell r="D88">
            <v>1064</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tched"/>
      <sheetName val="Sheet2"/>
      <sheetName val="Unmatched"/>
      <sheetName val="Sheet3"/>
    </sheetNames>
    <sheetDataSet>
      <sheetData sheetId="0"/>
      <sheetData sheetId="1"/>
      <sheetData sheetId="2"/>
      <sheetData sheetId="3"/>
      <sheetData sheetId="4">
        <row r="1">
          <cell r="A1" t="str">
            <v>Tikina</v>
          </cell>
          <cell r="B1" t="str">
            <v>Damaged Schools</v>
          </cell>
        </row>
        <row r="2">
          <cell r="A2" t="str">
            <v>Ba</v>
          </cell>
          <cell r="B2">
            <v>43</v>
          </cell>
        </row>
        <row r="3">
          <cell r="A3" t="str">
            <v>Batiki</v>
          </cell>
          <cell r="B3">
            <v>1</v>
          </cell>
        </row>
        <row r="4">
          <cell r="A4" t="str">
            <v>Bau</v>
          </cell>
          <cell r="B4">
            <v>15</v>
          </cell>
        </row>
        <row r="5">
          <cell r="A5" t="str">
            <v>Bua</v>
          </cell>
          <cell r="B5">
            <v>3</v>
          </cell>
        </row>
        <row r="6">
          <cell r="A6" t="str">
            <v>Beqa</v>
          </cell>
          <cell r="B6">
            <v>1</v>
          </cell>
        </row>
        <row r="7">
          <cell r="A7" t="str">
            <v>Cakaudrove</v>
          </cell>
          <cell r="B7">
            <v>13</v>
          </cell>
        </row>
        <row r="8">
          <cell r="A8" t="str">
            <v>Gau</v>
          </cell>
          <cell r="B8">
            <v>2</v>
          </cell>
        </row>
        <row r="9">
          <cell r="A9" t="str">
            <v>Koro</v>
          </cell>
          <cell r="B9">
            <v>10</v>
          </cell>
        </row>
        <row r="10">
          <cell r="A10" t="str">
            <v>Labasa</v>
          </cell>
          <cell r="B10">
            <v>1</v>
          </cell>
        </row>
        <row r="11">
          <cell r="A11" t="str">
            <v>LauOther</v>
          </cell>
          <cell r="B11">
            <v>2</v>
          </cell>
        </row>
        <row r="12">
          <cell r="A12" t="str">
            <v>LomaiOther</v>
          </cell>
          <cell r="B12">
            <v>2</v>
          </cell>
        </row>
        <row r="13">
          <cell r="A13" t="str">
            <v>Lomaloma</v>
          </cell>
          <cell r="B13">
            <v>3</v>
          </cell>
        </row>
        <row r="14">
          <cell r="A14" t="str">
            <v>Macuata</v>
          </cell>
          <cell r="B14">
            <v>3</v>
          </cell>
        </row>
        <row r="15">
          <cell r="A15" t="str">
            <v>Magodro</v>
          </cell>
          <cell r="B15">
            <v>5</v>
          </cell>
        </row>
        <row r="16">
          <cell r="A16" t="str">
            <v>Malolo</v>
          </cell>
          <cell r="B16">
            <v>4</v>
          </cell>
        </row>
        <row r="17">
          <cell r="A17" t="str">
            <v>Malomalo</v>
          </cell>
          <cell r="B17">
            <v>8</v>
          </cell>
        </row>
        <row r="18">
          <cell r="A18" t="str">
            <v>Matailobau</v>
          </cell>
          <cell r="B18">
            <v>3</v>
          </cell>
        </row>
        <row r="19">
          <cell r="A19" t="str">
            <v>Mualevu</v>
          </cell>
          <cell r="B19">
            <v>5</v>
          </cell>
        </row>
        <row r="20">
          <cell r="A20" t="str">
            <v>Naceva</v>
          </cell>
          <cell r="B20">
            <v>1</v>
          </cell>
        </row>
        <row r="21">
          <cell r="A21" t="str">
            <v>Nadi</v>
          </cell>
          <cell r="B21">
            <v>5</v>
          </cell>
        </row>
        <row r="22">
          <cell r="A22" t="str">
            <v>Nairai</v>
          </cell>
          <cell r="B22">
            <v>3</v>
          </cell>
        </row>
        <row r="23">
          <cell r="A23" t="str">
            <v>Naitasiri</v>
          </cell>
          <cell r="B23">
            <v>4</v>
          </cell>
        </row>
        <row r="24">
          <cell r="A24" t="str">
            <v>Nakorotubu</v>
          </cell>
          <cell r="B24">
            <v>7</v>
          </cell>
        </row>
        <row r="25">
          <cell r="A25" t="str">
            <v>Nalawa</v>
          </cell>
          <cell r="B25">
            <v>9</v>
          </cell>
        </row>
        <row r="26">
          <cell r="A26" t="str">
            <v>Nasavusavu</v>
          </cell>
          <cell r="B26">
            <v>9</v>
          </cell>
        </row>
        <row r="27">
          <cell r="A27" t="str">
            <v>Nasigatoka</v>
          </cell>
          <cell r="B27">
            <v>2</v>
          </cell>
        </row>
        <row r="28">
          <cell r="A28" t="str">
            <v>Naviti</v>
          </cell>
          <cell r="B28">
            <v>6</v>
          </cell>
        </row>
        <row r="29">
          <cell r="A29" t="str">
            <v>Navosa</v>
          </cell>
          <cell r="B29">
            <v>10</v>
          </cell>
        </row>
        <row r="30">
          <cell r="A30" t="str">
            <v>Nawaka</v>
          </cell>
          <cell r="B30">
            <v>3</v>
          </cell>
        </row>
        <row r="31">
          <cell r="A31" t="str">
            <v>Nuku</v>
          </cell>
          <cell r="B31">
            <v>1</v>
          </cell>
        </row>
        <row r="32">
          <cell r="A32" t="str">
            <v>Ovalau</v>
          </cell>
          <cell r="B32">
            <v>16</v>
          </cell>
        </row>
        <row r="33">
          <cell r="A33" t="str">
            <v>Rakiraki</v>
          </cell>
          <cell r="B33">
            <v>18</v>
          </cell>
        </row>
        <row r="34">
          <cell r="A34" t="str">
            <v>Ruwailevu</v>
          </cell>
          <cell r="B34">
            <v>4</v>
          </cell>
        </row>
        <row r="35">
          <cell r="A35" t="str">
            <v>Saivou</v>
          </cell>
          <cell r="B35">
            <v>11</v>
          </cell>
        </row>
        <row r="36">
          <cell r="A36" t="str">
            <v>Saqani</v>
          </cell>
          <cell r="B36">
            <v>1</v>
          </cell>
        </row>
        <row r="37">
          <cell r="A37" t="str">
            <v>Sawakasa</v>
          </cell>
          <cell r="B37">
            <v>11</v>
          </cell>
        </row>
        <row r="38">
          <cell r="A38" t="str">
            <v>Serua</v>
          </cell>
          <cell r="B38">
            <v>5</v>
          </cell>
        </row>
        <row r="39">
          <cell r="A39" t="str">
            <v>Suva</v>
          </cell>
          <cell r="B39">
            <v>19</v>
          </cell>
        </row>
        <row r="40">
          <cell r="A40" t="str">
            <v>Tavua</v>
          </cell>
          <cell r="B40">
            <v>34</v>
          </cell>
        </row>
        <row r="41">
          <cell r="A41" t="str">
            <v>Tunuloa</v>
          </cell>
          <cell r="B41">
            <v>1</v>
          </cell>
        </row>
        <row r="42">
          <cell r="A42" t="str">
            <v>Veivatuloa</v>
          </cell>
          <cell r="B42">
            <v>2</v>
          </cell>
        </row>
        <row r="43">
          <cell r="A43" t="str">
            <v>Verata</v>
          </cell>
          <cell r="B43">
            <v>8</v>
          </cell>
        </row>
        <row r="44">
          <cell r="A44" t="str">
            <v>Vuda</v>
          </cell>
          <cell r="B44">
            <v>40</v>
          </cell>
        </row>
        <row r="45">
          <cell r="A45" t="str">
            <v>Vuya</v>
          </cell>
          <cell r="B45">
            <v>4</v>
          </cell>
        </row>
        <row r="46">
          <cell r="A46" t="str">
            <v>Wailevu</v>
          </cell>
          <cell r="B46">
            <v>10</v>
          </cell>
        </row>
        <row r="47">
          <cell r="A47" t="str">
            <v>Waimaro</v>
          </cell>
          <cell r="B47">
            <v>6</v>
          </cell>
        </row>
        <row r="48">
          <cell r="A48" t="str">
            <v>Wainibuka</v>
          </cell>
          <cell r="B48">
            <v>9</v>
          </cell>
        </row>
        <row r="49">
          <cell r="A49" t="str">
            <v>Wainikeli</v>
          </cell>
          <cell r="B49">
            <v>6</v>
          </cell>
        </row>
        <row r="50">
          <cell r="A50" t="str">
            <v>Wainikoroiluva</v>
          </cell>
          <cell r="B50">
            <v>4</v>
          </cell>
        </row>
        <row r="51">
          <cell r="A51" t="str">
            <v>Wainimala</v>
          </cell>
          <cell r="B51">
            <v>1</v>
          </cell>
        </row>
        <row r="52">
          <cell r="A52" t="str">
            <v>Wainunu</v>
          </cell>
          <cell r="B52">
            <v>5</v>
          </cell>
        </row>
        <row r="53">
          <cell r="A53" t="str">
            <v>Yasawa</v>
          </cell>
          <cell r="B53">
            <v>1</v>
          </cell>
        </row>
        <row r="54">
          <cell r="A54" t="str">
            <v>Lautoka</v>
          </cell>
          <cell r="B54">
            <v>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dicator 1"/>
      <sheetName val="Indicator 2"/>
    </sheetNames>
    <sheetDataSet>
      <sheetData sheetId="0">
        <row r="1">
          <cell r="B1" t="str">
            <v>Tikina</v>
          </cell>
          <cell r="C1" t="str">
            <v>H10. Land tenure - Proportion of HH without legal arrangement - 2007 Census</v>
          </cell>
          <cell r="D1" t="str">
            <v>D24b. Why is not looking for a job - Proportion of total disabled - (15+) - 2007 Census</v>
          </cell>
        </row>
        <row r="2">
          <cell r="B2" t="str">
            <v>Namosi</v>
          </cell>
          <cell r="C2">
            <v>0</v>
          </cell>
          <cell r="D2">
            <v>0.7</v>
          </cell>
        </row>
        <row r="3">
          <cell r="B3" t="str">
            <v>Veivatuloa</v>
          </cell>
          <cell r="C3">
            <v>11.6</v>
          </cell>
          <cell r="D3">
            <v>0.8</v>
          </cell>
        </row>
        <row r="4">
          <cell r="B4" t="str">
            <v>Wainikoroiluva</v>
          </cell>
          <cell r="C4">
            <v>0.2</v>
          </cell>
          <cell r="D4">
            <v>0.9</v>
          </cell>
        </row>
        <row r="5">
          <cell r="B5" t="str">
            <v>Ba</v>
          </cell>
          <cell r="C5">
            <v>2.8</v>
          </cell>
          <cell r="D5">
            <v>1.2</v>
          </cell>
        </row>
        <row r="6">
          <cell r="B6" t="str">
            <v>Magodro</v>
          </cell>
          <cell r="C6">
            <v>1.2</v>
          </cell>
          <cell r="D6">
            <v>1</v>
          </cell>
        </row>
        <row r="7">
          <cell r="B7" t="str">
            <v>Nadi</v>
          </cell>
          <cell r="C7">
            <v>2.5</v>
          </cell>
          <cell r="D7">
            <v>0.6</v>
          </cell>
        </row>
        <row r="8">
          <cell r="B8" t="str">
            <v>Naviti</v>
          </cell>
          <cell r="C8">
            <v>1.2</v>
          </cell>
          <cell r="D8">
            <v>1.2</v>
          </cell>
        </row>
        <row r="9">
          <cell r="B9" t="str">
            <v>Nawaka</v>
          </cell>
          <cell r="C9">
            <v>1.5</v>
          </cell>
          <cell r="D9">
            <v>0.8</v>
          </cell>
        </row>
        <row r="10">
          <cell r="B10" t="str">
            <v>Tavua</v>
          </cell>
          <cell r="C10">
            <v>0.7</v>
          </cell>
          <cell r="D10">
            <v>1.1000000000000001</v>
          </cell>
        </row>
        <row r="11">
          <cell r="B11" t="str">
            <v>Vuda</v>
          </cell>
          <cell r="C11">
            <v>1.3</v>
          </cell>
          <cell r="D11">
            <v>0.7</v>
          </cell>
        </row>
        <row r="12">
          <cell r="B12" t="str">
            <v>Yasawa</v>
          </cell>
          <cell r="C12">
            <v>1.3</v>
          </cell>
          <cell r="D12">
            <v>0.5</v>
          </cell>
        </row>
        <row r="13">
          <cell r="B13" t="str">
            <v>Nakorotubu</v>
          </cell>
          <cell r="C13">
            <v>2</v>
          </cell>
          <cell r="D13">
            <v>0.9</v>
          </cell>
        </row>
        <row r="14">
          <cell r="B14" t="str">
            <v>Nalawa</v>
          </cell>
          <cell r="C14">
            <v>2.4</v>
          </cell>
          <cell r="D14">
            <v>0.9</v>
          </cell>
        </row>
        <row r="15">
          <cell r="B15" t="str">
            <v>Rakiraki</v>
          </cell>
          <cell r="C15">
            <v>1.4</v>
          </cell>
          <cell r="D15">
            <v>1</v>
          </cell>
        </row>
        <row r="16">
          <cell r="B16" t="str">
            <v>Saivou</v>
          </cell>
          <cell r="C16">
            <v>1.2</v>
          </cell>
          <cell r="D16">
            <v>0.8</v>
          </cell>
        </row>
        <row r="17">
          <cell r="B17" t="str">
            <v>Beqa</v>
          </cell>
          <cell r="C17">
            <v>0</v>
          </cell>
          <cell r="D17">
            <v>0.2</v>
          </cell>
        </row>
        <row r="18">
          <cell r="B18" t="str">
            <v>Noco</v>
          </cell>
          <cell r="C18">
            <v>0.7</v>
          </cell>
          <cell r="D18">
            <v>1</v>
          </cell>
        </row>
        <row r="19">
          <cell r="B19" t="str">
            <v>Rewa</v>
          </cell>
          <cell r="C19">
            <v>4.4000000000000004</v>
          </cell>
          <cell r="D19">
            <v>1.2</v>
          </cell>
        </row>
        <row r="20">
          <cell r="B20" t="str">
            <v>Suva</v>
          </cell>
          <cell r="C20">
            <v>6.2</v>
          </cell>
          <cell r="D20">
            <v>0.6</v>
          </cell>
        </row>
        <row r="21">
          <cell r="B21" t="str">
            <v>Nuku</v>
          </cell>
          <cell r="C21">
            <v>1.6</v>
          </cell>
          <cell r="D21">
            <v>0.6</v>
          </cell>
        </row>
        <row r="22">
          <cell r="B22" t="str">
            <v>Serua</v>
          </cell>
          <cell r="C22">
            <v>3.7</v>
          </cell>
          <cell r="D22">
            <v>0.8</v>
          </cell>
        </row>
        <row r="23">
          <cell r="B23" t="str">
            <v>Bau</v>
          </cell>
          <cell r="C23">
            <v>6.3</v>
          </cell>
          <cell r="D23">
            <v>1</v>
          </cell>
        </row>
        <row r="24">
          <cell r="B24" t="str">
            <v>Nakelo</v>
          </cell>
          <cell r="C24">
            <v>0.2</v>
          </cell>
          <cell r="D24">
            <v>1</v>
          </cell>
        </row>
        <row r="25">
          <cell r="B25" t="str">
            <v>Sawakasa</v>
          </cell>
          <cell r="C25">
            <v>1.9</v>
          </cell>
          <cell r="D25">
            <v>0.9</v>
          </cell>
        </row>
        <row r="26">
          <cell r="B26" t="str">
            <v>Verata</v>
          </cell>
          <cell r="C26">
            <v>0.8</v>
          </cell>
          <cell r="D26">
            <v>0.9</v>
          </cell>
        </row>
        <row r="27">
          <cell r="B27" t="str">
            <v>Wainibuka</v>
          </cell>
          <cell r="C27">
            <v>0.7</v>
          </cell>
          <cell r="D27">
            <v>0.8</v>
          </cell>
        </row>
        <row r="28">
          <cell r="B28" t="str">
            <v>Itumuta</v>
          </cell>
          <cell r="C28">
            <v>0</v>
          </cell>
          <cell r="D28">
            <v>6.9</v>
          </cell>
        </row>
        <row r="29">
          <cell r="B29" t="str">
            <v>Itutiu</v>
          </cell>
          <cell r="C29">
            <v>0.6</v>
          </cell>
          <cell r="D29">
            <v>1.8</v>
          </cell>
        </row>
        <row r="30">
          <cell r="B30" t="str">
            <v>Juju</v>
          </cell>
          <cell r="C30">
            <v>0</v>
          </cell>
          <cell r="D30">
            <v>3.9</v>
          </cell>
        </row>
        <row r="31">
          <cell r="B31" t="str">
            <v>Malhaha</v>
          </cell>
          <cell r="C31">
            <v>0</v>
          </cell>
          <cell r="D31">
            <v>1.2</v>
          </cell>
        </row>
        <row r="32">
          <cell r="B32" t="str">
            <v>Noatau</v>
          </cell>
          <cell r="C32">
            <v>0</v>
          </cell>
          <cell r="D32">
            <v>3.6</v>
          </cell>
        </row>
        <row r="33">
          <cell r="B33" t="str">
            <v>Oinafa</v>
          </cell>
          <cell r="C33">
            <v>0</v>
          </cell>
          <cell r="D33">
            <v>4.5</v>
          </cell>
        </row>
        <row r="34">
          <cell r="B34" t="str">
            <v>Pepjei</v>
          </cell>
          <cell r="C34">
            <v>0</v>
          </cell>
          <cell r="D34">
            <v>3.4</v>
          </cell>
        </row>
        <row r="35">
          <cell r="B35" t="str">
            <v>Bua</v>
          </cell>
          <cell r="C35">
            <v>2.5</v>
          </cell>
          <cell r="D35">
            <v>1.4</v>
          </cell>
        </row>
        <row r="36">
          <cell r="B36" t="str">
            <v>Vuya</v>
          </cell>
          <cell r="C36">
            <v>0.1</v>
          </cell>
          <cell r="D36">
            <v>1</v>
          </cell>
        </row>
        <row r="37">
          <cell r="B37" t="str">
            <v>Wainunu</v>
          </cell>
          <cell r="C37">
            <v>0.3</v>
          </cell>
          <cell r="D37">
            <v>0.8</v>
          </cell>
        </row>
        <row r="38">
          <cell r="B38" t="str">
            <v>Cakaudrove</v>
          </cell>
          <cell r="C38">
            <v>1</v>
          </cell>
          <cell r="D38">
            <v>0.9</v>
          </cell>
        </row>
        <row r="39">
          <cell r="B39" t="str">
            <v>Nasavusavu</v>
          </cell>
          <cell r="C39">
            <v>2</v>
          </cell>
          <cell r="D39">
            <v>0.5</v>
          </cell>
        </row>
        <row r="40">
          <cell r="B40" t="str">
            <v>Rabi</v>
          </cell>
          <cell r="C40">
            <v>3</v>
          </cell>
          <cell r="D40">
            <v>1.1000000000000001</v>
          </cell>
        </row>
        <row r="41">
          <cell r="B41" t="str">
            <v>Saqani</v>
          </cell>
          <cell r="C41">
            <v>0.4</v>
          </cell>
          <cell r="D41">
            <v>1.9</v>
          </cell>
        </row>
        <row r="42">
          <cell r="B42" t="str">
            <v>Tunuloa</v>
          </cell>
          <cell r="C42">
            <v>0.4</v>
          </cell>
          <cell r="D42">
            <v>2.1</v>
          </cell>
        </row>
        <row r="43">
          <cell r="B43" t="str">
            <v>Vaturova</v>
          </cell>
          <cell r="C43">
            <v>1</v>
          </cell>
          <cell r="D43">
            <v>0.7</v>
          </cell>
        </row>
        <row r="44">
          <cell r="B44" t="str">
            <v>Wailevu</v>
          </cell>
          <cell r="C44">
            <v>1.6</v>
          </cell>
          <cell r="D44">
            <v>0.9</v>
          </cell>
        </row>
        <row r="45">
          <cell r="B45" t="str">
            <v>Wainikeli</v>
          </cell>
          <cell r="C45">
            <v>1.3</v>
          </cell>
          <cell r="D45">
            <v>1</v>
          </cell>
        </row>
        <row r="46">
          <cell r="B46" t="str">
            <v>Nabukelevu</v>
          </cell>
          <cell r="C46">
            <v>0</v>
          </cell>
          <cell r="D46">
            <v>0.4</v>
          </cell>
        </row>
        <row r="47">
          <cell r="B47" t="str">
            <v>Naceva</v>
          </cell>
          <cell r="C47">
            <v>0.3</v>
          </cell>
          <cell r="D47">
            <v>0.5</v>
          </cell>
        </row>
        <row r="48">
          <cell r="B48" t="str">
            <v>Nakasaleka</v>
          </cell>
          <cell r="C48">
            <v>0</v>
          </cell>
          <cell r="D48">
            <v>0.5</v>
          </cell>
        </row>
        <row r="49">
          <cell r="B49" t="str">
            <v>Tavuki</v>
          </cell>
          <cell r="C49">
            <v>0.2</v>
          </cell>
          <cell r="D49">
            <v>0.8</v>
          </cell>
        </row>
        <row r="50">
          <cell r="B50" t="str">
            <v>Cicia</v>
          </cell>
          <cell r="C50">
            <v>0</v>
          </cell>
          <cell r="D50">
            <v>1.2</v>
          </cell>
        </row>
        <row r="51">
          <cell r="B51" t="str">
            <v>Kabara</v>
          </cell>
          <cell r="C51">
            <v>0</v>
          </cell>
          <cell r="D51">
            <v>0.8</v>
          </cell>
        </row>
        <row r="52">
          <cell r="B52" t="str">
            <v>Lakeba</v>
          </cell>
          <cell r="C52">
            <v>0.5</v>
          </cell>
          <cell r="D52">
            <v>1.7</v>
          </cell>
        </row>
        <row r="53">
          <cell r="B53" t="str">
            <v>Lomaloma</v>
          </cell>
          <cell r="C53">
            <v>0.4</v>
          </cell>
          <cell r="D53">
            <v>1.8</v>
          </cell>
        </row>
        <row r="54">
          <cell r="B54" t="str">
            <v>Matuku</v>
          </cell>
          <cell r="C54">
            <v>0</v>
          </cell>
          <cell r="D54">
            <v>1.3</v>
          </cell>
        </row>
        <row r="55">
          <cell r="B55" t="str">
            <v>Moala</v>
          </cell>
          <cell r="C55">
            <v>0.3</v>
          </cell>
          <cell r="D55">
            <v>1.2</v>
          </cell>
        </row>
        <row r="56">
          <cell r="B56" t="str">
            <v>Moce</v>
          </cell>
          <cell r="C56">
            <v>0</v>
          </cell>
          <cell r="D56">
            <v>1.5</v>
          </cell>
        </row>
        <row r="57">
          <cell r="B57" t="str">
            <v>Mualevu</v>
          </cell>
          <cell r="C57">
            <v>0.9</v>
          </cell>
          <cell r="D57">
            <v>1.5</v>
          </cell>
        </row>
        <row r="58">
          <cell r="B58" t="str">
            <v>Nayau</v>
          </cell>
          <cell r="C58">
            <v>0</v>
          </cell>
          <cell r="D58">
            <v>3</v>
          </cell>
        </row>
        <row r="59">
          <cell r="B59" t="str">
            <v>Oneata</v>
          </cell>
          <cell r="C59">
            <v>0</v>
          </cell>
          <cell r="D59">
            <v>0</v>
          </cell>
        </row>
        <row r="60">
          <cell r="B60" t="str">
            <v>Ono</v>
          </cell>
          <cell r="C60">
            <v>0.7</v>
          </cell>
          <cell r="D60">
            <v>0.8</v>
          </cell>
        </row>
        <row r="61">
          <cell r="B61" t="str">
            <v>Totoya</v>
          </cell>
          <cell r="C61">
            <v>0</v>
          </cell>
          <cell r="D61">
            <v>1.4</v>
          </cell>
        </row>
        <row r="62">
          <cell r="B62" t="str">
            <v>Vulaga</v>
          </cell>
          <cell r="C62">
            <v>0</v>
          </cell>
          <cell r="D62">
            <v>1</v>
          </cell>
        </row>
        <row r="63">
          <cell r="B63" t="str">
            <v>LauOther</v>
          </cell>
          <cell r="C63">
            <v>0</v>
          </cell>
          <cell r="D63">
            <v>0</v>
          </cell>
        </row>
        <row r="64">
          <cell r="B64" t="str">
            <v>Batiki</v>
          </cell>
          <cell r="C64">
            <v>0</v>
          </cell>
          <cell r="D64">
            <v>1.6</v>
          </cell>
        </row>
        <row r="65">
          <cell r="B65" t="str">
            <v>Gau</v>
          </cell>
          <cell r="C65">
            <v>0</v>
          </cell>
          <cell r="D65">
            <v>0.7</v>
          </cell>
        </row>
        <row r="66">
          <cell r="B66" t="str">
            <v>Koro</v>
          </cell>
          <cell r="C66">
            <v>0.1</v>
          </cell>
          <cell r="D66">
            <v>1.1000000000000001</v>
          </cell>
        </row>
        <row r="67">
          <cell r="B67" t="str">
            <v>Nairai</v>
          </cell>
          <cell r="C67">
            <v>0.8</v>
          </cell>
          <cell r="D67">
            <v>0.7</v>
          </cell>
        </row>
        <row r="68">
          <cell r="B68" t="str">
            <v>Ovalau</v>
          </cell>
          <cell r="C68">
            <v>0.2</v>
          </cell>
          <cell r="D68">
            <v>1</v>
          </cell>
        </row>
        <row r="69">
          <cell r="B69" t="str">
            <v>LomaiOther</v>
          </cell>
          <cell r="C69">
            <v>0</v>
          </cell>
          <cell r="D69">
            <v>0.3</v>
          </cell>
        </row>
        <row r="70">
          <cell r="B70" t="str">
            <v>Cikobia</v>
          </cell>
          <cell r="C70">
            <v>0</v>
          </cell>
          <cell r="D70">
            <v>1</v>
          </cell>
        </row>
        <row r="71">
          <cell r="B71" t="str">
            <v>Dogotuki</v>
          </cell>
          <cell r="C71">
            <v>0.8</v>
          </cell>
          <cell r="D71">
            <v>1</v>
          </cell>
        </row>
        <row r="72">
          <cell r="B72" t="str">
            <v>Labasa</v>
          </cell>
          <cell r="C72">
            <v>1.3</v>
          </cell>
          <cell r="D72">
            <v>1.1000000000000001</v>
          </cell>
        </row>
        <row r="73">
          <cell r="B73" t="str">
            <v>Macuata</v>
          </cell>
          <cell r="C73">
            <v>0.5</v>
          </cell>
          <cell r="D73">
            <v>1.1000000000000001</v>
          </cell>
        </row>
        <row r="74">
          <cell r="B74" t="str">
            <v>Sasa</v>
          </cell>
          <cell r="C74">
            <v>1.5</v>
          </cell>
          <cell r="D74">
            <v>1.2</v>
          </cell>
        </row>
        <row r="75">
          <cell r="B75" t="str">
            <v>Baravi</v>
          </cell>
          <cell r="C75">
            <v>2.8</v>
          </cell>
          <cell r="D75">
            <v>0.8</v>
          </cell>
        </row>
        <row r="76">
          <cell r="B76" t="str">
            <v>Cuvu</v>
          </cell>
          <cell r="C76">
            <v>1.7</v>
          </cell>
          <cell r="D76">
            <v>0.5</v>
          </cell>
        </row>
        <row r="77">
          <cell r="B77" t="str">
            <v>Malolo</v>
          </cell>
          <cell r="C77">
            <v>6.5</v>
          </cell>
          <cell r="D77">
            <v>0.2</v>
          </cell>
        </row>
        <row r="78">
          <cell r="B78" t="str">
            <v>Malomalo</v>
          </cell>
          <cell r="C78">
            <v>0.7</v>
          </cell>
          <cell r="D78">
            <v>1</v>
          </cell>
        </row>
        <row r="79">
          <cell r="B79" t="str">
            <v>Nasigatoka</v>
          </cell>
          <cell r="C79">
            <v>1.2</v>
          </cell>
          <cell r="D79">
            <v>0.9</v>
          </cell>
        </row>
        <row r="80">
          <cell r="B80" t="str">
            <v>Navosa</v>
          </cell>
          <cell r="C80">
            <v>1.7</v>
          </cell>
          <cell r="D80">
            <v>0.8</v>
          </cell>
        </row>
        <row r="81">
          <cell r="B81" t="str">
            <v>Ruwailevu</v>
          </cell>
          <cell r="C81">
            <v>0.8</v>
          </cell>
          <cell r="D81">
            <v>0.9</v>
          </cell>
        </row>
        <row r="82">
          <cell r="B82" t="str">
            <v>Vatulele</v>
          </cell>
          <cell r="C82">
            <v>1.4</v>
          </cell>
          <cell r="D82">
            <v>0.4</v>
          </cell>
        </row>
        <row r="83">
          <cell r="B83" t="str">
            <v>Lomaivuna</v>
          </cell>
          <cell r="C83">
            <v>1</v>
          </cell>
          <cell r="D83">
            <v>0.9</v>
          </cell>
        </row>
        <row r="84">
          <cell r="B84" t="str">
            <v>Matailobau</v>
          </cell>
          <cell r="C84">
            <v>0.7</v>
          </cell>
          <cell r="D84">
            <v>0.9</v>
          </cell>
        </row>
        <row r="85">
          <cell r="B85" t="str">
            <v>Naitasiri</v>
          </cell>
          <cell r="C85">
            <v>4</v>
          </cell>
          <cell r="D85">
            <v>0.8</v>
          </cell>
        </row>
        <row r="86">
          <cell r="B86" t="str">
            <v>Waimaro</v>
          </cell>
          <cell r="C86">
            <v>1</v>
          </cell>
          <cell r="D86">
            <v>1</v>
          </cell>
        </row>
        <row r="87">
          <cell r="B87" t="str">
            <v>Wainimala</v>
          </cell>
          <cell r="C87">
            <v>0.1</v>
          </cell>
          <cell r="D87">
            <v>1.2</v>
          </cell>
        </row>
      </sheetData>
      <sheetData sheetId="1"/>
      <sheetData sheetId="2"/>
    </sheetDataSet>
  </externalBook>
</externalLink>
</file>

<file path=xl/tables/table1.xml><?xml version="1.0" encoding="utf-8"?>
<table xmlns="http://schemas.openxmlformats.org/spreadsheetml/2006/main" id="4" name="location" displayName="location" ref="A1:N2189" totalsRowShown="0">
  <autoFilter ref="A1:N2189"/>
  <sortState ref="A2:N513">
    <sortCondition ref="A2:A2189"/>
    <sortCondition ref="B2:B2189"/>
  </sortState>
  <tableColumns count="14">
    <tableColumn id="1" name="Tikina"/>
    <tableColumn id="2" name="Village"/>
    <tableColumn id="3" name="pcode"/>
    <tableColumn id="4" name="TYPE"/>
    <tableColumn id="5" name="T_Code"/>
    <tableColumn id="6" name="Old_Tikina_District"/>
    <tableColumn id="7" name="OT_Code"/>
    <tableColumn id="8" name="Island"/>
    <tableColumn id="9" name="Province"/>
    <tableColumn id="10" name="Prov_Code"/>
    <tableColumn id="11" name="Division"/>
    <tableColumn id="12" name="Div_Code"/>
    <tableColumn id="13" name="X"/>
    <tableColumn id="14" name="Y"/>
  </tableColumns>
  <tableStyleInfo showFirstColumn="0" showLastColumn="0" showRowStripes="1" showColumnStripes="0"/>
</table>
</file>

<file path=xl/tables/table2.xml><?xml version="1.0" encoding="utf-8"?>
<table xmlns="http://schemas.openxmlformats.org/spreadsheetml/2006/main" id="1" name="asdf" displayName="asdf" ref="A1:I347" totalsRowShown="0" headerRowDxfId="41">
  <autoFilter ref="A1:I347"/>
  <sortState ref="A2:I347">
    <sortCondition ref="I1:I347"/>
  </sortState>
  <tableColumns count="9">
    <tableColumn id="1" name="TID" dataDxfId="40"/>
    <tableColumn id="10" name="New Tikina Lookup" dataDxfId="39">
      <calculatedColumnFormula>VLOOKUP(A2,New_Tikina!$A$1:$B$88,2,FALSE)</calculatedColumnFormula>
    </tableColumn>
    <tableColumn id="2" name="Villages" dataDxfId="38"/>
    <tableColumn id="3" name="Villages2" dataDxfId="37"/>
    <tableColumn id="4" name="Tikina" dataDxfId="36"/>
    <tableColumn id="5" name="Province" dataDxfId="35"/>
    <tableColumn id="6" name="COMPLETELY" dataDxfId="34"/>
    <tableColumn id="7" name="PARTLY" dataDxfId="33"/>
    <tableColumn id="8" name="Report" dataDxfId="32"/>
  </tableColumns>
  <tableStyleInfo showFirstColumn="0" showLastColumn="0" showRowStripes="1" showColumnStripes="0"/>
</table>
</file>

<file path=xl/tables/table3.xml><?xml version="1.0" encoding="utf-8"?>
<table xmlns="http://schemas.openxmlformats.org/spreadsheetml/2006/main" id="3" name="Table3" displayName="Table3" ref="B2:N7" totalsRowCount="1" headerRowDxfId="31" headerRowBorderDxfId="30" tableBorderDxfId="29" totalsRowBorderDxfId="28">
  <autoFilter ref="B2:N6"/>
  <tableColumns count="13">
    <tableColumn id="1" name="Divison" totalsRowLabel="TOTALS/AVERAGE" dataDxfId="27" totalsRowDxfId="26"/>
    <tableColumn id="15" name="No of HH (proj 2015)" totalsRowFunction="sum" dataDxfId="25" totalsRowDxfId="24">
      <calculatedColumnFormula>SUMIF('shelter impact summary'!A:A,Table3[[#This Row],[Divison]],'shelter impact summary'!M:M)</calculatedColumnFormula>
    </tableColumn>
    <tableColumn id="22" name="No. of People (proj 2015)" totalsRowFunction="sum" dataDxfId="23" totalsRowDxfId="22">
      <calculatedColumnFormula>SUMIF('shelter impact summary'!A:A,Table3[[#This Row],[Divison]],'shelter impact summary'!E:E)</calculatedColumnFormula>
    </tableColumn>
    <tableColumn id="2" name="No TD (Div)" totalsRowFunction="sum" dataDxfId="21" totalsRowDxfId="20">
      <calculatedColumnFormula>SUMIF('shelter impact summary'!A:A,Table3[[#This Row],[Divison]],'shelter impact summary'!#REF!)</calculatedColumnFormula>
    </tableColumn>
    <tableColumn id="9" name="No. TD (gov)" totalsRowFunction="sum" dataDxfId="19" totalsRowDxfId="18">
      <calculatedColumnFormula>SUMIF('shelter impact summary'!A:A,Table3[[#This Row],[Divison]],'shelter impact summary'!#REF!)</calculatedColumnFormula>
    </tableColumn>
    <tableColumn id="3" name="Total TD" totalsRowFunction="sum" dataDxfId="17" totalsRowDxfId="16" dataCellStyle="Percent">
      <calculatedColumnFormula>SUMIF('Housing Damage Assessment'!C:C,Table3[[#This Row],[Divison]],'Housing Damage Assessment'!G:G)</calculatedColumnFormula>
    </tableColumn>
    <tableColumn id="11" name="Total PD" totalsRowFunction="sum" dataDxfId="15" totalsRowDxfId="14">
      <calculatedColumnFormula>SUMIF('Housing Damage Assessment'!C:C,Table3[[#This Row],[Divison]],'Housing Damage Assessment'!H:H)</calculatedColumnFormula>
    </tableColumn>
    <tableColumn id="17" name="Total Affected (TD &amp; PD)" totalsRowFunction="sum" dataDxfId="13" totalsRowDxfId="12">
      <calculatedColumnFormula>SUM(Table3[[#This Row],[Total TD]]+Table3[[#This Row],[Total PD]])</calculatedColumnFormula>
    </tableColumn>
    <tableColumn id="6" name="% People under poverty line*" totalsRowFunction="custom" dataDxfId="11" totalsRowDxfId="10" dataCellStyle="Percent">
      <totalsRowFormula>(J3*K3)+(J4*K4)+(J5*K5)+(J6*K6)</totalsRowFormula>
    </tableColumn>
    <tableColumn id="7" name="Weighted Population Figures" dataDxfId="9" totalsRowDxfId="8" dataCellStyle="Percent"/>
    <tableColumn id="4" name="No. TD HH under pov line" totalsRowFunction="sum" dataDxfId="7" totalsRowDxfId="6" dataCellStyle="Percent">
      <calculatedColumnFormula>Table3[[#This Row],[Total TD]]*Table3[[#This Row],[% People under poverty line*]]</calculatedColumnFormula>
    </tableColumn>
    <tableColumn id="8" name="No. PD HH under pov line" totalsRowFunction="sum" dataDxfId="5" totalsRowDxfId="4">
      <calculatedColumnFormula>Table3[[#This Row],[Total PD]]*Table3[[#This Row],[% People under poverty line*]]</calculatedColumnFormula>
    </tableColumn>
    <tableColumn id="5" name="Total No. HH under pov line" totalsRowFunction="sum" totalsRowDxfId="3">
      <calculatedColumnFormula>Table3[[#This Row],[No. TD HH under pov line]]+Table3[[#This Row],[No. PD HH under pov line]]</calculatedColumnFormula>
    </tableColumn>
  </tableColumns>
  <tableStyleInfo name="TableStyleMedium25" showFirstColumn="0" showLastColumn="0" showRowStripes="1" showColumnStripes="0"/>
</table>
</file>

<file path=xl/tables/table4.xml><?xml version="1.0" encoding="utf-8"?>
<table xmlns="http://schemas.openxmlformats.org/spreadsheetml/2006/main" id="2" name="Table2" displayName="Table2" ref="A1:C88" totalsRowShown="0" headerRowDxfId="2">
  <autoFilter ref="A1:C88"/>
  <sortState ref="A2:C88">
    <sortCondition ref="A1:A88"/>
  </sortState>
  <tableColumns count="3">
    <tableColumn id="1" name="TID" dataDxfId="1"/>
    <tableColumn id="2" name="New_Tikina"/>
    <tableColumn id="6"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Shelter Cluster Primary Colors">
      <a:dk1>
        <a:sysClr val="windowText" lastClr="000000"/>
      </a:dk1>
      <a:lt1>
        <a:sysClr val="window" lastClr="FFFFFF"/>
      </a:lt1>
      <a:dk2>
        <a:srgbClr val="44546A"/>
      </a:dk2>
      <a:lt2>
        <a:srgbClr val="E7E6E6"/>
      </a:lt2>
      <a:accent1>
        <a:srgbClr val="7F1416"/>
      </a:accent1>
      <a:accent2>
        <a:srgbClr val="9A4345"/>
      </a:accent2>
      <a:accent3>
        <a:srgbClr val="B27273"/>
      </a:accent3>
      <a:accent4>
        <a:srgbClr val="CCA1A1"/>
      </a:accent4>
      <a:accent5>
        <a:srgbClr val="E5D0D0"/>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BU110"/>
  <sheetViews>
    <sheetView tabSelected="1" zoomScale="58" zoomScaleNormal="58" zoomScalePageLayoutView="75" workbookViewId="0">
      <pane xSplit="3" ySplit="4" topLeftCell="D5" activePane="bottomRight" state="frozen"/>
      <selection pane="topRight" activeCell="D1" sqref="D1"/>
      <selection pane="bottomLeft" activeCell="A5" sqref="A5"/>
      <selection pane="bottomRight" sqref="A1:C3"/>
    </sheetView>
  </sheetViews>
  <sheetFormatPr defaultColWidth="8.85546875" defaultRowHeight="15.75"/>
  <cols>
    <col min="1" max="1" width="15" style="86" customWidth="1"/>
    <col min="2" max="2" width="16.42578125" style="265" customWidth="1"/>
    <col min="3" max="3" width="16.42578125" style="205" customWidth="1"/>
    <col min="4" max="4" width="16.28515625" style="265" customWidth="1"/>
    <col min="5" max="5" width="17.42578125" style="265" customWidth="1"/>
    <col min="6" max="6" width="22.5703125" style="265" customWidth="1"/>
    <col min="7" max="7" width="17.42578125" style="381" customWidth="1"/>
    <col min="8" max="11" width="17.42578125" style="265" customWidth="1"/>
    <col min="12" max="12" width="17.7109375" style="265" customWidth="1"/>
    <col min="13" max="13" width="20.42578125" style="265" customWidth="1"/>
    <col min="14" max="14" width="21.42578125" style="265" customWidth="1"/>
    <col min="15" max="15" width="25.140625" style="265" customWidth="1"/>
    <col min="16" max="16" width="14.5703125" style="265" hidden="1" customWidth="1"/>
    <col min="17" max="17" width="22" style="265" customWidth="1"/>
    <col min="18" max="28" width="20.7109375" style="265" customWidth="1"/>
    <col min="29" max="29" width="23.28515625" style="265" customWidth="1"/>
    <col min="30" max="30" width="23.140625" style="265" customWidth="1"/>
    <col min="31" max="50" width="20.7109375" style="265" hidden="1" customWidth="1"/>
    <col min="51" max="51" width="0" hidden="1" customWidth="1"/>
    <col min="52" max="52" width="21.7109375" style="265" hidden="1" customWidth="1"/>
    <col min="53" max="64" width="13.42578125" style="265" hidden="1" customWidth="1"/>
    <col min="65" max="66" width="13.42578125" style="205" hidden="1" customWidth="1"/>
    <col min="67" max="68" width="13.42578125" style="265" hidden="1" customWidth="1"/>
    <col min="69" max="69" width="11.42578125" style="265" hidden="1" customWidth="1"/>
    <col min="70" max="70" width="10.7109375" style="265" hidden="1" customWidth="1"/>
    <col min="71" max="71" width="17.140625" style="265" hidden="1" customWidth="1"/>
    <col min="72" max="73" width="27.42578125" style="265" hidden="1" customWidth="1"/>
    <col min="74" max="16384" width="8.85546875" style="265"/>
  </cols>
  <sheetData>
    <row r="1" spans="1:72" ht="18.75" customHeight="1">
      <c r="A1" s="451" t="s">
        <v>13</v>
      </c>
      <c r="B1" s="452"/>
      <c r="C1" s="452"/>
      <c r="D1" s="451" t="s">
        <v>240</v>
      </c>
      <c r="E1" s="452"/>
      <c r="F1" s="452"/>
      <c r="G1" s="452"/>
      <c r="H1" s="452"/>
      <c r="I1" s="452"/>
      <c r="J1" s="452"/>
      <c r="K1" s="455"/>
      <c r="L1" s="451" t="s">
        <v>241</v>
      </c>
      <c r="M1" s="452"/>
      <c r="N1" s="455"/>
      <c r="O1" s="459" t="s">
        <v>6470</v>
      </c>
      <c r="P1" s="460"/>
      <c r="Q1" s="460"/>
      <c r="R1" s="460"/>
      <c r="S1" s="451" t="s">
        <v>6480</v>
      </c>
      <c r="T1" s="452"/>
      <c r="U1" s="452"/>
      <c r="V1" s="452"/>
      <c r="W1" s="452"/>
      <c r="X1" s="452"/>
      <c r="Y1" s="452"/>
      <c r="Z1" s="452"/>
      <c r="AA1" s="452"/>
      <c r="AB1" s="452"/>
      <c r="AC1" s="452"/>
      <c r="AD1" s="455"/>
      <c r="AE1" s="387"/>
      <c r="AF1" s="387"/>
      <c r="AG1" s="387"/>
      <c r="AH1" s="387"/>
      <c r="AI1" s="387"/>
      <c r="AJ1" s="387"/>
      <c r="AK1" s="387"/>
      <c r="AL1" s="387"/>
      <c r="AM1" s="387"/>
      <c r="AN1" s="387"/>
      <c r="AO1" s="387"/>
      <c r="AP1" s="387"/>
      <c r="AQ1" s="387"/>
      <c r="AR1" s="387"/>
      <c r="AS1" s="387"/>
      <c r="AT1" s="387"/>
      <c r="AU1" s="387"/>
      <c r="AV1" s="387"/>
      <c r="AW1" s="387"/>
      <c r="AX1" s="387"/>
      <c r="AZ1" s="229"/>
      <c r="BA1" s="449"/>
      <c r="BB1" s="450"/>
      <c r="BC1" s="450"/>
      <c r="BD1" s="450"/>
      <c r="BE1" s="450"/>
      <c r="BF1" s="450"/>
      <c r="BG1" s="450"/>
      <c r="BH1" s="450"/>
      <c r="BI1" s="450"/>
      <c r="BJ1" s="450"/>
      <c r="BK1" s="450"/>
      <c r="BL1" s="450"/>
      <c r="BM1" s="450"/>
      <c r="BN1" s="450"/>
      <c r="BO1" s="450"/>
      <c r="BP1" s="450"/>
      <c r="BQ1" s="450"/>
      <c r="BR1" s="450"/>
      <c r="BS1" s="450"/>
      <c r="BT1" s="450"/>
    </row>
    <row r="2" spans="1:72" ht="18.75" customHeight="1">
      <c r="A2" s="449"/>
      <c r="B2" s="450"/>
      <c r="C2" s="450"/>
      <c r="D2" s="449"/>
      <c r="E2" s="450"/>
      <c r="F2" s="450"/>
      <c r="G2" s="450"/>
      <c r="H2" s="450"/>
      <c r="I2" s="450"/>
      <c r="J2" s="450"/>
      <c r="K2" s="456"/>
      <c r="L2" s="449"/>
      <c r="M2" s="450"/>
      <c r="N2" s="456"/>
      <c r="O2" s="459"/>
      <c r="P2" s="460"/>
      <c r="Q2" s="460"/>
      <c r="R2" s="460"/>
      <c r="S2" s="453"/>
      <c r="T2" s="454"/>
      <c r="U2" s="454"/>
      <c r="V2" s="454"/>
      <c r="W2" s="454"/>
      <c r="X2" s="454"/>
      <c r="Y2" s="454"/>
      <c r="Z2" s="454"/>
      <c r="AA2" s="454"/>
      <c r="AB2" s="454"/>
      <c r="AC2" s="454"/>
      <c r="AD2" s="457"/>
      <c r="AE2" s="388"/>
      <c r="AF2" s="388"/>
      <c r="AG2" s="388"/>
      <c r="AH2" s="388"/>
      <c r="AI2" s="388"/>
      <c r="AJ2" s="388"/>
      <c r="AK2" s="388"/>
      <c r="AL2" s="388"/>
      <c r="AM2" s="388"/>
      <c r="AN2" s="388"/>
      <c r="AO2" s="388"/>
      <c r="AP2" s="388"/>
      <c r="AQ2" s="388"/>
      <c r="AR2" s="388"/>
      <c r="AS2" s="388"/>
      <c r="AT2" s="388"/>
      <c r="AU2" s="388"/>
      <c r="AV2" s="388"/>
      <c r="AW2" s="388"/>
      <c r="AX2" s="388"/>
      <c r="AZ2" s="229"/>
      <c r="BA2" s="449" t="s">
        <v>2049</v>
      </c>
      <c r="BB2" s="450"/>
      <c r="BC2" s="450"/>
      <c r="BD2" s="450"/>
      <c r="BE2" s="450"/>
      <c r="BF2" s="450"/>
      <c r="BG2" s="450"/>
      <c r="BH2" s="450"/>
      <c r="BI2" s="450"/>
      <c r="BJ2" s="450"/>
      <c r="BK2" s="450"/>
      <c r="BL2" s="450"/>
      <c r="BM2" s="450"/>
      <c r="BN2" s="450"/>
      <c r="BO2" s="450"/>
      <c r="BP2" s="450"/>
      <c r="BQ2" s="450"/>
      <c r="BR2" s="450"/>
      <c r="BS2" s="450"/>
      <c r="BT2" s="450"/>
    </row>
    <row r="3" spans="1:72" s="87" customFormat="1" ht="18.75" customHeight="1">
      <c r="A3" s="453"/>
      <c r="B3" s="454"/>
      <c r="C3" s="454"/>
      <c r="D3" s="453"/>
      <c r="E3" s="454"/>
      <c r="F3" s="454"/>
      <c r="G3" s="454"/>
      <c r="H3" s="454"/>
      <c r="I3" s="454"/>
      <c r="J3" s="454"/>
      <c r="K3" s="457"/>
      <c r="L3" s="453"/>
      <c r="M3" s="454"/>
      <c r="N3" s="457"/>
      <c r="O3" s="458" t="s">
        <v>2371</v>
      </c>
      <c r="P3" s="458"/>
      <c r="Q3" s="458"/>
      <c r="R3" s="446"/>
      <c r="S3" s="446" t="s">
        <v>6471</v>
      </c>
      <c r="T3" s="447"/>
      <c r="U3" s="447"/>
      <c r="V3" s="447"/>
      <c r="W3" s="447"/>
      <c r="X3" s="446" t="s">
        <v>6472</v>
      </c>
      <c r="Y3" s="447"/>
      <c r="Z3" s="454"/>
      <c r="AA3" s="446" t="s">
        <v>6484</v>
      </c>
      <c r="AB3" s="447"/>
      <c r="AC3" s="447"/>
      <c r="AD3" s="448"/>
      <c r="AE3" s="387"/>
      <c r="AF3" s="389"/>
      <c r="AG3" s="389"/>
      <c r="AH3" s="389"/>
      <c r="AI3" s="389"/>
      <c r="AJ3" s="389"/>
      <c r="AK3" s="389"/>
      <c r="AL3" s="389"/>
      <c r="AM3" s="389"/>
      <c r="AN3" s="389"/>
      <c r="AO3" s="389"/>
      <c r="AP3" s="389"/>
      <c r="AQ3" s="389"/>
      <c r="AR3" s="389"/>
      <c r="AS3" s="389"/>
      <c r="AT3" s="389"/>
      <c r="AU3" s="389"/>
      <c r="AV3" s="389"/>
      <c r="AW3" s="389"/>
      <c r="AX3" s="389"/>
      <c r="AZ3" s="230"/>
      <c r="BA3" s="446" t="s">
        <v>2366</v>
      </c>
      <c r="BB3" s="447"/>
      <c r="BC3" s="447"/>
      <c r="BD3" s="448"/>
      <c r="BE3" s="446" t="s">
        <v>2367</v>
      </c>
      <c r="BF3" s="447"/>
      <c r="BG3" s="447"/>
      <c r="BH3" s="448"/>
      <c r="BI3" s="446" t="s">
        <v>2368</v>
      </c>
      <c r="BJ3" s="447"/>
      <c r="BK3" s="447"/>
      <c r="BL3" s="447"/>
      <c r="BM3" s="446" t="s">
        <v>2369</v>
      </c>
      <c r="BN3" s="447"/>
      <c r="BO3" s="447"/>
      <c r="BP3" s="448"/>
      <c r="BQ3" s="226"/>
      <c r="BR3" s="227"/>
      <c r="BS3" s="227"/>
      <c r="BT3" s="228"/>
    </row>
    <row r="4" spans="1:72" s="87" customFormat="1" ht="78" customHeight="1">
      <c r="A4" s="80" t="s">
        <v>542</v>
      </c>
      <c r="B4" s="81" t="s">
        <v>12</v>
      </c>
      <c r="C4" s="81" t="s">
        <v>695</v>
      </c>
      <c r="D4" s="82" t="s">
        <v>6461</v>
      </c>
      <c r="E4" s="83" t="s">
        <v>6460</v>
      </c>
      <c r="F4" s="382" t="str">
        <f t="shared" ref="F4:F35" si="0">P4</f>
        <v>Weighted Population Figures</v>
      </c>
      <c r="G4" s="382" t="s">
        <v>6474</v>
      </c>
      <c r="H4" s="83" t="s">
        <v>6462</v>
      </c>
      <c r="I4" s="382" t="s">
        <v>6475</v>
      </c>
      <c r="J4" s="83" t="s">
        <v>6463</v>
      </c>
      <c r="K4" s="301" t="s">
        <v>6476</v>
      </c>
      <c r="L4" s="83" t="s">
        <v>2048</v>
      </c>
      <c r="M4" s="83" t="s">
        <v>2046</v>
      </c>
      <c r="N4" s="84" t="s">
        <v>2337</v>
      </c>
      <c r="O4" s="438" t="s">
        <v>6477</v>
      </c>
      <c r="P4" s="433" t="s">
        <v>6502</v>
      </c>
      <c r="Q4" s="83" t="s">
        <v>6478</v>
      </c>
      <c r="R4" s="83" t="s">
        <v>6479</v>
      </c>
      <c r="S4" s="82" t="s">
        <v>6464</v>
      </c>
      <c r="T4" s="83" t="s">
        <v>6465</v>
      </c>
      <c r="U4" s="84" t="s">
        <v>6469</v>
      </c>
      <c r="V4" s="386" t="s">
        <v>6439</v>
      </c>
      <c r="W4" s="338" t="s">
        <v>6440</v>
      </c>
      <c r="X4" s="82" t="s">
        <v>6466</v>
      </c>
      <c r="Y4" s="83" t="s">
        <v>6467</v>
      </c>
      <c r="Z4" s="83" t="s">
        <v>6468</v>
      </c>
      <c r="AA4" s="82" t="s">
        <v>6473</v>
      </c>
      <c r="AB4" s="83" t="s">
        <v>6481</v>
      </c>
      <c r="AC4" s="83" t="s">
        <v>6482</v>
      </c>
      <c r="AD4" s="84" t="s">
        <v>6483</v>
      </c>
      <c r="AE4" s="393"/>
      <c r="AF4" s="83"/>
      <c r="AG4" s="83"/>
      <c r="AH4" s="83"/>
      <c r="AI4" s="83"/>
      <c r="AJ4" s="83"/>
      <c r="AK4" s="83"/>
      <c r="AL4" s="83"/>
      <c r="AM4" s="83"/>
      <c r="AN4" s="83"/>
      <c r="AO4" s="83"/>
      <c r="AP4" s="83"/>
      <c r="AQ4" s="83"/>
      <c r="AR4" s="83"/>
      <c r="AS4" s="83"/>
      <c r="AT4" s="83"/>
      <c r="AU4" s="83"/>
      <c r="AV4" s="83"/>
      <c r="AW4" s="83"/>
      <c r="AX4" s="83"/>
      <c r="AZ4" s="83"/>
      <c r="BA4" s="82" t="s">
        <v>2362</v>
      </c>
      <c r="BB4" s="83" t="s">
        <v>2363</v>
      </c>
      <c r="BC4" s="83" t="s">
        <v>2364</v>
      </c>
      <c r="BD4" s="84" t="s">
        <v>2365</v>
      </c>
      <c r="BE4" s="82" t="s">
        <v>2362</v>
      </c>
      <c r="BF4" s="83" t="s">
        <v>2363</v>
      </c>
      <c r="BG4" s="83" t="s">
        <v>2364</v>
      </c>
      <c r="BH4" s="84" t="s">
        <v>2365</v>
      </c>
      <c r="BI4" s="82" t="s">
        <v>2362</v>
      </c>
      <c r="BJ4" s="83" t="s">
        <v>2363</v>
      </c>
      <c r="BK4" s="83" t="s">
        <v>2364</v>
      </c>
      <c r="BL4" s="83" t="s">
        <v>2365</v>
      </c>
      <c r="BM4" s="82" t="s">
        <v>2362</v>
      </c>
      <c r="BN4" s="83" t="s">
        <v>2363</v>
      </c>
      <c r="BO4" s="83" t="s">
        <v>2364</v>
      </c>
      <c r="BP4" s="83" t="s">
        <v>2365</v>
      </c>
      <c r="BQ4" s="82" t="s">
        <v>2362</v>
      </c>
      <c r="BR4" s="83" t="s">
        <v>2363</v>
      </c>
      <c r="BS4" s="83" t="s">
        <v>2364</v>
      </c>
      <c r="BT4" s="84" t="s">
        <v>2365</v>
      </c>
    </row>
    <row r="5" spans="1:72" ht="20.25" customHeight="1">
      <c r="A5" s="266" t="s">
        <v>251</v>
      </c>
      <c r="B5" s="206"/>
      <c r="C5" s="206"/>
      <c r="D5" s="267">
        <f>SUM(D6,D12,D16,D21,D24)</f>
        <v>321857</v>
      </c>
      <c r="E5" s="268">
        <f>SUM(E6,E12,E16,E21,E24)</f>
        <v>354759</v>
      </c>
      <c r="F5" s="302">
        <f t="shared" si="0"/>
        <v>0.40918134664825828</v>
      </c>
      <c r="G5" s="302">
        <f>E5/$E$110</f>
        <v>0.40918134664825828</v>
      </c>
      <c r="H5" s="268">
        <f t="shared" ref="H5:J5" si="1">SUM(H6,H12,H16,H21,H24)</f>
        <v>174983</v>
      </c>
      <c r="I5" s="390">
        <f>H5/E5</f>
        <v>0.49324470978889895</v>
      </c>
      <c r="J5" s="268">
        <f t="shared" si="1"/>
        <v>178612</v>
      </c>
      <c r="K5" s="390">
        <f>J5/E5</f>
        <v>0.5034741895202095</v>
      </c>
      <c r="L5" s="267">
        <f>SUM(L6,L12,L16,L21,L24)</f>
        <v>69095</v>
      </c>
      <c r="M5" s="268">
        <f>SUM(M6,M12,M16,M21,M24)</f>
        <v>77373.424734202083</v>
      </c>
      <c r="N5" s="383">
        <f t="shared" ref="N5:N36" si="2">E5/M5</f>
        <v>4.5850238789182436</v>
      </c>
      <c r="O5" s="302">
        <v>0.22</v>
      </c>
      <c r="P5" s="434">
        <f>E5/$E$110</f>
        <v>0.40918134664825828</v>
      </c>
      <c r="Q5" s="268">
        <f>SUM(Q6,Q12,Q16,Q21,Q24)</f>
        <v>77264.228000000003</v>
      </c>
      <c r="R5" s="269">
        <f>SUM(R6,R12,R16,R21,R24)</f>
        <v>16576.654853976084</v>
      </c>
      <c r="S5" s="267">
        <f>SUMIF('Housing Damage Assessment'!C:C,'shelter impact summary'!A5,'Housing Damage Assessment'!G:G)</f>
        <v>1627</v>
      </c>
      <c r="T5" s="268">
        <f>SUMIF('Housing Damage Assessment'!C:C,'shelter impact summary'!A5,'Housing Damage Assessment'!H:H)</f>
        <v>2162</v>
      </c>
      <c r="U5" s="268">
        <f t="shared" ref="U5:U35" si="3">S5+T5</f>
        <v>3789</v>
      </c>
      <c r="V5" s="270">
        <f t="shared" ref="V5:V36" si="4">S5/M5</f>
        <v>2.1027891754684117E-2</v>
      </c>
      <c r="W5" s="339">
        <f t="shared" ref="W5:W36" si="5">T5/M5</f>
        <v>2.7942410555394627E-2</v>
      </c>
      <c r="X5" s="267">
        <f t="shared" ref="X5:X36" si="6">U5*N5</f>
        <v>17372.655477221226</v>
      </c>
      <c r="Y5" s="268">
        <f t="shared" ref="Y5:Y36" si="7">X5*I5</f>
        <v>8568.9704091245094</v>
      </c>
      <c r="Z5" s="268">
        <f t="shared" ref="Z5:Z36" si="8">X5*K5</f>
        <v>8746.6836362077847</v>
      </c>
      <c r="AA5" s="267">
        <f>U5*O5</f>
        <v>833.58</v>
      </c>
      <c r="AB5" s="268">
        <f t="shared" ref="AB5:AB36" si="9">X5*O5</f>
        <v>3821.9842049886697</v>
      </c>
      <c r="AC5" s="268">
        <f t="shared" ref="AC5:AC36" si="10">Y5*O5</f>
        <v>1885.173490007392</v>
      </c>
      <c r="AD5" s="269">
        <f t="shared" ref="AD5:AD36" si="11">Z5*O5</f>
        <v>1924.2703999657126</v>
      </c>
      <c r="AE5" s="268"/>
      <c r="AF5" s="268"/>
      <c r="AG5" s="268"/>
      <c r="AH5" s="268"/>
      <c r="AI5" s="268"/>
      <c r="AJ5" s="268"/>
      <c r="AK5" s="268"/>
      <c r="AL5" s="268"/>
      <c r="AM5" s="268"/>
      <c r="AN5" s="268"/>
      <c r="AO5" s="268"/>
      <c r="AP5" s="268"/>
      <c r="AQ5" s="268"/>
      <c r="AR5" s="268"/>
      <c r="AS5" s="268"/>
      <c r="AT5" s="268"/>
      <c r="AU5" s="268"/>
      <c r="AV5" s="268"/>
      <c r="AW5" s="268"/>
      <c r="AX5" s="268"/>
      <c r="AZ5" s="268"/>
      <c r="BA5" s="266"/>
      <c r="BB5" s="206"/>
      <c r="BC5" s="206"/>
      <c r="BD5" s="271"/>
      <c r="BE5" s="266"/>
      <c r="BF5" s="206"/>
      <c r="BG5" s="206"/>
      <c r="BH5" s="271"/>
      <c r="BI5" s="266"/>
      <c r="BJ5" s="206"/>
      <c r="BK5" s="206"/>
      <c r="BL5" s="206"/>
      <c r="BM5" s="266"/>
      <c r="BN5" s="206"/>
      <c r="BO5" s="206"/>
      <c r="BP5" s="206"/>
      <c r="BQ5" s="266"/>
      <c r="BR5" s="206"/>
      <c r="BS5" s="206"/>
      <c r="BT5" s="271"/>
    </row>
    <row r="6" spans="1:72" ht="15" customHeight="1">
      <c r="A6" s="272"/>
      <c r="B6" s="273" t="s">
        <v>21</v>
      </c>
      <c r="C6" s="207"/>
      <c r="D6" s="274">
        <f>SUM(D7:D11)</f>
        <v>160760</v>
      </c>
      <c r="E6" s="275">
        <f>SUM(E7:E11)</f>
        <v>166469</v>
      </c>
      <c r="F6" s="303">
        <f t="shared" si="0"/>
        <v>0.46924531865294467</v>
      </c>
      <c r="G6" s="303">
        <f t="shared" ref="G6:G69" si="12">E6/$E$110</f>
        <v>0.19200643139480297</v>
      </c>
      <c r="H6" s="275">
        <f t="shared" ref="H6:J6" si="13">SUM(H7:H11)</f>
        <v>82627</v>
      </c>
      <c r="I6" s="391">
        <f t="shared" ref="I6:I69" si="14">H6/E6</f>
        <v>0.49635067189686971</v>
      </c>
      <c r="J6" s="275">
        <f t="shared" si="13"/>
        <v>82816</v>
      </c>
      <c r="K6" s="391">
        <f t="shared" ref="K6:K69" si="15">J6/E6</f>
        <v>0.49748601841784357</v>
      </c>
      <c r="L6" s="274">
        <f>SUM(L7:L11)</f>
        <v>31970</v>
      </c>
      <c r="M6" s="275">
        <f>SUM(M7:M11)</f>
        <v>33105.337968908447</v>
      </c>
      <c r="N6" s="384">
        <f t="shared" si="2"/>
        <v>5.0284639944272058</v>
      </c>
      <c r="O6" s="303">
        <f>(O11*P11)+(O10*P10)+(O9*P9)+(O8*P8)+(O7*P7)</f>
        <v>0.1900961680553136</v>
      </c>
      <c r="P6" s="435">
        <f>E6/$E$5</f>
        <v>0.46924531865294467</v>
      </c>
      <c r="Q6" s="275">
        <f>SUM(Q7:Q11)</f>
        <v>31645.118999999999</v>
      </c>
      <c r="R6" s="276">
        <f>SUM(R7:R11)</f>
        <v>6332.676069936595</v>
      </c>
      <c r="S6" s="274">
        <f>SUMIF('Housing Damage Assessment'!D:D,'shelter impact summary'!B6,'Housing Damage Assessment'!G:G)</f>
        <v>567</v>
      </c>
      <c r="T6" s="275">
        <f>SUMIF('Housing Damage Assessment'!D:D,'shelter impact summary'!B6,'Housing Damage Assessment'!H:H)</f>
        <v>754</v>
      </c>
      <c r="U6" s="275">
        <f t="shared" si="3"/>
        <v>1321</v>
      </c>
      <c r="V6" s="270">
        <f t="shared" si="4"/>
        <v>1.7127147305745969E-2</v>
      </c>
      <c r="W6" s="339">
        <f t="shared" si="5"/>
        <v>2.2775783189651604E-2</v>
      </c>
      <c r="X6" s="274">
        <f t="shared" si="6"/>
        <v>6642.6009366383387</v>
      </c>
      <c r="Y6" s="275">
        <f t="shared" si="7"/>
        <v>3297.0594380432153</v>
      </c>
      <c r="Z6" s="275">
        <f t="shared" si="8"/>
        <v>3304.6010919068453</v>
      </c>
      <c r="AA6" s="274">
        <f t="shared" ref="AA6:AA36" si="16">U6*O6</f>
        <v>251.11703800106926</v>
      </c>
      <c r="AB6" s="275">
        <f t="shared" si="9"/>
        <v>1262.7329839755851</v>
      </c>
      <c r="AC6" s="275">
        <f t="shared" si="10"/>
        <v>626.75836502262086</v>
      </c>
      <c r="AD6" s="276">
        <f t="shared" si="11"/>
        <v>628.19200452289647</v>
      </c>
      <c r="AE6" s="275"/>
      <c r="AF6" s="275"/>
      <c r="AG6" s="275"/>
      <c r="AH6" s="275"/>
      <c r="AI6" s="275"/>
      <c r="AJ6" s="275"/>
      <c r="AK6" s="275"/>
      <c r="AL6" s="275"/>
      <c r="AM6" s="275"/>
      <c r="AN6" s="275"/>
      <c r="AO6" s="275"/>
      <c r="AP6" s="275"/>
      <c r="AQ6" s="275"/>
      <c r="AR6" s="275"/>
      <c r="AS6" s="275"/>
      <c r="AT6" s="275"/>
      <c r="AU6" s="275"/>
      <c r="AV6" s="275"/>
      <c r="AW6" s="275"/>
      <c r="AX6" s="275"/>
      <c r="AZ6" s="275"/>
      <c r="BA6" s="278"/>
      <c r="BB6" s="207"/>
      <c r="BC6" s="207"/>
      <c r="BD6" s="277"/>
      <c r="BE6" s="278"/>
      <c r="BF6" s="207"/>
      <c r="BG6" s="207"/>
      <c r="BH6" s="277"/>
      <c r="BI6" s="278"/>
      <c r="BJ6" s="207"/>
      <c r="BK6" s="207"/>
      <c r="BL6" s="207"/>
      <c r="BM6" s="278"/>
      <c r="BN6" s="207"/>
      <c r="BO6" s="207"/>
      <c r="BP6" s="207"/>
      <c r="BQ6" s="278"/>
      <c r="BR6" s="207"/>
      <c r="BS6" s="207"/>
      <c r="BT6" s="277"/>
    </row>
    <row r="7" spans="1:72" s="288" customFormat="1" ht="18.75">
      <c r="A7" s="279"/>
      <c r="B7" s="280"/>
      <c r="C7" s="208" t="s">
        <v>36</v>
      </c>
      <c r="D7" s="281">
        <f>SUMIF('tikina dataset'!D:D,'shelter impact summary'!C7,'tikina dataset'!E:E)</f>
        <v>4697</v>
      </c>
      <c r="E7" s="282">
        <f>SUMIF('tikina dataset'!D:D,'shelter impact summary'!C7,'tikina dataset'!F:F)</f>
        <v>4864</v>
      </c>
      <c r="F7" s="304">
        <f t="shared" si="0"/>
        <v>2.921865332284089E-2</v>
      </c>
      <c r="G7" s="304">
        <f>E7/$E$110</f>
        <v>5.6101693546805817E-3</v>
      </c>
      <c r="H7" s="282">
        <f>SUMIF('Summary SADD - Pop Proj 2015'!B:B,'shelter impact summary'!C7,'Summary SADD - Pop Proj 2015'!D:D)</f>
        <v>2330</v>
      </c>
      <c r="I7" s="392">
        <f t="shared" si="14"/>
        <v>0.47902960526315791</v>
      </c>
      <c r="J7" s="282">
        <f>SUMIF('Summary SADD - Pop Proj 2015'!B:B,'shelter impact summary'!C7,'Summary SADD - Pop Proj 2015'!C:C)</f>
        <v>2572</v>
      </c>
      <c r="K7" s="392">
        <f t="shared" si="15"/>
        <v>0.52878289473684215</v>
      </c>
      <c r="L7" s="281">
        <f>SUMIF('tikina dataset'!D:D,'shelter impact summary'!C7,'tikina dataset'!G:G)</f>
        <v>946</v>
      </c>
      <c r="M7" s="283">
        <f>SUM(E7/(D7/L7))</f>
        <v>979.63466042154573</v>
      </c>
      <c r="N7" s="385">
        <f t="shared" si="2"/>
        <v>4.9651162790697674</v>
      </c>
      <c r="O7" s="304">
        <f>SUMIF('Vulnerability Index'!D:D,'shelter impact summary'!C7,'Vulnerability Index'!J:J)</f>
        <v>0.36899999999999999</v>
      </c>
      <c r="P7" s="435">
        <f>E7/$E$6</f>
        <v>2.921865332284089E-2</v>
      </c>
      <c r="Q7" s="282">
        <f>E7*O7</f>
        <v>1794.816</v>
      </c>
      <c r="R7" s="284">
        <f>Q7/N7</f>
        <v>361.48518969555039</v>
      </c>
      <c r="S7" s="281">
        <f>SUMIF('Housing Damage Assessment'!E:E,'shelter impact summary'!C7,'Housing Damage Assessment'!G:G)</f>
        <v>126</v>
      </c>
      <c r="T7" s="282">
        <f>SUMIF('Housing Damage Assessment'!E:E,'shelter impact summary'!C7,'Housing Damage Assessment'!H:H)</f>
        <v>133</v>
      </c>
      <c r="U7" s="282">
        <f t="shared" si="3"/>
        <v>259</v>
      </c>
      <c r="V7" s="270">
        <f t="shared" si="4"/>
        <v>0.12861937729498163</v>
      </c>
      <c r="W7" s="339">
        <f t="shared" si="5"/>
        <v>0.13576489825581395</v>
      </c>
      <c r="X7" s="281">
        <f t="shared" si="6"/>
        <v>1285.9651162790697</v>
      </c>
      <c r="Y7" s="282">
        <f t="shared" si="7"/>
        <v>616.01536203335365</v>
      </c>
      <c r="Z7" s="282">
        <f t="shared" si="8"/>
        <v>679.99635671664623</v>
      </c>
      <c r="AA7" s="281">
        <f t="shared" si="16"/>
        <v>95.570999999999998</v>
      </c>
      <c r="AB7" s="282">
        <f t="shared" si="9"/>
        <v>474.52112790697669</v>
      </c>
      <c r="AC7" s="282">
        <f t="shared" si="10"/>
        <v>227.3096685903075</v>
      </c>
      <c r="AD7" s="284">
        <f t="shared" si="11"/>
        <v>250.91865562844245</v>
      </c>
      <c r="AE7" s="282"/>
      <c r="AF7" s="282"/>
      <c r="AG7" s="282"/>
      <c r="AH7" s="282"/>
      <c r="AI7" s="282"/>
      <c r="AJ7" s="282"/>
      <c r="AK7" s="282"/>
      <c r="AL7" s="282"/>
      <c r="AM7" s="282"/>
      <c r="AN7" s="282"/>
      <c r="AO7" s="282"/>
      <c r="AP7" s="282"/>
      <c r="AQ7" s="282"/>
      <c r="AR7" s="282"/>
      <c r="AS7" s="282"/>
      <c r="AT7" s="282"/>
      <c r="AU7" s="282"/>
      <c r="AV7" s="282"/>
      <c r="AW7" s="282"/>
      <c r="AX7" s="282"/>
      <c r="AZ7" s="282"/>
      <c r="BA7" s="286"/>
      <c r="BB7" s="285"/>
      <c r="BC7" s="285"/>
      <c r="BD7" s="287"/>
      <c r="BE7" s="286"/>
      <c r="BF7" s="285"/>
      <c r="BG7" s="285"/>
      <c r="BH7" s="287"/>
      <c r="BI7" s="286"/>
      <c r="BJ7" s="285"/>
      <c r="BK7" s="285"/>
      <c r="BL7" s="285"/>
      <c r="BM7" s="286"/>
      <c r="BN7" s="285"/>
      <c r="BO7" s="285"/>
      <c r="BP7" s="285"/>
      <c r="BQ7" s="286"/>
      <c r="BR7" s="285"/>
      <c r="BS7" s="285"/>
      <c r="BT7" s="287"/>
    </row>
    <row r="8" spans="1:72" s="288" customFormat="1" ht="18.75">
      <c r="A8" s="279"/>
      <c r="B8" s="280"/>
      <c r="C8" s="208" t="s">
        <v>37</v>
      </c>
      <c r="D8" s="281">
        <f>SUMIF('tikina dataset'!D:D,'shelter impact summary'!C8,'tikina dataset'!E:E)</f>
        <v>3836</v>
      </c>
      <c r="E8" s="282">
        <f>SUMIF('tikina dataset'!D:D,'shelter impact summary'!C8,'tikina dataset'!F:F)</f>
        <v>3972</v>
      </c>
      <c r="F8" s="304">
        <f t="shared" si="0"/>
        <v>2.3860298313800168E-2</v>
      </c>
      <c r="G8" s="304">
        <f t="shared" si="12"/>
        <v>4.581330731248205E-3</v>
      </c>
      <c r="H8" s="282">
        <f>SUMIF('Summary SADD - Pop Proj 2015'!B:B,'shelter impact summary'!C8,'Summary SADD - Pop Proj 2015'!D:D)</f>
        <v>1903</v>
      </c>
      <c r="I8" s="392">
        <f t="shared" si="14"/>
        <v>0.47910372608257806</v>
      </c>
      <c r="J8" s="282">
        <f>SUMIF('Summary SADD - Pop Proj 2015'!B:B,'shelter impact summary'!C8,'Summary SADD - Pop Proj 2015'!C:C)</f>
        <v>2115</v>
      </c>
      <c r="K8" s="392">
        <f t="shared" si="15"/>
        <v>0.53247734138972813</v>
      </c>
      <c r="L8" s="281">
        <f>SUMIF('tikina dataset'!D:D,'shelter impact summary'!C8,'tikina dataset'!G:G)</f>
        <v>838</v>
      </c>
      <c r="M8" s="283">
        <f>SUM(E8/(D8/L8))</f>
        <v>867.71011470281542</v>
      </c>
      <c r="N8" s="385">
        <f t="shared" si="2"/>
        <v>4.5775656324582341</v>
      </c>
      <c r="O8" s="304">
        <f>SUMIF('Vulnerability Index'!D:D,'shelter impact summary'!C8,'Vulnerability Index'!J:J)</f>
        <v>0.36899999999999999</v>
      </c>
      <c r="P8" s="435">
        <f t="shared" ref="P8:P11" si="17">E8/$E$6</f>
        <v>2.3860298313800168E-2</v>
      </c>
      <c r="Q8" s="282">
        <f>E8*O8</f>
        <v>1465.6679999999999</v>
      </c>
      <c r="R8" s="284">
        <f>Q8/N8</f>
        <v>320.18503232533885</v>
      </c>
      <c r="S8" s="281">
        <f>SUMIF('Housing Damage Assessment'!E:E,'shelter impact summary'!C8,'Housing Damage Assessment'!G:G)</f>
        <v>154</v>
      </c>
      <c r="T8" s="282">
        <f>SUMIF('Housing Damage Assessment'!E:E,'shelter impact summary'!C8,'Housing Damage Assessment'!H:H)</f>
        <v>340</v>
      </c>
      <c r="U8" s="282">
        <f t="shared" si="3"/>
        <v>494</v>
      </c>
      <c r="V8" s="270">
        <f t="shared" si="4"/>
        <v>0.17747862724032429</v>
      </c>
      <c r="W8" s="339">
        <f t="shared" si="5"/>
        <v>0.39183593027084579</v>
      </c>
      <c r="X8" s="281">
        <f t="shared" si="6"/>
        <v>2261.3174224343675</v>
      </c>
      <c r="Y8" s="282">
        <f t="shared" si="7"/>
        <v>1083.4056029437565</v>
      </c>
      <c r="Z8" s="282">
        <f t="shared" si="8"/>
        <v>1204.1002891361247</v>
      </c>
      <c r="AA8" s="281">
        <f t="shared" si="16"/>
        <v>182.286</v>
      </c>
      <c r="AB8" s="282">
        <f t="shared" si="9"/>
        <v>834.42612887828159</v>
      </c>
      <c r="AC8" s="282">
        <f t="shared" si="10"/>
        <v>399.77666748624614</v>
      </c>
      <c r="AD8" s="284">
        <f t="shared" si="11"/>
        <v>444.31300669123004</v>
      </c>
      <c r="AE8" s="282"/>
      <c r="AF8" s="282"/>
      <c r="AG8" s="282"/>
      <c r="AH8" s="282"/>
      <c r="AI8" s="282"/>
      <c r="AJ8" s="282"/>
      <c r="AK8" s="282"/>
      <c r="AL8" s="282"/>
      <c r="AM8" s="282"/>
      <c r="AN8" s="282"/>
      <c r="AO8" s="282"/>
      <c r="AP8" s="282"/>
      <c r="AQ8" s="282"/>
      <c r="AR8" s="282"/>
      <c r="AS8" s="282"/>
      <c r="AT8" s="282"/>
      <c r="AU8" s="282"/>
      <c r="AV8" s="282"/>
      <c r="AW8" s="282"/>
      <c r="AX8" s="282"/>
      <c r="AZ8" s="282"/>
      <c r="BA8" s="286"/>
      <c r="BB8" s="285"/>
      <c r="BC8" s="285"/>
      <c r="BD8" s="287"/>
      <c r="BE8" s="286"/>
      <c r="BF8" s="285"/>
      <c r="BG8" s="285"/>
      <c r="BH8" s="287"/>
      <c r="BI8" s="286"/>
      <c r="BJ8" s="285"/>
      <c r="BK8" s="285"/>
      <c r="BL8" s="285"/>
      <c r="BM8" s="286"/>
      <c r="BN8" s="285"/>
      <c r="BO8" s="285"/>
      <c r="BP8" s="285"/>
      <c r="BQ8" s="286"/>
      <c r="BR8" s="285"/>
      <c r="BS8" s="285"/>
      <c r="BT8" s="287"/>
    </row>
    <row r="9" spans="1:72" s="288" customFormat="1" ht="18.75">
      <c r="A9" s="279"/>
      <c r="B9" s="289" t="s">
        <v>2391</v>
      </c>
      <c r="C9" s="246" t="s">
        <v>21</v>
      </c>
      <c r="D9" s="281">
        <f>SUMIF('tikina dataset'!D:D,'shelter impact summary'!C9,'tikina dataset'!E:E)</f>
        <v>144526</v>
      </c>
      <c r="E9" s="282">
        <f>SUMIF('tikina dataset'!D:D,'shelter impact summary'!C9,'tikina dataset'!F:F)</f>
        <v>149658</v>
      </c>
      <c r="F9" s="304">
        <f t="shared" si="0"/>
        <v>0.89901423087782106</v>
      </c>
      <c r="G9" s="304">
        <f t="shared" si="12"/>
        <v>0.17261651424399393</v>
      </c>
      <c r="H9" s="282">
        <f>SUMIF('Summary SADD - Pop Proj 2015'!B:B,'shelter impact summary'!C9,'Summary SADD - Pop Proj 2015'!D:D)</f>
        <v>74464</v>
      </c>
      <c r="I9" s="392">
        <f t="shared" si="14"/>
        <v>0.49756110598832004</v>
      </c>
      <c r="J9" s="282">
        <f>SUMIF('Summary SADD - Pop Proj 2015'!B:B,'shelter impact summary'!C9,'Summary SADD - Pop Proj 2015'!C:C)</f>
        <v>74015</v>
      </c>
      <c r="K9" s="392">
        <f t="shared" si="15"/>
        <v>0.49456093225888359</v>
      </c>
      <c r="L9" s="281">
        <f>SUMIF('tikina dataset'!D:D,'shelter impact summary'!C9,'tikina dataset'!G:G)</f>
        <v>28550</v>
      </c>
      <c r="M9" s="283">
        <f>SUM(E9/(D9/L9))</f>
        <v>29563.787138646334</v>
      </c>
      <c r="N9" s="385">
        <f t="shared" si="2"/>
        <v>5.0622066549912432</v>
      </c>
      <c r="O9" s="304">
        <f>SUMIF('Vulnerability Index'!D:D,'shelter impact summary'!C9,'Vulnerability Index'!J:J)</f>
        <v>0.17</v>
      </c>
      <c r="P9" s="435">
        <f t="shared" si="17"/>
        <v>0.89901423087782106</v>
      </c>
      <c r="Q9" s="282">
        <f>E9*O9</f>
        <v>25441.86</v>
      </c>
      <c r="R9" s="284">
        <f>Q9/N9</f>
        <v>5025.8438135698771</v>
      </c>
      <c r="S9" s="281">
        <f>SUMIF('Housing Damage Assessment'!E:E,'shelter impact summary'!C9,'Housing Damage Assessment'!G:G)</f>
        <v>15</v>
      </c>
      <c r="T9" s="282">
        <f>SUMIF('Housing Damage Assessment'!E:E,'shelter impact summary'!C9,'Housing Damage Assessment'!H:H)</f>
        <v>16</v>
      </c>
      <c r="U9" s="282">
        <f t="shared" si="3"/>
        <v>31</v>
      </c>
      <c r="V9" s="270">
        <f t="shared" si="4"/>
        <v>5.0737748616758649E-4</v>
      </c>
      <c r="W9" s="339">
        <f t="shared" si="5"/>
        <v>5.4120265191209219E-4</v>
      </c>
      <c r="X9" s="281">
        <f t="shared" si="6"/>
        <v>156.92840630472853</v>
      </c>
      <c r="Y9" s="282">
        <f t="shared" si="7"/>
        <v>78.081471401965175</v>
      </c>
      <c r="Z9" s="282">
        <f t="shared" si="8"/>
        <v>77.610658919967406</v>
      </c>
      <c r="AA9" s="281">
        <f t="shared" si="16"/>
        <v>5.2700000000000005</v>
      </c>
      <c r="AB9" s="282">
        <f t="shared" si="9"/>
        <v>26.677829071803853</v>
      </c>
      <c r="AC9" s="282">
        <f t="shared" si="10"/>
        <v>13.273850138334081</v>
      </c>
      <c r="AD9" s="284">
        <f t="shared" si="11"/>
        <v>13.19381201639446</v>
      </c>
      <c r="AE9" s="282"/>
      <c r="AF9" s="282"/>
      <c r="AG9" s="282"/>
      <c r="AH9" s="282"/>
      <c r="AI9" s="282"/>
      <c r="AJ9" s="282"/>
      <c r="AK9" s="282"/>
      <c r="AL9" s="282"/>
      <c r="AM9" s="282"/>
      <c r="AN9" s="282"/>
      <c r="AO9" s="282"/>
      <c r="AP9" s="282"/>
      <c r="AQ9" s="282"/>
      <c r="AR9" s="282"/>
      <c r="AS9" s="282"/>
      <c r="AT9" s="282"/>
      <c r="AU9" s="282"/>
      <c r="AV9" s="282"/>
      <c r="AW9" s="282"/>
      <c r="AX9" s="282"/>
      <c r="AZ9" s="282"/>
      <c r="BA9" s="286"/>
      <c r="BB9" s="285"/>
      <c r="BC9" s="285"/>
      <c r="BD9" s="287"/>
      <c r="BE9" s="286"/>
      <c r="BF9" s="285"/>
      <c r="BG9" s="285"/>
      <c r="BH9" s="287"/>
      <c r="BI9" s="286"/>
      <c r="BJ9" s="285"/>
      <c r="BK9" s="285"/>
      <c r="BL9" s="285"/>
      <c r="BM9" s="286"/>
      <c r="BN9" s="285"/>
      <c r="BO9" s="285"/>
      <c r="BP9" s="285"/>
      <c r="BQ9" s="286"/>
      <c r="BR9" s="285"/>
      <c r="BS9" s="285"/>
      <c r="BT9" s="287"/>
    </row>
    <row r="10" spans="1:72" s="288" customFormat="1" ht="18.75">
      <c r="A10" s="279"/>
      <c r="B10" s="280"/>
      <c r="C10" s="208" t="s">
        <v>38</v>
      </c>
      <c r="D10" s="281">
        <f>SUMIF('tikina dataset'!D:D,'shelter impact summary'!C10,'tikina dataset'!E:E)</f>
        <v>3760</v>
      </c>
      <c r="E10" s="282">
        <f>SUMIF('tikina dataset'!D:D,'shelter impact summary'!C10,'tikina dataset'!F:F)</f>
        <v>3894</v>
      </c>
      <c r="F10" s="304">
        <f t="shared" si="0"/>
        <v>2.3391742606731585E-2</v>
      </c>
      <c r="G10" s="304">
        <f t="shared" si="12"/>
        <v>4.491365022024298E-3</v>
      </c>
      <c r="H10" s="282">
        <f>SUMIF('Summary SADD - Pop Proj 2015'!B:B,'shelter impact summary'!C10,'Summary SADD - Pop Proj 2015'!D:D)</f>
        <v>1967</v>
      </c>
      <c r="I10" s="392">
        <f t="shared" si="14"/>
        <v>0.50513610683102206</v>
      </c>
      <c r="J10" s="282">
        <f>SUMIF('Summary SADD - Pop Proj 2015'!B:B,'shelter impact summary'!C10,'Summary SADD - Pop Proj 2015'!C:C)</f>
        <v>1972</v>
      </c>
      <c r="K10" s="392">
        <f t="shared" si="15"/>
        <v>0.50642013353877757</v>
      </c>
      <c r="L10" s="281">
        <f>SUMIF('tikina dataset'!D:D,'shelter impact summary'!C10,'tikina dataset'!G:G)</f>
        <v>777</v>
      </c>
      <c r="M10" s="283">
        <f>SUM(E10/(D10/L10))</f>
        <v>804.69095744680851</v>
      </c>
      <c r="N10" s="385">
        <f t="shared" si="2"/>
        <v>4.8391248391248389</v>
      </c>
      <c r="O10" s="304">
        <f>SUMIF('Vulnerability Index'!D:D,'shelter impact summary'!C10,'Vulnerability Index'!J:J)</f>
        <v>0.36899999999999999</v>
      </c>
      <c r="P10" s="435">
        <f t="shared" si="17"/>
        <v>2.3391742606731585E-2</v>
      </c>
      <c r="Q10" s="282">
        <f>E10*O10</f>
        <v>1436.886</v>
      </c>
      <c r="R10" s="284">
        <f>Q10/N10</f>
        <v>296.93096329787232</v>
      </c>
      <c r="S10" s="281">
        <f>SUMIF('Housing Damage Assessment'!E:E,'shelter impact summary'!C10,'Housing Damage Assessment'!G:G)</f>
        <v>80</v>
      </c>
      <c r="T10" s="282">
        <f>SUMIF('Housing Damage Assessment'!E:E,'shelter impact summary'!C10,'Housing Damage Assessment'!H:H)</f>
        <v>76</v>
      </c>
      <c r="U10" s="282">
        <f t="shared" si="3"/>
        <v>156</v>
      </c>
      <c r="V10" s="270">
        <f t="shared" si="4"/>
        <v>9.9417048569590938E-2</v>
      </c>
      <c r="W10" s="339">
        <f t="shared" si="5"/>
        <v>9.4446196141111396E-2</v>
      </c>
      <c r="X10" s="281">
        <f t="shared" si="6"/>
        <v>754.90347490347483</v>
      </c>
      <c r="Y10" s="282">
        <f t="shared" si="7"/>
        <v>381.32900234595144</v>
      </c>
      <c r="Z10" s="282">
        <f t="shared" si="8"/>
        <v>382.29831856950494</v>
      </c>
      <c r="AA10" s="281">
        <f t="shared" si="16"/>
        <v>57.564</v>
      </c>
      <c r="AB10" s="282">
        <f t="shared" si="9"/>
        <v>278.55938223938222</v>
      </c>
      <c r="AC10" s="282">
        <f t="shared" si="10"/>
        <v>140.71040186565608</v>
      </c>
      <c r="AD10" s="284">
        <f t="shared" si="11"/>
        <v>141.06807955214731</v>
      </c>
      <c r="AE10" s="282"/>
      <c r="AF10" s="282"/>
      <c r="AG10" s="282"/>
      <c r="AH10" s="282"/>
      <c r="AI10" s="282"/>
      <c r="AJ10" s="282"/>
      <c r="AK10" s="282"/>
      <c r="AL10" s="282"/>
      <c r="AM10" s="282"/>
      <c r="AN10" s="282"/>
      <c r="AO10" s="282"/>
      <c r="AP10" s="282"/>
      <c r="AQ10" s="282"/>
      <c r="AR10" s="282"/>
      <c r="AS10" s="282"/>
      <c r="AT10" s="282"/>
      <c r="AU10" s="282"/>
      <c r="AV10" s="282"/>
      <c r="AW10" s="282"/>
      <c r="AX10" s="282"/>
      <c r="AZ10" s="282"/>
      <c r="BA10" s="286"/>
      <c r="BB10" s="285"/>
      <c r="BC10" s="285"/>
      <c r="BD10" s="287"/>
      <c r="BE10" s="286"/>
      <c r="BF10" s="285"/>
      <c r="BG10" s="285"/>
      <c r="BH10" s="287"/>
      <c r="BI10" s="286"/>
      <c r="BJ10" s="285"/>
      <c r="BK10" s="285"/>
      <c r="BL10" s="285"/>
      <c r="BM10" s="286"/>
      <c r="BN10" s="285"/>
      <c r="BO10" s="285"/>
      <c r="BP10" s="285"/>
      <c r="BQ10" s="286"/>
      <c r="BR10" s="285"/>
      <c r="BS10" s="285"/>
      <c r="BT10" s="287"/>
    </row>
    <row r="11" spans="1:72" s="288" customFormat="1" ht="18.75">
      <c r="A11" s="279"/>
      <c r="B11" s="209"/>
      <c r="C11" s="208" t="s">
        <v>39</v>
      </c>
      <c r="D11" s="281">
        <f>SUMIF('tikina dataset'!D:D,'shelter impact summary'!C11,'tikina dataset'!E:E)</f>
        <v>3941</v>
      </c>
      <c r="E11" s="282">
        <f>SUMIF('tikina dataset'!D:D,'shelter impact summary'!C11,'tikina dataset'!F:F)</f>
        <v>4081</v>
      </c>
      <c r="F11" s="304">
        <f t="shared" si="0"/>
        <v>2.4515074878806265E-2</v>
      </c>
      <c r="G11" s="304">
        <f t="shared" si="12"/>
        <v>4.7070520428559729E-3</v>
      </c>
      <c r="H11" s="282">
        <f>SUMIF('Summary SADD - Pop Proj 2015'!B:B,'shelter impact summary'!C11,'Summary SADD - Pop Proj 2015'!D:D)</f>
        <v>1963</v>
      </c>
      <c r="I11" s="392">
        <f t="shared" si="14"/>
        <v>0.4810095564812546</v>
      </c>
      <c r="J11" s="282">
        <f>SUMIF('Summary SADD - Pop Proj 2015'!B:B,'shelter impact summary'!C11,'Summary SADD - Pop Proj 2015'!C:C)</f>
        <v>2142</v>
      </c>
      <c r="K11" s="392">
        <f t="shared" si="15"/>
        <v>0.52487135506003435</v>
      </c>
      <c r="L11" s="281">
        <f>SUMIF('tikina dataset'!D:D,'shelter impact summary'!C11,'tikina dataset'!G:G)</f>
        <v>859</v>
      </c>
      <c r="M11" s="283">
        <f>SUM(E11/(D11/L11))</f>
        <v>889.51509769094139</v>
      </c>
      <c r="N11" s="385">
        <f t="shared" si="2"/>
        <v>4.5878928987194412</v>
      </c>
      <c r="O11" s="304">
        <f>SUMIF('Vulnerability Index'!D:D,'shelter impact summary'!C11,'Vulnerability Index'!J:J)</f>
        <v>0.36899999999999999</v>
      </c>
      <c r="P11" s="435">
        <f t="shared" si="17"/>
        <v>2.4515074878806265E-2</v>
      </c>
      <c r="Q11" s="282">
        <f>E11*O11</f>
        <v>1505.8889999999999</v>
      </c>
      <c r="R11" s="284">
        <f>Q11/N11</f>
        <v>328.23107104795736</v>
      </c>
      <c r="S11" s="281">
        <f>SUMIF('Housing Damage Assessment'!E:E,'shelter impact summary'!C11,'Housing Damage Assessment'!G:G)</f>
        <v>192</v>
      </c>
      <c r="T11" s="282">
        <f>SUMIF('Housing Damage Assessment'!E:E,'shelter impact summary'!C11,'Housing Damage Assessment'!H:H)</f>
        <v>189</v>
      </c>
      <c r="U11" s="282">
        <f t="shared" si="3"/>
        <v>381</v>
      </c>
      <c r="V11" s="270">
        <f t="shared" si="4"/>
        <v>0.21584793838621238</v>
      </c>
      <c r="W11" s="339">
        <f t="shared" si="5"/>
        <v>0.2124753143489278</v>
      </c>
      <c r="X11" s="281">
        <f t="shared" si="6"/>
        <v>1747.9871944121071</v>
      </c>
      <c r="Y11" s="282">
        <f t="shared" si="7"/>
        <v>840.79854511908025</v>
      </c>
      <c r="Z11" s="282">
        <f t="shared" si="8"/>
        <v>917.46840735867033</v>
      </c>
      <c r="AA11" s="281">
        <f t="shared" si="16"/>
        <v>140.589</v>
      </c>
      <c r="AB11" s="282">
        <f t="shared" si="9"/>
        <v>645.00727473806751</v>
      </c>
      <c r="AC11" s="282">
        <f t="shared" si="10"/>
        <v>310.25466314894061</v>
      </c>
      <c r="AD11" s="284">
        <f t="shared" si="11"/>
        <v>338.54584231534938</v>
      </c>
      <c r="AE11" s="282"/>
      <c r="AF11" s="282"/>
      <c r="AG11" s="282"/>
      <c r="AH11" s="282"/>
      <c r="AI11" s="282"/>
      <c r="AJ11" s="282"/>
      <c r="AK11" s="282"/>
      <c r="AL11" s="282"/>
      <c r="AM11" s="282"/>
      <c r="AN11" s="282"/>
      <c r="AO11" s="282"/>
      <c r="AP11" s="282"/>
      <c r="AQ11" s="282"/>
      <c r="AR11" s="282"/>
      <c r="AS11" s="282"/>
      <c r="AT11" s="282"/>
      <c r="AU11" s="282"/>
      <c r="AV11" s="282"/>
      <c r="AW11" s="282"/>
      <c r="AX11" s="282"/>
      <c r="AZ11" s="282"/>
      <c r="BA11" s="286"/>
      <c r="BB11" s="285"/>
      <c r="BC11" s="285"/>
      <c r="BD11" s="287"/>
      <c r="BE11" s="286"/>
      <c r="BF11" s="285"/>
      <c r="BG11" s="285"/>
      <c r="BH11" s="287"/>
      <c r="BI11" s="286"/>
      <c r="BJ11" s="285"/>
      <c r="BK11" s="285"/>
      <c r="BL11" s="285"/>
      <c r="BM11" s="286"/>
      <c r="BN11" s="285"/>
      <c r="BO11" s="285"/>
      <c r="BP11" s="285"/>
      <c r="BQ11" s="286"/>
      <c r="BR11" s="285"/>
      <c r="BS11" s="285"/>
      <c r="BT11" s="287"/>
    </row>
    <row r="12" spans="1:72" ht="18.75">
      <c r="A12" s="279"/>
      <c r="B12" s="273" t="s">
        <v>22</v>
      </c>
      <c r="C12" s="207"/>
      <c r="D12" s="274">
        <f>SUM(D13:D15)</f>
        <v>6898</v>
      </c>
      <c r="E12" s="275">
        <f>SUM(E13:E15)</f>
        <v>7143</v>
      </c>
      <c r="F12" s="303">
        <f t="shared" si="0"/>
        <v>2.01347957345691E-2</v>
      </c>
      <c r="G12" s="303">
        <f t="shared" si="12"/>
        <v>8.2387828331585925E-3</v>
      </c>
      <c r="H12" s="275">
        <f t="shared" ref="H12:J12" si="18">SUM(H13:H15)</f>
        <v>3465</v>
      </c>
      <c r="I12" s="391">
        <f t="shared" si="14"/>
        <v>0.4850902981940361</v>
      </c>
      <c r="J12" s="275">
        <f t="shared" si="18"/>
        <v>3694</v>
      </c>
      <c r="K12" s="391">
        <f t="shared" si="15"/>
        <v>0.51714965700685989</v>
      </c>
      <c r="L12" s="274">
        <f>SUM(L13:L15)</f>
        <v>1345</v>
      </c>
      <c r="M12" s="275">
        <f>SUM(M13:M15)</f>
        <v>1392.7777048702701</v>
      </c>
      <c r="N12" s="384">
        <f t="shared" si="2"/>
        <v>5.1286001886893589</v>
      </c>
      <c r="O12" s="303">
        <f>(O15*P15)+(O14*P14)+(O13*P13)</f>
        <v>0.36899999999999999</v>
      </c>
      <c r="P12" s="435">
        <f>E12/$E$5</f>
        <v>2.01347957345691E-2</v>
      </c>
      <c r="Q12" s="275">
        <f>SUM(Q13:Q15)</f>
        <v>2635.7669999999998</v>
      </c>
      <c r="R12" s="276">
        <f>SUM(R13:R15)</f>
        <v>513.93497309712961</v>
      </c>
      <c r="S12" s="274">
        <f>SUMIF('Housing Damage Assessment'!D:D,'shelter impact summary'!B12,'Housing Damage Assessment'!G:G)</f>
        <v>53</v>
      </c>
      <c r="T12" s="275">
        <f>SUMIF('Housing Damage Assessment'!D:D,'shelter impact summary'!B12,'Housing Damage Assessment'!H:H)</f>
        <v>28</v>
      </c>
      <c r="U12" s="275">
        <f t="shared" si="3"/>
        <v>81</v>
      </c>
      <c r="V12" s="270">
        <f t="shared" si="4"/>
        <v>3.8053452331028428E-2</v>
      </c>
      <c r="W12" s="339">
        <f t="shared" si="5"/>
        <v>2.0103710665448981E-2</v>
      </c>
      <c r="X12" s="274">
        <f t="shared" si="6"/>
        <v>415.41661528383804</v>
      </c>
      <c r="Y12" s="275">
        <f t="shared" si="7"/>
        <v>201.51456978279415</v>
      </c>
      <c r="Z12" s="275">
        <f t="shared" si="8"/>
        <v>214.83256010898751</v>
      </c>
      <c r="AA12" s="274">
        <f t="shared" si="16"/>
        <v>29.888999999999999</v>
      </c>
      <c r="AB12" s="275">
        <f t="shared" si="9"/>
        <v>153.28873103973623</v>
      </c>
      <c r="AC12" s="275">
        <f t="shared" si="10"/>
        <v>74.358876249851036</v>
      </c>
      <c r="AD12" s="276">
        <f t="shared" si="11"/>
        <v>79.273214680216384</v>
      </c>
      <c r="AE12" s="275"/>
      <c r="AF12" s="275"/>
      <c r="AG12" s="275"/>
      <c r="AH12" s="275"/>
      <c r="AI12" s="275"/>
      <c r="AJ12" s="275"/>
      <c r="AK12" s="275"/>
      <c r="AL12" s="275"/>
      <c r="AM12" s="275"/>
      <c r="AN12" s="275"/>
      <c r="AO12" s="275"/>
      <c r="AP12" s="275"/>
      <c r="AQ12" s="275"/>
      <c r="AR12" s="275"/>
      <c r="AS12" s="275"/>
      <c r="AT12" s="275"/>
      <c r="AU12" s="275"/>
      <c r="AV12" s="275"/>
      <c r="AW12" s="275"/>
      <c r="AX12" s="275"/>
      <c r="AZ12" s="275"/>
      <c r="BA12" s="278"/>
      <c r="BB12" s="207"/>
      <c r="BC12" s="207"/>
      <c r="BD12" s="277"/>
      <c r="BE12" s="278"/>
      <c r="BF12" s="207"/>
      <c r="BG12" s="207"/>
      <c r="BH12" s="277"/>
      <c r="BI12" s="278"/>
      <c r="BJ12" s="207"/>
      <c r="BK12" s="207"/>
      <c r="BL12" s="207"/>
      <c r="BM12" s="278"/>
      <c r="BN12" s="207"/>
      <c r="BO12" s="207"/>
      <c r="BP12" s="207"/>
      <c r="BQ12" s="278"/>
      <c r="BR12" s="207"/>
      <c r="BS12" s="207"/>
      <c r="BT12" s="277"/>
    </row>
    <row r="13" spans="1:72" ht="18.75">
      <c r="A13" s="279"/>
      <c r="B13" s="280"/>
      <c r="C13" s="209" t="s">
        <v>22</v>
      </c>
      <c r="D13" s="281">
        <f>SUMIF('tikina dataset'!D:D,'shelter impact summary'!C13,'tikina dataset'!E:E)</f>
        <v>964</v>
      </c>
      <c r="E13" s="282">
        <f>SUMIF('tikina dataset'!D:D,'shelter impact summary'!C13,'tikina dataset'!F:F)</f>
        <v>998</v>
      </c>
      <c r="F13" s="304">
        <f t="shared" si="0"/>
        <v>0.13971720565588688</v>
      </c>
      <c r="G13" s="304">
        <f t="shared" si="12"/>
        <v>1.1510997154546094E-3</v>
      </c>
      <c r="H13" s="282">
        <f>SUMIF('Summary SADD - Pop Proj 2015'!B:B,'shelter impact summary'!C13,'Summary SADD - Pop Proj 2015'!D:D)</f>
        <v>486</v>
      </c>
      <c r="I13" s="392">
        <f t="shared" si="14"/>
        <v>0.48697394789579157</v>
      </c>
      <c r="J13" s="282">
        <f>SUMIF('Summary SADD - Pop Proj 2015'!B:B,'shelter impact summary'!C13,'Summary SADD - Pop Proj 2015'!C:C)</f>
        <v>518</v>
      </c>
      <c r="K13" s="392">
        <f t="shared" si="15"/>
        <v>0.51903807615230457</v>
      </c>
      <c r="L13" s="281">
        <f>SUMIF('tikina dataset'!D:D,'shelter impact summary'!C13,'tikina dataset'!G:G)</f>
        <v>182</v>
      </c>
      <c r="M13" s="283">
        <f>SUM(E13/(D13/L13))</f>
        <v>188.41908713692948</v>
      </c>
      <c r="N13" s="385">
        <f t="shared" si="2"/>
        <v>5.2967032967032965</v>
      </c>
      <c r="O13" s="304">
        <f>SUMIF('Vulnerability Index'!D:D,'shelter impact summary'!C13,'Vulnerability Index'!J:J)</f>
        <v>0.36899999999999999</v>
      </c>
      <c r="P13" s="435">
        <f>E13/$E$12</f>
        <v>0.13971720565588688</v>
      </c>
      <c r="Q13" s="282">
        <f>E13*O13</f>
        <v>368.262</v>
      </c>
      <c r="R13" s="284">
        <f>Q13/N13</f>
        <v>69.526643153526976</v>
      </c>
      <c r="S13" s="281">
        <f>SUMIF('Housing Damage Assessment'!E:E,'shelter impact summary'!C13,'Housing Damage Assessment'!G:G)</f>
        <v>7</v>
      </c>
      <c r="T13" s="282">
        <f>SUMIF('Housing Damage Assessment'!E:E,'shelter impact summary'!C13,'Housing Damage Assessment'!H:H)</f>
        <v>5</v>
      </c>
      <c r="U13" s="282">
        <f t="shared" si="3"/>
        <v>12</v>
      </c>
      <c r="V13" s="270">
        <f t="shared" si="4"/>
        <v>3.7151225527979032E-2</v>
      </c>
      <c r="W13" s="339">
        <f t="shared" si="5"/>
        <v>2.6536589662842166E-2</v>
      </c>
      <c r="X13" s="281">
        <f t="shared" si="6"/>
        <v>63.560439560439562</v>
      </c>
      <c r="Y13" s="282">
        <f t="shared" si="7"/>
        <v>30.952278182739104</v>
      </c>
      <c r="Z13" s="282">
        <f t="shared" si="8"/>
        <v>32.990288268845383</v>
      </c>
      <c r="AA13" s="281">
        <f t="shared" si="16"/>
        <v>4.4279999999999999</v>
      </c>
      <c r="AB13" s="282">
        <f t="shared" si="9"/>
        <v>23.453802197802197</v>
      </c>
      <c r="AC13" s="282">
        <f t="shared" si="10"/>
        <v>11.421390649430728</v>
      </c>
      <c r="AD13" s="284">
        <f t="shared" si="11"/>
        <v>12.173416371203945</v>
      </c>
      <c r="AE13" s="282"/>
      <c r="AF13" s="282"/>
      <c r="AG13" s="282"/>
      <c r="AH13" s="282"/>
      <c r="AI13" s="282"/>
      <c r="AJ13" s="282"/>
      <c r="AK13" s="282"/>
      <c r="AL13" s="282"/>
      <c r="AM13" s="282"/>
      <c r="AN13" s="282"/>
      <c r="AO13" s="282"/>
      <c r="AP13" s="282"/>
      <c r="AQ13" s="282"/>
      <c r="AR13" s="282"/>
      <c r="AS13" s="282"/>
      <c r="AT13" s="282"/>
      <c r="AU13" s="282"/>
      <c r="AV13" s="282"/>
      <c r="AW13" s="282"/>
      <c r="AX13" s="282"/>
      <c r="AZ13" s="282"/>
      <c r="BA13" s="286"/>
      <c r="BB13" s="285"/>
      <c r="BC13" s="285"/>
      <c r="BD13" s="287"/>
      <c r="BE13" s="286"/>
      <c r="BF13" s="285"/>
      <c r="BG13" s="285"/>
      <c r="BH13" s="287"/>
      <c r="BI13" s="286"/>
      <c r="BJ13" s="285"/>
      <c r="BK13" s="285"/>
      <c r="BL13" s="285"/>
      <c r="BM13" s="286"/>
      <c r="BN13" s="285"/>
      <c r="BO13" s="285"/>
      <c r="BP13" s="285"/>
      <c r="BQ13" s="286"/>
      <c r="BR13" s="285"/>
      <c r="BS13" s="285"/>
      <c r="BT13" s="287"/>
    </row>
    <row r="14" spans="1:72" ht="18.75">
      <c r="A14" s="279"/>
      <c r="B14" s="280"/>
      <c r="C14" s="209" t="s">
        <v>40</v>
      </c>
      <c r="D14" s="281">
        <f>SUMIF('tikina dataset'!D:D,'shelter impact summary'!C14,'tikina dataset'!E:E)</f>
        <v>3607</v>
      </c>
      <c r="E14" s="282">
        <f>SUMIF('tikina dataset'!D:D,'shelter impact summary'!C14,'tikina dataset'!F:F)</f>
        <v>3735</v>
      </c>
      <c r="F14" s="304">
        <f t="shared" si="0"/>
        <v>0.52288954220915584</v>
      </c>
      <c r="G14" s="304">
        <f t="shared" si="12"/>
        <v>4.3079733839909481E-3</v>
      </c>
      <c r="H14" s="282">
        <f>SUMIF('Summary SADD - Pop Proj 2015'!B:B,'shelter impact summary'!C14,'Summary SADD - Pop Proj 2015'!D:D)</f>
        <v>1836</v>
      </c>
      <c r="I14" s="392">
        <f t="shared" si="14"/>
        <v>0.49156626506024098</v>
      </c>
      <c r="J14" s="282">
        <f>SUMIF('Summary SADD - Pop Proj 2015'!B:B,'shelter impact summary'!C14,'Summary SADD - Pop Proj 2015'!C:C)</f>
        <v>1899</v>
      </c>
      <c r="K14" s="392">
        <f t="shared" si="15"/>
        <v>0.50843373493975907</v>
      </c>
      <c r="L14" s="281">
        <f>SUMIF('tikina dataset'!D:D,'shelter impact summary'!C14,'tikina dataset'!G:G)</f>
        <v>680</v>
      </c>
      <c r="M14" s="283">
        <f>SUM(E14/(D14/L14))</f>
        <v>704.13085666759071</v>
      </c>
      <c r="N14" s="385">
        <f t="shared" si="2"/>
        <v>5.3044117647058826</v>
      </c>
      <c r="O14" s="304">
        <f>SUMIF('Vulnerability Index'!D:D,'shelter impact summary'!C14,'Vulnerability Index'!J:J)</f>
        <v>0.36899999999999999</v>
      </c>
      <c r="P14" s="435">
        <f t="shared" ref="P14:P15" si="19">E14/$E$12</f>
        <v>0.52288954220915584</v>
      </c>
      <c r="Q14" s="282">
        <f>E14*O14</f>
        <v>1378.2149999999999</v>
      </c>
      <c r="R14" s="284">
        <f>Q14/N14</f>
        <v>259.82428611034095</v>
      </c>
      <c r="S14" s="281">
        <f>SUMIF('Housing Damage Assessment'!E:E,'shelter impact summary'!C14,'Housing Damage Assessment'!G:G)</f>
        <v>1</v>
      </c>
      <c r="T14" s="282">
        <f>SUMIF('Housing Damage Assessment'!E:E,'shelter impact summary'!C14,'Housing Damage Assessment'!H:H)</f>
        <v>8</v>
      </c>
      <c r="U14" s="282">
        <f t="shared" si="3"/>
        <v>9</v>
      </c>
      <c r="V14" s="270">
        <f t="shared" si="4"/>
        <v>1.420190566186314E-3</v>
      </c>
      <c r="W14" s="339">
        <f t="shared" si="5"/>
        <v>1.1361524529490512E-2</v>
      </c>
      <c r="X14" s="281">
        <f t="shared" si="6"/>
        <v>47.739705882352943</v>
      </c>
      <c r="Y14" s="282">
        <f t="shared" si="7"/>
        <v>23.467228915662652</v>
      </c>
      <c r="Z14" s="282">
        <f t="shared" si="8"/>
        <v>24.272476966690295</v>
      </c>
      <c r="AA14" s="281">
        <f t="shared" si="16"/>
        <v>3.3209999999999997</v>
      </c>
      <c r="AB14" s="282">
        <f t="shared" si="9"/>
        <v>17.615951470588236</v>
      </c>
      <c r="AC14" s="282">
        <f t="shared" si="10"/>
        <v>8.6594074698795183</v>
      </c>
      <c r="AD14" s="284">
        <f t="shared" si="11"/>
        <v>8.9565440007087194</v>
      </c>
      <c r="AE14" s="282"/>
      <c r="AF14" s="282"/>
      <c r="AG14" s="282"/>
      <c r="AH14" s="282"/>
      <c r="AI14" s="282"/>
      <c r="AJ14" s="282"/>
      <c r="AK14" s="282"/>
      <c r="AL14" s="282"/>
      <c r="AM14" s="282"/>
      <c r="AN14" s="282"/>
      <c r="AO14" s="282"/>
      <c r="AP14" s="282"/>
      <c r="AQ14" s="282"/>
      <c r="AR14" s="282"/>
      <c r="AS14" s="282"/>
      <c r="AT14" s="282"/>
      <c r="AU14" s="282"/>
      <c r="AV14" s="282"/>
      <c r="AW14" s="282"/>
      <c r="AX14" s="282"/>
      <c r="AZ14" s="282"/>
      <c r="BA14" s="286"/>
      <c r="BB14" s="285"/>
      <c r="BC14" s="285"/>
      <c r="BD14" s="287"/>
      <c r="BE14" s="286"/>
      <c r="BF14" s="285"/>
      <c r="BG14" s="285"/>
      <c r="BH14" s="287"/>
      <c r="BI14" s="286"/>
      <c r="BJ14" s="285"/>
      <c r="BK14" s="285"/>
      <c r="BL14" s="285"/>
      <c r="BM14" s="286"/>
      <c r="BN14" s="285"/>
      <c r="BO14" s="285"/>
      <c r="BP14" s="285"/>
      <c r="BQ14" s="286"/>
      <c r="BR14" s="285"/>
      <c r="BS14" s="285"/>
      <c r="BT14" s="287"/>
    </row>
    <row r="15" spans="1:72" ht="18.75">
      <c r="A15" s="279"/>
      <c r="B15" s="209"/>
      <c r="C15" s="209" t="s">
        <v>41</v>
      </c>
      <c r="D15" s="281">
        <f>SUMIF('tikina dataset'!D:D,'shelter impact summary'!C15,'tikina dataset'!E:E)</f>
        <v>2327</v>
      </c>
      <c r="E15" s="282">
        <f>SUMIF('tikina dataset'!D:D,'shelter impact summary'!C15,'tikina dataset'!F:F)</f>
        <v>2410</v>
      </c>
      <c r="F15" s="304">
        <f t="shared" si="0"/>
        <v>0.3373932521349573</v>
      </c>
      <c r="G15" s="304">
        <f t="shared" si="12"/>
        <v>2.7797097337130348E-3</v>
      </c>
      <c r="H15" s="282">
        <f>SUMIF('Summary SADD - Pop Proj 2015'!B:B,'shelter impact summary'!C15,'Summary SADD - Pop Proj 2015'!D:D)</f>
        <v>1143</v>
      </c>
      <c r="I15" s="392">
        <f t="shared" si="14"/>
        <v>0.47427385892116181</v>
      </c>
      <c r="J15" s="282">
        <f>SUMIF('Summary SADD - Pop Proj 2015'!B:B,'shelter impact summary'!C15,'Summary SADD - Pop Proj 2015'!C:C)</f>
        <v>1277</v>
      </c>
      <c r="K15" s="392">
        <f t="shared" si="15"/>
        <v>0.52987551867219918</v>
      </c>
      <c r="L15" s="281">
        <f>SUMIF('tikina dataset'!D:D,'shelter impact summary'!C15,'tikina dataset'!G:G)</f>
        <v>483</v>
      </c>
      <c r="M15" s="283">
        <f>SUM(E15/(D15/L15))</f>
        <v>500.22776106574992</v>
      </c>
      <c r="N15" s="385">
        <f t="shared" si="2"/>
        <v>4.8178053830227743</v>
      </c>
      <c r="O15" s="304">
        <f>SUMIF('Vulnerability Index'!D:D,'shelter impact summary'!C15,'Vulnerability Index'!J:J)</f>
        <v>0.36899999999999999</v>
      </c>
      <c r="P15" s="435">
        <f t="shared" si="19"/>
        <v>0.3373932521349573</v>
      </c>
      <c r="Q15" s="282">
        <f>E15*O15</f>
        <v>889.29</v>
      </c>
      <c r="R15" s="284">
        <f>Q15/N15</f>
        <v>184.58404383326172</v>
      </c>
      <c r="S15" s="281">
        <f>SUMIF('Housing Damage Assessment'!E:E,'shelter impact summary'!C15,'Housing Damage Assessment'!G:G)</f>
        <v>45</v>
      </c>
      <c r="T15" s="282">
        <f>SUMIF('Housing Damage Assessment'!E:E,'shelter impact summary'!C15,'Housing Damage Assessment'!H:H)</f>
        <v>15</v>
      </c>
      <c r="U15" s="282">
        <f t="shared" si="3"/>
        <v>60</v>
      </c>
      <c r="V15" s="270">
        <f t="shared" si="4"/>
        <v>8.9959021674699102E-2</v>
      </c>
      <c r="W15" s="339">
        <f t="shared" si="5"/>
        <v>2.9986340558233033E-2</v>
      </c>
      <c r="X15" s="281">
        <f t="shared" si="6"/>
        <v>289.06832298136646</v>
      </c>
      <c r="Y15" s="282">
        <f t="shared" si="7"/>
        <v>137.09754903224143</v>
      </c>
      <c r="Z15" s="282">
        <f t="shared" si="8"/>
        <v>153.17022757145435</v>
      </c>
      <c r="AA15" s="281">
        <f t="shared" si="16"/>
        <v>22.14</v>
      </c>
      <c r="AB15" s="282">
        <f t="shared" si="9"/>
        <v>106.66621118012422</v>
      </c>
      <c r="AC15" s="282">
        <f t="shared" si="10"/>
        <v>50.588995592897085</v>
      </c>
      <c r="AD15" s="284">
        <f t="shared" si="11"/>
        <v>56.519813973866654</v>
      </c>
      <c r="AE15" s="282"/>
      <c r="AF15" s="282"/>
      <c r="AG15" s="282"/>
      <c r="AH15" s="282"/>
      <c r="AI15" s="282"/>
      <c r="AJ15" s="282"/>
      <c r="AK15" s="282"/>
      <c r="AL15" s="282"/>
      <c r="AM15" s="282"/>
      <c r="AN15" s="282"/>
      <c r="AO15" s="282"/>
      <c r="AP15" s="282"/>
      <c r="AQ15" s="282"/>
      <c r="AR15" s="282"/>
      <c r="AS15" s="282"/>
      <c r="AT15" s="282"/>
      <c r="AU15" s="282"/>
      <c r="AV15" s="282"/>
      <c r="AW15" s="282"/>
      <c r="AX15" s="282"/>
      <c r="AZ15" s="282"/>
      <c r="BA15" s="286"/>
      <c r="BB15" s="285"/>
      <c r="BC15" s="285"/>
      <c r="BD15" s="287"/>
      <c r="BE15" s="286"/>
      <c r="BF15" s="285"/>
      <c r="BG15" s="285"/>
      <c r="BH15" s="287"/>
      <c r="BI15" s="286"/>
      <c r="BJ15" s="285"/>
      <c r="BK15" s="285"/>
      <c r="BL15" s="285"/>
      <c r="BM15" s="286"/>
      <c r="BN15" s="285"/>
      <c r="BO15" s="285"/>
      <c r="BP15" s="285"/>
      <c r="BQ15" s="286"/>
      <c r="BR15" s="285"/>
      <c r="BS15" s="285"/>
      <c r="BT15" s="287"/>
    </row>
    <row r="16" spans="1:72" ht="18.75">
      <c r="A16" s="279"/>
      <c r="B16" s="273" t="s">
        <v>23</v>
      </c>
      <c r="C16" s="207"/>
      <c r="D16" s="274">
        <f>SUM(D17:D20)</f>
        <v>80258</v>
      </c>
      <c r="E16" s="275">
        <f>SUM(E17:E20)</f>
        <v>104580</v>
      </c>
      <c r="F16" s="303">
        <f t="shared" si="0"/>
        <v>0.29479167547546364</v>
      </c>
      <c r="G16" s="303">
        <f t="shared" si="12"/>
        <v>0.12062325475174654</v>
      </c>
      <c r="H16" s="275">
        <f t="shared" ref="H16:J16" si="20">SUM(H17:H20)</f>
        <v>52014</v>
      </c>
      <c r="I16" s="391">
        <f t="shared" si="14"/>
        <v>0.49736087205966723</v>
      </c>
      <c r="J16" s="275">
        <f t="shared" si="20"/>
        <v>52256</v>
      </c>
      <c r="K16" s="391">
        <f t="shared" si="15"/>
        <v>0.49967489003633581</v>
      </c>
      <c r="L16" s="274">
        <f>SUM(L17:L20)</f>
        <v>21046</v>
      </c>
      <c r="M16" s="275">
        <f>SUM(M17:M20)</f>
        <v>27618.051877379221</v>
      </c>
      <c r="N16" s="384">
        <f t="shared" si="2"/>
        <v>3.7866537605303385</v>
      </c>
      <c r="O16" s="303">
        <f>(O20*P20)+(O19*P19)+(O18*P18)+(O17*P17)</f>
        <v>0.19323569516159878</v>
      </c>
      <c r="P16" s="435">
        <f>E16/$E$5</f>
        <v>0.29479167547546364</v>
      </c>
      <c r="Q16" s="275">
        <f>SUM(Q17:Q20)</f>
        <v>20208.589</v>
      </c>
      <c r="R16" s="276">
        <f>SUM(R17:R20)</f>
        <v>5202.5688743650653</v>
      </c>
      <c r="S16" s="274">
        <f>SUMIF('Housing Damage Assessment'!D:D,'shelter impact summary'!B16,'Housing Damage Assessment'!G:G)</f>
        <v>45</v>
      </c>
      <c r="T16" s="275">
        <f>SUMIF('Housing Damage Assessment'!D:D,'shelter impact summary'!B16,'Housing Damage Assessment'!H:H)</f>
        <v>190</v>
      </c>
      <c r="U16" s="275">
        <f t="shared" si="3"/>
        <v>235</v>
      </c>
      <c r="V16" s="270">
        <f t="shared" si="4"/>
        <v>1.629369088007891E-3</v>
      </c>
      <c r="W16" s="339">
        <f t="shared" si="5"/>
        <v>6.8795583715888725E-3</v>
      </c>
      <c r="X16" s="274">
        <f t="shared" si="6"/>
        <v>889.86363372462961</v>
      </c>
      <c r="Y16" s="275">
        <f t="shared" si="7"/>
        <v>442.58335288346609</v>
      </c>
      <c r="Z16" s="275">
        <f t="shared" si="8"/>
        <v>444.64251332868849</v>
      </c>
      <c r="AA16" s="274">
        <f t="shared" si="16"/>
        <v>45.410388362975709</v>
      </c>
      <c r="AB16" s="275">
        <f t="shared" si="9"/>
        <v>171.95341786180512</v>
      </c>
      <c r="AC16" s="275">
        <f t="shared" si="10"/>
        <v>85.522901861387751</v>
      </c>
      <c r="AD16" s="276">
        <f t="shared" si="11"/>
        <v>85.920805161469573</v>
      </c>
      <c r="AE16" s="275"/>
      <c r="AF16" s="275"/>
      <c r="AG16" s="275"/>
      <c r="AH16" s="275"/>
      <c r="AI16" s="275"/>
      <c r="AJ16" s="275"/>
      <c r="AK16" s="275"/>
      <c r="AL16" s="275"/>
      <c r="AM16" s="275"/>
      <c r="AN16" s="275"/>
      <c r="AO16" s="275"/>
      <c r="AP16" s="275"/>
      <c r="AQ16" s="275"/>
      <c r="AR16" s="275"/>
      <c r="AS16" s="275"/>
      <c r="AT16" s="275"/>
      <c r="AU16" s="275"/>
      <c r="AV16" s="275"/>
      <c r="AW16" s="275"/>
      <c r="AX16" s="275"/>
      <c r="AZ16" s="275"/>
      <c r="BA16" s="278"/>
      <c r="BB16" s="207"/>
      <c r="BC16" s="207"/>
      <c r="BD16" s="277"/>
      <c r="BE16" s="278"/>
      <c r="BF16" s="207"/>
      <c r="BG16" s="207"/>
      <c r="BH16" s="277"/>
      <c r="BI16" s="278"/>
      <c r="BJ16" s="207"/>
      <c r="BK16" s="207"/>
      <c r="BL16" s="207"/>
      <c r="BM16" s="278"/>
      <c r="BN16" s="207"/>
      <c r="BO16" s="207"/>
      <c r="BP16" s="207"/>
      <c r="BQ16" s="278"/>
      <c r="BR16" s="207"/>
      <c r="BS16" s="207"/>
      <c r="BT16" s="277"/>
    </row>
    <row r="17" spans="1:72" ht="18.75">
      <c r="A17" s="279"/>
      <c r="B17" s="280"/>
      <c r="C17" s="209" t="s">
        <v>42</v>
      </c>
      <c r="D17" s="281">
        <f>SUMIF('tikina dataset'!D:D,'shelter impact summary'!C17,'tikina dataset'!E:E)</f>
        <v>1125</v>
      </c>
      <c r="E17" s="282">
        <f>SUMIF('tikina dataset'!D:D,'shelter impact summary'!C17,'tikina dataset'!F:F)</f>
        <v>1165</v>
      </c>
      <c r="F17" s="304">
        <f t="shared" si="0"/>
        <v>1.1139797284375598E-2</v>
      </c>
      <c r="G17" s="304">
        <f t="shared" si="12"/>
        <v>1.343718605716052E-3</v>
      </c>
      <c r="H17" s="282">
        <f>SUMIF('Summary SADD - Pop Proj 2015'!B:B,'shelter impact summary'!C17,'Summary SADD - Pop Proj 2015'!D:D)</f>
        <v>561</v>
      </c>
      <c r="I17" s="392">
        <f t="shared" si="14"/>
        <v>0.48154506437768241</v>
      </c>
      <c r="J17" s="282">
        <f>SUMIF('Summary SADD - Pop Proj 2015'!B:B,'shelter impact summary'!C17,'Summary SADD - Pop Proj 2015'!C:C)</f>
        <v>634</v>
      </c>
      <c r="K17" s="392">
        <f t="shared" si="15"/>
        <v>0.54420600858369095</v>
      </c>
      <c r="L17" s="281">
        <f>SUMIF('tikina dataset'!D:D,'shelter impact summary'!C17,'tikina dataset'!G:G)</f>
        <v>266</v>
      </c>
      <c r="M17" s="283">
        <f>SUM(E17/(D17/L17))</f>
        <v>275.45777777777778</v>
      </c>
      <c r="N17" s="385">
        <f t="shared" si="2"/>
        <v>4.2293233082706765</v>
      </c>
      <c r="O17" s="304">
        <f>SUMIF('Vulnerability Index'!D:D,'shelter impact summary'!C17,'Vulnerability Index'!J:J)</f>
        <v>0.36899999999999999</v>
      </c>
      <c r="P17" s="435">
        <f>E17/$E$16</f>
        <v>1.1139797284375598E-2</v>
      </c>
      <c r="Q17" s="282">
        <f>E17*O17</f>
        <v>429.88499999999999</v>
      </c>
      <c r="R17" s="284">
        <f>Q17/N17</f>
        <v>101.64392000000001</v>
      </c>
      <c r="S17" s="281">
        <f>SUMIF('Housing Damage Assessment'!E:E,'shelter impact summary'!C17,'Housing Damage Assessment'!G:G)</f>
        <v>8</v>
      </c>
      <c r="T17" s="282">
        <f>SUMIF('Housing Damage Assessment'!E:E,'shelter impact summary'!C17,'Housing Damage Assessment'!H:H)</f>
        <v>8</v>
      </c>
      <c r="U17" s="282">
        <f t="shared" si="3"/>
        <v>16</v>
      </c>
      <c r="V17" s="270">
        <f t="shared" si="4"/>
        <v>2.9042563490270741E-2</v>
      </c>
      <c r="W17" s="339">
        <f t="shared" si="5"/>
        <v>2.9042563490270741E-2</v>
      </c>
      <c r="X17" s="281">
        <f t="shared" si="6"/>
        <v>67.669172932330824</v>
      </c>
      <c r="Y17" s="282">
        <f t="shared" si="7"/>
        <v>32.585756236083768</v>
      </c>
      <c r="Z17" s="282">
        <f t="shared" si="8"/>
        <v>36.825970505663292</v>
      </c>
      <c r="AA17" s="281">
        <f t="shared" si="16"/>
        <v>5.9039999999999999</v>
      </c>
      <c r="AB17" s="282">
        <f t="shared" si="9"/>
        <v>24.969924812030072</v>
      </c>
      <c r="AC17" s="282">
        <f t="shared" si="10"/>
        <v>12.024144051114909</v>
      </c>
      <c r="AD17" s="284">
        <f t="shared" si="11"/>
        <v>13.588783116589754</v>
      </c>
      <c r="AE17" s="282"/>
      <c r="AF17" s="282"/>
      <c r="AG17" s="282"/>
      <c r="AH17" s="282"/>
      <c r="AI17" s="282"/>
      <c r="AJ17" s="282"/>
      <c r="AK17" s="282"/>
      <c r="AL17" s="282"/>
      <c r="AM17" s="282"/>
      <c r="AN17" s="282"/>
      <c r="AO17" s="282"/>
      <c r="AP17" s="282"/>
      <c r="AQ17" s="282"/>
      <c r="AR17" s="282"/>
      <c r="AS17" s="282"/>
      <c r="AT17" s="282"/>
      <c r="AU17" s="282"/>
      <c r="AV17" s="282"/>
      <c r="AW17" s="282"/>
      <c r="AX17" s="282"/>
      <c r="AZ17" s="282"/>
      <c r="BA17" s="286"/>
      <c r="BB17" s="285"/>
      <c r="BC17" s="285"/>
      <c r="BD17" s="287"/>
      <c r="BE17" s="286"/>
      <c r="BF17" s="285"/>
      <c r="BG17" s="285"/>
      <c r="BH17" s="287"/>
      <c r="BI17" s="286"/>
      <c r="BJ17" s="285"/>
      <c r="BK17" s="285"/>
      <c r="BL17" s="285"/>
      <c r="BM17" s="286"/>
      <c r="BN17" s="285"/>
      <c r="BO17" s="285"/>
      <c r="BP17" s="285"/>
      <c r="BQ17" s="286"/>
      <c r="BR17" s="285"/>
      <c r="BS17" s="285"/>
      <c r="BT17" s="287"/>
    </row>
    <row r="18" spans="1:72" ht="18.75">
      <c r="A18" s="279"/>
      <c r="B18" s="280"/>
      <c r="C18" s="209" t="s">
        <v>44</v>
      </c>
      <c r="D18" s="281">
        <f>SUMIF('tikina dataset'!D:D,'shelter impact summary'!C18,'tikina dataset'!E:E)</f>
        <v>2656</v>
      </c>
      <c r="E18" s="282">
        <f>SUMIF('tikina dataset'!D:D,'shelter impact summary'!C18,'tikina dataset'!F:F)</f>
        <v>3187</v>
      </c>
      <c r="F18" s="304">
        <f t="shared" si="0"/>
        <v>3.047427806463951E-2</v>
      </c>
      <c r="G18" s="304">
        <f t="shared" si="12"/>
        <v>3.6759066063665733E-3</v>
      </c>
      <c r="H18" s="282">
        <f>SUMIF('Summary SADD - Pop Proj 2015'!B:B,'shelter impact summary'!C18,'Summary SADD - Pop Proj 2015'!D:D)</f>
        <v>1621</v>
      </c>
      <c r="I18" s="392">
        <f t="shared" si="14"/>
        <v>0.50862880451835579</v>
      </c>
      <c r="J18" s="282">
        <f>SUMIF('Summary SADD - Pop Proj 2015'!B:B,'shelter impact summary'!C18,'Summary SADD - Pop Proj 2015'!C:C)</f>
        <v>1599</v>
      </c>
      <c r="K18" s="392">
        <f t="shared" si="15"/>
        <v>0.50172576090367116</v>
      </c>
      <c r="L18" s="281">
        <f>SUMIF('tikina dataset'!D:D,'shelter impact summary'!C18,'tikina dataset'!G:G)</f>
        <v>605</v>
      </c>
      <c r="M18" s="283">
        <f>SUM(E18/(D18/L18))</f>
        <v>725.95444277108436</v>
      </c>
      <c r="N18" s="385">
        <f t="shared" si="2"/>
        <v>4.3900826446280989</v>
      </c>
      <c r="O18" s="304">
        <f>SUMIF('Vulnerability Index'!D:D,'shelter impact summary'!C18,'Vulnerability Index'!J:J)</f>
        <v>0.36899999999999999</v>
      </c>
      <c r="P18" s="435">
        <f t="shared" ref="P18:P20" si="21">E18/$E$16</f>
        <v>3.047427806463951E-2</v>
      </c>
      <c r="Q18" s="282">
        <f>E18*O18</f>
        <v>1176.0029999999999</v>
      </c>
      <c r="R18" s="284">
        <f>Q18/N18</f>
        <v>267.8771893825301</v>
      </c>
      <c r="S18" s="281">
        <f>SUMIF('Housing Damage Assessment'!E:E,'shelter impact summary'!C18,'Housing Damage Assessment'!G:G)</f>
        <v>1</v>
      </c>
      <c r="T18" s="282">
        <f>SUMIF('Housing Damage Assessment'!E:E,'shelter impact summary'!C18,'Housing Damage Assessment'!H:H)</f>
        <v>31</v>
      </c>
      <c r="U18" s="282">
        <f t="shared" si="3"/>
        <v>32</v>
      </c>
      <c r="V18" s="270">
        <f t="shared" si="4"/>
        <v>1.3774969076335423E-3</v>
      </c>
      <c r="W18" s="339">
        <f t="shared" si="5"/>
        <v>4.270240413663981E-2</v>
      </c>
      <c r="X18" s="281">
        <f t="shared" si="6"/>
        <v>140.48264462809917</v>
      </c>
      <c r="Y18" s="282">
        <f t="shared" si="7"/>
        <v>71.453519592767094</v>
      </c>
      <c r="Z18" s="282">
        <f t="shared" si="8"/>
        <v>70.483761769793091</v>
      </c>
      <c r="AA18" s="281">
        <f t="shared" si="16"/>
        <v>11.808</v>
      </c>
      <c r="AB18" s="282">
        <f t="shared" si="9"/>
        <v>51.838095867768594</v>
      </c>
      <c r="AC18" s="282">
        <f t="shared" si="10"/>
        <v>26.366348729731058</v>
      </c>
      <c r="AD18" s="284">
        <f t="shared" si="11"/>
        <v>26.008508093053649</v>
      </c>
      <c r="AE18" s="282"/>
      <c r="AF18" s="282"/>
      <c r="AG18" s="282"/>
      <c r="AH18" s="282"/>
      <c r="AI18" s="282"/>
      <c r="AJ18" s="282"/>
      <c r="AK18" s="282"/>
      <c r="AL18" s="282"/>
      <c r="AM18" s="282"/>
      <c r="AN18" s="282"/>
      <c r="AO18" s="282"/>
      <c r="AP18" s="282"/>
      <c r="AQ18" s="282"/>
      <c r="AR18" s="282"/>
      <c r="AS18" s="282"/>
      <c r="AT18" s="282"/>
      <c r="AU18" s="282"/>
      <c r="AV18" s="282"/>
      <c r="AW18" s="282"/>
      <c r="AX18" s="282"/>
      <c r="AZ18" s="282"/>
      <c r="BA18" s="286"/>
      <c r="BB18" s="285"/>
      <c r="BC18" s="285"/>
      <c r="BD18" s="287"/>
      <c r="BE18" s="286"/>
      <c r="BF18" s="285"/>
      <c r="BG18" s="285"/>
      <c r="BH18" s="287"/>
      <c r="BI18" s="286"/>
      <c r="BJ18" s="285"/>
      <c r="BK18" s="285"/>
      <c r="BL18" s="285"/>
      <c r="BM18" s="286"/>
      <c r="BN18" s="285"/>
      <c r="BO18" s="285"/>
      <c r="BP18" s="285"/>
      <c r="BQ18" s="286"/>
      <c r="BR18" s="285"/>
      <c r="BS18" s="285"/>
      <c r="BT18" s="287"/>
    </row>
    <row r="19" spans="1:72" ht="18.75">
      <c r="A19" s="279"/>
      <c r="B19" s="280"/>
      <c r="C19" s="209" t="s">
        <v>23</v>
      </c>
      <c r="D19" s="281">
        <f>SUMIF('tikina dataset'!D:D,'shelter impact summary'!C19,'tikina dataset'!E:E)</f>
        <v>7804</v>
      </c>
      <c r="E19" s="282">
        <f>SUMIF('tikina dataset'!D:D,'shelter impact summary'!C19,'tikina dataset'!F:F)</f>
        <v>7859</v>
      </c>
      <c r="F19" s="304">
        <f t="shared" si="0"/>
        <v>7.5148211895199851E-2</v>
      </c>
      <c r="G19" s="304">
        <f t="shared" si="12"/>
        <v>9.0646219075729215E-3</v>
      </c>
      <c r="H19" s="282">
        <f>SUMIF('Summary SADD - Pop Proj 2015'!B:B,'shelter impact summary'!C19,'Summary SADD - Pop Proj 2015'!D:D)</f>
        <v>3863</v>
      </c>
      <c r="I19" s="392">
        <f t="shared" si="14"/>
        <v>0.49153836365949866</v>
      </c>
      <c r="J19" s="282">
        <f>SUMIF('Summary SADD - Pop Proj 2015'!B:B,'shelter impact summary'!C19,'Summary SADD - Pop Proj 2015'!C:C)</f>
        <v>4023</v>
      </c>
      <c r="K19" s="392">
        <f t="shared" si="15"/>
        <v>0.51189718793739658</v>
      </c>
      <c r="L19" s="281">
        <f>SUMIF('tikina dataset'!D:D,'shelter impact summary'!C19,'tikina dataset'!G:G)</f>
        <v>1538</v>
      </c>
      <c r="M19" s="283">
        <f>SUM(E19/(D19/L19))</f>
        <v>1548.8393131727321</v>
      </c>
      <c r="N19" s="385">
        <f t="shared" si="2"/>
        <v>5.074122236671001</v>
      </c>
      <c r="O19" s="304">
        <f>SUMIF('Vulnerability Index'!D:D,'shelter impact summary'!C19,'Vulnerability Index'!J:J)</f>
        <v>0.36899999999999999</v>
      </c>
      <c r="P19" s="435">
        <f t="shared" si="21"/>
        <v>7.5148211895199851E-2</v>
      </c>
      <c r="Q19" s="282">
        <f>E19*O19</f>
        <v>2899.971</v>
      </c>
      <c r="R19" s="284">
        <f>Q19/N19</f>
        <v>571.52170656073815</v>
      </c>
      <c r="S19" s="281">
        <f>SUMIF('Housing Damage Assessment'!E:E,'shelter impact summary'!C19,'Housing Damage Assessment'!G:G)</f>
        <v>0</v>
      </c>
      <c r="T19" s="282">
        <f>SUMIF('Housing Damage Assessment'!E:E,'shelter impact summary'!C19,'Housing Damage Assessment'!H:H)</f>
        <v>0</v>
      </c>
      <c r="U19" s="282">
        <f t="shared" si="3"/>
        <v>0</v>
      </c>
      <c r="V19" s="270">
        <f t="shared" si="4"/>
        <v>0</v>
      </c>
      <c r="W19" s="339">
        <f t="shared" si="5"/>
        <v>0</v>
      </c>
      <c r="X19" s="281">
        <f t="shared" si="6"/>
        <v>0</v>
      </c>
      <c r="Y19" s="282">
        <f t="shared" si="7"/>
        <v>0</v>
      </c>
      <c r="Z19" s="282">
        <f t="shared" si="8"/>
        <v>0</v>
      </c>
      <c r="AA19" s="281">
        <f t="shared" si="16"/>
        <v>0</v>
      </c>
      <c r="AB19" s="282">
        <f t="shared" si="9"/>
        <v>0</v>
      </c>
      <c r="AC19" s="282">
        <f t="shared" si="10"/>
        <v>0</v>
      </c>
      <c r="AD19" s="284">
        <f t="shared" si="11"/>
        <v>0</v>
      </c>
      <c r="AE19" s="282"/>
      <c r="AF19" s="282"/>
      <c r="AG19" s="282"/>
      <c r="AH19" s="282"/>
      <c r="AI19" s="282"/>
      <c r="AJ19" s="282"/>
      <c r="AK19" s="282"/>
      <c r="AL19" s="282"/>
      <c r="AM19" s="282"/>
      <c r="AN19" s="282"/>
      <c r="AO19" s="282"/>
      <c r="AP19" s="282"/>
      <c r="AQ19" s="282"/>
      <c r="AR19" s="282"/>
      <c r="AS19" s="282"/>
      <c r="AT19" s="282"/>
      <c r="AU19" s="282"/>
      <c r="AV19" s="282"/>
      <c r="AW19" s="282"/>
      <c r="AX19" s="282"/>
      <c r="AZ19" s="282"/>
      <c r="BA19" s="286"/>
      <c r="BB19" s="285"/>
      <c r="BC19" s="285"/>
      <c r="BD19" s="287"/>
      <c r="BE19" s="286"/>
      <c r="BF19" s="285"/>
      <c r="BG19" s="285"/>
      <c r="BH19" s="287"/>
      <c r="BI19" s="286"/>
      <c r="BJ19" s="285"/>
      <c r="BK19" s="285"/>
      <c r="BL19" s="285"/>
      <c r="BM19" s="286"/>
      <c r="BN19" s="285"/>
      <c r="BO19" s="285"/>
      <c r="BP19" s="285"/>
      <c r="BQ19" s="286"/>
      <c r="BR19" s="285"/>
      <c r="BS19" s="285"/>
      <c r="BT19" s="287"/>
    </row>
    <row r="20" spans="1:72" s="205" customFormat="1" ht="18.75">
      <c r="A20" s="272"/>
      <c r="B20" s="289" t="s">
        <v>2391</v>
      </c>
      <c r="C20" s="245" t="s">
        <v>45</v>
      </c>
      <c r="D20" s="290">
        <f>SUMIF('tikina dataset'!D:D,'shelter impact summary'!C20,'tikina dataset'!E:E)</f>
        <v>68673</v>
      </c>
      <c r="E20" s="283">
        <f>SUMIF('tikina dataset'!D:D,'shelter impact summary'!C20,'tikina dataset'!F:F)</f>
        <v>92369</v>
      </c>
      <c r="F20" s="305">
        <f t="shared" si="0"/>
        <v>0.883237712755785</v>
      </c>
      <c r="G20" s="305">
        <f t="shared" si="12"/>
        <v>0.106539007632091</v>
      </c>
      <c r="H20" s="282">
        <f>SUMIF('Summary SADD - Pop Proj 2015'!B:B,'shelter impact summary'!C20,'Summary SADD - Pop Proj 2015'!D:D)</f>
        <v>45969</v>
      </c>
      <c r="I20" s="392">
        <f t="shared" si="14"/>
        <v>0.49766696618995548</v>
      </c>
      <c r="J20" s="282">
        <f>SUMIF('Summary SADD - Pop Proj 2015'!B:B,'shelter impact summary'!C20,'Summary SADD - Pop Proj 2015'!C:C)</f>
        <v>46000</v>
      </c>
      <c r="K20" s="392">
        <f t="shared" si="15"/>
        <v>0.49800257662202685</v>
      </c>
      <c r="L20" s="290">
        <f>SUMIF('tikina dataset'!D:D,'shelter impact summary'!C20,'tikina dataset'!G:G)</f>
        <v>18637</v>
      </c>
      <c r="M20" s="283">
        <f>SUM(E20/(D20/L20))</f>
        <v>25067.800343657625</v>
      </c>
      <c r="N20" s="385">
        <f t="shared" si="2"/>
        <v>3.6847668616193592</v>
      </c>
      <c r="O20" s="304">
        <f>SUMIF('Vulnerability Index'!D:D,'shelter impact summary'!C20,'Vulnerability Index'!J:J)</f>
        <v>0.17</v>
      </c>
      <c r="P20" s="435">
        <f t="shared" si="21"/>
        <v>0.883237712755785</v>
      </c>
      <c r="Q20" s="282">
        <f>E20*O20</f>
        <v>15702.730000000001</v>
      </c>
      <c r="R20" s="284">
        <f>Q20/N20</f>
        <v>4261.5260584217967</v>
      </c>
      <c r="S20" s="281">
        <f>SUMIF('Housing Damage Assessment'!E:E,'shelter impact summary'!C20,'Housing Damage Assessment'!G:G)</f>
        <v>36</v>
      </c>
      <c r="T20" s="282">
        <f>SUMIF('Housing Damage Assessment'!E:E,'shelter impact summary'!C20,'Housing Damage Assessment'!H:H)</f>
        <v>151</v>
      </c>
      <c r="U20" s="282">
        <f t="shared" si="3"/>
        <v>187</v>
      </c>
      <c r="V20" s="270">
        <f t="shared" si="4"/>
        <v>1.4361052627861828E-3</v>
      </c>
      <c r="W20" s="339">
        <f t="shared" si="5"/>
        <v>6.0236637411309338E-3</v>
      </c>
      <c r="X20" s="281">
        <f t="shared" si="6"/>
        <v>689.05140312282015</v>
      </c>
      <c r="Y20" s="282">
        <f t="shared" si="7"/>
        <v>342.9181213410659</v>
      </c>
      <c r="Z20" s="282">
        <f t="shared" si="8"/>
        <v>343.14937418018735</v>
      </c>
      <c r="AA20" s="281">
        <f t="shared" si="16"/>
        <v>31.790000000000003</v>
      </c>
      <c r="AB20" s="282">
        <f t="shared" si="9"/>
        <v>117.13873853087944</v>
      </c>
      <c r="AC20" s="282">
        <f t="shared" si="10"/>
        <v>58.296080627981205</v>
      </c>
      <c r="AD20" s="284">
        <f t="shared" si="11"/>
        <v>58.335393610631854</v>
      </c>
      <c r="AE20" s="282"/>
      <c r="AF20" s="282"/>
      <c r="AG20" s="282"/>
      <c r="AH20" s="282"/>
      <c r="AI20" s="282"/>
      <c r="AJ20" s="282"/>
      <c r="AK20" s="282"/>
      <c r="AL20" s="282"/>
      <c r="AM20" s="282"/>
      <c r="AN20" s="282"/>
      <c r="AO20" s="282"/>
      <c r="AP20" s="282"/>
      <c r="AQ20" s="282"/>
      <c r="AR20" s="282"/>
      <c r="AS20" s="282"/>
      <c r="AT20" s="282"/>
      <c r="AU20" s="282"/>
      <c r="AV20" s="282"/>
      <c r="AW20" s="282"/>
      <c r="AX20" s="282"/>
      <c r="AZ20" s="282"/>
      <c r="BA20" s="286"/>
      <c r="BB20" s="285"/>
      <c r="BC20" s="285"/>
      <c r="BD20" s="287"/>
      <c r="BE20" s="286"/>
      <c r="BF20" s="285"/>
      <c r="BG20" s="285"/>
      <c r="BH20" s="287"/>
      <c r="BI20" s="286"/>
      <c r="BJ20" s="285"/>
      <c r="BK20" s="285"/>
      <c r="BL20" s="285"/>
      <c r="BM20" s="286"/>
      <c r="BN20" s="285"/>
      <c r="BO20" s="285"/>
      <c r="BP20" s="285"/>
      <c r="BQ20" s="286"/>
      <c r="BR20" s="285"/>
      <c r="BS20" s="285"/>
      <c r="BT20" s="287"/>
    </row>
    <row r="21" spans="1:72" ht="18.75">
      <c r="A21" s="279"/>
      <c r="B21" s="273" t="s">
        <v>24</v>
      </c>
      <c r="C21" s="207"/>
      <c r="D21" s="274">
        <f>SUM(D22:D23)</f>
        <v>18249</v>
      </c>
      <c r="E21" s="275">
        <f>SUM(E22:E23)</f>
        <v>18897</v>
      </c>
      <c r="F21" s="303">
        <f t="shared" si="0"/>
        <v>5.3267147556510193E-2</v>
      </c>
      <c r="G21" s="303">
        <f t="shared" si="12"/>
        <v>2.1795923169284324E-2</v>
      </c>
      <c r="H21" s="275">
        <f t="shared" ref="H21:J21" si="22">SUM(H22:H23)</f>
        <v>9293</v>
      </c>
      <c r="I21" s="391">
        <f t="shared" si="14"/>
        <v>0.49177118061067893</v>
      </c>
      <c r="J21" s="275">
        <f t="shared" si="22"/>
        <v>9616</v>
      </c>
      <c r="K21" s="391">
        <f t="shared" si="15"/>
        <v>0.50886384082129443</v>
      </c>
      <c r="L21" s="274">
        <f>SUM(L22:L23)</f>
        <v>3758</v>
      </c>
      <c r="M21" s="275">
        <f>SUM(M22:M23)</f>
        <v>3891.4442333321813</v>
      </c>
      <c r="N21" s="384">
        <f t="shared" si="2"/>
        <v>4.8560377245387896</v>
      </c>
      <c r="O21" s="303">
        <f>(O23*P23)+(O22*P22)</f>
        <v>0.36899999999999999</v>
      </c>
      <c r="P21" s="435">
        <f>E21/$E$5</f>
        <v>5.3267147556510193E-2</v>
      </c>
      <c r="Q21" s="275">
        <f>SUM(Q22:Q23)</f>
        <v>6972.9929999999995</v>
      </c>
      <c r="R21" s="276">
        <f>SUM(R22:R23)</f>
        <v>1435.9429220995748</v>
      </c>
      <c r="S21" s="274">
        <f>SUMIF('Housing Damage Assessment'!D:D,'shelter impact summary'!B21,'Housing Damage Assessment'!G:G)</f>
        <v>12</v>
      </c>
      <c r="T21" s="275">
        <f>SUMIF('Housing Damage Assessment'!D:D,'shelter impact summary'!B21,'Housing Damage Assessment'!H:H)</f>
        <v>49</v>
      </c>
      <c r="U21" s="275">
        <f t="shared" si="3"/>
        <v>61</v>
      </c>
      <c r="V21" s="270">
        <f t="shared" si="4"/>
        <v>3.0836880295531288E-3</v>
      </c>
      <c r="W21" s="339">
        <f t="shared" si="5"/>
        <v>1.2591726120675276E-2</v>
      </c>
      <c r="X21" s="274">
        <f t="shared" si="6"/>
        <v>296.21830119686615</v>
      </c>
      <c r="Y21" s="275">
        <f t="shared" si="7"/>
        <v>145.67162369807255</v>
      </c>
      <c r="Z21" s="275">
        <f t="shared" si="8"/>
        <v>150.73478246859634</v>
      </c>
      <c r="AA21" s="274">
        <f t="shared" si="16"/>
        <v>22.509</v>
      </c>
      <c r="AB21" s="275">
        <f t="shared" si="9"/>
        <v>109.30455314164361</v>
      </c>
      <c r="AC21" s="275">
        <f t="shared" si="10"/>
        <v>53.752829144588773</v>
      </c>
      <c r="AD21" s="276">
        <f t="shared" si="11"/>
        <v>55.621134730912047</v>
      </c>
      <c r="AE21" s="275"/>
      <c r="AF21" s="275"/>
      <c r="AG21" s="275"/>
      <c r="AH21" s="275"/>
      <c r="AI21" s="275"/>
      <c r="AJ21" s="275"/>
      <c r="AK21" s="275"/>
      <c r="AL21" s="275"/>
      <c r="AM21" s="275"/>
      <c r="AN21" s="275"/>
      <c r="AO21" s="275"/>
      <c r="AP21" s="275"/>
      <c r="AQ21" s="275"/>
      <c r="AR21" s="275"/>
      <c r="AS21" s="275"/>
      <c r="AT21" s="275"/>
      <c r="AU21" s="275"/>
      <c r="AV21" s="275"/>
      <c r="AW21" s="275"/>
      <c r="AX21" s="275"/>
      <c r="AZ21" s="275"/>
      <c r="BA21" s="278"/>
      <c r="BB21" s="207"/>
      <c r="BC21" s="207"/>
      <c r="BD21" s="277"/>
      <c r="BE21" s="278"/>
      <c r="BF21" s="207"/>
      <c r="BG21" s="207"/>
      <c r="BH21" s="277"/>
      <c r="BI21" s="278"/>
      <c r="BJ21" s="207"/>
      <c r="BK21" s="207"/>
      <c r="BL21" s="207"/>
      <c r="BM21" s="278"/>
      <c r="BN21" s="207"/>
      <c r="BO21" s="207"/>
      <c r="BP21" s="207"/>
      <c r="BQ21" s="278"/>
      <c r="BR21" s="207"/>
      <c r="BS21" s="207"/>
      <c r="BT21" s="277"/>
    </row>
    <row r="22" spans="1:72" ht="18.75">
      <c r="A22" s="279"/>
      <c r="B22" s="280"/>
      <c r="C22" s="209" t="s">
        <v>46</v>
      </c>
      <c r="D22" s="281">
        <f>SUMIF('tikina dataset'!D:D,'shelter impact summary'!C22,'tikina dataset'!E:E)</f>
        <v>3636</v>
      </c>
      <c r="E22" s="282">
        <f>SUMIF('tikina dataset'!D:D,'shelter impact summary'!C22,'tikina dataset'!F:F)</f>
        <v>3765</v>
      </c>
      <c r="F22" s="304">
        <f t="shared" si="0"/>
        <v>0.19923797428163201</v>
      </c>
      <c r="G22" s="304">
        <f t="shared" si="12"/>
        <v>4.3425755798462973E-3</v>
      </c>
      <c r="H22" s="282">
        <f>SUMIF('Summary SADD - Pop Proj 2015'!B:B,'shelter impact summary'!C22,'Summary SADD - Pop Proj 2015'!D:D)</f>
        <v>1751</v>
      </c>
      <c r="I22" s="392">
        <f t="shared" si="14"/>
        <v>0.46507304116865872</v>
      </c>
      <c r="J22" s="282">
        <f>SUMIF('Summary SADD - Pop Proj 2015'!B:B,'shelter impact summary'!C22,'Summary SADD - Pop Proj 2015'!C:C)</f>
        <v>2011</v>
      </c>
      <c r="K22" s="392">
        <f t="shared" si="15"/>
        <v>0.53413014608233733</v>
      </c>
      <c r="L22" s="281">
        <f>SUMIF('tikina dataset'!D:D,'shelter impact summary'!C22,'tikina dataset'!G:G)</f>
        <v>691</v>
      </c>
      <c r="M22" s="283">
        <f>SUM(E22/(D22/L22))</f>
        <v>715.51567656765678</v>
      </c>
      <c r="N22" s="385">
        <f t="shared" si="2"/>
        <v>5.261939218523878</v>
      </c>
      <c r="O22" s="304">
        <f>SUMIF('Vulnerability Index'!D:D,'shelter impact summary'!C22,'Vulnerability Index'!J:J)</f>
        <v>0.36899999999999999</v>
      </c>
      <c r="P22" s="435">
        <f>E22/$E$21</f>
        <v>0.19923797428163201</v>
      </c>
      <c r="Q22" s="282">
        <f>E22*O22</f>
        <v>1389.2850000000001</v>
      </c>
      <c r="R22" s="284">
        <f>Q22/N22</f>
        <v>264.02528465346541</v>
      </c>
      <c r="S22" s="281">
        <f>SUMIF('Housing Damage Assessment'!E:E,'shelter impact summary'!C22,'Housing Damage Assessment'!G:G)</f>
        <v>0</v>
      </c>
      <c r="T22" s="282">
        <f>SUMIF('Housing Damage Assessment'!E:E,'shelter impact summary'!C22,'Housing Damage Assessment'!H:H)</f>
        <v>0</v>
      </c>
      <c r="U22" s="282">
        <f t="shared" si="3"/>
        <v>0</v>
      </c>
      <c r="V22" s="270">
        <f t="shared" si="4"/>
        <v>0</v>
      </c>
      <c r="W22" s="339">
        <f t="shared" si="5"/>
        <v>0</v>
      </c>
      <c r="X22" s="281">
        <f t="shared" si="6"/>
        <v>0</v>
      </c>
      <c r="Y22" s="282">
        <f t="shared" si="7"/>
        <v>0</v>
      </c>
      <c r="Z22" s="282">
        <f t="shared" si="8"/>
        <v>0</v>
      </c>
      <c r="AA22" s="281">
        <f t="shared" si="16"/>
        <v>0</v>
      </c>
      <c r="AB22" s="282">
        <f t="shared" si="9"/>
        <v>0</v>
      </c>
      <c r="AC22" s="282">
        <f t="shared" si="10"/>
        <v>0</v>
      </c>
      <c r="AD22" s="284">
        <f t="shared" si="11"/>
        <v>0</v>
      </c>
      <c r="AE22" s="282"/>
      <c r="AF22" s="282"/>
      <c r="AG22" s="282"/>
      <c r="AH22" s="282"/>
      <c r="AI22" s="282"/>
      <c r="AJ22" s="282"/>
      <c r="AK22" s="282"/>
      <c r="AL22" s="282"/>
      <c r="AM22" s="282"/>
      <c r="AN22" s="282"/>
      <c r="AO22" s="282"/>
      <c r="AP22" s="282"/>
      <c r="AQ22" s="282"/>
      <c r="AR22" s="282"/>
      <c r="AS22" s="282"/>
      <c r="AT22" s="282"/>
      <c r="AU22" s="282"/>
      <c r="AV22" s="282"/>
      <c r="AW22" s="282"/>
      <c r="AX22" s="282"/>
      <c r="AZ22" s="282"/>
      <c r="BA22" s="286"/>
      <c r="BB22" s="285"/>
      <c r="BC22" s="285"/>
      <c r="BD22" s="287"/>
      <c r="BE22" s="286"/>
      <c r="BF22" s="285"/>
      <c r="BG22" s="285"/>
      <c r="BH22" s="287"/>
      <c r="BI22" s="286"/>
      <c r="BJ22" s="285"/>
      <c r="BK22" s="285"/>
      <c r="BL22" s="285"/>
      <c r="BM22" s="286"/>
      <c r="BN22" s="285"/>
      <c r="BO22" s="285"/>
      <c r="BP22" s="285"/>
      <c r="BQ22" s="286"/>
      <c r="BR22" s="285"/>
      <c r="BS22" s="285"/>
      <c r="BT22" s="287"/>
    </row>
    <row r="23" spans="1:72" s="205" customFormat="1" ht="18.75">
      <c r="A23" s="279"/>
      <c r="B23" s="209"/>
      <c r="C23" s="209" t="s">
        <v>24</v>
      </c>
      <c r="D23" s="281">
        <f>SUMIF('tikina dataset'!D:D,'shelter impact summary'!C23,'tikina dataset'!E:E)</f>
        <v>14613</v>
      </c>
      <c r="E23" s="282">
        <f>SUMIF('tikina dataset'!D:D,'shelter impact summary'!C23,'tikina dataset'!F:F)</f>
        <v>15132</v>
      </c>
      <c r="F23" s="304">
        <f t="shared" si="0"/>
        <v>0.80076202571836796</v>
      </c>
      <c r="G23" s="304">
        <f t="shared" si="12"/>
        <v>1.7453347589438027E-2</v>
      </c>
      <c r="H23" s="282">
        <f>SUMIF('Summary SADD - Pop Proj 2015'!B:B,'shelter impact summary'!C23,'Summary SADD - Pop Proj 2015'!D:D)</f>
        <v>7542</v>
      </c>
      <c r="I23" s="392">
        <f t="shared" si="14"/>
        <v>0.49841395717684378</v>
      </c>
      <c r="J23" s="282">
        <f>SUMIF('Summary SADD - Pop Proj 2015'!B:B,'shelter impact summary'!C23,'Summary SADD - Pop Proj 2015'!C:C)</f>
        <v>7605</v>
      </c>
      <c r="K23" s="392">
        <f t="shared" si="15"/>
        <v>0.50257731958762886</v>
      </c>
      <c r="L23" s="281">
        <f>SUMIF('tikina dataset'!D:D,'shelter impact summary'!C23,'tikina dataset'!G:G)</f>
        <v>3067</v>
      </c>
      <c r="M23" s="283">
        <f>SUM(E23/(D23/L23))</f>
        <v>3175.9285567645247</v>
      </c>
      <c r="N23" s="385">
        <f t="shared" si="2"/>
        <v>4.764590805347245</v>
      </c>
      <c r="O23" s="304">
        <f>SUMIF('Vulnerability Index'!D:D,'shelter impact summary'!C23,'Vulnerability Index'!J:J)</f>
        <v>0.36899999999999999</v>
      </c>
      <c r="P23" s="435">
        <f>E23/$E$21</f>
        <v>0.80076202571836796</v>
      </c>
      <c r="Q23" s="282">
        <f>E23*O23</f>
        <v>5583.7079999999996</v>
      </c>
      <c r="R23" s="284">
        <f>Q23/N23</f>
        <v>1171.9176374461094</v>
      </c>
      <c r="S23" s="281">
        <f>SUMIF('Housing Damage Assessment'!E:E,'shelter impact summary'!C23,'Housing Damage Assessment'!G:G)</f>
        <v>6</v>
      </c>
      <c r="T23" s="282">
        <f>SUMIF('Housing Damage Assessment'!E:E,'shelter impact summary'!C23,'Housing Damage Assessment'!H:H)</f>
        <v>42</v>
      </c>
      <c r="U23" s="282">
        <f t="shared" si="3"/>
        <v>48</v>
      </c>
      <c r="V23" s="270">
        <f t="shared" si="4"/>
        <v>1.8892112630242842E-3</v>
      </c>
      <c r="W23" s="339">
        <f t="shared" si="5"/>
        <v>1.3224478841169989E-2</v>
      </c>
      <c r="X23" s="281">
        <f t="shared" si="6"/>
        <v>228.70035865666776</v>
      </c>
      <c r="Y23" s="282">
        <f t="shared" si="7"/>
        <v>113.98745076583322</v>
      </c>
      <c r="Z23" s="282">
        <f t="shared" si="8"/>
        <v>114.93961324239746</v>
      </c>
      <c r="AA23" s="281">
        <f t="shared" si="16"/>
        <v>17.712</v>
      </c>
      <c r="AB23" s="282">
        <f t="shared" si="9"/>
        <v>84.390432344310398</v>
      </c>
      <c r="AC23" s="282">
        <f t="shared" si="10"/>
        <v>42.061369332592456</v>
      </c>
      <c r="AD23" s="284">
        <f t="shared" si="11"/>
        <v>42.412717286444661</v>
      </c>
      <c r="AE23" s="282"/>
      <c r="AF23" s="282"/>
      <c r="AG23" s="282"/>
      <c r="AH23" s="282"/>
      <c r="AI23" s="282"/>
      <c r="AJ23" s="282"/>
      <c r="AK23" s="282"/>
      <c r="AL23" s="282"/>
      <c r="AM23" s="282"/>
      <c r="AN23" s="282"/>
      <c r="AO23" s="282"/>
      <c r="AP23" s="282"/>
      <c r="AQ23" s="282"/>
      <c r="AR23" s="282"/>
      <c r="AS23" s="282"/>
      <c r="AT23" s="282"/>
      <c r="AU23" s="282"/>
      <c r="AV23" s="282"/>
      <c r="AW23" s="282"/>
      <c r="AX23" s="282"/>
      <c r="AZ23" s="282"/>
      <c r="BA23" s="286"/>
      <c r="BB23" s="285"/>
      <c r="BC23" s="285"/>
      <c r="BD23" s="287"/>
      <c r="BE23" s="286"/>
      <c r="BF23" s="285"/>
      <c r="BG23" s="285"/>
      <c r="BH23" s="287"/>
      <c r="BI23" s="286"/>
      <c r="BJ23" s="285"/>
      <c r="BK23" s="285"/>
      <c r="BL23" s="285"/>
      <c r="BM23" s="286"/>
      <c r="BN23" s="285"/>
      <c r="BO23" s="285"/>
      <c r="BP23" s="285"/>
      <c r="BQ23" s="286"/>
      <c r="BR23" s="285"/>
      <c r="BS23" s="285"/>
      <c r="BT23" s="287"/>
    </row>
    <row r="24" spans="1:72" s="205" customFormat="1" ht="18.75">
      <c r="A24" s="279"/>
      <c r="B24" s="273" t="s">
        <v>25</v>
      </c>
      <c r="C24" s="207"/>
      <c r="D24" s="274">
        <f>SUM(D25:D29)</f>
        <v>55692</v>
      </c>
      <c r="E24" s="275">
        <f>SUM(E25:E29)</f>
        <v>57670</v>
      </c>
      <c r="F24" s="303">
        <f t="shared" si="0"/>
        <v>0.16256106258051239</v>
      </c>
      <c r="G24" s="303">
        <f t="shared" si="12"/>
        <v>6.6516954499265854E-2</v>
      </c>
      <c r="H24" s="275">
        <f t="shared" ref="H24:J24" si="23">SUM(H25:H29)</f>
        <v>27584</v>
      </c>
      <c r="I24" s="391">
        <f t="shared" si="14"/>
        <v>0.47830761227674701</v>
      </c>
      <c r="J24" s="275">
        <f t="shared" si="23"/>
        <v>30230</v>
      </c>
      <c r="K24" s="391">
        <f t="shared" si="15"/>
        <v>0.52418935321657711</v>
      </c>
      <c r="L24" s="274">
        <f>SUM(L25:L29)</f>
        <v>10976</v>
      </c>
      <c r="M24" s="275">
        <f>SUM(M25:M29)</f>
        <v>11365.812949711964</v>
      </c>
      <c r="N24" s="384">
        <f t="shared" si="2"/>
        <v>5.0739881304716956</v>
      </c>
      <c r="O24" s="439">
        <f>(O29*P29)+(O28*P28)+(O27*P27)+(O26*P26)+(O25*P25)</f>
        <v>0.27400312120686665</v>
      </c>
      <c r="P24" s="436">
        <f>E24/$E$5</f>
        <v>0.16256106258051239</v>
      </c>
      <c r="Q24" s="291">
        <f>SUM(Q25:Q29)</f>
        <v>15801.76</v>
      </c>
      <c r="R24" s="292">
        <f>SUM(R25:R29)</f>
        <v>3091.5320144777179</v>
      </c>
      <c r="S24" s="274">
        <f>SUMIF('Housing Damage Assessment'!D:D,'shelter impact summary'!B24,'Housing Damage Assessment'!G:G)</f>
        <v>950</v>
      </c>
      <c r="T24" s="275">
        <f>SUMIF('Housing Damage Assessment'!D:D,'shelter impact summary'!B24,'Housing Damage Assessment'!H:H)</f>
        <v>1094</v>
      </c>
      <c r="U24" s="275">
        <f t="shared" si="3"/>
        <v>2044</v>
      </c>
      <c r="V24" s="270">
        <f t="shared" si="4"/>
        <v>8.3583990358039026E-2</v>
      </c>
      <c r="W24" s="339">
        <f t="shared" si="5"/>
        <v>9.6253563633362849E-2</v>
      </c>
      <c r="X24" s="274">
        <f t="shared" si="6"/>
        <v>10371.231738684146</v>
      </c>
      <c r="Y24" s="275">
        <f t="shared" si="7"/>
        <v>4960.6390892988293</v>
      </c>
      <c r="Z24" s="275">
        <f t="shared" si="8"/>
        <v>5436.4892571600794</v>
      </c>
      <c r="AA24" s="274">
        <f t="shared" si="16"/>
        <v>560.0623797468354</v>
      </c>
      <c r="AB24" s="275">
        <f t="shared" si="9"/>
        <v>2841.7498671591743</v>
      </c>
      <c r="AC24" s="275">
        <f t="shared" si="10"/>
        <v>1359.2305936486678</v>
      </c>
      <c r="AD24" s="276">
        <f t="shared" si="11"/>
        <v>1489.6150248694616</v>
      </c>
      <c r="AE24" s="275"/>
      <c r="AF24" s="275"/>
      <c r="AG24" s="275"/>
      <c r="AH24" s="275"/>
      <c r="AI24" s="275"/>
      <c r="AJ24" s="275"/>
      <c r="AK24" s="275"/>
      <c r="AL24" s="275"/>
      <c r="AM24" s="275"/>
      <c r="AN24" s="275"/>
      <c r="AO24" s="275"/>
      <c r="AP24" s="275"/>
      <c r="AQ24" s="275"/>
      <c r="AR24" s="275"/>
      <c r="AS24" s="275"/>
      <c r="AT24" s="275"/>
      <c r="AU24" s="275"/>
      <c r="AV24" s="275"/>
      <c r="AW24" s="275"/>
      <c r="AX24" s="275"/>
      <c r="AZ24" s="291"/>
      <c r="BA24" s="278"/>
      <c r="BB24" s="207"/>
      <c r="BC24" s="207"/>
      <c r="BD24" s="277"/>
      <c r="BE24" s="278"/>
      <c r="BF24" s="207"/>
      <c r="BG24" s="207"/>
      <c r="BH24" s="277"/>
      <c r="BI24" s="278"/>
      <c r="BJ24" s="207"/>
      <c r="BK24" s="207"/>
      <c r="BL24" s="207"/>
      <c r="BM24" s="278"/>
      <c r="BN24" s="207"/>
      <c r="BO24" s="207"/>
      <c r="BP24" s="207"/>
      <c r="BQ24" s="278"/>
      <c r="BR24" s="207"/>
      <c r="BS24" s="207"/>
      <c r="BT24" s="277"/>
    </row>
    <row r="25" spans="1:72" ht="18.75">
      <c r="A25" s="279"/>
      <c r="B25" s="289" t="s">
        <v>2391</v>
      </c>
      <c r="C25" s="246" t="s">
        <v>47</v>
      </c>
      <c r="D25" s="281">
        <f>SUMIF('tikina dataset'!D:D,'shelter impact summary'!C25,'tikina dataset'!E:E)</f>
        <v>26586</v>
      </c>
      <c r="E25" s="282">
        <f>SUMIF('tikina dataset'!D:D,'shelter impact summary'!C25,'tikina dataset'!F:F)</f>
        <v>27530</v>
      </c>
      <c r="F25" s="304">
        <f t="shared" si="0"/>
        <v>0.47737125021675048</v>
      </c>
      <c r="G25" s="304">
        <f t="shared" si="12"/>
        <v>3.1753281729925247E-2</v>
      </c>
      <c r="H25" s="282">
        <f>SUMIF('Summary SADD - Pop Proj 2015'!B:B,'shelter impact summary'!C25,'Summary SADD - Pop Proj 2015'!D:D)</f>
        <v>13517</v>
      </c>
      <c r="I25" s="392">
        <f t="shared" si="14"/>
        <v>0.49099164547766072</v>
      </c>
      <c r="J25" s="282">
        <f>SUMIF('Summary SADD - Pop Proj 2015'!B:B,'shelter impact summary'!C25,'Summary SADD - Pop Proj 2015'!C:C)</f>
        <v>14042</v>
      </c>
      <c r="K25" s="392">
        <f t="shared" si="15"/>
        <v>0.51006175081729022</v>
      </c>
      <c r="L25" s="281">
        <f>SUMIF('tikina dataset'!D:D,'shelter impact summary'!C25,'tikina dataset'!G:G)</f>
        <v>5350</v>
      </c>
      <c r="M25" s="283">
        <f>SUM(E25/(D25/L25))</f>
        <v>5539.9646430452121</v>
      </c>
      <c r="N25" s="385">
        <f t="shared" si="2"/>
        <v>4.969345794392523</v>
      </c>
      <c r="O25" s="304">
        <f>SUMIF('Vulnerability Index'!D:D,'shelter impact summary'!C25,'Vulnerability Index'!J:J)</f>
        <v>0.17</v>
      </c>
      <c r="P25" s="435">
        <f>E25/$E$24</f>
        <v>0.47737125021675048</v>
      </c>
      <c r="Q25" s="282">
        <f>E25*O25</f>
        <v>4680.1000000000004</v>
      </c>
      <c r="R25" s="284">
        <f>Q25/N25</f>
        <v>941.79398931768617</v>
      </c>
      <c r="S25" s="281">
        <f>SUMIF('Housing Damage Assessment'!E:E,'shelter impact summary'!C25,'Housing Damage Assessment'!G:G)</f>
        <v>51</v>
      </c>
      <c r="T25" s="282">
        <f>SUMIF('Housing Damage Assessment'!E:E,'shelter impact summary'!C25,'Housing Damage Assessment'!H:H)</f>
        <v>121</v>
      </c>
      <c r="U25" s="282">
        <f t="shared" si="3"/>
        <v>172</v>
      </c>
      <c r="V25" s="270">
        <f t="shared" si="4"/>
        <v>9.2058349260449937E-3</v>
      </c>
      <c r="W25" s="339">
        <f t="shared" si="5"/>
        <v>2.1841294628459691E-2</v>
      </c>
      <c r="X25" s="281">
        <f t="shared" si="6"/>
        <v>854.72747663551399</v>
      </c>
      <c r="Y25" s="282">
        <f t="shared" si="7"/>
        <v>419.6640501882398</v>
      </c>
      <c r="Z25" s="282">
        <f t="shared" si="8"/>
        <v>435.96379320435477</v>
      </c>
      <c r="AA25" s="281">
        <f t="shared" si="16"/>
        <v>29.240000000000002</v>
      </c>
      <c r="AB25" s="282">
        <f t="shared" si="9"/>
        <v>145.3036710280374</v>
      </c>
      <c r="AC25" s="282">
        <f t="shared" si="10"/>
        <v>71.342888532000771</v>
      </c>
      <c r="AD25" s="284">
        <f t="shared" si="11"/>
        <v>74.113844844740314</v>
      </c>
      <c r="AE25" s="282"/>
      <c r="AF25" s="282"/>
      <c r="AG25" s="282"/>
      <c r="AH25" s="282"/>
      <c r="AI25" s="282"/>
      <c r="AJ25" s="282"/>
      <c r="AK25" s="282"/>
      <c r="AL25" s="282"/>
      <c r="AM25" s="282"/>
      <c r="AN25" s="282"/>
      <c r="AO25" s="282"/>
      <c r="AP25" s="282"/>
      <c r="AQ25" s="282"/>
      <c r="AR25" s="282"/>
      <c r="AS25" s="282"/>
      <c r="AT25" s="282"/>
      <c r="AU25" s="282"/>
      <c r="AV25" s="282"/>
      <c r="AW25" s="282"/>
      <c r="AX25" s="282"/>
      <c r="AZ25" s="282"/>
      <c r="BA25" s="286"/>
      <c r="BB25" s="285"/>
      <c r="BC25" s="285"/>
      <c r="BD25" s="287"/>
      <c r="BE25" s="286"/>
      <c r="BF25" s="285"/>
      <c r="BG25" s="285"/>
      <c r="BH25" s="287"/>
      <c r="BI25" s="286"/>
      <c r="BJ25" s="285"/>
      <c r="BK25" s="285"/>
      <c r="BL25" s="285"/>
      <c r="BM25" s="286"/>
      <c r="BN25" s="285"/>
      <c r="BO25" s="285"/>
      <c r="BP25" s="285"/>
      <c r="BQ25" s="286"/>
      <c r="BR25" s="285"/>
      <c r="BS25" s="285"/>
      <c r="BT25" s="287"/>
    </row>
    <row r="26" spans="1:72" ht="18.75">
      <c r="A26" s="279"/>
      <c r="B26" s="280"/>
      <c r="C26" s="208" t="s">
        <v>48</v>
      </c>
      <c r="D26" s="281">
        <f>SUMIF('tikina dataset'!D:D,'shelter impact summary'!C26,'tikina dataset'!E:E)</f>
        <v>9226</v>
      </c>
      <c r="E26" s="282">
        <f>SUMIF('tikina dataset'!D:D,'shelter impact summary'!C26,'tikina dataset'!F:F)</f>
        <v>9554</v>
      </c>
      <c r="F26" s="304">
        <f t="shared" si="0"/>
        <v>0.16566672446679381</v>
      </c>
      <c r="G26" s="304">
        <f t="shared" si="12"/>
        <v>1.1019645973400138E-2</v>
      </c>
      <c r="H26" s="282">
        <f>SUMIF('Summary SADD - Pop Proj 2015'!B:B,'shelter impact summary'!C26,'Summary SADD - Pop Proj 2015'!D:D)</f>
        <v>4684</v>
      </c>
      <c r="I26" s="392">
        <f t="shared" si="14"/>
        <v>0.49026585723257277</v>
      </c>
      <c r="J26" s="282">
        <f>SUMIF('Summary SADD - Pop Proj 2015'!B:B,'shelter impact summary'!C26,'Summary SADD - Pop Proj 2015'!C:C)</f>
        <v>4903</v>
      </c>
      <c r="K26" s="392">
        <f t="shared" si="15"/>
        <v>0.51318819342683697</v>
      </c>
      <c r="L26" s="281">
        <f>SUMIF('tikina dataset'!D:D,'shelter impact summary'!C26,'tikina dataset'!G:G)</f>
        <v>1757</v>
      </c>
      <c r="M26" s="283">
        <f>SUM(E26/(D26/L26))</f>
        <v>1819.464339908953</v>
      </c>
      <c r="N26" s="385">
        <f t="shared" si="2"/>
        <v>5.2509960159362548</v>
      </c>
      <c r="O26" s="304">
        <f>SUMIF('Vulnerability Index'!D:D,'shelter impact summary'!C26,'Vulnerability Index'!J:J)</f>
        <v>0.36899999999999999</v>
      </c>
      <c r="P26" s="435">
        <f t="shared" ref="P26:P29" si="24">E26/$E$24</f>
        <v>0.16566672446679381</v>
      </c>
      <c r="Q26" s="282">
        <f>E26*O26</f>
        <v>3525.4259999999999</v>
      </c>
      <c r="R26" s="284">
        <f>Q26/N26</f>
        <v>671.38234142640363</v>
      </c>
      <c r="S26" s="281">
        <f>SUMIF('Housing Damage Assessment'!E:E,'shelter impact summary'!C26,'Housing Damage Assessment'!G:G)</f>
        <v>626</v>
      </c>
      <c r="T26" s="282">
        <f>SUMIF('Housing Damage Assessment'!E:E,'shelter impact summary'!C26,'Housing Damage Assessment'!H:H)</f>
        <v>443</v>
      </c>
      <c r="U26" s="282">
        <f t="shared" si="3"/>
        <v>1069</v>
      </c>
      <c r="V26" s="270">
        <f t="shared" si="4"/>
        <v>0.34405730646599286</v>
      </c>
      <c r="W26" s="339">
        <f t="shared" si="5"/>
        <v>0.24347825361730804</v>
      </c>
      <c r="X26" s="281">
        <f t="shared" si="6"/>
        <v>5613.3147410358561</v>
      </c>
      <c r="Y26" s="282">
        <f t="shared" si="7"/>
        <v>2752.0165634301811</v>
      </c>
      <c r="Z26" s="282">
        <f t="shared" si="8"/>
        <v>2880.6868510884242</v>
      </c>
      <c r="AA26" s="281">
        <f t="shared" si="16"/>
        <v>394.46100000000001</v>
      </c>
      <c r="AB26" s="282">
        <f t="shared" si="9"/>
        <v>2071.3131394422307</v>
      </c>
      <c r="AC26" s="282">
        <f t="shared" si="10"/>
        <v>1015.4941119057369</v>
      </c>
      <c r="AD26" s="284">
        <f t="shared" si="11"/>
        <v>1062.9734480516286</v>
      </c>
      <c r="AE26" s="282"/>
      <c r="AF26" s="282"/>
      <c r="AG26" s="282"/>
      <c r="AH26" s="282"/>
      <c r="AI26" s="282"/>
      <c r="AJ26" s="282"/>
      <c r="AK26" s="282"/>
      <c r="AL26" s="282"/>
      <c r="AM26" s="282"/>
      <c r="AN26" s="282"/>
      <c r="AO26" s="282"/>
      <c r="AP26" s="282"/>
      <c r="AQ26" s="282"/>
      <c r="AR26" s="282"/>
      <c r="AS26" s="282"/>
      <c r="AT26" s="282"/>
      <c r="AU26" s="282"/>
      <c r="AV26" s="282"/>
      <c r="AW26" s="282"/>
      <c r="AX26" s="282"/>
      <c r="AZ26" s="282"/>
      <c r="BA26" s="286"/>
      <c r="BB26" s="285"/>
      <c r="BC26" s="285"/>
      <c r="BD26" s="287"/>
      <c r="BE26" s="286"/>
      <c r="BF26" s="285"/>
      <c r="BG26" s="285"/>
      <c r="BH26" s="287"/>
      <c r="BI26" s="286"/>
      <c r="BJ26" s="285"/>
      <c r="BK26" s="285"/>
      <c r="BL26" s="285"/>
      <c r="BM26" s="286"/>
      <c r="BN26" s="285"/>
      <c r="BO26" s="285"/>
      <c r="BP26" s="285"/>
      <c r="BQ26" s="286"/>
      <c r="BR26" s="285"/>
      <c r="BS26" s="285"/>
      <c r="BT26" s="287"/>
    </row>
    <row r="27" spans="1:72" ht="18.75">
      <c r="A27" s="279"/>
      <c r="B27" s="280"/>
      <c r="C27" s="209" t="s">
        <v>51</v>
      </c>
      <c r="D27" s="281">
        <f>SUMIF('tikina dataset'!D:D,'shelter impact summary'!C27,'tikina dataset'!E:E)</f>
        <v>6578</v>
      </c>
      <c r="E27" s="282">
        <f>SUMIF('tikina dataset'!D:D,'shelter impact summary'!C27,'tikina dataset'!F:F)</f>
        <v>6812</v>
      </c>
      <c r="F27" s="304">
        <f t="shared" si="0"/>
        <v>0.11812033986474771</v>
      </c>
      <c r="G27" s="304">
        <f t="shared" si="12"/>
        <v>7.8570052722212423E-3</v>
      </c>
      <c r="H27" s="282">
        <f>SUMIF('Summary SADD - Pop Proj 2015'!B:B,'shelter impact summary'!C27,'Summary SADD - Pop Proj 2015'!D:D)</f>
        <v>2700</v>
      </c>
      <c r="I27" s="392">
        <f t="shared" si="14"/>
        <v>0.39635936582501469</v>
      </c>
      <c r="J27" s="282">
        <f>SUMIF('Summary SADD - Pop Proj 2015'!B:B,'shelter impact summary'!C27,'Summary SADD - Pop Proj 2015'!C:C)</f>
        <v>4057</v>
      </c>
      <c r="K27" s="392">
        <f t="shared" si="15"/>
        <v>0.5955666470933646</v>
      </c>
      <c r="L27" s="281">
        <f>SUMIF('tikina dataset'!D:D,'shelter impact summary'!C27,'tikina dataset'!G:G)</f>
        <v>1105</v>
      </c>
      <c r="M27" s="283">
        <f>SUM(E27/(D27/L27))</f>
        <v>1144.308300395257</v>
      </c>
      <c r="N27" s="385">
        <f t="shared" si="2"/>
        <v>5.9529411764705875</v>
      </c>
      <c r="O27" s="304">
        <f>SUMIF('Vulnerability Index'!D:D,'shelter impact summary'!C27,'Vulnerability Index'!J:J)</f>
        <v>0.36899999999999999</v>
      </c>
      <c r="P27" s="435">
        <f t="shared" si="24"/>
        <v>0.11812033986474771</v>
      </c>
      <c r="Q27" s="282">
        <f>E27*O27</f>
        <v>2513.6280000000002</v>
      </c>
      <c r="R27" s="284">
        <f>Q27/N27</f>
        <v>422.24976284584989</v>
      </c>
      <c r="S27" s="281">
        <f>SUMIF('Housing Damage Assessment'!E:E,'shelter impact summary'!C27,'Housing Damage Assessment'!G:G)</f>
        <v>0</v>
      </c>
      <c r="T27" s="282">
        <f>SUMIF('Housing Damage Assessment'!E:E,'shelter impact summary'!C27,'Housing Damage Assessment'!H:H)</f>
        <v>0</v>
      </c>
      <c r="U27" s="282">
        <f t="shared" si="3"/>
        <v>0</v>
      </c>
      <c r="V27" s="270">
        <f t="shared" si="4"/>
        <v>0</v>
      </c>
      <c r="W27" s="339">
        <f t="shared" si="5"/>
        <v>0</v>
      </c>
      <c r="X27" s="281">
        <f t="shared" si="6"/>
        <v>0</v>
      </c>
      <c r="Y27" s="282">
        <f t="shared" si="7"/>
        <v>0</v>
      </c>
      <c r="Z27" s="282">
        <f t="shared" si="8"/>
        <v>0</v>
      </c>
      <c r="AA27" s="281">
        <f t="shared" si="16"/>
        <v>0</v>
      </c>
      <c r="AB27" s="282">
        <f t="shared" si="9"/>
        <v>0</v>
      </c>
      <c r="AC27" s="282">
        <f t="shared" si="10"/>
        <v>0</v>
      </c>
      <c r="AD27" s="284">
        <f t="shared" si="11"/>
        <v>0</v>
      </c>
      <c r="AE27" s="282"/>
      <c r="AF27" s="282"/>
      <c r="AG27" s="282"/>
      <c r="AH27" s="282"/>
      <c r="AI27" s="282"/>
      <c r="AJ27" s="282"/>
      <c r="AK27" s="282"/>
      <c r="AL27" s="282"/>
      <c r="AM27" s="282"/>
      <c r="AN27" s="282"/>
      <c r="AO27" s="282"/>
      <c r="AP27" s="282"/>
      <c r="AQ27" s="282"/>
      <c r="AR27" s="282"/>
      <c r="AS27" s="282"/>
      <c r="AT27" s="282"/>
      <c r="AU27" s="282"/>
      <c r="AV27" s="282"/>
      <c r="AW27" s="282"/>
      <c r="AX27" s="282"/>
      <c r="AZ27" s="282"/>
      <c r="BA27" s="286"/>
      <c r="BB27" s="285"/>
      <c r="BC27" s="285"/>
      <c r="BD27" s="287"/>
      <c r="BE27" s="286"/>
      <c r="BF27" s="285"/>
      <c r="BG27" s="285"/>
      <c r="BH27" s="287"/>
      <c r="BI27" s="286"/>
      <c r="BJ27" s="285"/>
      <c r="BK27" s="285"/>
      <c r="BL27" s="285"/>
      <c r="BM27" s="286"/>
      <c r="BN27" s="285"/>
      <c r="BO27" s="285"/>
      <c r="BP27" s="285"/>
      <c r="BQ27" s="286"/>
      <c r="BR27" s="285"/>
      <c r="BS27" s="285"/>
      <c r="BT27" s="287"/>
    </row>
    <row r="28" spans="1:72" ht="18.75">
      <c r="A28" s="293"/>
      <c r="B28" s="280"/>
      <c r="C28" s="208" t="s">
        <v>49</v>
      </c>
      <c r="D28" s="281">
        <f>SUMIF('tikina dataset'!D:D,'shelter impact summary'!C28,'tikina dataset'!E:E)</f>
        <v>9581</v>
      </c>
      <c r="E28" s="282">
        <f>SUMIF('tikina dataset'!D:D,'shelter impact summary'!C28,'tikina dataset'!F:F)</f>
        <v>9921</v>
      </c>
      <c r="F28" s="304">
        <f t="shared" si="0"/>
        <v>0.17203051846714063</v>
      </c>
      <c r="G28" s="304">
        <f t="shared" si="12"/>
        <v>1.1442946169363907E-2</v>
      </c>
      <c r="H28" s="282">
        <f>SUMIF('Summary SADD - Pop Proj 2015'!B:B,'shelter impact summary'!C28,'Summary SADD - Pop Proj 2015'!D:D)</f>
        <v>4787</v>
      </c>
      <c r="I28" s="392">
        <f t="shared" si="14"/>
        <v>0.48251184356415683</v>
      </c>
      <c r="J28" s="282">
        <f>SUMIF('Summary SADD - Pop Proj 2015'!B:B,'shelter impact summary'!C28,'Summary SADD - Pop Proj 2015'!C:C)</f>
        <v>5223</v>
      </c>
      <c r="K28" s="392">
        <f t="shared" si="15"/>
        <v>0.52645902630783192</v>
      </c>
      <c r="L28" s="281">
        <f>SUMIF('tikina dataset'!D:D,'shelter impact summary'!C28,'tikina dataset'!G:G)</f>
        <v>1958</v>
      </c>
      <c r="M28" s="283">
        <f>SUM(E28/(D28/L28))</f>
        <v>2027.4833524684273</v>
      </c>
      <c r="N28" s="385">
        <f t="shared" si="2"/>
        <v>4.893258426966292</v>
      </c>
      <c r="O28" s="304">
        <f>SUMIF('Vulnerability Index'!D:D,'shelter impact summary'!C28,'Vulnerability Index'!J:J)</f>
        <v>0.36899999999999999</v>
      </c>
      <c r="P28" s="435">
        <f t="shared" si="24"/>
        <v>0.17203051846714063</v>
      </c>
      <c r="Q28" s="282">
        <f>E28*O28</f>
        <v>3660.8490000000002</v>
      </c>
      <c r="R28" s="284">
        <f>Q28/N28</f>
        <v>748.1413570608496</v>
      </c>
      <c r="S28" s="281">
        <f>SUMIF('Housing Damage Assessment'!E:E,'shelter impact summary'!C28,'Housing Damage Assessment'!G:G)</f>
        <v>176</v>
      </c>
      <c r="T28" s="282">
        <f>SUMIF('Housing Damage Assessment'!E:E,'shelter impact summary'!C28,'Housing Damage Assessment'!H:H)</f>
        <v>436</v>
      </c>
      <c r="U28" s="282">
        <f t="shared" si="3"/>
        <v>612</v>
      </c>
      <c r="V28" s="270">
        <f t="shared" si="4"/>
        <v>8.6807124598938343E-2</v>
      </c>
      <c r="W28" s="339">
        <f t="shared" si="5"/>
        <v>0.21504492230191546</v>
      </c>
      <c r="X28" s="281">
        <f t="shared" si="6"/>
        <v>2994.6741573033705</v>
      </c>
      <c r="Y28" s="282">
        <f t="shared" si="7"/>
        <v>1444.9657485143871</v>
      </c>
      <c r="Z28" s="282">
        <f t="shared" si="8"/>
        <v>1576.5732409631596</v>
      </c>
      <c r="AA28" s="281">
        <f t="shared" si="16"/>
        <v>225.828</v>
      </c>
      <c r="AB28" s="282">
        <f t="shared" si="9"/>
        <v>1105.0347640449438</v>
      </c>
      <c r="AC28" s="282">
        <f t="shared" si="10"/>
        <v>533.19236120180881</v>
      </c>
      <c r="AD28" s="284">
        <f t="shared" si="11"/>
        <v>581.75552591540588</v>
      </c>
      <c r="AE28" s="282"/>
      <c r="AF28" s="282"/>
      <c r="AG28" s="282"/>
      <c r="AH28" s="282"/>
      <c r="AI28" s="282"/>
      <c r="AJ28" s="282"/>
      <c r="AK28" s="282"/>
      <c r="AL28" s="282"/>
      <c r="AM28" s="282"/>
      <c r="AN28" s="282"/>
      <c r="AO28" s="282"/>
      <c r="AP28" s="282"/>
      <c r="AQ28" s="282"/>
      <c r="AR28" s="282"/>
      <c r="AS28" s="282"/>
      <c r="AT28" s="282"/>
      <c r="AU28" s="282"/>
      <c r="AV28" s="282"/>
      <c r="AW28" s="282"/>
      <c r="AX28" s="282"/>
      <c r="AZ28" s="282"/>
      <c r="BA28" s="286"/>
      <c r="BB28" s="285"/>
      <c r="BC28" s="285"/>
      <c r="BD28" s="287"/>
      <c r="BE28" s="286"/>
      <c r="BF28" s="285"/>
      <c r="BG28" s="285"/>
      <c r="BH28" s="287"/>
      <c r="BI28" s="286"/>
      <c r="BJ28" s="285"/>
      <c r="BK28" s="285"/>
      <c r="BL28" s="285"/>
      <c r="BM28" s="286"/>
      <c r="BN28" s="285"/>
      <c r="BO28" s="285"/>
      <c r="BP28" s="285"/>
      <c r="BQ28" s="286"/>
      <c r="BR28" s="285"/>
      <c r="BS28" s="285"/>
      <c r="BT28" s="287"/>
    </row>
    <row r="29" spans="1:72" ht="18.75">
      <c r="A29" s="293"/>
      <c r="B29" s="209"/>
      <c r="C29" s="208" t="s">
        <v>50</v>
      </c>
      <c r="D29" s="281">
        <f>SUMIF('tikina dataset'!D:D,'shelter impact summary'!C29,'tikina dataset'!E:E)</f>
        <v>3721</v>
      </c>
      <c r="E29" s="282">
        <f>SUMIF('tikina dataset'!D:D,'shelter impact summary'!C29,'tikina dataset'!F:F)</f>
        <v>3853</v>
      </c>
      <c r="F29" s="304">
        <f t="shared" si="0"/>
        <v>6.6811166984567363E-2</v>
      </c>
      <c r="G29" s="304">
        <f t="shared" si="12"/>
        <v>4.4440753543553207E-3</v>
      </c>
      <c r="H29" s="282">
        <f>SUMIF('Summary SADD - Pop Proj 2015'!B:B,'shelter impact summary'!C29,'Summary SADD - Pop Proj 2015'!D:D)</f>
        <v>1896</v>
      </c>
      <c r="I29" s="392">
        <f t="shared" si="14"/>
        <v>0.49208409031923178</v>
      </c>
      <c r="J29" s="282">
        <f>SUMIF('Summary SADD - Pop Proj 2015'!B:B,'shelter impact summary'!C29,'Summary SADD - Pop Proj 2015'!C:C)</f>
        <v>2005</v>
      </c>
      <c r="K29" s="392">
        <f t="shared" si="15"/>
        <v>0.52037373475214121</v>
      </c>
      <c r="L29" s="281">
        <f>SUMIF('tikina dataset'!D:D,'shelter impact summary'!C29,'tikina dataset'!G:G)</f>
        <v>806</v>
      </c>
      <c r="M29" s="283">
        <f>SUM(E29/(D29/L29))</f>
        <v>834.59231389411445</v>
      </c>
      <c r="N29" s="385">
        <f t="shared" si="2"/>
        <v>4.6166253101736974</v>
      </c>
      <c r="O29" s="304">
        <f>SUMIF('Vulnerability Index'!D:D,'shelter impact summary'!C29,'Vulnerability Index'!J:J)</f>
        <v>0.36899999999999999</v>
      </c>
      <c r="P29" s="435">
        <f t="shared" si="24"/>
        <v>6.6811166984567363E-2</v>
      </c>
      <c r="Q29" s="282">
        <f>E29*O29</f>
        <v>1421.7570000000001</v>
      </c>
      <c r="R29" s="284">
        <f>Q29/N29</f>
        <v>307.96456382692827</v>
      </c>
      <c r="S29" s="281">
        <f>SUMIF('Housing Damage Assessment'!E:E,'shelter impact summary'!C29,'Housing Damage Assessment'!G:G)</f>
        <v>103</v>
      </c>
      <c r="T29" s="282">
        <f>SUMIF('Housing Damage Assessment'!E:E,'shelter impact summary'!C29,'Housing Damage Assessment'!H:H)</f>
        <v>101</v>
      </c>
      <c r="U29" s="282">
        <f t="shared" si="3"/>
        <v>204</v>
      </c>
      <c r="V29" s="270">
        <f t="shared" si="4"/>
        <v>0.12341354968800697</v>
      </c>
      <c r="W29" s="339">
        <f t="shared" si="5"/>
        <v>0.1210171700824146</v>
      </c>
      <c r="X29" s="281">
        <f t="shared" si="6"/>
        <v>941.79156327543421</v>
      </c>
      <c r="Y29" s="282">
        <f t="shared" si="7"/>
        <v>463.44064468471925</v>
      </c>
      <c r="Z29" s="282">
        <f t="shared" si="8"/>
        <v>490.08359313969521</v>
      </c>
      <c r="AA29" s="281">
        <f t="shared" si="16"/>
        <v>75.275999999999996</v>
      </c>
      <c r="AB29" s="282">
        <f t="shared" si="9"/>
        <v>347.52108684863521</v>
      </c>
      <c r="AC29" s="282">
        <f t="shared" si="10"/>
        <v>171.0095978886614</v>
      </c>
      <c r="AD29" s="284">
        <f t="shared" si="11"/>
        <v>180.84084586854752</v>
      </c>
      <c r="AE29" s="282"/>
      <c r="AF29" s="282"/>
      <c r="AG29" s="282"/>
      <c r="AH29" s="282"/>
      <c r="AI29" s="282"/>
      <c r="AJ29" s="282"/>
      <c r="AK29" s="282"/>
      <c r="AL29" s="282"/>
      <c r="AM29" s="282"/>
      <c r="AN29" s="282"/>
      <c r="AO29" s="282"/>
      <c r="AP29" s="282"/>
      <c r="AQ29" s="282"/>
      <c r="AR29" s="282"/>
      <c r="AS29" s="282"/>
      <c r="AT29" s="282"/>
      <c r="AU29" s="282"/>
      <c r="AV29" s="282"/>
      <c r="AW29" s="282"/>
      <c r="AX29" s="282"/>
      <c r="AZ29" s="282"/>
      <c r="BA29" s="286"/>
      <c r="BB29" s="285"/>
      <c r="BC29" s="285"/>
      <c r="BD29" s="287"/>
      <c r="BE29" s="286"/>
      <c r="BF29" s="285"/>
      <c r="BG29" s="285"/>
      <c r="BH29" s="287"/>
      <c r="BI29" s="286"/>
      <c r="BJ29" s="285"/>
      <c r="BK29" s="285"/>
      <c r="BL29" s="285"/>
      <c r="BM29" s="286"/>
      <c r="BN29" s="285"/>
      <c r="BO29" s="285"/>
      <c r="BP29" s="285"/>
      <c r="BQ29" s="286"/>
      <c r="BR29" s="285"/>
      <c r="BS29" s="285"/>
      <c r="BT29" s="287"/>
    </row>
    <row r="30" spans="1:72" ht="22.5" customHeight="1">
      <c r="A30" s="266" t="s">
        <v>243</v>
      </c>
      <c r="B30" s="206"/>
      <c r="C30" s="206"/>
      <c r="D30" s="267">
        <f>SUM(D31,D36,D51)</f>
        <v>37311</v>
      </c>
      <c r="E30" s="268">
        <f>SUM(E31,E36,E51)</f>
        <v>38419</v>
      </c>
      <c r="F30" s="302">
        <f t="shared" si="0"/>
        <v>4.4312725418888414E-2</v>
      </c>
      <c r="G30" s="302">
        <f t="shared" si="12"/>
        <v>4.4312725418888414E-2</v>
      </c>
      <c r="H30" s="268">
        <f t="shared" ref="H30:J30" si="25">SUM(H31,H36,H51)</f>
        <v>18258</v>
      </c>
      <c r="I30" s="390">
        <f t="shared" si="14"/>
        <v>0.47523360837085815</v>
      </c>
      <c r="J30" s="268">
        <f t="shared" si="25"/>
        <v>20578</v>
      </c>
      <c r="K30" s="390">
        <f t="shared" si="15"/>
        <v>0.53562039615815094</v>
      </c>
      <c r="L30" s="267">
        <f>SUM(L31,L36,L51)</f>
        <v>7865</v>
      </c>
      <c r="M30" s="268">
        <f>SUM(M31,M36,M51)</f>
        <v>8126.7706706845674</v>
      </c>
      <c r="N30" s="383">
        <f t="shared" si="2"/>
        <v>4.7274620580334075</v>
      </c>
      <c r="O30" s="302">
        <v>0.41</v>
      </c>
      <c r="P30" s="434">
        <f>E30/$E$110</f>
        <v>4.4312725418888414E-2</v>
      </c>
      <c r="Q30" s="268">
        <f>SUM(Q31,Q36,Q51)</f>
        <v>16174.398999999999</v>
      </c>
      <c r="R30" s="269">
        <f>SUM(R31,R36,R51)</f>
        <v>3421.3704523582032</v>
      </c>
      <c r="S30" s="267">
        <f>SUMIF('Housing Damage Assessment'!C:C,'shelter impact summary'!A30,'Housing Damage Assessment'!G:G)</f>
        <v>1787</v>
      </c>
      <c r="T30" s="268">
        <f>SUMIF('Housing Damage Assessment'!C:C,'shelter impact summary'!A30,'Housing Damage Assessment'!H:H)</f>
        <v>792</v>
      </c>
      <c r="U30" s="268">
        <f t="shared" si="3"/>
        <v>2579</v>
      </c>
      <c r="V30" s="270">
        <f t="shared" si="4"/>
        <v>0.21989054107878131</v>
      </c>
      <c r="W30" s="339">
        <f t="shared" si="5"/>
        <v>9.7455684686286959E-2</v>
      </c>
      <c r="X30" s="267">
        <f t="shared" si="6"/>
        <v>12192.124647668157</v>
      </c>
      <c r="Y30" s="268">
        <f t="shared" si="7"/>
        <v>5794.1073900186157</v>
      </c>
      <c r="Z30" s="268">
        <f t="shared" si="8"/>
        <v>6530.3506337935751</v>
      </c>
      <c r="AA30" s="267">
        <f t="shared" si="16"/>
        <v>1057.3899999999999</v>
      </c>
      <c r="AB30" s="268">
        <f t="shared" si="9"/>
        <v>4998.771105543944</v>
      </c>
      <c r="AC30" s="268">
        <f t="shared" si="10"/>
        <v>2375.5840299076322</v>
      </c>
      <c r="AD30" s="269">
        <f t="shared" si="11"/>
        <v>2677.4437598553654</v>
      </c>
      <c r="AE30" s="268"/>
      <c r="AF30" s="268"/>
      <c r="AG30" s="268"/>
      <c r="AH30" s="268"/>
      <c r="AI30" s="268"/>
      <c r="AJ30" s="268"/>
      <c r="AK30" s="268"/>
      <c r="AL30" s="268"/>
      <c r="AM30" s="268"/>
      <c r="AN30" s="268"/>
      <c r="AO30" s="268"/>
      <c r="AP30" s="268"/>
      <c r="AQ30" s="268"/>
      <c r="AR30" s="268"/>
      <c r="AS30" s="268"/>
      <c r="AT30" s="268"/>
      <c r="AU30" s="268"/>
      <c r="AV30" s="268"/>
      <c r="AW30" s="268"/>
      <c r="AX30" s="268"/>
      <c r="AZ30" s="268"/>
      <c r="BA30" s="266"/>
      <c r="BB30" s="206"/>
      <c r="BC30" s="206"/>
      <c r="BD30" s="271"/>
      <c r="BE30" s="266"/>
      <c r="BF30" s="206"/>
      <c r="BG30" s="206"/>
      <c r="BH30" s="271"/>
      <c r="BI30" s="266"/>
      <c r="BJ30" s="206"/>
      <c r="BK30" s="206"/>
      <c r="BL30" s="206"/>
      <c r="BM30" s="266"/>
      <c r="BN30" s="206"/>
      <c r="BO30" s="206"/>
      <c r="BP30" s="206"/>
      <c r="BQ30" s="266"/>
      <c r="BR30" s="206"/>
      <c r="BS30" s="206"/>
      <c r="BT30" s="271"/>
    </row>
    <row r="31" spans="1:72" ht="18.75">
      <c r="A31" s="279"/>
      <c r="B31" s="273" t="s">
        <v>26</v>
      </c>
      <c r="C31" s="207"/>
      <c r="D31" s="274">
        <f>SUM(D32:D35)</f>
        <v>10167</v>
      </c>
      <c r="E31" s="275">
        <f>SUM(E32:E35)</f>
        <v>10527</v>
      </c>
      <c r="F31" s="303">
        <f t="shared" si="0"/>
        <v>0.27400504958484084</v>
      </c>
      <c r="G31" s="303">
        <f t="shared" si="12"/>
        <v>1.2141910525641958E-2</v>
      </c>
      <c r="H31" s="275">
        <f t="shared" ref="H31:J31" si="26">SUM(H32:H35)</f>
        <v>5019</v>
      </c>
      <c r="I31" s="391">
        <f t="shared" si="14"/>
        <v>0.47677400968937017</v>
      </c>
      <c r="J31" s="275">
        <f t="shared" si="26"/>
        <v>5625</v>
      </c>
      <c r="K31" s="391">
        <f t="shared" si="15"/>
        <v>0.53434026788258759</v>
      </c>
      <c r="L31" s="274">
        <f>SUM(L32:L35)</f>
        <v>2236</v>
      </c>
      <c r="M31" s="275">
        <f>SUM(M32:M35)</f>
        <v>2315.1744663586196</v>
      </c>
      <c r="N31" s="384">
        <f t="shared" si="2"/>
        <v>4.5469575416306327</v>
      </c>
      <c r="O31" s="303">
        <f>(O35*P35)+(O34*P34)+(O33*P33)+(O32*P32)</f>
        <v>0.42100000000000004</v>
      </c>
      <c r="P31" s="435">
        <f>E31/$E$30</f>
        <v>0.27400504958484084</v>
      </c>
      <c r="Q31" s="275">
        <f>SUM(Q32:Q35)</f>
        <v>4431.8670000000002</v>
      </c>
      <c r="R31" s="276">
        <f>SUM(R32:R35)</f>
        <v>974.68845033697892</v>
      </c>
      <c r="S31" s="274">
        <f>SUMIF('Housing Damage Assessment'!D:D,'shelter impact summary'!B31,'Housing Damage Assessment'!G:G)</f>
        <v>0</v>
      </c>
      <c r="T31" s="275">
        <f>SUMIF('Housing Damage Assessment'!D:D,'shelter impact summary'!B31,'Housing Damage Assessment'!H:H)</f>
        <v>0</v>
      </c>
      <c r="U31" s="275">
        <f t="shared" si="3"/>
        <v>0</v>
      </c>
      <c r="V31" s="270">
        <f t="shared" si="4"/>
        <v>0</v>
      </c>
      <c r="W31" s="339">
        <f t="shared" si="5"/>
        <v>0</v>
      </c>
      <c r="X31" s="274">
        <f t="shared" si="6"/>
        <v>0</v>
      </c>
      <c r="Y31" s="275">
        <f t="shared" si="7"/>
        <v>0</v>
      </c>
      <c r="Z31" s="275">
        <f t="shared" si="8"/>
        <v>0</v>
      </c>
      <c r="AA31" s="274">
        <f t="shared" si="16"/>
        <v>0</v>
      </c>
      <c r="AB31" s="275">
        <f t="shared" si="9"/>
        <v>0</v>
      </c>
      <c r="AC31" s="275">
        <f t="shared" si="10"/>
        <v>0</v>
      </c>
      <c r="AD31" s="276">
        <f t="shared" si="11"/>
        <v>0</v>
      </c>
      <c r="AE31" s="275"/>
      <c r="AF31" s="275"/>
      <c r="AG31" s="275"/>
      <c r="AH31" s="275"/>
      <c r="AI31" s="275"/>
      <c r="AJ31" s="275"/>
      <c r="AK31" s="275"/>
      <c r="AL31" s="275"/>
      <c r="AM31" s="275"/>
      <c r="AN31" s="275"/>
      <c r="AO31" s="275"/>
      <c r="AP31" s="275"/>
      <c r="AQ31" s="275"/>
      <c r="AR31" s="275"/>
      <c r="AS31" s="275"/>
      <c r="AT31" s="275"/>
      <c r="AU31" s="275"/>
      <c r="AV31" s="275"/>
      <c r="AW31" s="275"/>
      <c r="AX31" s="275"/>
      <c r="AZ31" s="275"/>
      <c r="BA31" s="278"/>
      <c r="BB31" s="207"/>
      <c r="BC31" s="207"/>
      <c r="BD31" s="277"/>
      <c r="BE31" s="278"/>
      <c r="BF31" s="207"/>
      <c r="BG31" s="207"/>
      <c r="BH31" s="277"/>
      <c r="BI31" s="278"/>
      <c r="BJ31" s="207"/>
      <c r="BK31" s="207"/>
      <c r="BL31" s="207"/>
      <c r="BM31" s="278"/>
      <c r="BN31" s="207"/>
      <c r="BO31" s="207"/>
      <c r="BP31" s="207"/>
      <c r="BQ31" s="278"/>
      <c r="BR31" s="207"/>
      <c r="BS31" s="207"/>
      <c r="BT31" s="277"/>
    </row>
    <row r="32" spans="1:72" ht="18.75">
      <c r="A32" s="279"/>
      <c r="B32" s="280"/>
      <c r="C32" s="209" t="s">
        <v>52</v>
      </c>
      <c r="D32" s="281">
        <f>SUMIF('tikina dataset'!D:D,'shelter impact summary'!C32,'tikina dataset'!E:E)</f>
        <v>2257</v>
      </c>
      <c r="E32" s="282">
        <f>SUMIF('tikina dataset'!D:D,'shelter impact summary'!C32,'tikina dataset'!F:F)</f>
        <v>2337</v>
      </c>
      <c r="F32" s="304">
        <f t="shared" si="0"/>
        <v>0.22200056996295242</v>
      </c>
      <c r="G32" s="304">
        <f t="shared" si="12"/>
        <v>2.6955110571316855E-3</v>
      </c>
      <c r="H32" s="282">
        <f>SUMIF('Summary SADD - Pop Proj 2015'!B:B,'shelter impact summary'!C32,'Summary SADD - Pop Proj 2015'!D:D)</f>
        <v>1095</v>
      </c>
      <c r="I32" s="392">
        <f t="shared" si="14"/>
        <v>0.46854942233632862</v>
      </c>
      <c r="J32" s="282">
        <f>SUMIF('Summary SADD - Pop Proj 2015'!B:B,'shelter impact summary'!C32,'Summary SADD - Pop Proj 2015'!C:C)</f>
        <v>1279</v>
      </c>
      <c r="K32" s="392">
        <f t="shared" si="15"/>
        <v>0.54728284124946514</v>
      </c>
      <c r="L32" s="281">
        <f>SUMIF('tikina dataset'!D:D,'shelter impact summary'!C32,'tikina dataset'!G:G)</f>
        <v>512</v>
      </c>
      <c r="M32" s="283">
        <f>SUM(E32/(D32/L32))</f>
        <v>530.14798404962335</v>
      </c>
      <c r="N32" s="385">
        <f t="shared" si="2"/>
        <v>4.408203125</v>
      </c>
      <c r="O32" s="304">
        <f>SUMIF('Vulnerability Index'!D:D,'shelter impact summary'!C32,'Vulnerability Index'!J:J)</f>
        <v>0.42100000000000004</v>
      </c>
      <c r="P32" s="435">
        <f>E32/$E$31</f>
        <v>0.22200056996295242</v>
      </c>
      <c r="Q32" s="282">
        <f>E32*O32</f>
        <v>983.87700000000007</v>
      </c>
      <c r="R32" s="284">
        <f>Q32/N32</f>
        <v>223.19230128489147</v>
      </c>
      <c r="S32" s="281">
        <f>SUMIF('Housing Damage Assessment'!E:E,'shelter impact summary'!C32,'Housing Damage Assessment'!G:G)</f>
        <v>0</v>
      </c>
      <c r="T32" s="282">
        <f>SUMIF('Housing Damage Assessment'!E:E,'shelter impact summary'!C32,'Housing Damage Assessment'!H:H)</f>
        <v>0</v>
      </c>
      <c r="U32" s="282">
        <f t="shared" si="3"/>
        <v>0</v>
      </c>
      <c r="V32" s="270">
        <f t="shared" si="4"/>
        <v>0</v>
      </c>
      <c r="W32" s="339">
        <f t="shared" si="5"/>
        <v>0</v>
      </c>
      <c r="X32" s="281">
        <f t="shared" si="6"/>
        <v>0</v>
      </c>
      <c r="Y32" s="282">
        <f t="shared" si="7"/>
        <v>0</v>
      </c>
      <c r="Z32" s="282">
        <f t="shared" si="8"/>
        <v>0</v>
      </c>
      <c r="AA32" s="281">
        <f t="shared" si="16"/>
        <v>0</v>
      </c>
      <c r="AB32" s="282">
        <f t="shared" si="9"/>
        <v>0</v>
      </c>
      <c r="AC32" s="282">
        <f t="shared" si="10"/>
        <v>0</v>
      </c>
      <c r="AD32" s="284">
        <f t="shared" si="11"/>
        <v>0</v>
      </c>
      <c r="AE32" s="282"/>
      <c r="AF32" s="282"/>
      <c r="AG32" s="282"/>
      <c r="AH32" s="282"/>
      <c r="AI32" s="282"/>
      <c r="AJ32" s="282"/>
      <c r="AK32" s="282"/>
      <c r="AL32" s="282"/>
      <c r="AM32" s="282"/>
      <c r="AN32" s="282"/>
      <c r="AO32" s="282"/>
      <c r="AP32" s="282"/>
      <c r="AQ32" s="282"/>
      <c r="AR32" s="282"/>
      <c r="AS32" s="282"/>
      <c r="AT32" s="282"/>
      <c r="AU32" s="282"/>
      <c r="AV32" s="282"/>
      <c r="AW32" s="282"/>
      <c r="AX32" s="282"/>
      <c r="AZ32" s="282"/>
      <c r="BA32" s="286"/>
      <c r="BB32" s="285"/>
      <c r="BC32" s="285"/>
      <c r="BD32" s="287"/>
      <c r="BE32" s="286"/>
      <c r="BF32" s="285"/>
      <c r="BG32" s="285"/>
      <c r="BH32" s="287"/>
      <c r="BI32" s="286"/>
      <c r="BJ32" s="285"/>
      <c r="BK32" s="285"/>
      <c r="BL32" s="285"/>
      <c r="BM32" s="286"/>
      <c r="BN32" s="285"/>
      <c r="BO32" s="285"/>
      <c r="BP32" s="285"/>
      <c r="BQ32" s="286"/>
      <c r="BR32" s="285"/>
      <c r="BS32" s="285"/>
      <c r="BT32" s="287"/>
    </row>
    <row r="33" spans="1:72" ht="18.75">
      <c r="A33" s="279"/>
      <c r="B33" s="280"/>
      <c r="C33" s="209" t="s">
        <v>53</v>
      </c>
      <c r="D33" s="281">
        <f>SUMIF('tikina dataset'!D:D,'shelter impact summary'!C33,'tikina dataset'!E:E)</f>
        <v>1722</v>
      </c>
      <c r="E33" s="282">
        <f>SUMIF('tikina dataset'!D:D,'shelter impact summary'!C33,'tikina dataset'!F:F)</f>
        <v>1783</v>
      </c>
      <c r="F33" s="304">
        <f t="shared" si="0"/>
        <v>0.1693739906906051</v>
      </c>
      <c r="G33" s="304">
        <f t="shared" si="12"/>
        <v>2.0565238403362409E-3</v>
      </c>
      <c r="H33" s="282">
        <f>SUMIF('Summary SADD - Pop Proj 2015'!B:B,'shelter impact summary'!C33,'Summary SADD - Pop Proj 2015'!D:D)</f>
        <v>848</v>
      </c>
      <c r="I33" s="392">
        <f t="shared" si="14"/>
        <v>0.47560291643297814</v>
      </c>
      <c r="J33" s="282">
        <f>SUMIF('Summary SADD - Pop Proj 2015'!B:B,'shelter impact summary'!C33,'Summary SADD - Pop Proj 2015'!C:C)</f>
        <v>964</v>
      </c>
      <c r="K33" s="392">
        <f t="shared" si="15"/>
        <v>0.54066180594503643</v>
      </c>
      <c r="L33" s="281">
        <f>SUMIF('tikina dataset'!D:D,'shelter impact summary'!C33,'tikina dataset'!G:G)</f>
        <v>379</v>
      </c>
      <c r="M33" s="283">
        <f>SUM(E33/(D33/L33))</f>
        <v>392.42566782810684</v>
      </c>
      <c r="N33" s="385">
        <f t="shared" si="2"/>
        <v>4.5435356200527703</v>
      </c>
      <c r="O33" s="304">
        <f>SUMIF('Vulnerability Index'!D:D,'shelter impact summary'!C33,'Vulnerability Index'!J:J)</f>
        <v>0.42100000000000004</v>
      </c>
      <c r="P33" s="435">
        <f t="shared" ref="P33:P35" si="27">E33/$E$31</f>
        <v>0.1693739906906051</v>
      </c>
      <c r="Q33" s="282">
        <f>E33*O33</f>
        <v>750.64300000000003</v>
      </c>
      <c r="R33" s="284">
        <f>Q33/N33</f>
        <v>165.21120615563299</v>
      </c>
      <c r="S33" s="281">
        <f>SUMIF('Housing Damage Assessment'!E:E,'shelter impact summary'!C33,'Housing Damage Assessment'!G:G)</f>
        <v>0</v>
      </c>
      <c r="T33" s="282">
        <f>SUMIF('Housing Damage Assessment'!E:E,'shelter impact summary'!C33,'Housing Damage Assessment'!H:H)</f>
        <v>0</v>
      </c>
      <c r="U33" s="282">
        <f t="shared" si="3"/>
        <v>0</v>
      </c>
      <c r="V33" s="270">
        <f t="shared" si="4"/>
        <v>0</v>
      </c>
      <c r="W33" s="339">
        <f t="shared" si="5"/>
        <v>0</v>
      </c>
      <c r="X33" s="281">
        <f t="shared" si="6"/>
        <v>0</v>
      </c>
      <c r="Y33" s="282">
        <f t="shared" si="7"/>
        <v>0</v>
      </c>
      <c r="Z33" s="282">
        <f t="shared" si="8"/>
        <v>0</v>
      </c>
      <c r="AA33" s="281">
        <f t="shared" si="16"/>
        <v>0</v>
      </c>
      <c r="AB33" s="282">
        <f t="shared" si="9"/>
        <v>0</v>
      </c>
      <c r="AC33" s="282">
        <f t="shared" si="10"/>
        <v>0</v>
      </c>
      <c r="AD33" s="284">
        <f t="shared" si="11"/>
        <v>0</v>
      </c>
      <c r="AE33" s="282"/>
      <c r="AF33" s="282"/>
      <c r="AG33" s="282"/>
      <c r="AH33" s="282"/>
      <c r="AI33" s="282"/>
      <c r="AJ33" s="282"/>
      <c r="AK33" s="282"/>
      <c r="AL33" s="282"/>
      <c r="AM33" s="282"/>
      <c r="AN33" s="282"/>
      <c r="AO33" s="282"/>
      <c r="AP33" s="282"/>
      <c r="AQ33" s="282"/>
      <c r="AR33" s="282"/>
      <c r="AS33" s="282"/>
      <c r="AT33" s="282"/>
      <c r="AU33" s="282"/>
      <c r="AV33" s="282"/>
      <c r="AW33" s="282"/>
      <c r="AX33" s="282"/>
      <c r="AZ33" s="282"/>
      <c r="BA33" s="286"/>
      <c r="BB33" s="285"/>
      <c r="BC33" s="285"/>
      <c r="BD33" s="287"/>
      <c r="BE33" s="286"/>
      <c r="BF33" s="285"/>
      <c r="BG33" s="285"/>
      <c r="BH33" s="287"/>
      <c r="BI33" s="286"/>
      <c r="BJ33" s="285"/>
      <c r="BK33" s="285"/>
      <c r="BL33" s="285"/>
      <c r="BM33" s="286"/>
      <c r="BN33" s="285"/>
      <c r="BO33" s="285"/>
      <c r="BP33" s="285"/>
      <c r="BQ33" s="286"/>
      <c r="BR33" s="285"/>
      <c r="BS33" s="285"/>
      <c r="BT33" s="287"/>
    </row>
    <row r="34" spans="1:72" ht="18.75">
      <c r="A34" s="279"/>
      <c r="B34" s="280"/>
      <c r="C34" s="209" t="s">
        <v>54</v>
      </c>
      <c r="D34" s="281">
        <f>SUMIF('tikina dataset'!D:D,'shelter impact summary'!C34,'tikina dataset'!E:E)</f>
        <v>2148</v>
      </c>
      <c r="E34" s="282">
        <f>SUMIF('tikina dataset'!D:D,'shelter impact summary'!C34,'tikina dataset'!F:F)</f>
        <v>2224</v>
      </c>
      <c r="F34" s="304">
        <f t="shared" si="0"/>
        <v>0.21126626769259998</v>
      </c>
      <c r="G34" s="304">
        <f t="shared" si="12"/>
        <v>2.5651761194098711E-3</v>
      </c>
      <c r="H34" s="282">
        <f>SUMIF('Summary SADD - Pop Proj 2015'!B:B,'shelter impact summary'!C34,'Summary SADD - Pop Proj 2015'!D:D)</f>
        <v>1054</v>
      </c>
      <c r="I34" s="392">
        <f t="shared" si="14"/>
        <v>0.47392086330935251</v>
      </c>
      <c r="J34" s="282">
        <f>SUMIF('Summary SADD - Pop Proj 2015'!B:B,'shelter impact summary'!C34,'Summary SADD - Pop Proj 2015'!C:C)</f>
        <v>1195</v>
      </c>
      <c r="K34" s="392">
        <f t="shared" si="15"/>
        <v>0.53732014388489213</v>
      </c>
      <c r="L34" s="281">
        <f>SUMIF('tikina dataset'!D:D,'shelter impact summary'!C34,'tikina dataset'!G:G)</f>
        <v>480</v>
      </c>
      <c r="M34" s="283">
        <f>SUM(E34/(D34/L34))</f>
        <v>496.98324022346372</v>
      </c>
      <c r="N34" s="385">
        <f t="shared" si="2"/>
        <v>4.4749999999999996</v>
      </c>
      <c r="O34" s="304">
        <f>SUMIF('Vulnerability Index'!D:D,'shelter impact summary'!C34,'Vulnerability Index'!J:J)</f>
        <v>0.42100000000000004</v>
      </c>
      <c r="P34" s="435">
        <f t="shared" si="27"/>
        <v>0.21126626769259998</v>
      </c>
      <c r="Q34" s="282">
        <f>E34*O34</f>
        <v>936.30400000000009</v>
      </c>
      <c r="R34" s="284">
        <f>Q34/N34</f>
        <v>209.22994413407824</v>
      </c>
      <c r="S34" s="281">
        <f>SUMIF('Housing Damage Assessment'!E:E,'shelter impact summary'!C34,'Housing Damage Assessment'!G:G)</f>
        <v>0</v>
      </c>
      <c r="T34" s="282">
        <f>SUMIF('Housing Damage Assessment'!E:E,'shelter impact summary'!C34,'Housing Damage Assessment'!H:H)</f>
        <v>0</v>
      </c>
      <c r="U34" s="282">
        <f t="shared" si="3"/>
        <v>0</v>
      </c>
      <c r="V34" s="270">
        <f t="shared" si="4"/>
        <v>0</v>
      </c>
      <c r="W34" s="339">
        <f t="shared" si="5"/>
        <v>0</v>
      </c>
      <c r="X34" s="281">
        <f t="shared" si="6"/>
        <v>0</v>
      </c>
      <c r="Y34" s="282">
        <f t="shared" si="7"/>
        <v>0</v>
      </c>
      <c r="Z34" s="282">
        <f t="shared" si="8"/>
        <v>0</v>
      </c>
      <c r="AA34" s="281">
        <f t="shared" si="16"/>
        <v>0</v>
      </c>
      <c r="AB34" s="282">
        <f t="shared" si="9"/>
        <v>0</v>
      </c>
      <c r="AC34" s="282">
        <f t="shared" si="10"/>
        <v>0</v>
      </c>
      <c r="AD34" s="284">
        <f t="shared" si="11"/>
        <v>0</v>
      </c>
      <c r="AE34" s="282"/>
      <c r="AF34" s="282"/>
      <c r="AG34" s="282"/>
      <c r="AH34" s="282"/>
      <c r="AI34" s="282"/>
      <c r="AJ34" s="282"/>
      <c r="AK34" s="282"/>
      <c r="AL34" s="282"/>
      <c r="AM34" s="282"/>
      <c r="AN34" s="282"/>
      <c r="AO34" s="282"/>
      <c r="AP34" s="282"/>
      <c r="AQ34" s="282"/>
      <c r="AR34" s="282"/>
      <c r="AS34" s="282"/>
      <c r="AT34" s="282"/>
      <c r="AU34" s="282"/>
      <c r="AV34" s="282"/>
      <c r="AW34" s="282"/>
      <c r="AX34" s="282"/>
      <c r="AZ34" s="282"/>
      <c r="BA34" s="286"/>
      <c r="BB34" s="285"/>
      <c r="BC34" s="285"/>
      <c r="BD34" s="287"/>
      <c r="BE34" s="286"/>
      <c r="BF34" s="285"/>
      <c r="BG34" s="285"/>
      <c r="BH34" s="287"/>
      <c r="BI34" s="286"/>
      <c r="BJ34" s="285"/>
      <c r="BK34" s="285"/>
      <c r="BL34" s="285"/>
      <c r="BM34" s="286"/>
      <c r="BN34" s="285"/>
      <c r="BO34" s="285"/>
      <c r="BP34" s="285"/>
      <c r="BQ34" s="286"/>
      <c r="BR34" s="285"/>
      <c r="BS34" s="285"/>
      <c r="BT34" s="287"/>
    </row>
    <row r="35" spans="1:72" ht="18.75">
      <c r="A35" s="279"/>
      <c r="B35" s="209"/>
      <c r="C35" s="209" t="s">
        <v>9</v>
      </c>
      <c r="D35" s="281">
        <f>SUMIF('tikina dataset'!D:D,'shelter impact summary'!C35,'tikina dataset'!E:E)</f>
        <v>4040</v>
      </c>
      <c r="E35" s="282">
        <f>SUMIF('tikina dataset'!D:D,'shelter impact summary'!C35,'tikina dataset'!F:F)</f>
        <v>4183</v>
      </c>
      <c r="F35" s="304">
        <f t="shared" si="0"/>
        <v>0.39735917165384249</v>
      </c>
      <c r="G35" s="304">
        <f t="shared" si="12"/>
        <v>4.8246995087641593E-3</v>
      </c>
      <c r="H35" s="282">
        <f>SUMIF('Summary SADD - Pop Proj 2015'!B:B,'shelter impact summary'!C35,'Summary SADD - Pop Proj 2015'!D:D)</f>
        <v>2022</v>
      </c>
      <c r="I35" s="392">
        <f t="shared" si="14"/>
        <v>0.48338513028926605</v>
      </c>
      <c r="J35" s="282">
        <f>SUMIF('Summary SADD - Pop Proj 2015'!B:B,'shelter impact summary'!C35,'Summary SADD - Pop Proj 2015'!C:C)</f>
        <v>2187</v>
      </c>
      <c r="K35" s="392">
        <f t="shared" si="15"/>
        <v>0.52283050442266321</v>
      </c>
      <c r="L35" s="281">
        <f>SUMIF('tikina dataset'!D:D,'shelter impact summary'!C35,'tikina dataset'!G:G)</f>
        <v>865</v>
      </c>
      <c r="M35" s="283">
        <f>SUM(E35/(D35/L35))</f>
        <v>895.61757425742576</v>
      </c>
      <c r="N35" s="385">
        <f t="shared" si="2"/>
        <v>4.6705202312138727</v>
      </c>
      <c r="O35" s="304">
        <f>SUMIF('Vulnerability Index'!D:D,'shelter impact summary'!C35,'Vulnerability Index'!J:J)</f>
        <v>0.42100000000000004</v>
      </c>
      <c r="P35" s="435">
        <f t="shared" si="27"/>
        <v>0.39735917165384249</v>
      </c>
      <c r="Q35" s="282">
        <f>E35*O35</f>
        <v>1761.0430000000001</v>
      </c>
      <c r="R35" s="284">
        <f>Q35/N35</f>
        <v>377.05499876237627</v>
      </c>
      <c r="S35" s="281">
        <f>SUMIF('Housing Damage Assessment'!E:E,'shelter impact summary'!C35,'Housing Damage Assessment'!G:G)</f>
        <v>0</v>
      </c>
      <c r="T35" s="282">
        <f>SUMIF('Housing Damage Assessment'!E:E,'shelter impact summary'!C35,'Housing Damage Assessment'!H:H)</f>
        <v>0</v>
      </c>
      <c r="U35" s="282">
        <f t="shared" si="3"/>
        <v>0</v>
      </c>
      <c r="V35" s="270">
        <f t="shared" si="4"/>
        <v>0</v>
      </c>
      <c r="W35" s="339">
        <f t="shared" si="5"/>
        <v>0</v>
      </c>
      <c r="X35" s="281">
        <f t="shared" si="6"/>
        <v>0</v>
      </c>
      <c r="Y35" s="282">
        <f t="shared" si="7"/>
        <v>0</v>
      </c>
      <c r="Z35" s="282">
        <f t="shared" si="8"/>
        <v>0</v>
      </c>
      <c r="AA35" s="281">
        <f t="shared" si="16"/>
        <v>0</v>
      </c>
      <c r="AB35" s="282">
        <f t="shared" si="9"/>
        <v>0</v>
      </c>
      <c r="AC35" s="282">
        <f t="shared" si="10"/>
        <v>0</v>
      </c>
      <c r="AD35" s="284">
        <f t="shared" si="11"/>
        <v>0</v>
      </c>
      <c r="AE35" s="282"/>
      <c r="AF35" s="282"/>
      <c r="AG35" s="282"/>
      <c r="AH35" s="282"/>
      <c r="AI35" s="282"/>
      <c r="AJ35" s="282"/>
      <c r="AK35" s="282"/>
      <c r="AL35" s="282"/>
      <c r="AM35" s="282"/>
      <c r="AN35" s="282"/>
      <c r="AO35" s="282"/>
      <c r="AP35" s="282"/>
      <c r="AQ35" s="282"/>
      <c r="AR35" s="282"/>
      <c r="AS35" s="282"/>
      <c r="AT35" s="282"/>
      <c r="AU35" s="282"/>
      <c r="AV35" s="282"/>
      <c r="AW35" s="282"/>
      <c r="AX35" s="282"/>
      <c r="AZ35" s="282"/>
      <c r="BA35" s="286"/>
      <c r="BB35" s="285"/>
      <c r="BC35" s="285"/>
      <c r="BD35" s="287"/>
      <c r="BE35" s="286"/>
      <c r="BF35" s="285"/>
      <c r="BG35" s="285"/>
      <c r="BH35" s="287"/>
      <c r="BI35" s="286"/>
      <c r="BJ35" s="285"/>
      <c r="BK35" s="285"/>
      <c r="BL35" s="285"/>
      <c r="BM35" s="286"/>
      <c r="BN35" s="285"/>
      <c r="BO35" s="285"/>
      <c r="BP35" s="285"/>
      <c r="BQ35" s="286"/>
      <c r="BR35" s="285"/>
      <c r="BS35" s="285"/>
      <c r="BT35" s="287"/>
    </row>
    <row r="36" spans="1:72" ht="18.75">
      <c r="A36" s="279"/>
      <c r="B36" s="273" t="s">
        <v>27</v>
      </c>
      <c r="C36" s="207"/>
      <c r="D36" s="274">
        <f>SUM(D37:D50)</f>
        <v>10683</v>
      </c>
      <c r="E36" s="275">
        <f>SUM(E37:E50)</f>
        <v>11063</v>
      </c>
      <c r="F36" s="303">
        <f t="shared" ref="F36:F67" si="28">P36</f>
        <v>0.28795647986673262</v>
      </c>
      <c r="G36" s="303">
        <f t="shared" si="12"/>
        <v>1.2760136424924193E-2</v>
      </c>
      <c r="H36" s="275">
        <f t="shared" ref="H36:J36" si="29">SUM(H37:H50)</f>
        <v>5188</v>
      </c>
      <c r="I36" s="391">
        <f t="shared" si="14"/>
        <v>0.46895055590707763</v>
      </c>
      <c r="J36" s="275">
        <f t="shared" si="29"/>
        <v>6042</v>
      </c>
      <c r="K36" s="391">
        <f t="shared" si="15"/>
        <v>0.54614480701437218</v>
      </c>
      <c r="L36" s="274">
        <f>SUM(L37:L50)</f>
        <v>2276</v>
      </c>
      <c r="M36" s="275">
        <f>SUM(M37:M50)</f>
        <v>2356.9805246469105</v>
      </c>
      <c r="N36" s="384">
        <f t="shared" si="2"/>
        <v>4.6937171878657349</v>
      </c>
      <c r="O36" s="303">
        <f>(O50*P50)+(O49*P49)+(O48*P48)+(O47*P47)+(O46*P46)+(O45*P45)+(O44*P44)+(O43*P43)+(O42*P42)+(O41*P41)+(O40*P40)+(O39*P39)+(O38*P38)+(O37*P37)</f>
        <v>0.42100000000000004</v>
      </c>
      <c r="P36" s="435">
        <f>E36/$E$30</f>
        <v>0.28795647986673262</v>
      </c>
      <c r="Q36" s="275">
        <f>SUM(Q37:Q50)</f>
        <v>4657.5230000000001</v>
      </c>
      <c r="R36" s="276">
        <f>SUM(R37:R50)</f>
        <v>992.28880087634934</v>
      </c>
      <c r="S36" s="274">
        <f>SUMIF('Housing Damage Assessment'!D:D,'shelter impact summary'!B36,'Housing Damage Assessment'!G:G)</f>
        <v>375</v>
      </c>
      <c r="T36" s="275">
        <f>SUMIF('Housing Damage Assessment'!D:D,'shelter impact summary'!B36,'Housing Damage Assessment'!H:H)</f>
        <v>125</v>
      </c>
      <c r="U36" s="275">
        <f t="shared" ref="U36:U67" si="30">S36+T36</f>
        <v>500</v>
      </c>
      <c r="V36" s="270">
        <f t="shared" si="4"/>
        <v>0.15910186617098893</v>
      </c>
      <c r="W36" s="339">
        <f t="shared" si="5"/>
        <v>5.3033955390329637E-2</v>
      </c>
      <c r="X36" s="274">
        <f t="shared" si="6"/>
        <v>2346.8585939328673</v>
      </c>
      <c r="Y36" s="275">
        <f t="shared" si="7"/>
        <v>1100.5606422601206</v>
      </c>
      <c r="Z36" s="275">
        <f t="shared" si="8"/>
        <v>1281.7246338734867</v>
      </c>
      <c r="AA36" s="274">
        <f t="shared" si="16"/>
        <v>210.50000000000003</v>
      </c>
      <c r="AB36" s="275">
        <f t="shared" si="9"/>
        <v>988.02746804573724</v>
      </c>
      <c r="AC36" s="275">
        <f t="shared" si="10"/>
        <v>463.3360303915108</v>
      </c>
      <c r="AD36" s="276">
        <f t="shared" si="11"/>
        <v>539.60607086073799</v>
      </c>
      <c r="AE36" s="275"/>
      <c r="AF36" s="275"/>
      <c r="AG36" s="275"/>
      <c r="AH36" s="275"/>
      <c r="AI36" s="275"/>
      <c r="AJ36" s="275"/>
      <c r="AK36" s="275"/>
      <c r="AL36" s="275"/>
      <c r="AM36" s="275"/>
      <c r="AN36" s="275"/>
      <c r="AO36" s="275"/>
      <c r="AP36" s="275"/>
      <c r="AQ36" s="275"/>
      <c r="AR36" s="275"/>
      <c r="AS36" s="275"/>
      <c r="AT36" s="275"/>
      <c r="AU36" s="275"/>
      <c r="AV36" s="275"/>
      <c r="AW36" s="275"/>
      <c r="AX36" s="275"/>
      <c r="AZ36" s="275"/>
      <c r="BA36" s="278"/>
      <c r="BB36" s="207"/>
      <c r="BC36" s="207"/>
      <c r="BD36" s="277"/>
      <c r="BE36" s="278"/>
      <c r="BF36" s="207"/>
      <c r="BG36" s="207"/>
      <c r="BH36" s="277"/>
      <c r="BI36" s="278"/>
      <c r="BJ36" s="207"/>
      <c r="BK36" s="207"/>
      <c r="BL36" s="207"/>
      <c r="BM36" s="278"/>
      <c r="BN36" s="207"/>
      <c r="BO36" s="207"/>
      <c r="BP36" s="207"/>
      <c r="BQ36" s="278"/>
      <c r="BR36" s="207"/>
      <c r="BS36" s="207"/>
      <c r="BT36" s="277"/>
    </row>
    <row r="37" spans="1:72" ht="18.75">
      <c r="A37" s="279"/>
      <c r="B37" s="280"/>
      <c r="C37" s="209" t="s">
        <v>55</v>
      </c>
      <c r="D37" s="281">
        <f>SUMIF('tikina dataset'!D:D,'shelter impact summary'!C37,'tikina dataset'!E:E)</f>
        <v>1024</v>
      </c>
      <c r="E37" s="282">
        <f>SUMIF('tikina dataset'!D:D,'shelter impact summary'!C37,'tikina dataset'!F:F)</f>
        <v>1060</v>
      </c>
      <c r="F37" s="304">
        <f t="shared" si="28"/>
        <v>9.5814878423574071E-2</v>
      </c>
      <c r="G37" s="304">
        <f t="shared" si="12"/>
        <v>1.2226109202223307E-3</v>
      </c>
      <c r="H37" s="282">
        <f>SUMIF('Summary SADD - Pop Proj 2015'!B:B,'shelter impact summary'!C37,'Summary SADD - Pop Proj 2015'!D:D)</f>
        <v>500</v>
      </c>
      <c r="I37" s="392">
        <f t="shared" si="14"/>
        <v>0.47169811320754718</v>
      </c>
      <c r="J37" s="282">
        <f>SUMIF('Summary SADD - Pop Proj 2015'!B:B,'shelter impact summary'!C37,'Summary SADD - Pop Proj 2015'!C:C)</f>
        <v>570</v>
      </c>
      <c r="K37" s="392">
        <f t="shared" si="15"/>
        <v>0.53773584905660377</v>
      </c>
      <c r="L37" s="281">
        <f>SUMIF('tikina dataset'!D:D,'shelter impact summary'!C37,'tikina dataset'!G:G)</f>
        <v>208</v>
      </c>
      <c r="M37" s="283">
        <f t="shared" ref="M37:M50" si="31">SUM(E37/(D37/L37))</f>
        <v>215.3125</v>
      </c>
      <c r="N37" s="385">
        <f t="shared" ref="N37:N68" si="32">E37/M37</f>
        <v>4.9230769230769234</v>
      </c>
      <c r="O37" s="304">
        <f>SUMIF('Vulnerability Index'!D:D,'shelter impact summary'!C37,'Vulnerability Index'!J:J)</f>
        <v>0.42100000000000004</v>
      </c>
      <c r="P37" s="435">
        <f>E37/$E$36</f>
        <v>9.5814878423574071E-2</v>
      </c>
      <c r="Q37" s="282">
        <f t="shared" ref="Q37:Q50" si="33">E37*O37</f>
        <v>446.26000000000005</v>
      </c>
      <c r="R37" s="284">
        <f t="shared" ref="R37:R50" si="34">Q37/N37</f>
        <v>90.646562500000002</v>
      </c>
      <c r="S37" s="281">
        <f>SUMIF('Housing Damage Assessment'!E:E,'shelter impact summary'!C37,'Housing Damage Assessment'!G:G)</f>
        <v>0</v>
      </c>
      <c r="T37" s="282">
        <f>SUMIF('Housing Damage Assessment'!E:E,'shelter impact summary'!C37,'Housing Damage Assessment'!H:H)</f>
        <v>0</v>
      </c>
      <c r="U37" s="282">
        <f t="shared" si="30"/>
        <v>0</v>
      </c>
      <c r="V37" s="270">
        <f t="shared" ref="V37:V68" si="35">S37/M37</f>
        <v>0</v>
      </c>
      <c r="W37" s="339">
        <f t="shared" ref="W37:W68" si="36">T37/M37</f>
        <v>0</v>
      </c>
      <c r="X37" s="281">
        <f t="shared" ref="X37:X68" si="37">U37*N37</f>
        <v>0</v>
      </c>
      <c r="Y37" s="282">
        <f t="shared" ref="Y37:Y68" si="38">X37*I37</f>
        <v>0</v>
      </c>
      <c r="Z37" s="282">
        <f t="shared" ref="Z37:Z68" si="39">X37*K37</f>
        <v>0</v>
      </c>
      <c r="AA37" s="281">
        <f t="shared" ref="AA37:AA68" si="40">U37*O37</f>
        <v>0</v>
      </c>
      <c r="AB37" s="282">
        <f t="shared" ref="AB37:AB68" si="41">X37*O37</f>
        <v>0</v>
      </c>
      <c r="AC37" s="282">
        <f t="shared" ref="AC37:AC68" si="42">Y37*O37</f>
        <v>0</v>
      </c>
      <c r="AD37" s="284">
        <f t="shared" ref="AD37:AD68" si="43">Z37*O37</f>
        <v>0</v>
      </c>
      <c r="AE37" s="282"/>
      <c r="AF37" s="282"/>
      <c r="AG37" s="282"/>
      <c r="AH37" s="282"/>
      <c r="AI37" s="282"/>
      <c r="AJ37" s="282"/>
      <c r="AK37" s="282"/>
      <c r="AL37" s="282"/>
      <c r="AM37" s="282"/>
      <c r="AN37" s="282"/>
      <c r="AO37" s="282"/>
      <c r="AP37" s="282"/>
      <c r="AQ37" s="282"/>
      <c r="AR37" s="282"/>
      <c r="AS37" s="282"/>
      <c r="AT37" s="282"/>
      <c r="AU37" s="282"/>
      <c r="AV37" s="282"/>
      <c r="AW37" s="282"/>
      <c r="AX37" s="282"/>
      <c r="AZ37" s="282"/>
      <c r="BA37" s="286"/>
      <c r="BB37" s="285"/>
      <c r="BC37" s="285"/>
      <c r="BD37" s="287"/>
      <c r="BE37" s="286"/>
      <c r="BF37" s="285"/>
      <c r="BG37" s="285"/>
      <c r="BH37" s="287"/>
      <c r="BI37" s="286"/>
      <c r="BJ37" s="285"/>
      <c r="BK37" s="285"/>
      <c r="BL37" s="285"/>
      <c r="BM37" s="286"/>
      <c r="BN37" s="285"/>
      <c r="BO37" s="285"/>
      <c r="BP37" s="285"/>
      <c r="BQ37" s="286"/>
      <c r="BR37" s="285"/>
      <c r="BS37" s="285"/>
      <c r="BT37" s="287"/>
    </row>
    <row r="38" spans="1:72" ht="18.75">
      <c r="A38" s="279"/>
      <c r="B38" s="280"/>
      <c r="C38" s="209" t="s">
        <v>61</v>
      </c>
      <c r="D38" s="281">
        <f>SUMIF('tikina dataset'!D:D,'shelter impact summary'!C38,'tikina dataset'!E:E)</f>
        <v>873</v>
      </c>
      <c r="E38" s="282">
        <f>SUMIF('tikina dataset'!D:D,'shelter impact summary'!C38,'tikina dataset'!F:F)</f>
        <v>904</v>
      </c>
      <c r="F38" s="304">
        <f t="shared" si="28"/>
        <v>8.171382084425563E-2</v>
      </c>
      <c r="G38" s="304">
        <f t="shared" si="12"/>
        <v>1.0426795017745159E-3</v>
      </c>
      <c r="H38" s="282">
        <f>SUMIF('Summary SADD - Pop Proj 2015'!B:B,'shelter impact summary'!C38,'Summary SADD - Pop Proj 2015'!D:D)</f>
        <v>445</v>
      </c>
      <c r="I38" s="392">
        <f t="shared" si="14"/>
        <v>0.49225663716814161</v>
      </c>
      <c r="J38" s="282">
        <f>SUMIF('Summary SADD - Pop Proj 2015'!B:B,'shelter impact summary'!C38,'Summary SADD - Pop Proj 2015'!C:C)</f>
        <v>470</v>
      </c>
      <c r="K38" s="392">
        <f t="shared" si="15"/>
        <v>0.51991150442477874</v>
      </c>
      <c r="L38" s="281">
        <f>SUMIF('tikina dataset'!D:D,'shelter impact summary'!C38,'tikina dataset'!G:G)</f>
        <v>160</v>
      </c>
      <c r="M38" s="283">
        <f t="shared" si="31"/>
        <v>165.68155784650631</v>
      </c>
      <c r="N38" s="385">
        <f t="shared" si="32"/>
        <v>5.4562499999999998</v>
      </c>
      <c r="O38" s="304">
        <f>SUMIF('Vulnerability Index'!D:D,'shelter impact summary'!C38,'Vulnerability Index'!J:J)</f>
        <v>0.42100000000000004</v>
      </c>
      <c r="P38" s="435">
        <f t="shared" ref="P38:P50" si="44">E38/$E$36</f>
        <v>8.171382084425563E-2</v>
      </c>
      <c r="Q38" s="282">
        <f t="shared" si="33"/>
        <v>380.58400000000006</v>
      </c>
      <c r="R38" s="284">
        <f t="shared" si="34"/>
        <v>69.751935853379166</v>
      </c>
      <c r="S38" s="281">
        <f>SUMIF('Housing Damage Assessment'!E:E,'shelter impact summary'!C38,'Housing Damage Assessment'!G:G)</f>
        <v>0</v>
      </c>
      <c r="T38" s="282">
        <f>SUMIF('Housing Damage Assessment'!E:E,'shelter impact summary'!C38,'Housing Damage Assessment'!H:H)</f>
        <v>0</v>
      </c>
      <c r="U38" s="282">
        <f t="shared" si="30"/>
        <v>0</v>
      </c>
      <c r="V38" s="270">
        <f t="shared" si="35"/>
        <v>0</v>
      </c>
      <c r="W38" s="339">
        <f t="shared" si="36"/>
        <v>0</v>
      </c>
      <c r="X38" s="281">
        <f t="shared" si="37"/>
        <v>0</v>
      </c>
      <c r="Y38" s="282">
        <f t="shared" si="38"/>
        <v>0</v>
      </c>
      <c r="Z38" s="282">
        <f t="shared" si="39"/>
        <v>0</v>
      </c>
      <c r="AA38" s="281">
        <f t="shared" si="40"/>
        <v>0</v>
      </c>
      <c r="AB38" s="282">
        <f t="shared" si="41"/>
        <v>0</v>
      </c>
      <c r="AC38" s="282">
        <f t="shared" si="42"/>
        <v>0</v>
      </c>
      <c r="AD38" s="284">
        <f t="shared" si="43"/>
        <v>0</v>
      </c>
      <c r="AE38" s="282"/>
      <c r="AF38" s="282"/>
      <c r="AG38" s="282"/>
      <c r="AH38" s="282"/>
      <c r="AI38" s="282"/>
      <c r="AJ38" s="282"/>
      <c r="AK38" s="282"/>
      <c r="AL38" s="282"/>
      <c r="AM38" s="282"/>
      <c r="AN38" s="282"/>
      <c r="AO38" s="282"/>
      <c r="AP38" s="282"/>
      <c r="AQ38" s="282"/>
      <c r="AR38" s="282"/>
      <c r="AS38" s="282"/>
      <c r="AT38" s="282"/>
      <c r="AU38" s="282"/>
      <c r="AV38" s="282"/>
      <c r="AW38" s="282"/>
      <c r="AX38" s="282"/>
      <c r="AZ38" s="282"/>
      <c r="BA38" s="286"/>
      <c r="BB38" s="285"/>
      <c r="BC38" s="285"/>
      <c r="BD38" s="287"/>
      <c r="BE38" s="286"/>
      <c r="BF38" s="285"/>
      <c r="BG38" s="285"/>
      <c r="BH38" s="287"/>
      <c r="BI38" s="286"/>
      <c r="BJ38" s="285"/>
      <c r="BK38" s="285"/>
      <c r="BL38" s="285"/>
      <c r="BM38" s="286"/>
      <c r="BN38" s="285"/>
      <c r="BO38" s="285"/>
      <c r="BP38" s="285"/>
      <c r="BQ38" s="286"/>
      <c r="BR38" s="285"/>
      <c r="BS38" s="285"/>
      <c r="BT38" s="287"/>
    </row>
    <row r="39" spans="1:72" ht="18.75">
      <c r="A39" s="279"/>
      <c r="B39" s="280"/>
      <c r="C39" s="209" t="s">
        <v>62</v>
      </c>
      <c r="D39" s="281">
        <f>SUMIF('tikina dataset'!D:D,'shelter impact summary'!C39,'tikina dataset'!E:E)</f>
        <v>1751</v>
      </c>
      <c r="E39" s="282">
        <f>SUMIF('tikina dataset'!D:D,'shelter impact summary'!C39,'tikina dataset'!F:F)</f>
        <v>1813</v>
      </c>
      <c r="F39" s="304">
        <f t="shared" si="28"/>
        <v>0.16387959866220736</v>
      </c>
      <c r="G39" s="304">
        <f t="shared" si="12"/>
        <v>2.0911260361915901E-3</v>
      </c>
      <c r="H39" s="282">
        <f>SUMIF('Summary SADD - Pop Proj 2015'!B:B,'shelter impact summary'!C39,'Summary SADD - Pop Proj 2015'!D:D)</f>
        <v>840</v>
      </c>
      <c r="I39" s="392">
        <f t="shared" si="14"/>
        <v>0.46332046332046334</v>
      </c>
      <c r="J39" s="282">
        <f>SUMIF('Summary SADD - Pop Proj 2015'!B:B,'shelter impact summary'!C39,'Summary SADD - Pop Proj 2015'!C:C)</f>
        <v>984</v>
      </c>
      <c r="K39" s="392">
        <f t="shared" si="15"/>
        <v>0.54274682846111422</v>
      </c>
      <c r="L39" s="281">
        <f>SUMIF('tikina dataset'!D:D,'shelter impact summary'!C39,'tikina dataset'!G:G)</f>
        <v>364</v>
      </c>
      <c r="M39" s="283">
        <f t="shared" si="31"/>
        <v>376.88863506567679</v>
      </c>
      <c r="N39" s="385">
        <f t="shared" si="32"/>
        <v>4.8104395604395602</v>
      </c>
      <c r="O39" s="304">
        <f>SUMIF('Vulnerability Index'!D:D,'shelter impact summary'!C39,'Vulnerability Index'!J:J)</f>
        <v>0.42100000000000004</v>
      </c>
      <c r="P39" s="435">
        <f t="shared" si="44"/>
        <v>0.16387959866220736</v>
      </c>
      <c r="Q39" s="282">
        <f t="shared" si="33"/>
        <v>763.27300000000002</v>
      </c>
      <c r="R39" s="284">
        <f t="shared" si="34"/>
        <v>158.67011536264994</v>
      </c>
      <c r="S39" s="281">
        <f>SUMIF('Housing Damage Assessment'!E:E,'shelter impact summary'!C39,'Housing Damage Assessment'!G:G)</f>
        <v>0</v>
      </c>
      <c r="T39" s="282">
        <f>SUMIF('Housing Damage Assessment'!E:E,'shelter impact summary'!C39,'Housing Damage Assessment'!H:H)</f>
        <v>0</v>
      </c>
      <c r="U39" s="282">
        <f t="shared" si="30"/>
        <v>0</v>
      </c>
      <c r="V39" s="270">
        <f t="shared" si="35"/>
        <v>0</v>
      </c>
      <c r="W39" s="339">
        <f t="shared" si="36"/>
        <v>0</v>
      </c>
      <c r="X39" s="281">
        <f t="shared" si="37"/>
        <v>0</v>
      </c>
      <c r="Y39" s="282">
        <f t="shared" si="38"/>
        <v>0</v>
      </c>
      <c r="Z39" s="282">
        <f t="shared" si="39"/>
        <v>0</v>
      </c>
      <c r="AA39" s="281">
        <f t="shared" si="40"/>
        <v>0</v>
      </c>
      <c r="AB39" s="282">
        <f t="shared" si="41"/>
        <v>0</v>
      </c>
      <c r="AC39" s="282">
        <f t="shared" si="42"/>
        <v>0</v>
      </c>
      <c r="AD39" s="284">
        <f t="shared" si="43"/>
        <v>0</v>
      </c>
      <c r="AE39" s="282"/>
      <c r="AF39" s="282"/>
      <c r="AG39" s="282"/>
      <c r="AH39" s="282"/>
      <c r="AI39" s="282"/>
      <c r="AJ39" s="282"/>
      <c r="AK39" s="282"/>
      <c r="AL39" s="282"/>
      <c r="AM39" s="282"/>
      <c r="AN39" s="282"/>
      <c r="AO39" s="282"/>
      <c r="AP39" s="282"/>
      <c r="AQ39" s="282"/>
      <c r="AR39" s="282"/>
      <c r="AS39" s="282"/>
      <c r="AT39" s="282"/>
      <c r="AU39" s="282"/>
      <c r="AV39" s="282"/>
      <c r="AW39" s="282"/>
      <c r="AX39" s="282"/>
      <c r="AZ39" s="282"/>
      <c r="BA39" s="286"/>
      <c r="BB39" s="285"/>
      <c r="BC39" s="285"/>
      <c r="BD39" s="287"/>
      <c r="BE39" s="286"/>
      <c r="BF39" s="285"/>
      <c r="BG39" s="285"/>
      <c r="BH39" s="287"/>
      <c r="BI39" s="286"/>
      <c r="BJ39" s="285"/>
      <c r="BK39" s="285"/>
      <c r="BL39" s="285"/>
      <c r="BM39" s="286"/>
      <c r="BN39" s="285"/>
      <c r="BO39" s="285"/>
      <c r="BP39" s="285"/>
      <c r="BQ39" s="286"/>
      <c r="BR39" s="285"/>
      <c r="BS39" s="285"/>
      <c r="BT39" s="287"/>
    </row>
    <row r="40" spans="1:72" ht="18.75">
      <c r="A40" s="279"/>
      <c r="B40" s="280"/>
      <c r="C40" s="208" t="s">
        <v>2040</v>
      </c>
      <c r="D40" s="281">
        <f>SUMIF('tikina dataset'!D:D,'shelter impact summary'!C40,'tikina dataset'!E:E)</f>
        <v>230</v>
      </c>
      <c r="E40" s="282">
        <f>SUMIF('tikina dataset'!D:D,'shelter impact summary'!C40,'tikina dataset'!F:F)</f>
        <v>238</v>
      </c>
      <c r="F40" s="304">
        <f t="shared" si="28"/>
        <v>2.1513151947934555E-2</v>
      </c>
      <c r="G40" s="304">
        <f t="shared" si="12"/>
        <v>2.7451075378576856E-4</v>
      </c>
      <c r="H40" s="282">
        <f>SUMIF('Summary SADD - Pop Proj 2015'!B:B,'shelter impact summary'!C40,'Summary SADD - Pop Proj 2015'!D:D)</f>
        <v>84</v>
      </c>
      <c r="I40" s="392">
        <f t="shared" si="14"/>
        <v>0.35294117647058826</v>
      </c>
      <c r="J40" s="282">
        <f>SUMIF('Summary SADD - Pop Proj 2015'!B:B,'shelter impact summary'!C40,'Summary SADD - Pop Proj 2015'!C:C)</f>
        <v>153</v>
      </c>
      <c r="K40" s="392">
        <f t="shared" si="15"/>
        <v>0.6428571428571429</v>
      </c>
      <c r="L40" s="281">
        <f>SUMIF('tikina dataset'!D:D,'shelter impact summary'!C40,'tikina dataset'!G:G)</f>
        <v>45</v>
      </c>
      <c r="M40" s="283">
        <f t="shared" si="31"/>
        <v>46.565217391304351</v>
      </c>
      <c r="N40" s="385">
        <f t="shared" si="32"/>
        <v>5.1111111111111107</v>
      </c>
      <c r="O40" s="304">
        <f>SUMIF('Vulnerability Index'!D:D,'shelter impact summary'!C40,'Vulnerability Index'!J:J)</f>
        <v>0.42100000000000004</v>
      </c>
      <c r="P40" s="435">
        <f t="shared" si="44"/>
        <v>2.1513151947934555E-2</v>
      </c>
      <c r="Q40" s="282">
        <f t="shared" si="33"/>
        <v>100.19800000000001</v>
      </c>
      <c r="R40" s="284">
        <f t="shared" si="34"/>
        <v>19.603956521739132</v>
      </c>
      <c r="S40" s="281">
        <f>SUMIF('Housing Damage Assessment'!E:E,'shelter impact summary'!C40,'Housing Damage Assessment'!G:G)</f>
        <v>158</v>
      </c>
      <c r="T40" s="282">
        <f>SUMIF('Housing Damage Assessment'!E:E,'shelter impact summary'!C40,'Housing Damage Assessment'!H:H)</f>
        <v>51</v>
      </c>
      <c r="U40" s="282">
        <f t="shared" si="30"/>
        <v>209</v>
      </c>
      <c r="V40" s="270">
        <f t="shared" si="35"/>
        <v>3.3930905695611577</v>
      </c>
      <c r="W40" s="339">
        <f t="shared" si="36"/>
        <v>1.0952380952380951</v>
      </c>
      <c r="X40" s="281">
        <f t="shared" si="37"/>
        <v>1068.2222222222222</v>
      </c>
      <c r="Y40" s="282">
        <f t="shared" si="38"/>
        <v>377.01960784313724</v>
      </c>
      <c r="Z40" s="282">
        <f t="shared" si="39"/>
        <v>686.71428571428578</v>
      </c>
      <c r="AA40" s="281">
        <f t="shared" si="40"/>
        <v>87.989000000000004</v>
      </c>
      <c r="AB40" s="282">
        <f t="shared" si="41"/>
        <v>449.7215555555556</v>
      </c>
      <c r="AC40" s="282">
        <f t="shared" si="42"/>
        <v>158.7252549019608</v>
      </c>
      <c r="AD40" s="284">
        <f t="shared" si="43"/>
        <v>289.10671428571436</v>
      </c>
      <c r="AE40" s="282"/>
      <c r="AF40" s="282"/>
      <c r="AG40" s="282"/>
      <c r="AH40" s="282"/>
      <c r="AI40" s="282"/>
      <c r="AJ40" s="282"/>
      <c r="AK40" s="282"/>
      <c r="AL40" s="282"/>
      <c r="AM40" s="282"/>
      <c r="AN40" s="282"/>
      <c r="AO40" s="282"/>
      <c r="AP40" s="282"/>
      <c r="AQ40" s="282"/>
      <c r="AR40" s="282"/>
      <c r="AS40" s="282"/>
      <c r="AT40" s="282"/>
      <c r="AU40" s="282"/>
      <c r="AV40" s="282"/>
      <c r="AW40" s="282"/>
      <c r="AX40" s="282"/>
      <c r="AZ40" s="282"/>
      <c r="BA40" s="286"/>
      <c r="BB40" s="285"/>
      <c r="BC40" s="285"/>
      <c r="BD40" s="287"/>
      <c r="BE40" s="286"/>
      <c r="BF40" s="285"/>
      <c r="BG40" s="285"/>
      <c r="BH40" s="287"/>
      <c r="BI40" s="286"/>
      <c r="BJ40" s="285"/>
      <c r="BK40" s="285"/>
      <c r="BL40" s="285"/>
      <c r="BM40" s="286"/>
      <c r="BN40" s="285"/>
      <c r="BO40" s="285"/>
      <c r="BP40" s="285"/>
      <c r="BQ40" s="286"/>
      <c r="BR40" s="285"/>
      <c r="BS40" s="285"/>
      <c r="BT40" s="287"/>
    </row>
    <row r="41" spans="1:72" ht="18.75">
      <c r="A41" s="279"/>
      <c r="B41" s="280"/>
      <c r="C41" s="209" t="s">
        <v>64</v>
      </c>
      <c r="D41" s="281">
        <f>SUMIF('tikina dataset'!D:D,'shelter impact summary'!C41,'tikina dataset'!E:E)</f>
        <v>945</v>
      </c>
      <c r="E41" s="282">
        <f>SUMIF('tikina dataset'!D:D,'shelter impact summary'!C41,'tikina dataset'!F:F)</f>
        <v>979</v>
      </c>
      <c r="F41" s="304">
        <f t="shared" si="28"/>
        <v>8.849317544969719E-2</v>
      </c>
      <c r="G41" s="304">
        <f t="shared" si="12"/>
        <v>1.1291849914128883E-3</v>
      </c>
      <c r="H41" s="282">
        <f>SUMIF('Summary SADD - Pop Proj 2015'!B:B,'shelter impact summary'!C41,'Summary SADD - Pop Proj 2015'!D:D)</f>
        <v>472</v>
      </c>
      <c r="I41" s="392">
        <f t="shared" si="14"/>
        <v>0.48212461695607761</v>
      </c>
      <c r="J41" s="282">
        <f>SUMIF('Summary SADD - Pop Proj 2015'!B:B,'shelter impact summary'!C41,'Summary SADD - Pop Proj 2015'!C:C)</f>
        <v>528</v>
      </c>
      <c r="K41" s="392">
        <f t="shared" si="15"/>
        <v>0.5393258426966292</v>
      </c>
      <c r="L41" s="281">
        <f>SUMIF('tikina dataset'!D:D,'shelter impact summary'!C41,'tikina dataset'!G:G)</f>
        <v>226</v>
      </c>
      <c r="M41" s="283">
        <f t="shared" si="31"/>
        <v>234.1312169312169</v>
      </c>
      <c r="N41" s="385">
        <f t="shared" si="32"/>
        <v>4.1814159292035402</v>
      </c>
      <c r="O41" s="304">
        <f>SUMIF('Vulnerability Index'!D:D,'shelter impact summary'!C41,'Vulnerability Index'!J:J)</f>
        <v>0.42100000000000004</v>
      </c>
      <c r="P41" s="435">
        <f t="shared" si="44"/>
        <v>8.849317544969719E-2</v>
      </c>
      <c r="Q41" s="282">
        <f t="shared" si="33"/>
        <v>412.15900000000005</v>
      </c>
      <c r="R41" s="284">
        <f t="shared" si="34"/>
        <v>98.569242328042336</v>
      </c>
      <c r="S41" s="281">
        <f>SUMIF('Housing Damage Assessment'!E:E,'shelter impact summary'!C41,'Housing Damage Assessment'!G:G)</f>
        <v>0</v>
      </c>
      <c r="T41" s="282">
        <f>SUMIF('Housing Damage Assessment'!E:E,'shelter impact summary'!C41,'Housing Damage Assessment'!H:H)</f>
        <v>0</v>
      </c>
      <c r="U41" s="282">
        <f t="shared" si="30"/>
        <v>0</v>
      </c>
      <c r="V41" s="270">
        <f t="shared" si="35"/>
        <v>0</v>
      </c>
      <c r="W41" s="339">
        <f t="shared" si="36"/>
        <v>0</v>
      </c>
      <c r="X41" s="281">
        <f t="shared" si="37"/>
        <v>0</v>
      </c>
      <c r="Y41" s="282">
        <f t="shared" si="38"/>
        <v>0</v>
      </c>
      <c r="Z41" s="282">
        <f t="shared" si="39"/>
        <v>0</v>
      </c>
      <c r="AA41" s="281">
        <f t="shared" si="40"/>
        <v>0</v>
      </c>
      <c r="AB41" s="282">
        <f t="shared" si="41"/>
        <v>0</v>
      </c>
      <c r="AC41" s="282">
        <f t="shared" si="42"/>
        <v>0</v>
      </c>
      <c r="AD41" s="284">
        <f t="shared" si="43"/>
        <v>0</v>
      </c>
      <c r="AE41" s="282"/>
      <c r="AF41" s="282"/>
      <c r="AG41" s="282"/>
      <c r="AH41" s="282"/>
      <c r="AI41" s="282"/>
      <c r="AJ41" s="282"/>
      <c r="AK41" s="282"/>
      <c r="AL41" s="282"/>
      <c r="AM41" s="282"/>
      <c r="AN41" s="282"/>
      <c r="AO41" s="282"/>
      <c r="AP41" s="282"/>
      <c r="AQ41" s="282"/>
      <c r="AR41" s="282"/>
      <c r="AS41" s="282"/>
      <c r="AT41" s="282"/>
      <c r="AU41" s="282"/>
      <c r="AV41" s="282"/>
      <c r="AW41" s="282"/>
      <c r="AX41" s="282"/>
      <c r="AZ41" s="282"/>
      <c r="BA41" s="286"/>
      <c r="BB41" s="285"/>
      <c r="BC41" s="285"/>
      <c r="BD41" s="287"/>
      <c r="BE41" s="286"/>
      <c r="BF41" s="285"/>
      <c r="BG41" s="285"/>
      <c r="BH41" s="287"/>
      <c r="BI41" s="286"/>
      <c r="BJ41" s="285"/>
      <c r="BK41" s="285"/>
      <c r="BL41" s="285"/>
      <c r="BM41" s="286"/>
      <c r="BN41" s="285"/>
      <c r="BO41" s="285"/>
      <c r="BP41" s="285"/>
      <c r="BQ41" s="286"/>
      <c r="BR41" s="285"/>
      <c r="BS41" s="285"/>
      <c r="BT41" s="287"/>
    </row>
    <row r="42" spans="1:72" ht="18.75">
      <c r="A42" s="279"/>
      <c r="B42" s="280"/>
      <c r="C42" s="209" t="s">
        <v>65</v>
      </c>
      <c r="D42" s="281">
        <f>SUMIF('tikina dataset'!D:D,'shelter impact summary'!C42,'tikina dataset'!E:E)</f>
        <v>672</v>
      </c>
      <c r="E42" s="282">
        <f>SUMIF('tikina dataset'!D:D,'shelter impact summary'!C42,'tikina dataset'!F:F)</f>
        <v>696</v>
      </c>
      <c r="F42" s="304">
        <f t="shared" si="28"/>
        <v>6.2912410738497695E-2</v>
      </c>
      <c r="G42" s="304">
        <f t="shared" si="12"/>
        <v>8.0277094384409637E-4</v>
      </c>
      <c r="H42" s="282">
        <f>SUMIF('Summary SADD - Pop Proj 2015'!B:B,'shelter impact summary'!C42,'Summary SADD - Pop Proj 2015'!D:D)</f>
        <v>335</v>
      </c>
      <c r="I42" s="392">
        <f t="shared" si="14"/>
        <v>0.48132183908045978</v>
      </c>
      <c r="J42" s="282">
        <f>SUMIF('Summary SADD - Pop Proj 2015'!B:B,'shelter impact summary'!C42,'Summary SADD - Pop Proj 2015'!C:C)</f>
        <v>377</v>
      </c>
      <c r="K42" s="392">
        <f t="shared" si="15"/>
        <v>0.54166666666666663</v>
      </c>
      <c r="L42" s="281">
        <f>SUMIF('tikina dataset'!D:D,'shelter impact summary'!C42,'tikina dataset'!G:G)</f>
        <v>154</v>
      </c>
      <c r="M42" s="283">
        <f t="shared" si="31"/>
        <v>159.5</v>
      </c>
      <c r="N42" s="385">
        <f t="shared" si="32"/>
        <v>4.3636363636363633</v>
      </c>
      <c r="O42" s="304">
        <f>SUMIF('Vulnerability Index'!D:D,'shelter impact summary'!C42,'Vulnerability Index'!J:J)</f>
        <v>0.42100000000000004</v>
      </c>
      <c r="P42" s="435">
        <f t="shared" si="44"/>
        <v>6.2912410738497695E-2</v>
      </c>
      <c r="Q42" s="282">
        <f t="shared" si="33"/>
        <v>293.01600000000002</v>
      </c>
      <c r="R42" s="284">
        <f t="shared" si="34"/>
        <v>67.149500000000003</v>
      </c>
      <c r="S42" s="281">
        <f>SUMIF('Housing Damage Assessment'!E:E,'shelter impact summary'!C42,'Housing Damage Assessment'!G:G)</f>
        <v>0</v>
      </c>
      <c r="T42" s="282">
        <f>SUMIF('Housing Damage Assessment'!E:E,'shelter impact summary'!C42,'Housing Damage Assessment'!H:H)</f>
        <v>0</v>
      </c>
      <c r="U42" s="282">
        <f t="shared" si="30"/>
        <v>0</v>
      </c>
      <c r="V42" s="270">
        <f t="shared" si="35"/>
        <v>0</v>
      </c>
      <c r="W42" s="339">
        <f t="shared" si="36"/>
        <v>0</v>
      </c>
      <c r="X42" s="281">
        <f t="shared" si="37"/>
        <v>0</v>
      </c>
      <c r="Y42" s="282">
        <f t="shared" si="38"/>
        <v>0</v>
      </c>
      <c r="Z42" s="282">
        <f t="shared" si="39"/>
        <v>0</v>
      </c>
      <c r="AA42" s="281">
        <f t="shared" si="40"/>
        <v>0</v>
      </c>
      <c r="AB42" s="282">
        <f t="shared" si="41"/>
        <v>0</v>
      </c>
      <c r="AC42" s="282">
        <f t="shared" si="42"/>
        <v>0</v>
      </c>
      <c r="AD42" s="284">
        <f t="shared" si="43"/>
        <v>0</v>
      </c>
      <c r="AE42" s="282"/>
      <c r="AF42" s="282"/>
      <c r="AG42" s="282"/>
      <c r="AH42" s="282"/>
      <c r="AI42" s="282"/>
      <c r="AJ42" s="282"/>
      <c r="AK42" s="282"/>
      <c r="AL42" s="282"/>
      <c r="AM42" s="282"/>
      <c r="AN42" s="282"/>
      <c r="AO42" s="282"/>
      <c r="AP42" s="282"/>
      <c r="AQ42" s="282"/>
      <c r="AR42" s="282"/>
      <c r="AS42" s="282"/>
      <c r="AT42" s="282"/>
      <c r="AU42" s="282"/>
      <c r="AV42" s="282"/>
      <c r="AW42" s="282"/>
      <c r="AX42" s="282"/>
      <c r="AZ42" s="282"/>
      <c r="BA42" s="286"/>
      <c r="BB42" s="285"/>
      <c r="BC42" s="285"/>
      <c r="BD42" s="287"/>
      <c r="BE42" s="286"/>
      <c r="BF42" s="285"/>
      <c r="BG42" s="285"/>
      <c r="BH42" s="287"/>
      <c r="BI42" s="286"/>
      <c r="BJ42" s="285"/>
      <c r="BK42" s="285"/>
      <c r="BL42" s="285"/>
      <c r="BM42" s="286"/>
      <c r="BN42" s="285"/>
      <c r="BO42" s="285"/>
      <c r="BP42" s="285"/>
      <c r="BQ42" s="286"/>
      <c r="BR42" s="285"/>
      <c r="BS42" s="285"/>
      <c r="BT42" s="287"/>
    </row>
    <row r="43" spans="1:72" ht="18.75">
      <c r="A43" s="279"/>
      <c r="B43" s="280"/>
      <c r="C43" s="209" t="s">
        <v>4</v>
      </c>
      <c r="D43" s="281">
        <f>SUMIF('tikina dataset'!D:D,'shelter impact summary'!C43,'tikina dataset'!E:E)</f>
        <v>1384</v>
      </c>
      <c r="E43" s="282">
        <f>SUMIF('tikina dataset'!D:D,'shelter impact summary'!C43,'tikina dataset'!F:F)</f>
        <v>1433</v>
      </c>
      <c r="F43" s="304">
        <f t="shared" si="28"/>
        <v>0.12953086866130345</v>
      </c>
      <c r="G43" s="304">
        <f t="shared" si="12"/>
        <v>1.6528315553571695E-3</v>
      </c>
      <c r="H43" s="282">
        <f>SUMIF('Summary SADD - Pop Proj 2015'!B:B,'shelter impact summary'!C43,'Summary SADD - Pop Proj 2015'!D:D)</f>
        <v>661</v>
      </c>
      <c r="I43" s="392">
        <f t="shared" si="14"/>
        <v>0.46127006280530358</v>
      </c>
      <c r="J43" s="282">
        <f>SUMIF('Summary SADD - Pop Proj 2015'!B:B,'shelter impact summary'!C43,'Summary SADD - Pop Proj 2015'!C:C)</f>
        <v>788</v>
      </c>
      <c r="K43" s="392">
        <f t="shared" si="15"/>
        <v>0.54989532449406842</v>
      </c>
      <c r="L43" s="281">
        <f>SUMIF('tikina dataset'!D:D,'shelter impact summary'!C43,'tikina dataset'!G:G)</f>
        <v>287</v>
      </c>
      <c r="M43" s="283">
        <f t="shared" si="31"/>
        <v>297.16112716763001</v>
      </c>
      <c r="N43" s="385">
        <f t="shared" si="32"/>
        <v>4.8222996515679446</v>
      </c>
      <c r="O43" s="304">
        <f>SUMIF('Vulnerability Index'!D:D,'shelter impact summary'!C43,'Vulnerability Index'!J:J)</f>
        <v>0.42100000000000004</v>
      </c>
      <c r="P43" s="435">
        <f t="shared" si="44"/>
        <v>0.12953086866130345</v>
      </c>
      <c r="Q43" s="282">
        <f t="shared" si="33"/>
        <v>603.29300000000001</v>
      </c>
      <c r="R43" s="284">
        <f t="shared" si="34"/>
        <v>125.10483453757224</v>
      </c>
      <c r="S43" s="281">
        <f>SUMIF('Housing Damage Assessment'!E:E,'shelter impact summary'!C43,'Housing Damage Assessment'!G:G)</f>
        <v>0</v>
      </c>
      <c r="T43" s="282">
        <f>SUMIF('Housing Damage Assessment'!E:E,'shelter impact summary'!C43,'Housing Damage Assessment'!H:H)</f>
        <v>0</v>
      </c>
      <c r="U43" s="282">
        <f t="shared" si="30"/>
        <v>0</v>
      </c>
      <c r="V43" s="270">
        <f t="shared" si="35"/>
        <v>0</v>
      </c>
      <c r="W43" s="339">
        <f t="shared" si="36"/>
        <v>0</v>
      </c>
      <c r="X43" s="281">
        <f t="shared" si="37"/>
        <v>0</v>
      </c>
      <c r="Y43" s="282">
        <f t="shared" si="38"/>
        <v>0</v>
      </c>
      <c r="Z43" s="282">
        <f t="shared" si="39"/>
        <v>0</v>
      </c>
      <c r="AA43" s="281">
        <f t="shared" si="40"/>
        <v>0</v>
      </c>
      <c r="AB43" s="282">
        <f t="shared" si="41"/>
        <v>0</v>
      </c>
      <c r="AC43" s="282">
        <f t="shared" si="42"/>
        <v>0</v>
      </c>
      <c r="AD43" s="284">
        <f t="shared" si="43"/>
        <v>0</v>
      </c>
      <c r="AE43" s="282"/>
      <c r="AF43" s="282"/>
      <c r="AG43" s="282"/>
      <c r="AH43" s="282"/>
      <c r="AI43" s="282"/>
      <c r="AJ43" s="282"/>
      <c r="AK43" s="282"/>
      <c r="AL43" s="282"/>
      <c r="AM43" s="282"/>
      <c r="AN43" s="282"/>
      <c r="AO43" s="282"/>
      <c r="AP43" s="282"/>
      <c r="AQ43" s="282"/>
      <c r="AR43" s="282"/>
      <c r="AS43" s="282"/>
      <c r="AT43" s="282"/>
      <c r="AU43" s="282"/>
      <c r="AV43" s="282"/>
      <c r="AW43" s="282"/>
      <c r="AX43" s="282"/>
      <c r="AZ43" s="282"/>
      <c r="BA43" s="286"/>
      <c r="BB43" s="285"/>
      <c r="BC43" s="285"/>
      <c r="BD43" s="287"/>
      <c r="BE43" s="286"/>
      <c r="BF43" s="285"/>
      <c r="BG43" s="285"/>
      <c r="BH43" s="287"/>
      <c r="BI43" s="286"/>
      <c r="BJ43" s="285"/>
      <c r="BK43" s="285"/>
      <c r="BL43" s="285"/>
      <c r="BM43" s="286"/>
      <c r="BN43" s="285"/>
      <c r="BO43" s="285"/>
      <c r="BP43" s="285"/>
      <c r="BQ43" s="286"/>
      <c r="BR43" s="285"/>
      <c r="BS43" s="285"/>
      <c r="BT43" s="287"/>
    </row>
    <row r="44" spans="1:72" ht="18.75">
      <c r="A44" s="279"/>
      <c r="B44" s="280"/>
      <c r="C44" s="209" t="s">
        <v>66</v>
      </c>
      <c r="D44" s="281">
        <f>SUMIF('tikina dataset'!D:D,'shelter impact summary'!C44,'tikina dataset'!E:E)</f>
        <v>469</v>
      </c>
      <c r="E44" s="282">
        <f>SUMIF('tikina dataset'!D:D,'shelter impact summary'!C44,'tikina dataset'!F:F)</f>
        <v>486</v>
      </c>
      <c r="F44" s="304">
        <f t="shared" si="28"/>
        <v>4.3930217843261322E-2</v>
      </c>
      <c r="G44" s="304">
        <f t="shared" si="12"/>
        <v>5.6055557285665351E-4</v>
      </c>
      <c r="H44" s="282">
        <f>SUMIF('Summary SADD - Pop Proj 2015'!B:B,'shelter impact summary'!C44,'Summary SADD - Pop Proj 2015'!D:D)</f>
        <v>235</v>
      </c>
      <c r="I44" s="392">
        <f t="shared" si="14"/>
        <v>0.48353909465020578</v>
      </c>
      <c r="J44" s="282">
        <f>SUMIF('Summary SADD - Pop Proj 2015'!B:B,'shelter impact summary'!C44,'Summary SADD - Pop Proj 2015'!C:C)</f>
        <v>260</v>
      </c>
      <c r="K44" s="392">
        <f t="shared" si="15"/>
        <v>0.53497942386831276</v>
      </c>
      <c r="L44" s="281">
        <f>SUMIF('tikina dataset'!D:D,'shelter impact summary'!C44,'tikina dataset'!G:G)</f>
        <v>102</v>
      </c>
      <c r="M44" s="283">
        <f t="shared" si="31"/>
        <v>105.69722814498935</v>
      </c>
      <c r="N44" s="385">
        <f t="shared" si="32"/>
        <v>4.5980392156862742</v>
      </c>
      <c r="O44" s="304">
        <f>SUMIF('Vulnerability Index'!D:D,'shelter impact summary'!C44,'Vulnerability Index'!J:J)</f>
        <v>0.42100000000000004</v>
      </c>
      <c r="P44" s="435">
        <f t="shared" si="44"/>
        <v>4.3930217843261322E-2</v>
      </c>
      <c r="Q44" s="282">
        <f t="shared" si="33"/>
        <v>204.60600000000002</v>
      </c>
      <c r="R44" s="284">
        <f t="shared" si="34"/>
        <v>44.498533049040518</v>
      </c>
      <c r="S44" s="281">
        <f>SUMIF('Housing Damage Assessment'!E:E,'shelter impact summary'!C44,'Housing Damage Assessment'!G:G)</f>
        <v>0</v>
      </c>
      <c r="T44" s="282">
        <f>SUMIF('Housing Damage Assessment'!E:E,'shelter impact summary'!C44,'Housing Damage Assessment'!H:H)</f>
        <v>0</v>
      </c>
      <c r="U44" s="282">
        <f t="shared" si="30"/>
        <v>0</v>
      </c>
      <c r="V44" s="270">
        <f t="shared" si="35"/>
        <v>0</v>
      </c>
      <c r="W44" s="339">
        <f t="shared" si="36"/>
        <v>0</v>
      </c>
      <c r="X44" s="281">
        <f t="shared" si="37"/>
        <v>0</v>
      </c>
      <c r="Y44" s="282">
        <f t="shared" si="38"/>
        <v>0</v>
      </c>
      <c r="Z44" s="282">
        <f t="shared" si="39"/>
        <v>0</v>
      </c>
      <c r="AA44" s="281">
        <f t="shared" si="40"/>
        <v>0</v>
      </c>
      <c r="AB44" s="282">
        <f t="shared" si="41"/>
        <v>0</v>
      </c>
      <c r="AC44" s="282">
        <f t="shared" si="42"/>
        <v>0</v>
      </c>
      <c r="AD44" s="284">
        <f t="shared" si="43"/>
        <v>0</v>
      </c>
      <c r="AE44" s="282"/>
      <c r="AF44" s="282"/>
      <c r="AG44" s="282"/>
      <c r="AH44" s="282"/>
      <c r="AI44" s="282"/>
      <c r="AJ44" s="282"/>
      <c r="AK44" s="282"/>
      <c r="AL44" s="282"/>
      <c r="AM44" s="282"/>
      <c r="AN44" s="282"/>
      <c r="AO44" s="282"/>
      <c r="AP44" s="282"/>
      <c r="AQ44" s="282"/>
      <c r="AR44" s="282"/>
      <c r="AS44" s="282"/>
      <c r="AT44" s="282"/>
      <c r="AU44" s="282"/>
      <c r="AV44" s="282"/>
      <c r="AW44" s="282"/>
      <c r="AX44" s="282"/>
      <c r="AZ44" s="282"/>
      <c r="BA44" s="286"/>
      <c r="BB44" s="285"/>
      <c r="BC44" s="285"/>
      <c r="BD44" s="287"/>
      <c r="BE44" s="286"/>
      <c r="BF44" s="285"/>
      <c r="BG44" s="285"/>
      <c r="BH44" s="287"/>
      <c r="BI44" s="286"/>
      <c r="BJ44" s="285"/>
      <c r="BK44" s="285"/>
      <c r="BL44" s="285"/>
      <c r="BM44" s="286"/>
      <c r="BN44" s="285"/>
      <c r="BO44" s="285"/>
      <c r="BP44" s="285"/>
      <c r="BQ44" s="286"/>
      <c r="BR44" s="285"/>
      <c r="BS44" s="285"/>
      <c r="BT44" s="287"/>
    </row>
    <row r="45" spans="1:72" ht="18.75">
      <c r="A45" s="279"/>
      <c r="B45" s="280"/>
      <c r="C45" s="208" t="s">
        <v>67</v>
      </c>
      <c r="D45" s="281">
        <f>SUMIF('tikina dataset'!D:D,'shelter impact summary'!C45,'tikina dataset'!E:E)</f>
        <v>1033</v>
      </c>
      <c r="E45" s="282">
        <f>SUMIF('tikina dataset'!D:D,'shelter impact summary'!C45,'tikina dataset'!F:F)</f>
        <v>1070</v>
      </c>
      <c r="F45" s="304">
        <f t="shared" si="28"/>
        <v>9.6718792370966283E-2</v>
      </c>
      <c r="G45" s="304">
        <f t="shared" si="12"/>
        <v>1.2341449855074469E-3</v>
      </c>
      <c r="H45" s="282">
        <f>SUMIF('Summary SADD - Pop Proj 2015'!B:B,'shelter impact summary'!C45,'Summary SADD - Pop Proj 2015'!D:D)</f>
        <v>512</v>
      </c>
      <c r="I45" s="392">
        <f t="shared" si="14"/>
        <v>0.47850467289719628</v>
      </c>
      <c r="J45" s="282">
        <f>SUMIF('Summary SADD - Pop Proj 2015'!B:B,'shelter impact summary'!C45,'Summary SADD - Pop Proj 2015'!C:C)</f>
        <v>584</v>
      </c>
      <c r="K45" s="392">
        <f t="shared" si="15"/>
        <v>0.54579439252336448</v>
      </c>
      <c r="L45" s="281">
        <f>SUMIF('tikina dataset'!D:D,'shelter impact summary'!C45,'tikina dataset'!G:G)</f>
        <v>234</v>
      </c>
      <c r="M45" s="283">
        <f t="shared" si="31"/>
        <v>242.3814133591481</v>
      </c>
      <c r="N45" s="385">
        <f t="shared" si="32"/>
        <v>4.4145299145299148</v>
      </c>
      <c r="O45" s="304">
        <f>SUMIF('Vulnerability Index'!D:D,'shelter impact summary'!C45,'Vulnerability Index'!J:J)</f>
        <v>0.42100000000000004</v>
      </c>
      <c r="P45" s="435">
        <f t="shared" si="44"/>
        <v>9.6718792370966283E-2</v>
      </c>
      <c r="Q45" s="282">
        <f t="shared" si="33"/>
        <v>450.47</v>
      </c>
      <c r="R45" s="284">
        <f t="shared" si="34"/>
        <v>102.04257502420135</v>
      </c>
      <c r="S45" s="281">
        <f>SUMIF('Housing Damage Assessment'!E:E,'shelter impact summary'!C45,'Housing Damage Assessment'!G:G)</f>
        <v>217</v>
      </c>
      <c r="T45" s="282">
        <f>SUMIF('Housing Damage Assessment'!E:E,'shelter impact summary'!C45,'Housing Damage Assessment'!H:H)</f>
        <v>74</v>
      </c>
      <c r="U45" s="282">
        <f t="shared" si="30"/>
        <v>291</v>
      </c>
      <c r="V45" s="270">
        <f t="shared" si="35"/>
        <v>0.89528316958223508</v>
      </c>
      <c r="W45" s="339">
        <f t="shared" si="36"/>
        <v>0.3053039380142184</v>
      </c>
      <c r="X45" s="281">
        <f t="shared" si="37"/>
        <v>1284.6282051282053</v>
      </c>
      <c r="Y45" s="282">
        <f t="shared" si="38"/>
        <v>614.70059908938424</v>
      </c>
      <c r="Z45" s="282">
        <f t="shared" si="39"/>
        <v>701.14287083632883</v>
      </c>
      <c r="AA45" s="281">
        <f t="shared" si="40"/>
        <v>122.51100000000001</v>
      </c>
      <c r="AB45" s="282">
        <f t="shared" si="41"/>
        <v>540.82847435897452</v>
      </c>
      <c r="AC45" s="282">
        <f t="shared" si="42"/>
        <v>258.78895221663078</v>
      </c>
      <c r="AD45" s="284">
        <f t="shared" si="43"/>
        <v>295.18114862209444</v>
      </c>
      <c r="AE45" s="282"/>
      <c r="AF45" s="282"/>
      <c r="AG45" s="282"/>
      <c r="AH45" s="282"/>
      <c r="AI45" s="282"/>
      <c r="AJ45" s="282"/>
      <c r="AK45" s="282"/>
      <c r="AL45" s="282"/>
      <c r="AM45" s="282"/>
      <c r="AN45" s="282"/>
      <c r="AO45" s="282"/>
      <c r="AP45" s="282"/>
      <c r="AQ45" s="282"/>
      <c r="AR45" s="282"/>
      <c r="AS45" s="282"/>
      <c r="AT45" s="282"/>
      <c r="AU45" s="282"/>
      <c r="AV45" s="282"/>
      <c r="AW45" s="282"/>
      <c r="AX45" s="282"/>
      <c r="AZ45" s="282"/>
      <c r="BA45" s="286"/>
      <c r="BB45" s="285"/>
      <c r="BC45" s="285"/>
      <c r="BD45" s="287"/>
      <c r="BE45" s="286"/>
      <c r="BF45" s="285"/>
      <c r="BG45" s="285"/>
      <c r="BH45" s="287"/>
      <c r="BI45" s="286"/>
      <c r="BJ45" s="285"/>
      <c r="BK45" s="285"/>
      <c r="BL45" s="285"/>
      <c r="BM45" s="286"/>
      <c r="BN45" s="285"/>
      <c r="BO45" s="285"/>
      <c r="BP45" s="285"/>
      <c r="BQ45" s="286"/>
      <c r="BR45" s="285"/>
      <c r="BS45" s="285"/>
      <c r="BT45" s="287"/>
    </row>
    <row r="46" spans="1:72" ht="18.75">
      <c r="A46" s="279"/>
      <c r="B46" s="280"/>
      <c r="C46" s="209" t="s">
        <v>56</v>
      </c>
      <c r="D46" s="281">
        <f>SUMIF('tikina dataset'!D:D,'shelter impact summary'!C46,'tikina dataset'!E:E)</f>
        <v>338</v>
      </c>
      <c r="E46" s="282">
        <f>SUMIF('tikina dataset'!D:D,'shelter impact summary'!C46,'tikina dataset'!F:F)</f>
        <v>350</v>
      </c>
      <c r="F46" s="304">
        <f t="shared" si="28"/>
        <v>3.1636988158727286E-2</v>
      </c>
      <c r="G46" s="304">
        <f t="shared" si="12"/>
        <v>4.0369228497907147E-4</v>
      </c>
      <c r="H46" s="282">
        <f>SUMIF('Summary SADD - Pop Proj 2015'!B:B,'shelter impact summary'!C46,'Summary SADD - Pop Proj 2015'!D:D)</f>
        <v>163</v>
      </c>
      <c r="I46" s="392">
        <f t="shared" si="14"/>
        <v>0.46571428571428569</v>
      </c>
      <c r="J46" s="282">
        <f>SUMIF('Summary SADD - Pop Proj 2015'!B:B,'shelter impact summary'!C46,'Summary SADD - Pop Proj 2015'!C:C)</f>
        <v>195</v>
      </c>
      <c r="K46" s="392">
        <f t="shared" si="15"/>
        <v>0.55714285714285716</v>
      </c>
      <c r="L46" s="281">
        <f>SUMIF('tikina dataset'!D:D,'shelter impact summary'!C46,'tikina dataset'!G:G)</f>
        <v>87</v>
      </c>
      <c r="M46" s="283">
        <f t="shared" si="31"/>
        <v>90.088757396449708</v>
      </c>
      <c r="N46" s="385">
        <f t="shared" si="32"/>
        <v>3.8850574712643677</v>
      </c>
      <c r="O46" s="304">
        <f>SUMIF('Vulnerability Index'!D:D,'shelter impact summary'!C46,'Vulnerability Index'!J:J)</f>
        <v>0.42100000000000004</v>
      </c>
      <c r="P46" s="435">
        <f t="shared" si="44"/>
        <v>3.1636988158727286E-2</v>
      </c>
      <c r="Q46" s="282">
        <f t="shared" si="33"/>
        <v>147.35000000000002</v>
      </c>
      <c r="R46" s="284">
        <f t="shared" si="34"/>
        <v>37.927366863905334</v>
      </c>
      <c r="S46" s="281">
        <f>SUMIF('Housing Damage Assessment'!E:E,'shelter impact summary'!C46,'Housing Damage Assessment'!G:G)</f>
        <v>0</v>
      </c>
      <c r="T46" s="282">
        <f>SUMIF('Housing Damage Assessment'!E:E,'shelter impact summary'!C46,'Housing Damage Assessment'!H:H)</f>
        <v>0</v>
      </c>
      <c r="U46" s="282">
        <f t="shared" si="30"/>
        <v>0</v>
      </c>
      <c r="V46" s="270">
        <f t="shared" si="35"/>
        <v>0</v>
      </c>
      <c r="W46" s="339">
        <f t="shared" si="36"/>
        <v>0</v>
      </c>
      <c r="X46" s="281">
        <f t="shared" si="37"/>
        <v>0</v>
      </c>
      <c r="Y46" s="282">
        <f t="shared" si="38"/>
        <v>0</v>
      </c>
      <c r="Z46" s="282">
        <f t="shared" si="39"/>
        <v>0</v>
      </c>
      <c r="AA46" s="281">
        <f t="shared" si="40"/>
        <v>0</v>
      </c>
      <c r="AB46" s="282">
        <f t="shared" si="41"/>
        <v>0</v>
      </c>
      <c r="AC46" s="282">
        <f t="shared" si="42"/>
        <v>0</v>
      </c>
      <c r="AD46" s="284">
        <f t="shared" si="43"/>
        <v>0</v>
      </c>
      <c r="AE46" s="282"/>
      <c r="AF46" s="282"/>
      <c r="AG46" s="282"/>
      <c r="AH46" s="282"/>
      <c r="AI46" s="282"/>
      <c r="AJ46" s="282"/>
      <c r="AK46" s="282"/>
      <c r="AL46" s="282"/>
      <c r="AM46" s="282"/>
      <c r="AN46" s="282"/>
      <c r="AO46" s="282"/>
      <c r="AP46" s="282"/>
      <c r="AQ46" s="282"/>
      <c r="AR46" s="282"/>
      <c r="AS46" s="282"/>
      <c r="AT46" s="282"/>
      <c r="AU46" s="282"/>
      <c r="AV46" s="282"/>
      <c r="AW46" s="282"/>
      <c r="AX46" s="282"/>
      <c r="AZ46" s="282"/>
      <c r="BA46" s="286"/>
      <c r="BB46" s="285"/>
      <c r="BC46" s="285"/>
      <c r="BD46" s="287"/>
      <c r="BE46" s="286"/>
      <c r="BF46" s="285"/>
      <c r="BG46" s="285"/>
      <c r="BH46" s="287"/>
      <c r="BI46" s="286"/>
      <c r="BJ46" s="285"/>
      <c r="BK46" s="285"/>
      <c r="BL46" s="285"/>
      <c r="BM46" s="286"/>
      <c r="BN46" s="285"/>
      <c r="BO46" s="285"/>
      <c r="BP46" s="285"/>
      <c r="BQ46" s="286"/>
      <c r="BR46" s="285"/>
      <c r="BS46" s="285"/>
      <c r="BT46" s="287"/>
    </row>
    <row r="47" spans="1:72" ht="18.75">
      <c r="A47" s="279"/>
      <c r="B47" s="280"/>
      <c r="C47" s="209" t="s">
        <v>57</v>
      </c>
      <c r="D47" s="281">
        <f>SUMIF('tikina dataset'!D:D,'shelter impact summary'!C47,'tikina dataset'!E:E)</f>
        <v>154</v>
      </c>
      <c r="E47" s="282">
        <f>SUMIF('tikina dataset'!D:D,'shelter impact summary'!C47,'tikina dataset'!F:F)</f>
        <v>159</v>
      </c>
      <c r="F47" s="304">
        <f t="shared" si="28"/>
        <v>1.4372231763536112E-2</v>
      </c>
      <c r="G47" s="304">
        <f t="shared" si="12"/>
        <v>1.833916380333496E-4</v>
      </c>
      <c r="H47" s="282">
        <f>SUMIF('Summary SADD - Pop Proj 2015'!B:B,'shelter impact summary'!C47,'Summary SADD - Pop Proj 2015'!D:D)</f>
        <v>82</v>
      </c>
      <c r="I47" s="392">
        <f t="shared" si="14"/>
        <v>0.51572327044025157</v>
      </c>
      <c r="J47" s="282">
        <f>SUMIF('Summary SADD - Pop Proj 2015'!B:B,'shelter impact summary'!C47,'Summary SADD - Pop Proj 2015'!C:C)</f>
        <v>75</v>
      </c>
      <c r="K47" s="392">
        <f t="shared" si="15"/>
        <v>0.47169811320754718</v>
      </c>
      <c r="L47" s="281">
        <f>SUMIF('tikina dataset'!D:D,'shelter impact summary'!C47,'tikina dataset'!G:G)</f>
        <v>33</v>
      </c>
      <c r="M47" s="283">
        <f t="shared" si="31"/>
        <v>34.071428571428569</v>
      </c>
      <c r="N47" s="385">
        <f t="shared" si="32"/>
        <v>4.666666666666667</v>
      </c>
      <c r="O47" s="304">
        <f>SUMIF('Vulnerability Index'!D:D,'shelter impact summary'!C47,'Vulnerability Index'!J:J)</f>
        <v>0.42100000000000004</v>
      </c>
      <c r="P47" s="435">
        <f t="shared" si="44"/>
        <v>1.4372231763536112E-2</v>
      </c>
      <c r="Q47" s="282">
        <f t="shared" si="33"/>
        <v>66.939000000000007</v>
      </c>
      <c r="R47" s="284">
        <f t="shared" si="34"/>
        <v>14.344071428571429</v>
      </c>
      <c r="S47" s="281">
        <f>SUMIF('Housing Damage Assessment'!E:E,'shelter impact summary'!C47,'Housing Damage Assessment'!G:G)</f>
        <v>0</v>
      </c>
      <c r="T47" s="282">
        <f>SUMIF('Housing Damage Assessment'!E:E,'shelter impact summary'!C47,'Housing Damage Assessment'!H:H)</f>
        <v>0</v>
      </c>
      <c r="U47" s="282">
        <f t="shared" si="30"/>
        <v>0</v>
      </c>
      <c r="V47" s="270">
        <f t="shared" si="35"/>
        <v>0</v>
      </c>
      <c r="W47" s="339">
        <f t="shared" si="36"/>
        <v>0</v>
      </c>
      <c r="X47" s="281">
        <f t="shared" si="37"/>
        <v>0</v>
      </c>
      <c r="Y47" s="282">
        <f t="shared" si="38"/>
        <v>0</v>
      </c>
      <c r="Z47" s="282">
        <f t="shared" si="39"/>
        <v>0</v>
      </c>
      <c r="AA47" s="281">
        <f t="shared" si="40"/>
        <v>0</v>
      </c>
      <c r="AB47" s="282">
        <f t="shared" si="41"/>
        <v>0</v>
      </c>
      <c r="AC47" s="282">
        <f t="shared" si="42"/>
        <v>0</v>
      </c>
      <c r="AD47" s="284">
        <f t="shared" si="43"/>
        <v>0</v>
      </c>
      <c r="AE47" s="282"/>
      <c r="AF47" s="282"/>
      <c r="AG47" s="282"/>
      <c r="AH47" s="282"/>
      <c r="AI47" s="282"/>
      <c r="AJ47" s="282"/>
      <c r="AK47" s="282"/>
      <c r="AL47" s="282"/>
      <c r="AM47" s="282"/>
      <c r="AN47" s="282"/>
      <c r="AO47" s="282"/>
      <c r="AP47" s="282"/>
      <c r="AQ47" s="282"/>
      <c r="AR47" s="282"/>
      <c r="AS47" s="282"/>
      <c r="AT47" s="282"/>
      <c r="AU47" s="282"/>
      <c r="AV47" s="282"/>
      <c r="AW47" s="282"/>
      <c r="AX47" s="282"/>
      <c r="AZ47" s="282"/>
      <c r="BA47" s="286"/>
      <c r="BB47" s="285"/>
      <c r="BC47" s="285"/>
      <c r="BD47" s="287"/>
      <c r="BE47" s="286"/>
      <c r="BF47" s="285"/>
      <c r="BG47" s="285"/>
      <c r="BH47" s="287"/>
      <c r="BI47" s="286"/>
      <c r="BJ47" s="285"/>
      <c r="BK47" s="285"/>
      <c r="BL47" s="285"/>
      <c r="BM47" s="286"/>
      <c r="BN47" s="285"/>
      <c r="BO47" s="285"/>
      <c r="BP47" s="285"/>
      <c r="BQ47" s="286"/>
      <c r="BR47" s="285"/>
      <c r="BS47" s="285"/>
      <c r="BT47" s="287"/>
    </row>
    <row r="48" spans="1:72" ht="18.75">
      <c r="A48" s="279"/>
      <c r="B48" s="280"/>
      <c r="C48" s="209" t="s">
        <v>58</v>
      </c>
      <c r="D48" s="281">
        <f>SUMIF('tikina dataset'!D:D,'shelter impact summary'!C48,'tikina dataset'!E:E)</f>
        <v>719</v>
      </c>
      <c r="E48" s="282">
        <f>SUMIF('tikina dataset'!D:D,'shelter impact summary'!C48,'tikina dataset'!F:F)</f>
        <v>745</v>
      </c>
      <c r="F48" s="304">
        <f t="shared" si="28"/>
        <v>6.7341589080719522E-2</v>
      </c>
      <c r="G48" s="304">
        <f t="shared" si="12"/>
        <v>8.592878637411664E-4</v>
      </c>
      <c r="H48" s="282">
        <f>SUMIF('Summary SADD - Pop Proj 2015'!B:B,'shelter impact summary'!C48,'Summary SADD - Pop Proj 2015'!D:D)</f>
        <v>302</v>
      </c>
      <c r="I48" s="392">
        <f t="shared" si="14"/>
        <v>0.4053691275167785</v>
      </c>
      <c r="J48" s="282">
        <f>SUMIF('Summary SADD - Pop Proj 2015'!B:B,'shelter impact summary'!C48,'Summary SADD - Pop Proj 2015'!C:C)</f>
        <v>465</v>
      </c>
      <c r="K48" s="392">
        <f t="shared" si="15"/>
        <v>0.62416107382550334</v>
      </c>
      <c r="L48" s="281">
        <f>SUMIF('tikina dataset'!D:D,'shelter impact summary'!C48,'tikina dataset'!G:G)</f>
        <v>150</v>
      </c>
      <c r="M48" s="283">
        <f t="shared" si="31"/>
        <v>155.42420027816414</v>
      </c>
      <c r="N48" s="385">
        <f t="shared" si="32"/>
        <v>4.793333333333333</v>
      </c>
      <c r="O48" s="304">
        <f>SUMIF('Vulnerability Index'!D:D,'shelter impact summary'!C48,'Vulnerability Index'!J:J)</f>
        <v>0.42100000000000004</v>
      </c>
      <c r="P48" s="435">
        <f t="shared" si="44"/>
        <v>6.7341589080719522E-2</v>
      </c>
      <c r="Q48" s="282">
        <f t="shared" si="33"/>
        <v>313.64500000000004</v>
      </c>
      <c r="R48" s="284">
        <f t="shared" si="34"/>
        <v>65.433588317107109</v>
      </c>
      <c r="S48" s="281">
        <f>SUMIF('Housing Damage Assessment'!E:E,'shelter impact summary'!C48,'Housing Damage Assessment'!G:G)</f>
        <v>0</v>
      </c>
      <c r="T48" s="282">
        <f>SUMIF('Housing Damage Assessment'!E:E,'shelter impact summary'!C48,'Housing Damage Assessment'!H:H)</f>
        <v>0</v>
      </c>
      <c r="U48" s="282">
        <f t="shared" si="30"/>
        <v>0</v>
      </c>
      <c r="V48" s="270">
        <f t="shared" si="35"/>
        <v>0</v>
      </c>
      <c r="W48" s="339">
        <f t="shared" si="36"/>
        <v>0</v>
      </c>
      <c r="X48" s="281">
        <f t="shared" si="37"/>
        <v>0</v>
      </c>
      <c r="Y48" s="282">
        <f t="shared" si="38"/>
        <v>0</v>
      </c>
      <c r="Z48" s="282">
        <f t="shared" si="39"/>
        <v>0</v>
      </c>
      <c r="AA48" s="281">
        <f t="shared" si="40"/>
        <v>0</v>
      </c>
      <c r="AB48" s="282">
        <f t="shared" si="41"/>
        <v>0</v>
      </c>
      <c r="AC48" s="282">
        <f t="shared" si="42"/>
        <v>0</v>
      </c>
      <c r="AD48" s="284">
        <f t="shared" si="43"/>
        <v>0</v>
      </c>
      <c r="AE48" s="282"/>
      <c r="AF48" s="282"/>
      <c r="AG48" s="282"/>
      <c r="AH48" s="282"/>
      <c r="AI48" s="282"/>
      <c r="AJ48" s="282"/>
      <c r="AK48" s="282"/>
      <c r="AL48" s="282"/>
      <c r="AM48" s="282"/>
      <c r="AN48" s="282"/>
      <c r="AO48" s="282"/>
      <c r="AP48" s="282"/>
      <c r="AQ48" s="282"/>
      <c r="AR48" s="282"/>
      <c r="AS48" s="282"/>
      <c r="AT48" s="282"/>
      <c r="AU48" s="282"/>
      <c r="AV48" s="282"/>
      <c r="AW48" s="282"/>
      <c r="AX48" s="282"/>
      <c r="AZ48" s="282"/>
      <c r="BA48" s="286"/>
      <c r="BB48" s="285"/>
      <c r="BC48" s="285"/>
      <c r="BD48" s="287"/>
      <c r="BE48" s="286"/>
      <c r="BF48" s="285"/>
      <c r="BG48" s="285"/>
      <c r="BH48" s="287"/>
      <c r="BI48" s="286"/>
      <c r="BJ48" s="285"/>
      <c r="BK48" s="285"/>
      <c r="BL48" s="285"/>
      <c r="BM48" s="286"/>
      <c r="BN48" s="285"/>
      <c r="BO48" s="285"/>
      <c r="BP48" s="285"/>
      <c r="BQ48" s="286"/>
      <c r="BR48" s="285"/>
      <c r="BS48" s="285"/>
      <c r="BT48" s="287"/>
    </row>
    <row r="49" spans="1:72" ht="18.75">
      <c r="A49" s="279"/>
      <c r="B49" s="280"/>
      <c r="C49" s="209" t="s">
        <v>59</v>
      </c>
      <c r="D49" s="281">
        <f>SUMIF('tikina dataset'!D:D,'shelter impact summary'!C49,'tikina dataset'!E:E)</f>
        <v>705</v>
      </c>
      <c r="E49" s="282">
        <f>SUMIF('tikina dataset'!D:D,'shelter impact summary'!C49,'tikina dataset'!F:F)</f>
        <v>730</v>
      </c>
      <c r="F49" s="304">
        <f t="shared" si="28"/>
        <v>6.598571815963121E-2</v>
      </c>
      <c r="G49" s="304">
        <f t="shared" si="12"/>
        <v>8.4198676581349191E-4</v>
      </c>
      <c r="H49" s="282">
        <f>SUMIF('Summary SADD - Pop Proj 2015'!B:B,'shelter impact summary'!C49,'Summary SADD - Pop Proj 2015'!D:D)</f>
        <v>361</v>
      </c>
      <c r="I49" s="392">
        <f t="shared" si="14"/>
        <v>0.4945205479452055</v>
      </c>
      <c r="J49" s="282">
        <f>SUMIF('Summary SADD - Pop Proj 2015'!B:B,'shelter impact summary'!C49,'Summary SADD - Pop Proj 2015'!C:C)</f>
        <v>379</v>
      </c>
      <c r="K49" s="392">
        <f t="shared" si="15"/>
        <v>0.51917808219178085</v>
      </c>
      <c r="L49" s="281">
        <f>SUMIF('tikina dataset'!D:D,'shelter impact summary'!C49,'tikina dataset'!G:G)</f>
        <v>148</v>
      </c>
      <c r="M49" s="283">
        <f t="shared" si="31"/>
        <v>153.24822695035462</v>
      </c>
      <c r="N49" s="385">
        <f t="shared" si="32"/>
        <v>4.7635135135135132</v>
      </c>
      <c r="O49" s="304">
        <f>SUMIF('Vulnerability Index'!D:D,'shelter impact summary'!C49,'Vulnerability Index'!J:J)</f>
        <v>0.42100000000000004</v>
      </c>
      <c r="P49" s="435">
        <f t="shared" si="44"/>
        <v>6.598571815963121E-2</v>
      </c>
      <c r="Q49" s="282">
        <f t="shared" si="33"/>
        <v>307.33000000000004</v>
      </c>
      <c r="R49" s="284">
        <f t="shared" si="34"/>
        <v>64.517503546099306</v>
      </c>
      <c r="S49" s="281">
        <f>SUMIF('Housing Damage Assessment'!E:E,'shelter impact summary'!C49,'Housing Damage Assessment'!G:G)</f>
        <v>0</v>
      </c>
      <c r="T49" s="282">
        <f>SUMIF('Housing Damage Assessment'!E:E,'shelter impact summary'!C49,'Housing Damage Assessment'!H:H)</f>
        <v>0</v>
      </c>
      <c r="U49" s="282">
        <f t="shared" si="30"/>
        <v>0</v>
      </c>
      <c r="V49" s="270">
        <f t="shared" si="35"/>
        <v>0</v>
      </c>
      <c r="W49" s="339">
        <f t="shared" si="36"/>
        <v>0</v>
      </c>
      <c r="X49" s="281">
        <f t="shared" si="37"/>
        <v>0</v>
      </c>
      <c r="Y49" s="282">
        <f t="shared" si="38"/>
        <v>0</v>
      </c>
      <c r="Z49" s="282">
        <f t="shared" si="39"/>
        <v>0</v>
      </c>
      <c r="AA49" s="281">
        <f t="shared" si="40"/>
        <v>0</v>
      </c>
      <c r="AB49" s="282">
        <f t="shared" si="41"/>
        <v>0</v>
      </c>
      <c r="AC49" s="282">
        <f t="shared" si="42"/>
        <v>0</v>
      </c>
      <c r="AD49" s="284">
        <f t="shared" si="43"/>
        <v>0</v>
      </c>
      <c r="AE49" s="282"/>
      <c r="AF49" s="282"/>
      <c r="AG49" s="282"/>
      <c r="AH49" s="282"/>
      <c r="AI49" s="282"/>
      <c r="AJ49" s="282"/>
      <c r="AK49" s="282"/>
      <c r="AL49" s="282"/>
      <c r="AM49" s="282"/>
      <c r="AN49" s="282"/>
      <c r="AO49" s="282"/>
      <c r="AP49" s="282"/>
      <c r="AQ49" s="282"/>
      <c r="AR49" s="282"/>
      <c r="AS49" s="282"/>
      <c r="AT49" s="282"/>
      <c r="AU49" s="282"/>
      <c r="AV49" s="282"/>
      <c r="AW49" s="282"/>
      <c r="AX49" s="282"/>
      <c r="AZ49" s="282"/>
      <c r="BA49" s="286"/>
      <c r="BB49" s="285"/>
      <c r="BC49" s="285"/>
      <c r="BD49" s="287"/>
      <c r="BE49" s="286"/>
      <c r="BF49" s="285"/>
      <c r="BG49" s="285"/>
      <c r="BH49" s="287"/>
      <c r="BI49" s="286"/>
      <c r="BJ49" s="285"/>
      <c r="BK49" s="285"/>
      <c r="BL49" s="285"/>
      <c r="BM49" s="286"/>
      <c r="BN49" s="285"/>
      <c r="BO49" s="285"/>
      <c r="BP49" s="285"/>
      <c r="BQ49" s="286"/>
      <c r="BR49" s="285"/>
      <c r="BS49" s="285"/>
      <c r="BT49" s="287"/>
    </row>
    <row r="50" spans="1:72" ht="18.75">
      <c r="A50" s="279"/>
      <c r="B50" s="209"/>
      <c r="C50" s="209" t="s">
        <v>60</v>
      </c>
      <c r="D50" s="281">
        <f>SUMIF('tikina dataset'!D:D,'shelter impact summary'!C50,'tikina dataset'!E:E)</f>
        <v>386</v>
      </c>
      <c r="E50" s="282">
        <f>SUMIF('tikina dataset'!D:D,'shelter impact summary'!C50,'tikina dataset'!F:F)</f>
        <v>400</v>
      </c>
      <c r="F50" s="304">
        <f t="shared" si="28"/>
        <v>3.6156557895688328E-2</v>
      </c>
      <c r="G50" s="304">
        <f t="shared" si="12"/>
        <v>4.6136261140465308E-4</v>
      </c>
      <c r="H50" s="282">
        <f>SUMIF('Summary SADD - Pop Proj 2015'!B:B,'shelter impact summary'!C50,'Summary SADD - Pop Proj 2015'!D:D)</f>
        <v>196</v>
      </c>
      <c r="I50" s="392">
        <f t="shared" si="14"/>
        <v>0.49</v>
      </c>
      <c r="J50" s="282">
        <f>SUMIF('Summary SADD - Pop Proj 2015'!B:B,'shelter impact summary'!C50,'Summary SADD - Pop Proj 2015'!C:C)</f>
        <v>214</v>
      </c>
      <c r="K50" s="392">
        <f t="shared" si="15"/>
        <v>0.53500000000000003</v>
      </c>
      <c r="L50" s="281">
        <f>SUMIF('tikina dataset'!D:D,'shelter impact summary'!C50,'tikina dataset'!G:G)</f>
        <v>78</v>
      </c>
      <c r="M50" s="283">
        <f t="shared" si="31"/>
        <v>80.829015544041454</v>
      </c>
      <c r="N50" s="385">
        <f t="shared" si="32"/>
        <v>4.9487179487179489</v>
      </c>
      <c r="O50" s="304">
        <f>SUMIF('Vulnerability Index'!D:D,'shelter impact summary'!C50,'Vulnerability Index'!J:J)</f>
        <v>0.42100000000000004</v>
      </c>
      <c r="P50" s="435">
        <f t="shared" si="44"/>
        <v>3.6156557895688328E-2</v>
      </c>
      <c r="Q50" s="282">
        <f t="shared" si="33"/>
        <v>168.4</v>
      </c>
      <c r="R50" s="284">
        <f t="shared" si="34"/>
        <v>34.029015544041449</v>
      </c>
      <c r="S50" s="281">
        <f>SUMIF('Housing Damage Assessment'!E:E,'shelter impact summary'!C50,'Housing Damage Assessment'!G:G)</f>
        <v>0</v>
      </c>
      <c r="T50" s="282">
        <f>SUMIF('Housing Damage Assessment'!E:E,'shelter impact summary'!C50,'Housing Damage Assessment'!H:H)</f>
        <v>0</v>
      </c>
      <c r="U50" s="282">
        <f t="shared" si="30"/>
        <v>0</v>
      </c>
      <c r="V50" s="270">
        <f t="shared" si="35"/>
        <v>0</v>
      </c>
      <c r="W50" s="339">
        <f t="shared" si="36"/>
        <v>0</v>
      </c>
      <c r="X50" s="281">
        <f t="shared" si="37"/>
        <v>0</v>
      </c>
      <c r="Y50" s="282">
        <f t="shared" si="38"/>
        <v>0</v>
      </c>
      <c r="Z50" s="282">
        <f t="shared" si="39"/>
        <v>0</v>
      </c>
      <c r="AA50" s="281">
        <f t="shared" si="40"/>
        <v>0</v>
      </c>
      <c r="AB50" s="282">
        <f t="shared" si="41"/>
        <v>0</v>
      </c>
      <c r="AC50" s="282">
        <f t="shared" si="42"/>
        <v>0</v>
      </c>
      <c r="AD50" s="284">
        <f t="shared" si="43"/>
        <v>0</v>
      </c>
      <c r="AE50" s="282"/>
      <c r="AF50" s="282"/>
      <c r="AG50" s="282"/>
      <c r="AH50" s="282"/>
      <c r="AI50" s="282"/>
      <c r="AJ50" s="282"/>
      <c r="AK50" s="282"/>
      <c r="AL50" s="282"/>
      <c r="AM50" s="282"/>
      <c r="AN50" s="282"/>
      <c r="AO50" s="282"/>
      <c r="AP50" s="282"/>
      <c r="AQ50" s="282"/>
      <c r="AR50" s="282"/>
      <c r="AS50" s="282"/>
      <c r="AT50" s="282"/>
      <c r="AU50" s="282"/>
      <c r="AV50" s="282"/>
      <c r="AW50" s="282"/>
      <c r="AX50" s="282"/>
      <c r="AZ50" s="282"/>
      <c r="BA50" s="286"/>
      <c r="BB50" s="285"/>
      <c r="BC50" s="285"/>
      <c r="BD50" s="287"/>
      <c r="BE50" s="286"/>
      <c r="BF50" s="285"/>
      <c r="BG50" s="285"/>
      <c r="BH50" s="287"/>
      <c r="BI50" s="286"/>
      <c r="BJ50" s="285"/>
      <c r="BK50" s="285"/>
      <c r="BL50" s="285"/>
      <c r="BM50" s="286"/>
      <c r="BN50" s="285"/>
      <c r="BO50" s="285"/>
      <c r="BP50" s="285"/>
      <c r="BQ50" s="286"/>
      <c r="BR50" s="285"/>
      <c r="BS50" s="285"/>
      <c r="BT50" s="287"/>
    </row>
    <row r="51" spans="1:72" ht="18.75">
      <c r="A51" s="279"/>
      <c r="B51" s="273" t="s">
        <v>28</v>
      </c>
      <c r="C51" s="207"/>
      <c r="D51" s="274">
        <f>SUM(D52:D57)</f>
        <v>16461</v>
      </c>
      <c r="E51" s="275">
        <f>SUM(E52:E57)</f>
        <v>16829</v>
      </c>
      <c r="F51" s="303">
        <f t="shared" si="28"/>
        <v>0.43803847054842654</v>
      </c>
      <c r="G51" s="303">
        <f t="shared" si="12"/>
        <v>1.9410678468322267E-2</v>
      </c>
      <c r="H51" s="275">
        <f t="shared" ref="H51:J51" si="45">SUM(H52:H57)</f>
        <v>8051</v>
      </c>
      <c r="I51" s="391">
        <f t="shared" si="14"/>
        <v>0.47840038029591775</v>
      </c>
      <c r="J51" s="275">
        <f t="shared" si="45"/>
        <v>8911</v>
      </c>
      <c r="K51" s="391">
        <f t="shared" si="15"/>
        <v>0.52950264424505322</v>
      </c>
      <c r="L51" s="274">
        <f>SUM(L52:L57)</f>
        <v>3353</v>
      </c>
      <c r="M51" s="275">
        <f>SUM(M52:M57)</f>
        <v>3454.6156796790378</v>
      </c>
      <c r="N51" s="384">
        <f t="shared" si="32"/>
        <v>4.8714536030715729</v>
      </c>
      <c r="O51" s="303">
        <f>(O57*P57)+(O56*P56)+(O55*P55)+(O54*P54)+(O53*P53)+(O52*P52)</f>
        <v>0.42099999999999999</v>
      </c>
      <c r="P51" s="435">
        <f>E51/$E$30</f>
        <v>0.43803847054842654</v>
      </c>
      <c r="Q51" s="275">
        <f>SUM(Q52:Q57)</f>
        <v>7085.009</v>
      </c>
      <c r="R51" s="276">
        <f>SUM(R52:R57)</f>
        <v>1454.3932011448751</v>
      </c>
      <c r="S51" s="274">
        <f>SUMIF('Housing Damage Assessment'!D:D,'shelter impact summary'!B51,'Housing Damage Assessment'!G:G)</f>
        <v>1412</v>
      </c>
      <c r="T51" s="275">
        <f>SUMIF('Housing Damage Assessment'!D:D,'shelter impact summary'!B51,'Housing Damage Assessment'!H:H)</f>
        <v>647</v>
      </c>
      <c r="U51" s="275">
        <f t="shared" si="30"/>
        <v>2059</v>
      </c>
      <c r="V51" s="270">
        <f t="shared" si="35"/>
        <v>0.40872853333751624</v>
      </c>
      <c r="W51" s="339">
        <f t="shared" si="36"/>
        <v>0.18728566647972594</v>
      </c>
      <c r="X51" s="274">
        <f t="shared" si="37"/>
        <v>10030.322968724369</v>
      </c>
      <c r="Y51" s="275">
        <f t="shared" si="38"/>
        <v>4798.5103227286172</v>
      </c>
      <c r="Z51" s="275">
        <f t="shared" si="39"/>
        <v>5311.0825345714456</v>
      </c>
      <c r="AA51" s="274">
        <f t="shared" si="40"/>
        <v>866.83899999999994</v>
      </c>
      <c r="AB51" s="275">
        <f t="shared" si="41"/>
        <v>4222.7659698329589</v>
      </c>
      <c r="AC51" s="275">
        <f t="shared" si="42"/>
        <v>2020.1728458687478</v>
      </c>
      <c r="AD51" s="276">
        <f t="shared" si="43"/>
        <v>2235.9657470545785</v>
      </c>
      <c r="AE51" s="275"/>
      <c r="AF51" s="275"/>
      <c r="AG51" s="275"/>
      <c r="AH51" s="275"/>
      <c r="AI51" s="275"/>
      <c r="AJ51" s="275"/>
      <c r="AK51" s="275"/>
      <c r="AL51" s="275"/>
      <c r="AM51" s="275"/>
      <c r="AN51" s="275"/>
      <c r="AO51" s="275"/>
      <c r="AP51" s="275"/>
      <c r="AQ51" s="275"/>
      <c r="AR51" s="275"/>
      <c r="AS51" s="275"/>
      <c r="AT51" s="275"/>
      <c r="AU51" s="275"/>
      <c r="AV51" s="275"/>
      <c r="AW51" s="275"/>
      <c r="AX51" s="275"/>
      <c r="AZ51" s="275"/>
      <c r="BA51" s="278"/>
      <c r="BB51" s="207"/>
      <c r="BC51" s="207"/>
      <c r="BD51" s="277"/>
      <c r="BE51" s="278"/>
      <c r="BF51" s="207"/>
      <c r="BG51" s="207"/>
      <c r="BH51" s="277"/>
      <c r="BI51" s="278"/>
      <c r="BJ51" s="207"/>
      <c r="BK51" s="207"/>
      <c r="BL51" s="207"/>
      <c r="BM51" s="278"/>
      <c r="BN51" s="207"/>
      <c r="BO51" s="207"/>
      <c r="BP51" s="207"/>
      <c r="BQ51" s="278"/>
      <c r="BR51" s="207"/>
      <c r="BS51" s="207"/>
      <c r="BT51" s="277"/>
    </row>
    <row r="52" spans="1:72" ht="18.75">
      <c r="A52" s="279"/>
      <c r="B52" s="280"/>
      <c r="C52" s="208" t="s">
        <v>68</v>
      </c>
      <c r="D52" s="281">
        <f>SUMIF('tikina dataset'!D:D,'shelter impact summary'!C52,'tikina dataset'!E:E)</f>
        <v>483</v>
      </c>
      <c r="E52" s="282">
        <f>SUMIF('tikina dataset'!D:D,'shelter impact summary'!C52,'tikina dataset'!F:F)</f>
        <v>266</v>
      </c>
      <c r="F52" s="304">
        <f t="shared" si="28"/>
        <v>1.5806049081941886E-2</v>
      </c>
      <c r="G52" s="304">
        <f t="shared" si="12"/>
        <v>3.0680613658409431E-4</v>
      </c>
      <c r="H52" s="282">
        <f>SUMIF('Summary SADD - Pop Proj 2015'!B:B,'shelter impact summary'!C52,'Summary SADD - Pop Proj 2015'!D:D)</f>
        <v>124</v>
      </c>
      <c r="I52" s="392">
        <f t="shared" si="14"/>
        <v>0.46616541353383456</v>
      </c>
      <c r="J52" s="282">
        <f>SUMIF('Summary SADD - Pop Proj 2015'!B:B,'shelter impact summary'!C52,'Summary SADD - Pop Proj 2015'!C:C)</f>
        <v>148</v>
      </c>
      <c r="K52" s="392">
        <f t="shared" si="15"/>
        <v>0.55639097744360899</v>
      </c>
      <c r="L52" s="281">
        <f>SUMIF('tikina dataset'!D:D,'shelter impact summary'!C52,'tikina dataset'!G:G)</f>
        <v>56</v>
      </c>
      <c r="M52" s="283">
        <f t="shared" ref="M52:M57" si="46">SUM(E52/(D52/L52))</f>
        <v>30.840579710144926</v>
      </c>
      <c r="N52" s="385">
        <f t="shared" si="32"/>
        <v>8.625</v>
      </c>
      <c r="O52" s="304">
        <f>SUMIF('Vulnerability Index'!D:D,'shelter impact summary'!C52,'Vulnerability Index'!J:J)</f>
        <v>0.42100000000000004</v>
      </c>
      <c r="P52" s="435">
        <f>E52/$E$51</f>
        <v>1.5806049081941886E-2</v>
      </c>
      <c r="Q52" s="282">
        <f t="shared" ref="Q52:Q57" si="47">E52*O52</f>
        <v>111.986</v>
      </c>
      <c r="R52" s="284">
        <f t="shared" ref="R52:R57" si="48">Q52/N52</f>
        <v>12.983884057971014</v>
      </c>
      <c r="S52" s="281">
        <f>SUMIF('Housing Damage Assessment'!E:E,'shelter impact summary'!C52,'Housing Damage Assessment'!G:G)</f>
        <v>19</v>
      </c>
      <c r="T52" s="282">
        <f>SUMIF('Housing Damage Assessment'!E:E,'shelter impact summary'!C52,'Housing Damage Assessment'!H:H)</f>
        <v>8</v>
      </c>
      <c r="U52" s="282">
        <f t="shared" si="30"/>
        <v>27</v>
      </c>
      <c r="V52" s="270">
        <f t="shared" si="35"/>
        <v>0.6160714285714286</v>
      </c>
      <c r="W52" s="339">
        <f t="shared" si="36"/>
        <v>0.25939849624060152</v>
      </c>
      <c r="X52" s="281">
        <f t="shared" si="37"/>
        <v>232.875</v>
      </c>
      <c r="Y52" s="282">
        <f t="shared" si="38"/>
        <v>108.55827067669172</v>
      </c>
      <c r="Z52" s="282">
        <f t="shared" si="39"/>
        <v>129.56954887218043</v>
      </c>
      <c r="AA52" s="281">
        <f t="shared" si="40"/>
        <v>11.367000000000001</v>
      </c>
      <c r="AB52" s="282">
        <f t="shared" si="41"/>
        <v>98.040375000000012</v>
      </c>
      <c r="AC52" s="282">
        <f t="shared" si="42"/>
        <v>45.703031954887216</v>
      </c>
      <c r="AD52" s="284">
        <f t="shared" si="43"/>
        <v>54.54878007518797</v>
      </c>
      <c r="AE52" s="282"/>
      <c r="AF52" s="282"/>
      <c r="AG52" s="282"/>
      <c r="AH52" s="282"/>
      <c r="AI52" s="282"/>
      <c r="AJ52" s="282"/>
      <c r="AK52" s="282"/>
      <c r="AL52" s="282"/>
      <c r="AM52" s="282"/>
      <c r="AN52" s="282"/>
      <c r="AO52" s="282"/>
      <c r="AP52" s="282"/>
      <c r="AQ52" s="282"/>
      <c r="AR52" s="282"/>
      <c r="AS52" s="282"/>
      <c r="AT52" s="282"/>
      <c r="AU52" s="282"/>
      <c r="AV52" s="282"/>
      <c r="AW52" s="282"/>
      <c r="AX52" s="282"/>
      <c r="AZ52" s="282"/>
      <c r="BA52" s="286"/>
      <c r="BB52" s="285"/>
      <c r="BC52" s="285"/>
      <c r="BD52" s="287"/>
      <c r="BE52" s="286"/>
      <c r="BF52" s="285"/>
      <c r="BG52" s="285"/>
      <c r="BH52" s="287"/>
      <c r="BI52" s="286"/>
      <c r="BJ52" s="285"/>
      <c r="BK52" s="285"/>
      <c r="BL52" s="285"/>
      <c r="BM52" s="286"/>
      <c r="BN52" s="285"/>
      <c r="BO52" s="285"/>
      <c r="BP52" s="285"/>
      <c r="BQ52" s="286"/>
      <c r="BR52" s="285"/>
      <c r="BS52" s="285"/>
      <c r="BT52" s="287"/>
    </row>
    <row r="53" spans="1:72" ht="18.75">
      <c r="A53" s="279"/>
      <c r="B53" s="280"/>
      <c r="C53" s="209" t="s">
        <v>69</v>
      </c>
      <c r="D53" s="281">
        <f>SUMIF('tikina dataset'!D:D,'shelter impact summary'!C53,'tikina dataset'!E:E)</f>
        <v>2385</v>
      </c>
      <c r="E53" s="282">
        <f>SUMIF('tikina dataset'!D:D,'shelter impact summary'!C53,'tikina dataset'!F:F)</f>
        <v>2704</v>
      </c>
      <c r="F53" s="304">
        <f t="shared" si="28"/>
        <v>0.1606750252540258</v>
      </c>
      <c r="G53" s="304">
        <f t="shared" si="12"/>
        <v>3.1188112530954547E-3</v>
      </c>
      <c r="H53" s="282">
        <f>SUMIF('Summary SADD - Pop Proj 2015'!B:B,'shelter impact summary'!C53,'Summary SADD - Pop Proj 2015'!D:D)</f>
        <v>1304</v>
      </c>
      <c r="I53" s="392">
        <f t="shared" si="14"/>
        <v>0.48224852071005919</v>
      </c>
      <c r="J53" s="282">
        <f>SUMIF('Summary SADD - Pop Proj 2015'!B:B,'shelter impact summary'!C53,'Summary SADD - Pop Proj 2015'!C:C)</f>
        <v>1431</v>
      </c>
      <c r="K53" s="392">
        <f t="shared" si="15"/>
        <v>0.52921597633136097</v>
      </c>
      <c r="L53" s="281">
        <f>SUMIF('tikina dataset'!D:D,'shelter impact summary'!C53,'tikina dataset'!G:G)</f>
        <v>549</v>
      </c>
      <c r="M53" s="283">
        <f t="shared" si="46"/>
        <v>622.43018867924525</v>
      </c>
      <c r="N53" s="385">
        <f t="shared" si="32"/>
        <v>4.3442622950819674</v>
      </c>
      <c r="O53" s="304">
        <f>SUMIF('Vulnerability Index'!D:D,'shelter impact summary'!C53,'Vulnerability Index'!J:J)</f>
        <v>0.42100000000000004</v>
      </c>
      <c r="P53" s="435">
        <f t="shared" ref="P53:P57" si="49">E53/$E$51</f>
        <v>0.1606750252540258</v>
      </c>
      <c r="Q53" s="282">
        <f t="shared" si="47"/>
        <v>1138.384</v>
      </c>
      <c r="R53" s="284">
        <f t="shared" si="48"/>
        <v>262.04310943396229</v>
      </c>
      <c r="S53" s="281">
        <f>SUMIF('Housing Damage Assessment'!E:E,'shelter impact summary'!C53,'Housing Damage Assessment'!G:G)</f>
        <v>11</v>
      </c>
      <c r="T53" s="282">
        <f>SUMIF('Housing Damage Assessment'!E:E,'shelter impact summary'!C53,'Housing Damage Assessment'!H:H)</f>
        <v>12</v>
      </c>
      <c r="U53" s="282">
        <f t="shared" si="30"/>
        <v>23</v>
      </c>
      <c r="V53" s="270">
        <f t="shared" si="35"/>
        <v>1.7672664661945874E-2</v>
      </c>
      <c r="W53" s="339">
        <f t="shared" si="36"/>
        <v>1.927927054030459E-2</v>
      </c>
      <c r="X53" s="281">
        <f t="shared" si="37"/>
        <v>99.918032786885249</v>
      </c>
      <c r="Y53" s="282">
        <f t="shared" si="38"/>
        <v>48.185323503734601</v>
      </c>
      <c r="Z53" s="282">
        <f t="shared" si="39"/>
        <v>52.878219274420417</v>
      </c>
      <c r="AA53" s="281">
        <f t="shared" si="40"/>
        <v>9.6830000000000016</v>
      </c>
      <c r="AB53" s="282">
        <f t="shared" si="41"/>
        <v>42.065491803278697</v>
      </c>
      <c r="AC53" s="282">
        <f t="shared" si="42"/>
        <v>20.286021195072269</v>
      </c>
      <c r="AD53" s="284">
        <f t="shared" si="43"/>
        <v>22.261730314530997</v>
      </c>
      <c r="AE53" s="282"/>
      <c r="AF53" s="282"/>
      <c r="AG53" s="282"/>
      <c r="AH53" s="282"/>
      <c r="AI53" s="282"/>
      <c r="AJ53" s="282"/>
      <c r="AK53" s="282"/>
      <c r="AL53" s="282"/>
      <c r="AM53" s="282"/>
      <c r="AN53" s="282"/>
      <c r="AO53" s="282"/>
      <c r="AP53" s="282"/>
      <c r="AQ53" s="282"/>
      <c r="AR53" s="282"/>
      <c r="AS53" s="282"/>
      <c r="AT53" s="282"/>
      <c r="AU53" s="282"/>
      <c r="AV53" s="282"/>
      <c r="AW53" s="282"/>
      <c r="AX53" s="282"/>
      <c r="AZ53" s="282"/>
      <c r="BA53" s="286"/>
      <c r="BB53" s="285"/>
      <c r="BC53" s="285"/>
      <c r="BD53" s="287"/>
      <c r="BE53" s="286"/>
      <c r="BF53" s="285"/>
      <c r="BG53" s="285"/>
      <c r="BH53" s="287"/>
      <c r="BI53" s="286"/>
      <c r="BJ53" s="285"/>
      <c r="BK53" s="285"/>
      <c r="BL53" s="285"/>
      <c r="BM53" s="286"/>
      <c r="BN53" s="285"/>
      <c r="BO53" s="285"/>
      <c r="BP53" s="285"/>
      <c r="BQ53" s="286"/>
      <c r="BR53" s="285"/>
      <c r="BS53" s="285"/>
      <c r="BT53" s="287"/>
    </row>
    <row r="54" spans="1:72" ht="18.75">
      <c r="A54" s="279"/>
      <c r="B54" s="280"/>
      <c r="C54" s="208" t="s">
        <v>10</v>
      </c>
      <c r="D54" s="281">
        <f>SUMIF('tikina dataset'!D:D,'shelter impact summary'!C54,'tikina dataset'!E:E)</f>
        <v>3449</v>
      </c>
      <c r="E54" s="282">
        <f>SUMIF('tikina dataset'!D:D,'shelter impact summary'!C54,'tikina dataset'!F:F)</f>
        <v>3356</v>
      </c>
      <c r="F54" s="304">
        <f t="shared" si="28"/>
        <v>0.19941767187592846</v>
      </c>
      <c r="G54" s="304">
        <f t="shared" si="12"/>
        <v>3.8708323096850392E-3</v>
      </c>
      <c r="H54" s="282">
        <f>SUMIF('Summary SADD - Pop Proj 2015'!B:B,'shelter impact summary'!C54,'Summary SADD - Pop Proj 2015'!D:D)</f>
        <v>1558</v>
      </c>
      <c r="I54" s="392">
        <f t="shared" si="14"/>
        <v>0.4642431466030989</v>
      </c>
      <c r="J54" s="282">
        <f>SUMIF('Summary SADD - Pop Proj 2015'!B:B,'shelter impact summary'!C54,'Summary SADD - Pop Proj 2015'!C:C)</f>
        <v>1851</v>
      </c>
      <c r="K54" s="392">
        <f t="shared" si="15"/>
        <v>0.55154946364719903</v>
      </c>
      <c r="L54" s="281">
        <f>SUMIF('tikina dataset'!D:D,'shelter impact summary'!C54,'tikina dataset'!G:G)</f>
        <v>704</v>
      </c>
      <c r="M54" s="283">
        <f t="shared" si="46"/>
        <v>685.01710640765441</v>
      </c>
      <c r="N54" s="385">
        <f t="shared" si="32"/>
        <v>4.8991477272727275</v>
      </c>
      <c r="O54" s="304">
        <f>SUMIF('Vulnerability Index'!D:D,'shelter impact summary'!C54,'Vulnerability Index'!J:J)</f>
        <v>0.42100000000000004</v>
      </c>
      <c r="P54" s="435">
        <f t="shared" si="49"/>
        <v>0.19941767187592846</v>
      </c>
      <c r="Q54" s="282">
        <f t="shared" si="47"/>
        <v>1412.8760000000002</v>
      </c>
      <c r="R54" s="284">
        <f t="shared" si="48"/>
        <v>288.39220179762253</v>
      </c>
      <c r="S54" s="281">
        <f>SUMIF('Housing Damage Assessment'!E:E,'shelter impact summary'!C54,'Housing Damage Assessment'!G:G)</f>
        <v>949</v>
      </c>
      <c r="T54" s="282">
        <f>SUMIF('Housing Damage Assessment'!E:E,'shelter impact summary'!C54,'Housing Damage Assessment'!H:H)</f>
        <v>44</v>
      </c>
      <c r="U54" s="282">
        <f t="shared" si="30"/>
        <v>993</v>
      </c>
      <c r="V54" s="270">
        <f t="shared" si="35"/>
        <v>1.3853668632842129</v>
      </c>
      <c r="W54" s="339">
        <f t="shared" si="36"/>
        <v>6.4231972586412389E-2</v>
      </c>
      <c r="X54" s="281">
        <f t="shared" si="37"/>
        <v>4864.853693181818</v>
      </c>
      <c r="Y54" s="282">
        <f t="shared" si="38"/>
        <v>2258.4749862864337</v>
      </c>
      <c r="Z54" s="282">
        <f t="shared" si="39"/>
        <v>2683.2074451965273</v>
      </c>
      <c r="AA54" s="281">
        <f t="shared" si="40"/>
        <v>418.05300000000005</v>
      </c>
      <c r="AB54" s="282">
        <f t="shared" si="41"/>
        <v>2048.1034048295455</v>
      </c>
      <c r="AC54" s="282">
        <f t="shared" si="42"/>
        <v>950.81796922658873</v>
      </c>
      <c r="AD54" s="284">
        <f t="shared" si="43"/>
        <v>1129.630334427738</v>
      </c>
      <c r="AE54" s="282"/>
      <c r="AF54" s="282"/>
      <c r="AG54" s="282"/>
      <c r="AH54" s="282"/>
      <c r="AI54" s="282"/>
      <c r="AJ54" s="282"/>
      <c r="AK54" s="282"/>
      <c r="AL54" s="282"/>
      <c r="AM54" s="282"/>
      <c r="AN54" s="282"/>
      <c r="AO54" s="282"/>
      <c r="AP54" s="282"/>
      <c r="AQ54" s="282"/>
      <c r="AR54" s="282"/>
      <c r="AS54" s="282"/>
      <c r="AT54" s="282"/>
      <c r="AU54" s="282"/>
      <c r="AV54" s="282"/>
      <c r="AW54" s="282"/>
      <c r="AX54" s="282"/>
      <c r="AZ54" s="282"/>
      <c r="BA54" s="286"/>
      <c r="BB54" s="285"/>
      <c r="BC54" s="285"/>
      <c r="BD54" s="287"/>
      <c r="BE54" s="286"/>
      <c r="BF54" s="285"/>
      <c r="BG54" s="285"/>
      <c r="BH54" s="287"/>
      <c r="BI54" s="286"/>
      <c r="BJ54" s="285"/>
      <c r="BK54" s="285"/>
      <c r="BL54" s="285"/>
      <c r="BM54" s="286"/>
      <c r="BN54" s="285"/>
      <c r="BO54" s="285"/>
      <c r="BP54" s="285"/>
      <c r="BQ54" s="286"/>
      <c r="BR54" s="285"/>
      <c r="BS54" s="285"/>
      <c r="BT54" s="287"/>
    </row>
    <row r="55" spans="1:72" ht="18.75">
      <c r="A55" s="279"/>
      <c r="B55" s="280"/>
      <c r="C55" s="208" t="s">
        <v>2041</v>
      </c>
      <c r="D55" s="281">
        <f>SUMIF('tikina dataset'!D:D,'shelter impact summary'!C55,'tikina dataset'!E:E)</f>
        <v>319</v>
      </c>
      <c r="E55" s="282">
        <f>SUMIF('tikina dataset'!D:D,'shelter impact summary'!C55,'tikina dataset'!F:F)</f>
        <v>330</v>
      </c>
      <c r="F55" s="304">
        <f t="shared" si="28"/>
        <v>1.9609008259551964E-2</v>
      </c>
      <c r="G55" s="304">
        <f t="shared" si="12"/>
        <v>3.8062415440883878E-4</v>
      </c>
      <c r="H55" s="282">
        <f>SUMIF('Summary SADD - Pop Proj 2015'!B:B,'shelter impact summary'!C55,'Summary SADD - Pop Proj 2015'!D:D)</f>
        <v>119</v>
      </c>
      <c r="I55" s="392">
        <f t="shared" si="14"/>
        <v>0.3606060606060606</v>
      </c>
      <c r="J55" s="282">
        <f>SUMIF('Summary SADD - Pop Proj 2015'!B:B,'shelter impact summary'!C55,'Summary SADD - Pop Proj 2015'!C:C)</f>
        <v>208</v>
      </c>
      <c r="K55" s="392">
        <f t="shared" si="15"/>
        <v>0.63030303030303025</v>
      </c>
      <c r="L55" s="281">
        <f>SUMIF('tikina dataset'!D:D,'shelter impact summary'!C55,'tikina dataset'!G:G)</f>
        <v>69</v>
      </c>
      <c r="M55" s="283">
        <f t="shared" si="46"/>
        <v>71.379310344827587</v>
      </c>
      <c r="N55" s="385">
        <f t="shared" si="32"/>
        <v>4.6231884057971016</v>
      </c>
      <c r="O55" s="304">
        <f>SUMIF('Vulnerability Index'!D:D,'shelter impact summary'!C55,'Vulnerability Index'!J:J)</f>
        <v>0.42100000000000004</v>
      </c>
      <c r="P55" s="435">
        <f t="shared" si="49"/>
        <v>1.9609008259551964E-2</v>
      </c>
      <c r="Q55" s="282">
        <f t="shared" si="47"/>
        <v>138.93</v>
      </c>
      <c r="R55" s="284">
        <f t="shared" si="48"/>
        <v>30.050689655172416</v>
      </c>
      <c r="S55" s="281">
        <f>SUMIF('Housing Damage Assessment'!E:E,'shelter impact summary'!C55,'Housing Damage Assessment'!G:G)</f>
        <v>9</v>
      </c>
      <c r="T55" s="282">
        <f>SUMIF('Housing Damage Assessment'!E:E,'shelter impact summary'!C55,'Housing Damage Assessment'!H:H)</f>
        <v>3</v>
      </c>
      <c r="U55" s="282">
        <f t="shared" si="30"/>
        <v>12</v>
      </c>
      <c r="V55" s="270">
        <f t="shared" si="35"/>
        <v>0.12608695652173912</v>
      </c>
      <c r="W55" s="339">
        <f t="shared" si="36"/>
        <v>4.2028985507246375E-2</v>
      </c>
      <c r="X55" s="281">
        <f t="shared" si="37"/>
        <v>55.478260869565219</v>
      </c>
      <c r="Y55" s="282">
        <f t="shared" si="38"/>
        <v>20.005797101449275</v>
      </c>
      <c r="Z55" s="282">
        <f t="shared" si="39"/>
        <v>34.96811594202898</v>
      </c>
      <c r="AA55" s="281">
        <f t="shared" si="40"/>
        <v>5.0520000000000005</v>
      </c>
      <c r="AB55" s="282">
        <f t="shared" si="41"/>
        <v>23.35634782608696</v>
      </c>
      <c r="AC55" s="282">
        <f t="shared" si="42"/>
        <v>8.4224405797101465</v>
      </c>
      <c r="AD55" s="284">
        <f t="shared" si="43"/>
        <v>14.721576811594202</v>
      </c>
      <c r="AE55" s="282"/>
      <c r="AF55" s="282"/>
      <c r="AG55" s="282"/>
      <c r="AH55" s="282"/>
      <c r="AI55" s="282"/>
      <c r="AJ55" s="282"/>
      <c r="AK55" s="282"/>
      <c r="AL55" s="282"/>
      <c r="AM55" s="282"/>
      <c r="AN55" s="282"/>
      <c r="AO55" s="282"/>
      <c r="AP55" s="282"/>
      <c r="AQ55" s="282"/>
      <c r="AR55" s="282"/>
      <c r="AS55" s="282"/>
      <c r="AT55" s="282"/>
      <c r="AU55" s="282"/>
      <c r="AV55" s="282"/>
      <c r="AW55" s="282"/>
      <c r="AX55" s="282"/>
      <c r="AZ55" s="282"/>
      <c r="BA55" s="286"/>
      <c r="BB55" s="285"/>
      <c r="BC55" s="285"/>
      <c r="BD55" s="287"/>
      <c r="BE55" s="286"/>
      <c r="BF55" s="285"/>
      <c r="BG55" s="285"/>
      <c r="BH55" s="287"/>
      <c r="BI55" s="286"/>
      <c r="BJ55" s="285"/>
      <c r="BK55" s="285"/>
      <c r="BL55" s="285"/>
      <c r="BM55" s="286"/>
      <c r="BN55" s="285"/>
      <c r="BO55" s="285"/>
      <c r="BP55" s="285"/>
      <c r="BQ55" s="286"/>
      <c r="BR55" s="285"/>
      <c r="BS55" s="285"/>
      <c r="BT55" s="287"/>
    </row>
    <row r="56" spans="1:72" ht="18.75">
      <c r="A56" s="293"/>
      <c r="B56" s="280"/>
      <c r="C56" s="208" t="s">
        <v>71</v>
      </c>
      <c r="D56" s="281">
        <f>SUMIF('tikina dataset'!D:D,'shelter impact summary'!C56,'tikina dataset'!E:E)</f>
        <v>602</v>
      </c>
      <c r="E56" s="282">
        <f>SUMIF('tikina dataset'!D:D,'shelter impact summary'!C56,'tikina dataset'!F:F)</f>
        <v>623</v>
      </c>
      <c r="F56" s="304">
        <f t="shared" si="28"/>
        <v>3.7019430744548103E-2</v>
      </c>
      <c r="G56" s="304">
        <f t="shared" si="12"/>
        <v>7.185722672627472E-4</v>
      </c>
      <c r="H56" s="282">
        <f>SUMIF('Summary SADD - Pop Proj 2015'!B:B,'shelter impact summary'!C56,'Summary SADD - Pop Proj 2015'!D:D)</f>
        <v>291</v>
      </c>
      <c r="I56" s="392">
        <f t="shared" si="14"/>
        <v>0.46709470304975925</v>
      </c>
      <c r="J56" s="282">
        <f>SUMIF('Summary SADD - Pop Proj 2015'!B:B,'shelter impact summary'!C56,'Summary SADD - Pop Proj 2015'!C:C)</f>
        <v>344</v>
      </c>
      <c r="K56" s="392">
        <f t="shared" si="15"/>
        <v>0.5521669341894061</v>
      </c>
      <c r="L56" s="281">
        <f>SUMIF('tikina dataset'!D:D,'shelter impact summary'!C56,'tikina dataset'!G:G)</f>
        <v>131</v>
      </c>
      <c r="M56" s="283">
        <f t="shared" si="46"/>
        <v>135.56976744186045</v>
      </c>
      <c r="N56" s="385">
        <f t="shared" si="32"/>
        <v>4.5954198473282446</v>
      </c>
      <c r="O56" s="304">
        <f>SUMIF('Vulnerability Index'!D:D,'shelter impact summary'!C56,'Vulnerability Index'!J:J)</f>
        <v>0.42100000000000004</v>
      </c>
      <c r="P56" s="435">
        <f t="shared" si="49"/>
        <v>3.7019430744548103E-2</v>
      </c>
      <c r="Q56" s="282">
        <f t="shared" si="47"/>
        <v>262.28300000000002</v>
      </c>
      <c r="R56" s="284">
        <f t="shared" si="48"/>
        <v>57.074872093023252</v>
      </c>
      <c r="S56" s="281">
        <f>SUMIF('Housing Damage Assessment'!E:E,'shelter impact summary'!C56,'Housing Damage Assessment'!G:G)</f>
        <v>9</v>
      </c>
      <c r="T56" s="282">
        <f>SUMIF('Housing Damage Assessment'!E:E,'shelter impact summary'!C56,'Housing Damage Assessment'!H:H)</f>
        <v>17</v>
      </c>
      <c r="U56" s="282">
        <f t="shared" si="30"/>
        <v>26</v>
      </c>
      <c r="V56" s="270">
        <f t="shared" si="35"/>
        <v>6.6386482545672879E-2</v>
      </c>
      <c r="W56" s="339">
        <f t="shared" si="36"/>
        <v>0.12539668925293765</v>
      </c>
      <c r="X56" s="281">
        <f t="shared" si="37"/>
        <v>119.48091603053436</v>
      </c>
      <c r="Y56" s="282">
        <f t="shared" si="38"/>
        <v>55.80890299339567</v>
      </c>
      <c r="Z56" s="282">
        <f t="shared" si="39"/>
        <v>65.973411098722025</v>
      </c>
      <c r="AA56" s="281">
        <f t="shared" si="40"/>
        <v>10.946000000000002</v>
      </c>
      <c r="AB56" s="282">
        <f t="shared" si="41"/>
        <v>50.301465648854972</v>
      </c>
      <c r="AC56" s="282">
        <f t="shared" si="42"/>
        <v>23.495548160219577</v>
      </c>
      <c r="AD56" s="284">
        <f t="shared" si="43"/>
        <v>27.774806072561976</v>
      </c>
      <c r="AE56" s="282"/>
      <c r="AF56" s="282"/>
      <c r="AG56" s="282"/>
      <c r="AH56" s="282"/>
      <c r="AI56" s="282"/>
      <c r="AJ56" s="282"/>
      <c r="AK56" s="282"/>
      <c r="AL56" s="282"/>
      <c r="AM56" s="282"/>
      <c r="AN56" s="282"/>
      <c r="AO56" s="282"/>
      <c r="AP56" s="282"/>
      <c r="AQ56" s="282"/>
      <c r="AR56" s="282"/>
      <c r="AS56" s="282"/>
      <c r="AT56" s="282"/>
      <c r="AU56" s="282"/>
      <c r="AV56" s="282"/>
      <c r="AW56" s="282"/>
      <c r="AX56" s="282"/>
      <c r="AZ56" s="282"/>
      <c r="BA56" s="286"/>
      <c r="BB56" s="285"/>
      <c r="BC56" s="285"/>
      <c r="BD56" s="287"/>
      <c r="BE56" s="286"/>
      <c r="BF56" s="285"/>
      <c r="BG56" s="285"/>
      <c r="BH56" s="287"/>
      <c r="BI56" s="286"/>
      <c r="BJ56" s="285"/>
      <c r="BK56" s="285"/>
      <c r="BL56" s="285"/>
      <c r="BM56" s="286"/>
      <c r="BN56" s="285"/>
      <c r="BO56" s="285"/>
      <c r="BP56" s="285"/>
      <c r="BQ56" s="286"/>
      <c r="BR56" s="285"/>
      <c r="BS56" s="285"/>
      <c r="BT56" s="287"/>
    </row>
    <row r="57" spans="1:72" ht="18.75">
      <c r="A57" s="293"/>
      <c r="B57" s="209"/>
      <c r="C57" s="209" t="s">
        <v>72</v>
      </c>
      <c r="D57" s="281">
        <f>SUMIF('tikina dataset'!D:D,'shelter impact summary'!C57,'tikina dataset'!E:E)</f>
        <v>9223</v>
      </c>
      <c r="E57" s="282">
        <f>SUMIF('tikina dataset'!D:D,'shelter impact summary'!C57,'tikina dataset'!F:F)</f>
        <v>9550</v>
      </c>
      <c r="F57" s="304">
        <f t="shared" si="28"/>
        <v>0.5674728147840038</v>
      </c>
      <c r="G57" s="304">
        <f t="shared" si="12"/>
        <v>1.1015032347286091E-2</v>
      </c>
      <c r="H57" s="282">
        <f>SUMIF('Summary SADD - Pop Proj 2015'!B:B,'shelter impact summary'!C57,'Summary SADD - Pop Proj 2015'!D:D)</f>
        <v>4655</v>
      </c>
      <c r="I57" s="392">
        <f t="shared" si="14"/>
        <v>0.48743455497382199</v>
      </c>
      <c r="J57" s="282">
        <f>SUMIF('Summary SADD - Pop Proj 2015'!B:B,'shelter impact summary'!C57,'Summary SADD - Pop Proj 2015'!C:C)</f>
        <v>4929</v>
      </c>
      <c r="K57" s="392">
        <f t="shared" si="15"/>
        <v>0.51612565445026182</v>
      </c>
      <c r="L57" s="281">
        <f>SUMIF('tikina dataset'!D:D,'shelter impact summary'!C57,'tikina dataset'!G:G)</f>
        <v>1844</v>
      </c>
      <c r="M57" s="283">
        <f t="shared" si="46"/>
        <v>1909.3787270953053</v>
      </c>
      <c r="N57" s="385">
        <f t="shared" si="32"/>
        <v>5.0016268980477223</v>
      </c>
      <c r="O57" s="304">
        <f>SUMIF('Vulnerability Index'!D:D,'shelter impact summary'!C57,'Vulnerability Index'!J:J)</f>
        <v>0.42100000000000004</v>
      </c>
      <c r="P57" s="435">
        <f t="shared" si="49"/>
        <v>0.5674728147840038</v>
      </c>
      <c r="Q57" s="282">
        <f t="shared" si="47"/>
        <v>4020.55</v>
      </c>
      <c r="R57" s="284">
        <f t="shared" si="48"/>
        <v>803.84844410712356</v>
      </c>
      <c r="S57" s="281">
        <f>SUMIF('Housing Damage Assessment'!E:E,'shelter impact summary'!C57,'Housing Damage Assessment'!G:G)</f>
        <v>415</v>
      </c>
      <c r="T57" s="282">
        <f>SUMIF('Housing Damage Assessment'!E:E,'shelter impact summary'!C57,'Housing Damage Assessment'!H:H)</f>
        <v>563</v>
      </c>
      <c r="U57" s="282">
        <f t="shared" si="30"/>
        <v>978</v>
      </c>
      <c r="V57" s="270">
        <f t="shared" si="35"/>
        <v>0.21734818457484867</v>
      </c>
      <c r="W57" s="339">
        <f t="shared" si="36"/>
        <v>0.29486030823045734</v>
      </c>
      <c r="X57" s="281">
        <f t="shared" si="37"/>
        <v>4891.5911062906725</v>
      </c>
      <c r="Y57" s="282">
        <f t="shared" si="38"/>
        <v>2384.3305340086995</v>
      </c>
      <c r="Z57" s="282">
        <f t="shared" si="39"/>
        <v>2524.6756610373536</v>
      </c>
      <c r="AA57" s="281">
        <f t="shared" si="40"/>
        <v>411.73800000000006</v>
      </c>
      <c r="AB57" s="282">
        <f t="shared" si="41"/>
        <v>2059.3598557483733</v>
      </c>
      <c r="AC57" s="282">
        <f t="shared" si="42"/>
        <v>1003.8031548176626</v>
      </c>
      <c r="AD57" s="284">
        <f t="shared" si="43"/>
        <v>1062.8884532967261</v>
      </c>
      <c r="AE57" s="282"/>
      <c r="AF57" s="282"/>
      <c r="AG57" s="282"/>
      <c r="AH57" s="282"/>
      <c r="AI57" s="282"/>
      <c r="AJ57" s="282"/>
      <c r="AK57" s="282"/>
      <c r="AL57" s="282"/>
      <c r="AM57" s="282"/>
      <c r="AN57" s="282"/>
      <c r="AO57" s="282"/>
      <c r="AP57" s="282"/>
      <c r="AQ57" s="282"/>
      <c r="AR57" s="282"/>
      <c r="AS57" s="282"/>
      <c r="AT57" s="282"/>
      <c r="AU57" s="282"/>
      <c r="AV57" s="282"/>
      <c r="AW57" s="282"/>
      <c r="AX57" s="282"/>
      <c r="AZ57" s="282"/>
      <c r="BA57" s="286"/>
      <c r="BB57" s="285"/>
      <c r="BC57" s="285"/>
      <c r="BD57" s="287"/>
      <c r="BE57" s="286"/>
      <c r="BF57" s="285"/>
      <c r="BG57" s="285"/>
      <c r="BH57" s="287"/>
      <c r="BI57" s="286"/>
      <c r="BJ57" s="285"/>
      <c r="BK57" s="285"/>
      <c r="BL57" s="285"/>
      <c r="BM57" s="286"/>
      <c r="BN57" s="285"/>
      <c r="BO57" s="285"/>
      <c r="BP57" s="285"/>
      <c r="BQ57" s="286"/>
      <c r="BR57" s="285"/>
      <c r="BS57" s="285"/>
      <c r="BT57" s="287"/>
    </row>
    <row r="58" spans="1:72" s="294" customFormat="1" ht="20.25" customHeight="1">
      <c r="A58" s="266" t="s">
        <v>371</v>
      </c>
      <c r="B58" s="206"/>
      <c r="C58" s="206"/>
      <c r="D58" s="267">
        <f>SUM(D59,D63,D72,D78)</f>
        <v>137963</v>
      </c>
      <c r="E58" s="268">
        <f>SUM(E59,E63,E72,E78)</f>
        <v>142860</v>
      </c>
      <c r="F58" s="302">
        <f t="shared" si="28"/>
        <v>0.16477565666317184</v>
      </c>
      <c r="G58" s="302">
        <f t="shared" si="12"/>
        <v>0.16477565666317184</v>
      </c>
      <c r="H58" s="268">
        <f t="shared" ref="H58:J58" si="50">SUM(H59,H63,H72,H78)</f>
        <v>69917</v>
      </c>
      <c r="I58" s="390">
        <f t="shared" si="14"/>
        <v>0.48940921181576369</v>
      </c>
      <c r="J58" s="268">
        <f t="shared" si="50"/>
        <v>73690</v>
      </c>
      <c r="K58" s="390">
        <f t="shared" si="15"/>
        <v>0.51581968360632791</v>
      </c>
      <c r="L58" s="267">
        <f>SUM(L59,L63,L72,L78)</f>
        <v>29028</v>
      </c>
      <c r="M58" s="268">
        <f>SUM(M59,M63,M72,M78)</f>
        <v>30058.317922446928</v>
      </c>
      <c r="N58" s="383">
        <f t="shared" si="32"/>
        <v>4.7527609618273123</v>
      </c>
      <c r="O58" s="302">
        <v>0.48</v>
      </c>
      <c r="P58" s="434">
        <f>E58/$E$110</f>
        <v>0.16477565666317184</v>
      </c>
      <c r="Q58" s="268">
        <f>SUM(Q59,Q63,Q72,Q78)</f>
        <v>64327.067000000003</v>
      </c>
      <c r="R58" s="269">
        <f>SUM(R59,R63,R72,R78)</f>
        <v>13441.836679096172</v>
      </c>
      <c r="S58" s="267">
        <f>SUMIF('Housing Damage Assessment'!C:C,'shelter impact summary'!A58,'Housing Damage Assessment'!G:G)</f>
        <v>1230</v>
      </c>
      <c r="T58" s="268">
        <f>SUMIF('Housing Damage Assessment'!C:C,'shelter impact summary'!A58,'Housing Damage Assessment'!H:H)</f>
        <v>2706</v>
      </c>
      <c r="U58" s="268">
        <f t="shared" si="30"/>
        <v>3936</v>
      </c>
      <c r="V58" s="270">
        <f t="shared" si="35"/>
        <v>4.0920453472263717E-2</v>
      </c>
      <c r="W58" s="339">
        <f t="shared" si="36"/>
        <v>9.002499763898017E-2</v>
      </c>
      <c r="X58" s="267">
        <f t="shared" si="37"/>
        <v>18706.867145752301</v>
      </c>
      <c r="Y58" s="268">
        <f t="shared" si="38"/>
        <v>9155.3131053448396</v>
      </c>
      <c r="Z58" s="268">
        <f t="shared" si="39"/>
        <v>9649.3702923875626</v>
      </c>
      <c r="AA58" s="267">
        <f t="shared" si="40"/>
        <v>1889.28</v>
      </c>
      <c r="AB58" s="268">
        <f t="shared" si="41"/>
        <v>8979.2962299611045</v>
      </c>
      <c r="AC58" s="268">
        <f t="shared" si="42"/>
        <v>4394.550290565523</v>
      </c>
      <c r="AD58" s="269">
        <f t="shared" si="43"/>
        <v>4631.6977403460296</v>
      </c>
      <c r="AE58" s="268"/>
      <c r="AF58" s="268"/>
      <c r="AG58" s="268"/>
      <c r="AH58" s="268"/>
      <c r="AI58" s="268"/>
      <c r="AJ58" s="268"/>
      <c r="AK58" s="268"/>
      <c r="AL58" s="268"/>
      <c r="AM58" s="268"/>
      <c r="AN58" s="268"/>
      <c r="AO58" s="268"/>
      <c r="AP58" s="268"/>
      <c r="AQ58" s="268"/>
      <c r="AR58" s="268"/>
      <c r="AS58" s="268"/>
      <c r="AT58" s="268"/>
      <c r="AU58" s="268"/>
      <c r="AV58" s="268"/>
      <c r="AW58" s="268"/>
      <c r="AX58" s="268"/>
      <c r="AZ58" s="268"/>
      <c r="BA58" s="266"/>
      <c r="BB58" s="206"/>
      <c r="BC58" s="206"/>
      <c r="BD58" s="271"/>
      <c r="BE58" s="266"/>
      <c r="BF58" s="206"/>
      <c r="BG58" s="206"/>
      <c r="BH58" s="271"/>
      <c r="BI58" s="266"/>
      <c r="BJ58" s="206"/>
      <c r="BK58" s="206"/>
      <c r="BL58" s="206"/>
      <c r="BM58" s="266"/>
      <c r="BN58" s="206"/>
      <c r="BO58" s="206"/>
      <c r="BP58" s="206"/>
      <c r="BQ58" s="266"/>
      <c r="BR58" s="206"/>
      <c r="BS58" s="206"/>
      <c r="BT58" s="271"/>
    </row>
    <row r="59" spans="1:72" ht="18.75">
      <c r="A59" s="279"/>
      <c r="B59" s="273" t="s">
        <v>29</v>
      </c>
      <c r="C59" s="207"/>
      <c r="D59" s="274">
        <f>SUM(D60:D62)</f>
        <v>14176</v>
      </c>
      <c r="E59" s="275">
        <f>SUM(E60:E62)</f>
        <v>14679</v>
      </c>
      <c r="F59" s="303">
        <f t="shared" si="28"/>
        <v>0.10275094498110038</v>
      </c>
      <c r="G59" s="303">
        <f t="shared" si="12"/>
        <v>1.6930854432022257E-2</v>
      </c>
      <c r="H59" s="275">
        <f t="shared" ref="H59:J59" si="51">SUM(H60:H62)</f>
        <v>7096</v>
      </c>
      <c r="I59" s="391">
        <f t="shared" si="14"/>
        <v>0.48341167654472378</v>
      </c>
      <c r="J59" s="275">
        <f t="shared" si="51"/>
        <v>7758</v>
      </c>
      <c r="K59" s="391">
        <f t="shared" si="15"/>
        <v>0.5285101164929491</v>
      </c>
      <c r="L59" s="274">
        <f>SUM(L60:L62)</f>
        <v>3000</v>
      </c>
      <c r="M59" s="275">
        <f>SUM(M60:M62)</f>
        <v>3106.4449302941302</v>
      </c>
      <c r="N59" s="384">
        <f t="shared" si="32"/>
        <v>4.7253372679650676</v>
      </c>
      <c r="O59" s="303">
        <f>(O62*P62)+(O61*P61)+(O60*P60)</f>
        <v>0.52600000000000002</v>
      </c>
      <c r="P59" s="435">
        <f>E59/$E$58</f>
        <v>0.10275094498110038</v>
      </c>
      <c r="Q59" s="275">
        <f>SUM(Q60:Q62)</f>
        <v>7721.1539999999995</v>
      </c>
      <c r="R59" s="276">
        <f>SUM(R60:R62)</f>
        <v>1633.9900333347127</v>
      </c>
      <c r="S59" s="274">
        <f>SUMIF('Housing Damage Assessment'!D:D,'shelter impact summary'!B59,'Housing Damage Assessment'!G:G)</f>
        <v>233</v>
      </c>
      <c r="T59" s="275">
        <f>SUMIF('Housing Damage Assessment'!D:D,'shelter impact summary'!B59,'Housing Damage Assessment'!H:H)</f>
        <v>511</v>
      </c>
      <c r="U59" s="275">
        <f t="shared" si="30"/>
        <v>744</v>
      </c>
      <c r="V59" s="270">
        <f t="shared" si="35"/>
        <v>7.5005353459762975E-2</v>
      </c>
      <c r="W59" s="339">
        <f t="shared" si="36"/>
        <v>0.16449671939029561</v>
      </c>
      <c r="X59" s="274">
        <f t="shared" si="37"/>
        <v>3515.6509273660104</v>
      </c>
      <c r="Y59" s="275">
        <f t="shared" si="38"/>
        <v>1699.5067089440161</v>
      </c>
      <c r="Z59" s="275">
        <f t="shared" si="39"/>
        <v>1858.0570811707546</v>
      </c>
      <c r="AA59" s="274">
        <f t="shared" si="40"/>
        <v>391.34399999999999</v>
      </c>
      <c r="AB59" s="275">
        <f t="shared" si="41"/>
        <v>1849.2323877945216</v>
      </c>
      <c r="AC59" s="275">
        <f t="shared" si="42"/>
        <v>893.94052890455248</v>
      </c>
      <c r="AD59" s="276">
        <f t="shared" si="43"/>
        <v>977.33802469581701</v>
      </c>
      <c r="AE59" s="275"/>
      <c r="AF59" s="275"/>
      <c r="AG59" s="275"/>
      <c r="AH59" s="275"/>
      <c r="AI59" s="275"/>
      <c r="AJ59" s="275"/>
      <c r="AK59" s="275"/>
      <c r="AL59" s="275"/>
      <c r="AM59" s="275"/>
      <c r="AN59" s="275"/>
      <c r="AO59" s="275"/>
      <c r="AP59" s="275"/>
      <c r="AQ59" s="275"/>
      <c r="AR59" s="275"/>
      <c r="AS59" s="275"/>
      <c r="AT59" s="275"/>
      <c r="AU59" s="275"/>
      <c r="AV59" s="275"/>
      <c r="AW59" s="275"/>
      <c r="AX59" s="275"/>
      <c r="AZ59" s="275"/>
      <c r="BA59" s="278"/>
      <c r="BB59" s="207"/>
      <c r="BC59" s="207"/>
      <c r="BD59" s="277"/>
      <c r="BE59" s="278"/>
      <c r="BF59" s="207"/>
      <c r="BG59" s="207"/>
      <c r="BH59" s="277"/>
      <c r="BI59" s="278"/>
      <c r="BJ59" s="207"/>
      <c r="BK59" s="207"/>
      <c r="BL59" s="207"/>
      <c r="BM59" s="278"/>
      <c r="BN59" s="207"/>
      <c r="BO59" s="207"/>
      <c r="BP59" s="207"/>
      <c r="BQ59" s="278"/>
      <c r="BR59" s="207"/>
      <c r="BS59" s="207"/>
      <c r="BT59" s="277"/>
    </row>
    <row r="60" spans="1:72" ht="18.75">
      <c r="A60" s="279"/>
      <c r="B60" s="289"/>
      <c r="C60" s="208" t="s">
        <v>29</v>
      </c>
      <c r="D60" s="281">
        <f>SUMIF('tikina dataset'!D:D,'shelter impact summary'!C60,'tikina dataset'!E:E)</f>
        <v>5780</v>
      </c>
      <c r="E60" s="282">
        <f>SUMIF('tikina dataset'!D:D,'shelter impact summary'!C60,'tikina dataset'!F:F)</f>
        <v>5985</v>
      </c>
      <c r="F60" s="304">
        <f t="shared" si="28"/>
        <v>0.40772532188841204</v>
      </c>
      <c r="G60" s="304">
        <f t="shared" si="12"/>
        <v>6.9031380731421213E-3</v>
      </c>
      <c r="H60" s="282">
        <f>SUMIF('Summary SADD - Pop Proj 2015'!B:B,'shelter impact summary'!C60,'Summary SADD - Pop Proj 2015'!D:D)</f>
        <v>2968</v>
      </c>
      <c r="I60" s="392">
        <f t="shared" si="14"/>
        <v>0.49590643274853802</v>
      </c>
      <c r="J60" s="282">
        <f>SUMIF('Summary SADD - Pop Proj 2015'!B:B,'shelter impact summary'!C60,'Summary SADD - Pop Proj 2015'!C:C)</f>
        <v>3098</v>
      </c>
      <c r="K60" s="392">
        <f t="shared" si="15"/>
        <v>0.5176274018379281</v>
      </c>
      <c r="L60" s="281">
        <f>SUMIF('tikina dataset'!D:D,'shelter impact summary'!C60,'tikina dataset'!G:G)</f>
        <v>1297</v>
      </c>
      <c r="M60" s="283">
        <f>SUM(E60/(D60/L60))</f>
        <v>1343.000865051903</v>
      </c>
      <c r="N60" s="385">
        <f t="shared" si="32"/>
        <v>4.4564379336931381</v>
      </c>
      <c r="O60" s="304">
        <f>SUMIF('Vulnerability Index'!D:D,'shelter impact summary'!C60,'Vulnerability Index'!J:J)</f>
        <v>0.52600000000000002</v>
      </c>
      <c r="P60" s="435">
        <f>E60/$E$59</f>
        <v>0.40772532188841204</v>
      </c>
      <c r="Q60" s="282">
        <f>E60*O60</f>
        <v>3148.11</v>
      </c>
      <c r="R60" s="284">
        <f>Q60/N60</f>
        <v>706.41845501730108</v>
      </c>
      <c r="S60" s="281">
        <f>SUMIF('Housing Damage Assessment'!E:E,'shelter impact summary'!C60,'Housing Damage Assessment'!G:G)</f>
        <v>13</v>
      </c>
      <c r="T60" s="282">
        <f>SUMIF('Housing Damage Assessment'!E:E,'shelter impact summary'!C60,'Housing Damage Assessment'!H:H)</f>
        <v>48</v>
      </c>
      <c r="U60" s="282">
        <f t="shared" si="30"/>
        <v>61</v>
      </c>
      <c r="V60" s="270">
        <f t="shared" si="35"/>
        <v>9.6798150606534333E-3</v>
      </c>
      <c r="W60" s="339">
        <f t="shared" si="36"/>
        <v>3.5740855608566525E-2</v>
      </c>
      <c r="X60" s="281">
        <f t="shared" si="37"/>
        <v>271.8427139552814</v>
      </c>
      <c r="Y60" s="282">
        <f t="shared" si="38"/>
        <v>134.80855054624482</v>
      </c>
      <c r="Z60" s="282">
        <f t="shared" si="39"/>
        <v>140.7132377332434</v>
      </c>
      <c r="AA60" s="281">
        <f t="shared" si="40"/>
        <v>32.085999999999999</v>
      </c>
      <c r="AB60" s="282">
        <f t="shared" si="41"/>
        <v>142.98926754047801</v>
      </c>
      <c r="AC60" s="282">
        <f t="shared" si="42"/>
        <v>70.909297587324772</v>
      </c>
      <c r="AD60" s="284">
        <f t="shared" si="43"/>
        <v>74.01516304768603</v>
      </c>
      <c r="AE60" s="282"/>
      <c r="AF60" s="282"/>
      <c r="AG60" s="282"/>
      <c r="AH60" s="282"/>
      <c r="AI60" s="282"/>
      <c r="AJ60" s="282"/>
      <c r="AK60" s="282"/>
      <c r="AL60" s="282"/>
      <c r="AM60" s="282"/>
      <c r="AN60" s="282"/>
      <c r="AO60" s="282"/>
      <c r="AP60" s="282"/>
      <c r="AQ60" s="282"/>
      <c r="AR60" s="282"/>
      <c r="AS60" s="282"/>
      <c r="AT60" s="282"/>
      <c r="AU60" s="282"/>
      <c r="AV60" s="282"/>
      <c r="AW60" s="282"/>
      <c r="AX60" s="282"/>
      <c r="AZ60" s="282"/>
      <c r="BA60" s="286"/>
      <c r="BB60" s="285"/>
      <c r="BC60" s="285"/>
      <c r="BD60" s="287"/>
      <c r="BE60" s="286"/>
      <c r="BF60" s="285"/>
      <c r="BG60" s="285"/>
      <c r="BH60" s="287"/>
      <c r="BI60" s="286"/>
      <c r="BJ60" s="285"/>
      <c r="BK60" s="285"/>
      <c r="BL60" s="285"/>
      <c r="BM60" s="286"/>
      <c r="BN60" s="285"/>
      <c r="BO60" s="285"/>
      <c r="BP60" s="285"/>
      <c r="BQ60" s="286"/>
      <c r="BR60" s="285"/>
      <c r="BS60" s="285"/>
      <c r="BT60" s="287"/>
    </row>
    <row r="61" spans="1:72" ht="18.75">
      <c r="A61" s="279"/>
      <c r="B61" s="280"/>
      <c r="C61" s="208" t="s">
        <v>73</v>
      </c>
      <c r="D61" s="281">
        <f>SUMIF('tikina dataset'!D:D,'shelter impact summary'!C61,'tikina dataset'!E:E)</f>
        <v>4571</v>
      </c>
      <c r="E61" s="282">
        <f>SUMIF('tikina dataset'!D:D,'shelter impact summary'!C61,'tikina dataset'!F:F)</f>
        <v>4733</v>
      </c>
      <c r="F61" s="304">
        <f t="shared" si="28"/>
        <v>0.32243340827031813</v>
      </c>
      <c r="G61" s="304">
        <f t="shared" si="12"/>
        <v>5.4590730994455577E-3</v>
      </c>
      <c r="H61" s="282">
        <f>SUMIF('Summary SADD - Pop Proj 2015'!B:B,'shelter impact summary'!C61,'Summary SADD - Pop Proj 2015'!D:D)</f>
        <v>2282</v>
      </c>
      <c r="I61" s="392">
        <f t="shared" si="14"/>
        <v>0.48214663004436931</v>
      </c>
      <c r="J61" s="282">
        <f>SUMIF('Summary SADD - Pop Proj 2015'!B:B,'shelter impact summary'!C61,'Summary SADD - Pop Proj 2015'!C:C)</f>
        <v>2510</v>
      </c>
      <c r="K61" s="392">
        <f t="shared" si="15"/>
        <v>0.53031903655186985</v>
      </c>
      <c r="L61" s="281">
        <f>SUMIF('tikina dataset'!D:D,'shelter impact summary'!C61,'tikina dataset'!G:G)</f>
        <v>933</v>
      </c>
      <c r="M61" s="283">
        <f>SUM(E61/(D61/L61))</f>
        <v>966.06628746444972</v>
      </c>
      <c r="N61" s="385">
        <f t="shared" si="32"/>
        <v>4.89924973204716</v>
      </c>
      <c r="O61" s="304">
        <f>SUMIF('Vulnerability Index'!D:D,'shelter impact summary'!C61,'Vulnerability Index'!J:J)</f>
        <v>0.52600000000000002</v>
      </c>
      <c r="P61" s="435">
        <f t="shared" ref="P61:P62" si="52">E61/$E$59</f>
        <v>0.32243340827031813</v>
      </c>
      <c r="Q61" s="282">
        <f>E61*O61</f>
        <v>2489.558</v>
      </c>
      <c r="R61" s="284">
        <f>Q61/N61</f>
        <v>508.15086720630057</v>
      </c>
      <c r="S61" s="281">
        <f>SUMIF('Housing Damage Assessment'!E:E,'shelter impact summary'!C61,'Housing Damage Assessment'!G:G)</f>
        <v>171</v>
      </c>
      <c r="T61" s="282">
        <f>SUMIF('Housing Damage Assessment'!E:E,'shelter impact summary'!C61,'Housing Damage Assessment'!H:H)</f>
        <v>309</v>
      </c>
      <c r="U61" s="282">
        <f t="shared" si="30"/>
        <v>480</v>
      </c>
      <c r="V61" s="270">
        <f t="shared" si="35"/>
        <v>0.17700648725545412</v>
      </c>
      <c r="W61" s="339">
        <f t="shared" si="36"/>
        <v>0.31985382784757499</v>
      </c>
      <c r="X61" s="281">
        <f t="shared" si="37"/>
        <v>2351.6398713826366</v>
      </c>
      <c r="Y61" s="282">
        <f t="shared" si="38"/>
        <v>1133.8352390651123</v>
      </c>
      <c r="Z61" s="282">
        <f t="shared" si="39"/>
        <v>1247.119390908603</v>
      </c>
      <c r="AA61" s="281">
        <f t="shared" si="40"/>
        <v>252.48000000000002</v>
      </c>
      <c r="AB61" s="282">
        <f t="shared" si="41"/>
        <v>1236.9625723472668</v>
      </c>
      <c r="AC61" s="282">
        <f t="shared" si="42"/>
        <v>596.39733574824913</v>
      </c>
      <c r="AD61" s="284">
        <f t="shared" si="43"/>
        <v>655.9847996179252</v>
      </c>
      <c r="AE61" s="282"/>
      <c r="AF61" s="282"/>
      <c r="AG61" s="282"/>
      <c r="AH61" s="282"/>
      <c r="AI61" s="282"/>
      <c r="AJ61" s="282"/>
      <c r="AK61" s="282"/>
      <c r="AL61" s="282"/>
      <c r="AM61" s="282"/>
      <c r="AN61" s="282"/>
      <c r="AO61" s="282"/>
      <c r="AP61" s="282"/>
      <c r="AQ61" s="282"/>
      <c r="AR61" s="282"/>
      <c r="AS61" s="282"/>
      <c r="AT61" s="282"/>
      <c r="AU61" s="282"/>
      <c r="AV61" s="282"/>
      <c r="AW61" s="282"/>
      <c r="AX61" s="282"/>
      <c r="AZ61" s="282"/>
      <c r="BA61" s="286"/>
      <c r="BB61" s="285"/>
      <c r="BC61" s="285"/>
      <c r="BD61" s="287"/>
      <c r="BE61" s="286"/>
      <c r="BF61" s="285"/>
      <c r="BG61" s="285"/>
      <c r="BH61" s="287"/>
      <c r="BI61" s="286"/>
      <c r="BJ61" s="285"/>
      <c r="BK61" s="285"/>
      <c r="BL61" s="285"/>
      <c r="BM61" s="286"/>
      <c r="BN61" s="285"/>
      <c r="BO61" s="285"/>
      <c r="BP61" s="285"/>
      <c r="BQ61" s="286"/>
      <c r="BR61" s="285"/>
      <c r="BS61" s="285"/>
      <c r="BT61" s="287"/>
    </row>
    <row r="62" spans="1:72" ht="18.75">
      <c r="A62" s="279"/>
      <c r="B62" s="209"/>
      <c r="C62" s="208" t="s">
        <v>74</v>
      </c>
      <c r="D62" s="281">
        <f>SUMIF('tikina dataset'!D:D,'shelter impact summary'!C62,'tikina dataset'!E:E)</f>
        <v>3825</v>
      </c>
      <c r="E62" s="282">
        <f>SUMIF('tikina dataset'!D:D,'shelter impact summary'!C62,'tikina dataset'!F:F)</f>
        <v>3961</v>
      </c>
      <c r="F62" s="304">
        <f t="shared" si="28"/>
        <v>0.26984126984126983</v>
      </c>
      <c r="G62" s="304">
        <f t="shared" si="12"/>
        <v>4.568643259434577E-3</v>
      </c>
      <c r="H62" s="282">
        <f>SUMIF('Summary SADD - Pop Proj 2015'!B:B,'shelter impact summary'!C62,'Summary SADD - Pop Proj 2015'!D:D)</f>
        <v>1846</v>
      </c>
      <c r="I62" s="392">
        <f t="shared" si="14"/>
        <v>0.46604392830093411</v>
      </c>
      <c r="J62" s="282">
        <f>SUMIF('Summary SADD - Pop Proj 2015'!B:B,'shelter impact summary'!C62,'Summary SADD - Pop Proj 2015'!C:C)</f>
        <v>2150</v>
      </c>
      <c r="K62" s="392">
        <f t="shared" si="15"/>
        <v>0.54279222418581163</v>
      </c>
      <c r="L62" s="281">
        <f>SUMIF('tikina dataset'!D:D,'shelter impact summary'!C62,'tikina dataset'!G:G)</f>
        <v>770</v>
      </c>
      <c r="M62" s="283">
        <f>SUM(E62/(D62/L62))</f>
        <v>797.37777777777785</v>
      </c>
      <c r="N62" s="385">
        <f t="shared" si="32"/>
        <v>4.9675324675324672</v>
      </c>
      <c r="O62" s="304">
        <f>SUMIF('Vulnerability Index'!D:D,'shelter impact summary'!C62,'Vulnerability Index'!J:J)</f>
        <v>0.52600000000000002</v>
      </c>
      <c r="P62" s="435">
        <f t="shared" si="52"/>
        <v>0.26984126984126983</v>
      </c>
      <c r="Q62" s="282">
        <f>E62*O62</f>
        <v>2083.4859999999999</v>
      </c>
      <c r="R62" s="284">
        <f>Q62/N62</f>
        <v>419.42071111111113</v>
      </c>
      <c r="S62" s="281">
        <f>SUMIF('Housing Damage Assessment'!E:E,'shelter impact summary'!C62,'Housing Damage Assessment'!G:G)</f>
        <v>49</v>
      </c>
      <c r="T62" s="282">
        <f>SUMIF('Housing Damage Assessment'!E:E,'shelter impact summary'!C62,'Housing Damage Assessment'!H:H)</f>
        <v>154</v>
      </c>
      <c r="U62" s="282">
        <f t="shared" si="30"/>
        <v>203</v>
      </c>
      <c r="V62" s="270">
        <f t="shared" si="35"/>
        <v>6.1451424112368314E-2</v>
      </c>
      <c r="W62" s="339">
        <f t="shared" si="36"/>
        <v>0.19313304721030042</v>
      </c>
      <c r="X62" s="281">
        <f t="shared" si="37"/>
        <v>1008.4090909090909</v>
      </c>
      <c r="Y62" s="282">
        <f t="shared" si="38"/>
        <v>469.96293406164648</v>
      </c>
      <c r="Z62" s="282">
        <f t="shared" si="39"/>
        <v>547.35661334373776</v>
      </c>
      <c r="AA62" s="281">
        <f t="shared" si="40"/>
        <v>106.77800000000001</v>
      </c>
      <c r="AB62" s="282">
        <f t="shared" si="41"/>
        <v>530.42318181818177</v>
      </c>
      <c r="AC62" s="282">
        <f t="shared" si="42"/>
        <v>247.20050331642605</v>
      </c>
      <c r="AD62" s="284">
        <f t="shared" si="43"/>
        <v>287.90957861880605</v>
      </c>
      <c r="AE62" s="282"/>
      <c r="AF62" s="282"/>
      <c r="AG62" s="282"/>
      <c r="AH62" s="282"/>
      <c r="AI62" s="282"/>
      <c r="AJ62" s="282"/>
      <c r="AK62" s="282"/>
      <c r="AL62" s="282"/>
      <c r="AM62" s="282"/>
      <c r="AN62" s="282"/>
      <c r="AO62" s="282"/>
      <c r="AP62" s="282"/>
      <c r="AQ62" s="282"/>
      <c r="AR62" s="282"/>
      <c r="AS62" s="282"/>
      <c r="AT62" s="282"/>
      <c r="AU62" s="282"/>
      <c r="AV62" s="282"/>
      <c r="AW62" s="282"/>
      <c r="AX62" s="282"/>
      <c r="AZ62" s="282"/>
      <c r="BA62" s="286"/>
      <c r="BB62" s="285"/>
      <c r="BC62" s="285"/>
      <c r="BD62" s="287"/>
      <c r="BE62" s="286"/>
      <c r="BF62" s="285"/>
      <c r="BG62" s="285"/>
      <c r="BH62" s="287"/>
      <c r="BI62" s="286"/>
      <c r="BJ62" s="285"/>
      <c r="BK62" s="285"/>
      <c r="BL62" s="285"/>
      <c r="BM62" s="286"/>
      <c r="BN62" s="285"/>
      <c r="BO62" s="285"/>
      <c r="BP62" s="285"/>
      <c r="BQ62" s="286"/>
      <c r="BR62" s="285"/>
      <c r="BS62" s="285"/>
      <c r="BT62" s="287"/>
    </row>
    <row r="63" spans="1:72" ht="18.75">
      <c r="A63" s="279"/>
      <c r="B63" s="273" t="s">
        <v>30</v>
      </c>
      <c r="C63" s="207"/>
      <c r="D63" s="274">
        <f>SUM(D64:D71)</f>
        <v>49344</v>
      </c>
      <c r="E63" s="275">
        <f>SUM(E64:E71)</f>
        <v>51095</v>
      </c>
      <c r="F63" s="303">
        <f t="shared" si="28"/>
        <v>0.35765784684306312</v>
      </c>
      <c r="G63" s="303">
        <f t="shared" si="12"/>
        <v>5.8933306574301875E-2</v>
      </c>
      <c r="H63" s="275">
        <f t="shared" ref="H63:J63" si="53">SUM(H64:H71)</f>
        <v>24510</v>
      </c>
      <c r="I63" s="391">
        <f t="shared" si="14"/>
        <v>0.47969468636852919</v>
      </c>
      <c r="J63" s="275">
        <f t="shared" si="53"/>
        <v>26955</v>
      </c>
      <c r="K63" s="391">
        <f t="shared" si="15"/>
        <v>0.52754672668558567</v>
      </c>
      <c r="L63" s="274">
        <f>SUM(L64:L71)</f>
        <v>10069</v>
      </c>
      <c r="M63" s="275">
        <f>SUM(M64:M71)</f>
        <v>10426.252083504542</v>
      </c>
      <c r="N63" s="384">
        <f t="shared" si="32"/>
        <v>4.9006104581758398</v>
      </c>
      <c r="O63" s="303">
        <f>(O71*P71)+(O70*P70)+(O69*P69)+(O68*P68)+(O67*P67)+(O66*P66)+(O65*P65)+(O64*P64)</f>
        <v>0.52600000000000002</v>
      </c>
      <c r="P63" s="435">
        <f>E63/$E$58</f>
        <v>0.35765784684306312</v>
      </c>
      <c r="Q63" s="275">
        <f>SUM(Q64:Q71)</f>
        <v>26875.97</v>
      </c>
      <c r="R63" s="276">
        <f>SUM(R64:R71)</f>
        <v>5484.2085959233891</v>
      </c>
      <c r="S63" s="274">
        <f>SUMIF('Housing Damage Assessment'!D:D,'shelter impact summary'!B63,'Housing Damage Assessment'!G:G)</f>
        <v>393</v>
      </c>
      <c r="T63" s="275">
        <f>SUMIF('Housing Damage Assessment'!D:D,'shelter impact summary'!B63,'Housing Damage Assessment'!H:H)</f>
        <v>1904</v>
      </c>
      <c r="U63" s="275">
        <f t="shared" si="30"/>
        <v>2297</v>
      </c>
      <c r="V63" s="270">
        <f t="shared" si="35"/>
        <v>3.7693314611275175E-2</v>
      </c>
      <c r="W63" s="339">
        <f t="shared" si="36"/>
        <v>0.1826159567935571</v>
      </c>
      <c r="X63" s="274">
        <f t="shared" si="37"/>
        <v>11256.702222429903</v>
      </c>
      <c r="Y63" s="275">
        <f t="shared" si="38"/>
        <v>5399.7802421324377</v>
      </c>
      <c r="Z63" s="275">
        <f t="shared" si="39"/>
        <v>5938.4364107172532</v>
      </c>
      <c r="AA63" s="274">
        <f t="shared" si="40"/>
        <v>1208.222</v>
      </c>
      <c r="AB63" s="275">
        <f t="shared" si="41"/>
        <v>5921.0253689981291</v>
      </c>
      <c r="AC63" s="275">
        <f t="shared" si="42"/>
        <v>2840.2844073616625</v>
      </c>
      <c r="AD63" s="276">
        <f t="shared" si="43"/>
        <v>3123.6175520372753</v>
      </c>
      <c r="AE63" s="275"/>
      <c r="AF63" s="275"/>
      <c r="AG63" s="275"/>
      <c r="AH63" s="275"/>
      <c r="AI63" s="275"/>
      <c r="AJ63" s="275"/>
      <c r="AK63" s="275"/>
      <c r="AL63" s="275"/>
      <c r="AM63" s="275"/>
      <c r="AN63" s="275"/>
      <c r="AO63" s="275"/>
      <c r="AP63" s="275"/>
      <c r="AQ63" s="275"/>
      <c r="AR63" s="275"/>
      <c r="AS63" s="275"/>
      <c r="AT63" s="275"/>
      <c r="AU63" s="275"/>
      <c r="AV63" s="275"/>
      <c r="AW63" s="275"/>
      <c r="AX63" s="275"/>
      <c r="AZ63" s="275"/>
      <c r="BA63" s="278"/>
      <c r="BB63" s="207"/>
      <c r="BC63" s="207"/>
      <c r="BD63" s="277"/>
      <c r="BE63" s="278"/>
      <c r="BF63" s="207"/>
      <c r="BG63" s="207"/>
      <c r="BH63" s="277"/>
      <c r="BI63" s="278"/>
      <c r="BJ63" s="207"/>
      <c r="BK63" s="207"/>
      <c r="BL63" s="207"/>
      <c r="BM63" s="278"/>
      <c r="BN63" s="207"/>
      <c r="BO63" s="207"/>
      <c r="BP63" s="207"/>
      <c r="BQ63" s="278"/>
      <c r="BR63" s="207"/>
      <c r="BS63" s="207"/>
      <c r="BT63" s="277"/>
    </row>
    <row r="64" spans="1:72" ht="18.75">
      <c r="A64" s="279"/>
      <c r="B64" s="280"/>
      <c r="C64" s="208" t="s">
        <v>30</v>
      </c>
      <c r="D64" s="281">
        <f>SUMIF('tikina dataset'!D:D,'shelter impact summary'!C64,'tikina dataset'!E:E)</f>
        <v>12798</v>
      </c>
      <c r="E64" s="282">
        <f>SUMIF('tikina dataset'!D:D,'shelter impact summary'!C64,'tikina dataset'!F:F)</f>
        <v>13252</v>
      </c>
      <c r="F64" s="304">
        <f t="shared" si="28"/>
        <v>0.25936001565710931</v>
      </c>
      <c r="G64" s="304">
        <f t="shared" si="12"/>
        <v>1.5284943315836156E-2</v>
      </c>
      <c r="H64" s="282">
        <f>SUMIF('Summary SADD - Pop Proj 2015'!B:B,'shelter impact summary'!C64,'Summary SADD - Pop Proj 2015'!D:D)</f>
        <v>6281</v>
      </c>
      <c r="I64" s="392">
        <f t="shared" si="14"/>
        <v>0.47396619378207061</v>
      </c>
      <c r="J64" s="282">
        <f>SUMIF('Summary SADD - Pop Proj 2015'!B:B,'shelter impact summary'!C64,'Summary SADD - Pop Proj 2015'!C:C)</f>
        <v>7037</v>
      </c>
      <c r="K64" s="392">
        <f t="shared" si="15"/>
        <v>0.53101418653788113</v>
      </c>
      <c r="L64" s="281">
        <f>SUMIF('tikina dataset'!D:D,'shelter impact summary'!C64,'tikina dataset'!G:G)</f>
        <v>2629</v>
      </c>
      <c r="M64" s="283">
        <f t="shared" ref="M64:M71" si="54">SUM(E64/(D64/L64))</f>
        <v>2722.2619159243632</v>
      </c>
      <c r="N64" s="385">
        <f t="shared" si="32"/>
        <v>4.8680106504374283</v>
      </c>
      <c r="O64" s="304">
        <f>SUMIF('Vulnerability Index'!D:D,'shelter impact summary'!C64,'Vulnerability Index'!J:J)</f>
        <v>0.52600000000000002</v>
      </c>
      <c r="P64" s="435">
        <f>E64/$E$63</f>
        <v>0.25936001565710931</v>
      </c>
      <c r="Q64" s="282">
        <f t="shared" ref="Q64:Q71" si="55">E64*O64</f>
        <v>6970.5520000000006</v>
      </c>
      <c r="R64" s="284">
        <f t="shared" ref="R64:R71" si="56">Q64/N64</f>
        <v>1431.9097677762152</v>
      </c>
      <c r="S64" s="281">
        <f>SUMIF('Housing Damage Assessment'!E:E,'shelter impact summary'!C64,'Housing Damage Assessment'!G:G)</f>
        <v>90</v>
      </c>
      <c r="T64" s="282">
        <f>SUMIF('Housing Damage Assessment'!E:E,'shelter impact summary'!C64,'Housing Damage Assessment'!H:H)</f>
        <v>212</v>
      </c>
      <c r="U64" s="282">
        <f t="shared" si="30"/>
        <v>302</v>
      </c>
      <c r="V64" s="270">
        <f t="shared" si="35"/>
        <v>3.3060742419209824E-2</v>
      </c>
      <c r="W64" s="339">
        <f t="shared" si="36"/>
        <v>7.7876415476360913E-2</v>
      </c>
      <c r="X64" s="281">
        <f t="shared" si="37"/>
        <v>1470.1392164321032</v>
      </c>
      <c r="Y64" s="282">
        <f t="shared" si="38"/>
        <v>696.7962887420797</v>
      </c>
      <c r="Z64" s="282">
        <f t="shared" si="39"/>
        <v>780.66478011113122</v>
      </c>
      <c r="AA64" s="281">
        <f t="shared" si="40"/>
        <v>158.852</v>
      </c>
      <c r="AB64" s="282">
        <f t="shared" si="41"/>
        <v>773.29322784328633</v>
      </c>
      <c r="AC64" s="282">
        <f t="shared" si="42"/>
        <v>366.51484787833391</v>
      </c>
      <c r="AD64" s="284">
        <f t="shared" si="43"/>
        <v>410.62967433845506</v>
      </c>
      <c r="AE64" s="282"/>
      <c r="AF64" s="282"/>
      <c r="AG64" s="282"/>
      <c r="AH64" s="282"/>
      <c r="AI64" s="282"/>
      <c r="AJ64" s="282"/>
      <c r="AK64" s="282"/>
      <c r="AL64" s="282"/>
      <c r="AM64" s="282"/>
      <c r="AN64" s="282"/>
      <c r="AO64" s="282"/>
      <c r="AP64" s="282"/>
      <c r="AQ64" s="282"/>
      <c r="AR64" s="282"/>
      <c r="AS64" s="282"/>
      <c r="AT64" s="282"/>
      <c r="AU64" s="282"/>
      <c r="AV64" s="282"/>
      <c r="AW64" s="282"/>
      <c r="AX64" s="282"/>
      <c r="AZ64" s="282"/>
      <c r="BA64" s="286"/>
      <c r="BB64" s="285"/>
      <c r="BC64" s="285"/>
      <c r="BD64" s="287"/>
      <c r="BE64" s="286"/>
      <c r="BF64" s="285"/>
      <c r="BG64" s="285"/>
      <c r="BH64" s="287"/>
      <c r="BI64" s="286"/>
      <c r="BJ64" s="285"/>
      <c r="BK64" s="285"/>
      <c r="BL64" s="285"/>
      <c r="BM64" s="286"/>
      <c r="BN64" s="285"/>
      <c r="BO64" s="285"/>
      <c r="BP64" s="285"/>
      <c r="BQ64" s="286"/>
      <c r="BR64" s="285"/>
      <c r="BS64" s="285"/>
      <c r="BT64" s="287"/>
    </row>
    <row r="65" spans="1:72" ht="18.75">
      <c r="A65" s="279"/>
      <c r="B65" s="280"/>
      <c r="C65" s="208" t="s">
        <v>75</v>
      </c>
      <c r="D65" s="281">
        <f>SUMIF('tikina dataset'!D:D,'shelter impact summary'!C65,'tikina dataset'!E:E)</f>
        <v>11977</v>
      </c>
      <c r="E65" s="282">
        <f>SUMIF('tikina dataset'!D:D,'shelter impact summary'!C65,'tikina dataset'!F:F)</f>
        <v>12400</v>
      </c>
      <c r="F65" s="304">
        <f t="shared" si="28"/>
        <v>0.24268519424601234</v>
      </c>
      <c r="G65" s="304">
        <f t="shared" si="12"/>
        <v>1.4302240953544246E-2</v>
      </c>
      <c r="H65" s="282">
        <f>SUMIF('Summary SADD - Pop Proj 2015'!B:B,'shelter impact summary'!C65,'Summary SADD - Pop Proj 2015'!D:D)</f>
        <v>6130</v>
      </c>
      <c r="I65" s="392">
        <f t="shared" si="14"/>
        <v>0.49435483870967745</v>
      </c>
      <c r="J65" s="282">
        <f>SUMIF('Summary SADD - Pop Proj 2015'!B:B,'shelter impact summary'!C65,'Summary SADD - Pop Proj 2015'!C:C)</f>
        <v>6327</v>
      </c>
      <c r="K65" s="392">
        <f t="shared" si="15"/>
        <v>0.51024193548387098</v>
      </c>
      <c r="L65" s="281">
        <f>SUMIF('tikina dataset'!D:D,'shelter impact summary'!C65,'tikina dataset'!G:G)</f>
        <v>2541</v>
      </c>
      <c r="M65" s="283">
        <f t="shared" si="54"/>
        <v>2630.742255990649</v>
      </c>
      <c r="N65" s="385">
        <f t="shared" si="32"/>
        <v>4.7134986225895315</v>
      </c>
      <c r="O65" s="304">
        <f>SUMIF('Vulnerability Index'!D:D,'shelter impact summary'!C65,'Vulnerability Index'!J:J)</f>
        <v>0.52600000000000002</v>
      </c>
      <c r="P65" s="435">
        <f t="shared" ref="P65:P71" si="57">E65/$E$63</f>
        <v>0.24268519424601234</v>
      </c>
      <c r="Q65" s="282">
        <f t="shared" si="55"/>
        <v>6522.4000000000005</v>
      </c>
      <c r="R65" s="284">
        <f t="shared" si="56"/>
        <v>1383.7704266510814</v>
      </c>
      <c r="S65" s="281">
        <f>SUMIF('Housing Damage Assessment'!E:E,'shelter impact summary'!C65,'Housing Damage Assessment'!G:G)</f>
        <v>248</v>
      </c>
      <c r="T65" s="282">
        <f>SUMIF('Housing Damage Assessment'!E:E,'shelter impact summary'!C65,'Housing Damage Assessment'!H:H)</f>
        <v>1350</v>
      </c>
      <c r="U65" s="282">
        <f t="shared" si="30"/>
        <v>1598</v>
      </c>
      <c r="V65" s="270">
        <f t="shared" si="35"/>
        <v>9.4269972451790626E-2</v>
      </c>
      <c r="W65" s="339">
        <f t="shared" si="36"/>
        <v>0.51316315649160216</v>
      </c>
      <c r="X65" s="281">
        <f t="shared" si="37"/>
        <v>7532.1707988980716</v>
      </c>
      <c r="Y65" s="282">
        <f t="shared" si="38"/>
        <v>3723.5650804229986</v>
      </c>
      <c r="Z65" s="282">
        <f t="shared" si="39"/>
        <v>3843.2294068248466</v>
      </c>
      <c r="AA65" s="281">
        <f t="shared" si="40"/>
        <v>840.548</v>
      </c>
      <c r="AB65" s="282">
        <f t="shared" si="41"/>
        <v>3961.921840220386</v>
      </c>
      <c r="AC65" s="282">
        <f t="shared" si="42"/>
        <v>1958.5952323024974</v>
      </c>
      <c r="AD65" s="284">
        <f t="shared" si="43"/>
        <v>2021.5386679898695</v>
      </c>
      <c r="AE65" s="282"/>
      <c r="AF65" s="282"/>
      <c r="AG65" s="282"/>
      <c r="AH65" s="282"/>
      <c r="AI65" s="282"/>
      <c r="AJ65" s="282"/>
      <c r="AK65" s="282"/>
      <c r="AL65" s="282"/>
      <c r="AM65" s="282"/>
      <c r="AN65" s="282"/>
      <c r="AO65" s="282"/>
      <c r="AP65" s="282"/>
      <c r="AQ65" s="282"/>
      <c r="AR65" s="282"/>
      <c r="AS65" s="282"/>
      <c r="AT65" s="282"/>
      <c r="AU65" s="282"/>
      <c r="AV65" s="282"/>
      <c r="AW65" s="282"/>
      <c r="AX65" s="282"/>
      <c r="AZ65" s="282"/>
      <c r="BA65" s="286"/>
      <c r="BB65" s="285"/>
      <c r="BC65" s="285"/>
      <c r="BD65" s="287"/>
      <c r="BE65" s="286"/>
      <c r="BF65" s="285"/>
      <c r="BG65" s="285"/>
      <c r="BH65" s="287"/>
      <c r="BI65" s="286"/>
      <c r="BJ65" s="285"/>
      <c r="BK65" s="285"/>
      <c r="BL65" s="285"/>
      <c r="BM65" s="286"/>
      <c r="BN65" s="285"/>
      <c r="BO65" s="285"/>
      <c r="BP65" s="285"/>
      <c r="BQ65" s="286"/>
      <c r="BR65" s="285"/>
      <c r="BS65" s="285"/>
      <c r="BT65" s="287"/>
    </row>
    <row r="66" spans="1:72" ht="18.75">
      <c r="A66" s="279"/>
      <c r="B66" s="280"/>
      <c r="C66" s="208" t="s">
        <v>76</v>
      </c>
      <c r="D66" s="281">
        <f>SUMIF('tikina dataset'!D:D,'shelter impact summary'!C66,'tikina dataset'!E:E)</f>
        <v>2655</v>
      </c>
      <c r="E66" s="282">
        <f>SUMIF('tikina dataset'!D:D,'shelter impact summary'!C66,'tikina dataset'!F:F)</f>
        <v>2749</v>
      </c>
      <c r="F66" s="304">
        <f t="shared" si="28"/>
        <v>5.3801741853410315E-2</v>
      </c>
      <c r="G66" s="304">
        <f t="shared" si="12"/>
        <v>3.1707145468784781E-3</v>
      </c>
      <c r="H66" s="282">
        <f>SUMIF('Summary SADD - Pop Proj 2015'!B:B,'shelter impact summary'!C66,'Summary SADD - Pop Proj 2015'!D:D)</f>
        <v>1324</v>
      </c>
      <c r="I66" s="392">
        <f t="shared" si="14"/>
        <v>0.48162968352128044</v>
      </c>
      <c r="J66" s="282">
        <f>SUMIF('Summary SADD - Pop Proj 2015'!B:B,'shelter impact summary'!C66,'Summary SADD - Pop Proj 2015'!C:C)</f>
        <v>1429</v>
      </c>
      <c r="K66" s="392">
        <f t="shared" si="15"/>
        <v>0.51982539105129133</v>
      </c>
      <c r="L66" s="281">
        <f>SUMIF('tikina dataset'!D:D,'shelter impact summary'!C66,'tikina dataset'!G:G)</f>
        <v>525</v>
      </c>
      <c r="M66" s="283">
        <f t="shared" si="54"/>
        <v>543.5875706214689</v>
      </c>
      <c r="N66" s="385">
        <f t="shared" si="32"/>
        <v>5.0571428571428578</v>
      </c>
      <c r="O66" s="304">
        <f>SUMIF('Vulnerability Index'!D:D,'shelter impact summary'!C66,'Vulnerability Index'!J:J)</f>
        <v>0.52600000000000002</v>
      </c>
      <c r="P66" s="435">
        <f t="shared" si="57"/>
        <v>5.3801741853410315E-2</v>
      </c>
      <c r="Q66" s="282">
        <f t="shared" si="55"/>
        <v>1445.9740000000002</v>
      </c>
      <c r="R66" s="284">
        <f t="shared" si="56"/>
        <v>285.92706214689264</v>
      </c>
      <c r="S66" s="281">
        <f>SUMIF('Housing Damage Assessment'!E:E,'shelter impact summary'!C66,'Housing Damage Assessment'!G:G)</f>
        <v>2</v>
      </c>
      <c r="T66" s="282">
        <f>SUMIF('Housing Damage Assessment'!E:E,'shelter impact summary'!C66,'Housing Damage Assessment'!H:H)</f>
        <v>28</v>
      </c>
      <c r="U66" s="282">
        <f t="shared" si="30"/>
        <v>30</v>
      </c>
      <c r="V66" s="270">
        <f t="shared" si="35"/>
        <v>3.6792599906459492E-3</v>
      </c>
      <c r="W66" s="339">
        <f t="shared" si="36"/>
        <v>5.1509639869043292E-2</v>
      </c>
      <c r="X66" s="281">
        <f t="shared" si="37"/>
        <v>151.71428571428572</v>
      </c>
      <c r="Y66" s="282">
        <f t="shared" si="38"/>
        <v>73.070103414228555</v>
      </c>
      <c r="Z66" s="282">
        <f t="shared" si="39"/>
        <v>78.864937899495914</v>
      </c>
      <c r="AA66" s="281">
        <f t="shared" si="40"/>
        <v>15.780000000000001</v>
      </c>
      <c r="AB66" s="282">
        <f t="shared" si="41"/>
        <v>79.801714285714297</v>
      </c>
      <c r="AC66" s="282">
        <f t="shared" si="42"/>
        <v>38.434874395884222</v>
      </c>
      <c r="AD66" s="284">
        <f t="shared" si="43"/>
        <v>41.482957335134856</v>
      </c>
      <c r="AE66" s="282"/>
      <c r="AF66" s="282"/>
      <c r="AG66" s="282"/>
      <c r="AH66" s="282"/>
      <c r="AI66" s="282"/>
      <c r="AJ66" s="282"/>
      <c r="AK66" s="282"/>
      <c r="AL66" s="282"/>
      <c r="AM66" s="282"/>
      <c r="AN66" s="282"/>
      <c r="AO66" s="282"/>
      <c r="AP66" s="282"/>
      <c r="AQ66" s="282"/>
      <c r="AR66" s="282"/>
      <c r="AS66" s="282"/>
      <c r="AT66" s="282"/>
      <c r="AU66" s="282"/>
      <c r="AV66" s="282"/>
      <c r="AW66" s="282"/>
      <c r="AX66" s="282"/>
      <c r="AZ66" s="282"/>
      <c r="BA66" s="286"/>
      <c r="BB66" s="285"/>
      <c r="BC66" s="285"/>
      <c r="BD66" s="287"/>
      <c r="BE66" s="286"/>
      <c r="BF66" s="285"/>
      <c r="BG66" s="285"/>
      <c r="BH66" s="287"/>
      <c r="BI66" s="286"/>
      <c r="BJ66" s="285"/>
      <c r="BK66" s="285"/>
      <c r="BL66" s="285"/>
      <c r="BM66" s="286"/>
      <c r="BN66" s="285"/>
      <c r="BO66" s="285"/>
      <c r="BP66" s="285"/>
      <c r="BQ66" s="286"/>
      <c r="BR66" s="285"/>
      <c r="BS66" s="285"/>
      <c r="BT66" s="287"/>
    </row>
    <row r="67" spans="1:72" ht="18.75">
      <c r="A67" s="279"/>
      <c r="B67" s="280"/>
      <c r="C67" s="209" t="s">
        <v>77</v>
      </c>
      <c r="D67" s="281">
        <f>SUMIF('tikina dataset'!D:D,'shelter impact summary'!C67,'tikina dataset'!E:E)</f>
        <v>2583</v>
      </c>
      <c r="E67" s="282">
        <f>SUMIF('tikina dataset'!D:D,'shelter impact summary'!C67,'tikina dataset'!F:F)</f>
        <v>2675</v>
      </c>
      <c r="F67" s="304">
        <f t="shared" si="28"/>
        <v>5.2353459242587337E-2</v>
      </c>
      <c r="G67" s="304">
        <f t="shared" si="12"/>
        <v>3.0853624637686176E-3</v>
      </c>
      <c r="H67" s="282">
        <f>SUMIF('Summary SADD - Pop Proj 2015'!B:B,'shelter impact summary'!C67,'Summary SADD - Pop Proj 2015'!D:D)</f>
        <v>1311</v>
      </c>
      <c r="I67" s="392">
        <f t="shared" si="14"/>
        <v>0.49009345794392523</v>
      </c>
      <c r="J67" s="282">
        <f>SUMIF('Summary SADD - Pop Proj 2015'!B:B,'shelter impact summary'!C67,'Summary SADD - Pop Proj 2015'!C:C)</f>
        <v>1417</v>
      </c>
      <c r="K67" s="392">
        <f t="shared" si="15"/>
        <v>0.52971962616822432</v>
      </c>
      <c r="L67" s="281">
        <f>SUMIF('tikina dataset'!D:D,'shelter impact summary'!C67,'tikina dataset'!G:G)</f>
        <v>548</v>
      </c>
      <c r="M67" s="283">
        <f t="shared" si="54"/>
        <v>567.51838946960902</v>
      </c>
      <c r="N67" s="385">
        <f t="shared" si="32"/>
        <v>4.7135036496350358</v>
      </c>
      <c r="O67" s="304">
        <f>SUMIF('Vulnerability Index'!D:D,'shelter impact summary'!C67,'Vulnerability Index'!J:J)</f>
        <v>0.52600000000000002</v>
      </c>
      <c r="P67" s="435">
        <f t="shared" si="57"/>
        <v>5.2353459242587337E-2</v>
      </c>
      <c r="Q67" s="282">
        <f t="shared" si="55"/>
        <v>1407.05</v>
      </c>
      <c r="R67" s="284">
        <f t="shared" si="56"/>
        <v>298.51467286101439</v>
      </c>
      <c r="S67" s="281">
        <f>SUMIF('Housing Damage Assessment'!E:E,'shelter impact summary'!C67,'Housing Damage Assessment'!G:G)</f>
        <v>0</v>
      </c>
      <c r="T67" s="282">
        <f>SUMIF('Housing Damage Assessment'!E:E,'shelter impact summary'!C67,'Housing Damage Assessment'!H:H)</f>
        <v>0</v>
      </c>
      <c r="U67" s="282">
        <f t="shared" si="30"/>
        <v>0</v>
      </c>
      <c r="V67" s="270">
        <f t="shared" si="35"/>
        <v>0</v>
      </c>
      <c r="W67" s="339">
        <f t="shared" si="36"/>
        <v>0</v>
      </c>
      <c r="X67" s="281">
        <f t="shared" si="37"/>
        <v>0</v>
      </c>
      <c r="Y67" s="282">
        <f t="shared" si="38"/>
        <v>0</v>
      </c>
      <c r="Z67" s="282">
        <f t="shared" si="39"/>
        <v>0</v>
      </c>
      <c r="AA67" s="281">
        <f t="shared" si="40"/>
        <v>0</v>
      </c>
      <c r="AB67" s="282">
        <f t="shared" si="41"/>
        <v>0</v>
      </c>
      <c r="AC67" s="282">
        <f t="shared" si="42"/>
        <v>0</v>
      </c>
      <c r="AD67" s="284">
        <f t="shared" si="43"/>
        <v>0</v>
      </c>
      <c r="AE67" s="282"/>
      <c r="AF67" s="282"/>
      <c r="AG67" s="282"/>
      <c r="AH67" s="282"/>
      <c r="AI67" s="282"/>
      <c r="AJ67" s="282"/>
      <c r="AK67" s="282"/>
      <c r="AL67" s="282"/>
      <c r="AM67" s="282"/>
      <c r="AN67" s="282"/>
      <c r="AO67" s="282"/>
      <c r="AP67" s="282"/>
      <c r="AQ67" s="282"/>
      <c r="AR67" s="282"/>
      <c r="AS67" s="282"/>
      <c r="AT67" s="282"/>
      <c r="AU67" s="282"/>
      <c r="AV67" s="282"/>
      <c r="AW67" s="282"/>
      <c r="AX67" s="282"/>
      <c r="AZ67" s="282"/>
      <c r="BA67" s="286"/>
      <c r="BB67" s="285"/>
      <c r="BC67" s="285"/>
      <c r="BD67" s="287"/>
      <c r="BE67" s="286"/>
      <c r="BF67" s="285"/>
      <c r="BG67" s="285"/>
      <c r="BH67" s="287"/>
      <c r="BI67" s="286"/>
      <c r="BJ67" s="285"/>
      <c r="BK67" s="285"/>
      <c r="BL67" s="285"/>
      <c r="BM67" s="286"/>
      <c r="BN67" s="285"/>
      <c r="BO67" s="285"/>
      <c r="BP67" s="285"/>
      <c r="BQ67" s="286"/>
      <c r="BR67" s="285"/>
      <c r="BS67" s="285"/>
      <c r="BT67" s="287"/>
    </row>
    <row r="68" spans="1:72" ht="18.75">
      <c r="A68" s="279"/>
      <c r="B68" s="280"/>
      <c r="C68" s="208" t="s">
        <v>78</v>
      </c>
      <c r="D68" s="281">
        <f>SUMIF('tikina dataset'!D:D,'shelter impact summary'!C68,'tikina dataset'!E:E)</f>
        <v>3428</v>
      </c>
      <c r="E68" s="282">
        <f>SUMIF('tikina dataset'!D:D,'shelter impact summary'!C68,'tikina dataset'!F:F)</f>
        <v>3550</v>
      </c>
      <c r="F68" s="304">
        <f t="shared" ref="F68:F99" si="58">P68</f>
        <v>6.9478422546237401E-2</v>
      </c>
      <c r="G68" s="304">
        <f t="shared" si="12"/>
        <v>4.0945931762162964E-3</v>
      </c>
      <c r="H68" s="282">
        <f>SUMIF('Summary SADD - Pop Proj 2015'!B:B,'shelter impact summary'!C68,'Summary SADD - Pop Proj 2015'!D:D)</f>
        <v>1766</v>
      </c>
      <c r="I68" s="392">
        <f t="shared" si="14"/>
        <v>0.49746478873239436</v>
      </c>
      <c r="J68" s="282">
        <f>SUMIF('Summary SADD - Pop Proj 2015'!B:B,'shelter impact summary'!C68,'Summary SADD - Pop Proj 2015'!C:C)</f>
        <v>1841</v>
      </c>
      <c r="K68" s="392">
        <f t="shared" si="15"/>
        <v>0.51859154929577467</v>
      </c>
      <c r="L68" s="281">
        <f>SUMIF('tikina dataset'!D:D,'shelter impact summary'!C68,'tikina dataset'!G:G)</f>
        <v>720</v>
      </c>
      <c r="M68" s="283">
        <f t="shared" si="54"/>
        <v>745.62427071178536</v>
      </c>
      <c r="N68" s="385">
        <f t="shared" si="32"/>
        <v>4.7611111111111111</v>
      </c>
      <c r="O68" s="304">
        <f>SUMIF('Vulnerability Index'!D:D,'shelter impact summary'!C68,'Vulnerability Index'!J:J)</f>
        <v>0.52600000000000002</v>
      </c>
      <c r="P68" s="435">
        <f t="shared" si="57"/>
        <v>6.9478422546237401E-2</v>
      </c>
      <c r="Q68" s="282">
        <f t="shared" si="55"/>
        <v>1867.3000000000002</v>
      </c>
      <c r="R68" s="284">
        <f t="shared" si="56"/>
        <v>392.1983663943991</v>
      </c>
      <c r="S68" s="281">
        <f>SUMIF('Housing Damage Assessment'!E:E,'shelter impact summary'!C68,'Housing Damage Assessment'!G:G)</f>
        <v>13</v>
      </c>
      <c r="T68" s="282">
        <f>SUMIF('Housing Damage Assessment'!E:E,'shelter impact summary'!C68,'Housing Damage Assessment'!H:H)</f>
        <v>38</v>
      </c>
      <c r="U68" s="282">
        <f t="shared" ref="U68:U99" si="59">S68+T68</f>
        <v>51</v>
      </c>
      <c r="V68" s="270">
        <f t="shared" si="35"/>
        <v>1.743505477308294E-2</v>
      </c>
      <c r="W68" s="339">
        <f t="shared" si="36"/>
        <v>5.0964006259780904E-2</v>
      </c>
      <c r="X68" s="281">
        <f t="shared" si="37"/>
        <v>242.81666666666666</v>
      </c>
      <c r="Y68" s="282">
        <f t="shared" si="38"/>
        <v>120.79274178403756</v>
      </c>
      <c r="Z68" s="282">
        <f t="shared" si="39"/>
        <v>125.92267136150235</v>
      </c>
      <c r="AA68" s="281">
        <f t="shared" si="40"/>
        <v>26.826000000000001</v>
      </c>
      <c r="AB68" s="282">
        <f t="shared" si="41"/>
        <v>127.72156666666667</v>
      </c>
      <c r="AC68" s="282">
        <f t="shared" si="42"/>
        <v>63.536982178403761</v>
      </c>
      <c r="AD68" s="284">
        <f t="shared" si="43"/>
        <v>66.235325136150237</v>
      </c>
      <c r="AE68" s="282"/>
      <c r="AF68" s="282"/>
      <c r="AG68" s="282"/>
      <c r="AH68" s="282"/>
      <c r="AI68" s="282"/>
      <c r="AJ68" s="282"/>
      <c r="AK68" s="282"/>
      <c r="AL68" s="282"/>
      <c r="AM68" s="282"/>
      <c r="AN68" s="282"/>
      <c r="AO68" s="282"/>
      <c r="AP68" s="282"/>
      <c r="AQ68" s="282"/>
      <c r="AR68" s="282"/>
      <c r="AS68" s="282"/>
      <c r="AT68" s="282"/>
      <c r="AU68" s="282"/>
      <c r="AV68" s="282"/>
      <c r="AW68" s="282"/>
      <c r="AX68" s="282"/>
      <c r="AZ68" s="282"/>
      <c r="BA68" s="286"/>
      <c r="BB68" s="285"/>
      <c r="BC68" s="285"/>
      <c r="BD68" s="287"/>
      <c r="BE68" s="286"/>
      <c r="BF68" s="285"/>
      <c r="BG68" s="285"/>
      <c r="BH68" s="287"/>
      <c r="BI68" s="286"/>
      <c r="BJ68" s="285"/>
      <c r="BK68" s="285"/>
      <c r="BL68" s="285"/>
      <c r="BM68" s="286"/>
      <c r="BN68" s="285"/>
      <c r="BO68" s="285"/>
      <c r="BP68" s="285"/>
      <c r="BQ68" s="286"/>
      <c r="BR68" s="285"/>
      <c r="BS68" s="285"/>
      <c r="BT68" s="287"/>
    </row>
    <row r="69" spans="1:72" ht="18.75">
      <c r="A69" s="279"/>
      <c r="B69" s="280"/>
      <c r="C69" s="208" t="s">
        <v>79</v>
      </c>
      <c r="D69" s="281">
        <f>SUMIF('tikina dataset'!D:D,'shelter impact summary'!C69,'tikina dataset'!E:E)</f>
        <v>4687</v>
      </c>
      <c r="E69" s="282">
        <f>SUMIF('tikina dataset'!D:D,'shelter impact summary'!C69,'tikina dataset'!F:F)</f>
        <v>4853</v>
      </c>
      <c r="F69" s="304">
        <f t="shared" si="58"/>
        <v>9.497993932870144E-2</v>
      </c>
      <c r="G69" s="304">
        <f t="shared" si="12"/>
        <v>5.5974818828669537E-3</v>
      </c>
      <c r="H69" s="282">
        <f>SUMIF('Summary SADD - Pop Proj 2015'!B:B,'shelter impact summary'!C69,'Summary SADD - Pop Proj 2015'!D:D)</f>
        <v>2291</v>
      </c>
      <c r="I69" s="392">
        <f t="shared" si="14"/>
        <v>0.47207912631362042</v>
      </c>
      <c r="J69" s="282">
        <f>SUMIF('Summary SADD - Pop Proj 2015'!B:B,'shelter impact summary'!C69,'Summary SADD - Pop Proj 2015'!C:C)</f>
        <v>2591</v>
      </c>
      <c r="K69" s="392">
        <f t="shared" si="15"/>
        <v>0.53389655882958997</v>
      </c>
      <c r="L69" s="281">
        <f>SUMIF('tikina dataset'!D:D,'shelter impact summary'!C69,'tikina dataset'!G:G)</f>
        <v>973</v>
      </c>
      <c r="M69" s="283">
        <f t="shared" si="54"/>
        <v>1007.4608491572435</v>
      </c>
      <c r="N69" s="385">
        <f t="shared" ref="N69:N100" si="60">E69/M69</f>
        <v>4.8170606372045217</v>
      </c>
      <c r="O69" s="304">
        <f>SUMIF('Vulnerability Index'!D:D,'shelter impact summary'!C69,'Vulnerability Index'!J:J)</f>
        <v>0.52600000000000002</v>
      </c>
      <c r="P69" s="435">
        <f t="shared" si="57"/>
        <v>9.497993932870144E-2</v>
      </c>
      <c r="Q69" s="282">
        <f t="shared" si="55"/>
        <v>2552.6780000000003</v>
      </c>
      <c r="R69" s="284">
        <f t="shared" si="56"/>
        <v>529.92440665671018</v>
      </c>
      <c r="S69" s="281">
        <f>SUMIF('Housing Damage Assessment'!E:E,'shelter impact summary'!C69,'Housing Damage Assessment'!G:G)</f>
        <v>3</v>
      </c>
      <c r="T69" s="282">
        <f>SUMIF('Housing Damage Assessment'!E:E,'shelter impact summary'!C69,'Housing Damage Assessment'!H:H)</f>
        <v>51</v>
      </c>
      <c r="U69" s="282">
        <f t="shared" si="59"/>
        <v>54</v>
      </c>
      <c r="V69" s="270">
        <f t="shared" ref="V69:V100" si="61">S69/M69</f>
        <v>2.9777832086572359E-3</v>
      </c>
      <c r="W69" s="339">
        <f t="shared" ref="W69:W100" si="62">T69/M69</f>
        <v>5.062231454717301E-2</v>
      </c>
      <c r="X69" s="281">
        <f t="shared" ref="X69:X100" si="63">U69*N69</f>
        <v>260.12127440904419</v>
      </c>
      <c r="Y69" s="282">
        <f t="shared" ref="Y69:Y100" si="64">X69*I69</f>
        <v>122.7978239586071</v>
      </c>
      <c r="Z69" s="282">
        <f t="shared" ref="Z69:Z100" si="65">X69*K69</f>
        <v>138.87785328535617</v>
      </c>
      <c r="AA69" s="281">
        <f t="shared" ref="AA69:AA100" si="66">U69*O69</f>
        <v>28.404</v>
      </c>
      <c r="AB69" s="282">
        <f t="shared" ref="AB69:AB100" si="67">X69*O69</f>
        <v>136.82379033915726</v>
      </c>
      <c r="AC69" s="282">
        <f t="shared" ref="AC69:AC100" si="68">Y69*O69</f>
        <v>64.591655402227332</v>
      </c>
      <c r="AD69" s="284">
        <f t="shared" ref="AD69:AD100" si="69">Z69*O69</f>
        <v>73.049750828097345</v>
      </c>
      <c r="AE69" s="282"/>
      <c r="AF69" s="282"/>
      <c r="AG69" s="282"/>
      <c r="AH69" s="282"/>
      <c r="AI69" s="282"/>
      <c r="AJ69" s="282"/>
      <c r="AK69" s="282"/>
      <c r="AL69" s="282"/>
      <c r="AM69" s="282"/>
      <c r="AN69" s="282"/>
      <c r="AO69" s="282"/>
      <c r="AP69" s="282"/>
      <c r="AQ69" s="282"/>
      <c r="AR69" s="282"/>
      <c r="AS69" s="282"/>
      <c r="AT69" s="282"/>
      <c r="AU69" s="282"/>
      <c r="AV69" s="282"/>
      <c r="AW69" s="282"/>
      <c r="AX69" s="282"/>
      <c r="AZ69" s="282"/>
      <c r="BA69" s="286"/>
      <c r="BB69" s="285"/>
      <c r="BC69" s="285"/>
      <c r="BD69" s="287"/>
      <c r="BE69" s="286"/>
      <c r="BF69" s="285"/>
      <c r="BG69" s="285"/>
      <c r="BH69" s="287"/>
      <c r="BI69" s="286"/>
      <c r="BJ69" s="285"/>
      <c r="BK69" s="285"/>
      <c r="BL69" s="285"/>
      <c r="BM69" s="286"/>
      <c r="BN69" s="285"/>
      <c r="BO69" s="285"/>
      <c r="BP69" s="285"/>
      <c r="BQ69" s="286"/>
      <c r="BR69" s="285"/>
      <c r="BS69" s="285"/>
      <c r="BT69" s="287"/>
    </row>
    <row r="70" spans="1:72" ht="18.75">
      <c r="A70" s="279"/>
      <c r="B70" s="280"/>
      <c r="C70" s="208" t="s">
        <v>80</v>
      </c>
      <c r="D70" s="281">
        <f>SUMIF('tikina dataset'!D:D,'shelter impact summary'!C70,'tikina dataset'!E:E)</f>
        <v>6316</v>
      </c>
      <c r="E70" s="282">
        <f>SUMIF('tikina dataset'!D:D,'shelter impact summary'!C70,'tikina dataset'!F:F)</f>
        <v>6540</v>
      </c>
      <c r="F70" s="304">
        <f t="shared" si="58"/>
        <v>0.12799686857813877</v>
      </c>
      <c r="G70" s="304">
        <f t="shared" ref="G70:G109" si="70">E70/$E$110</f>
        <v>7.543278696466078E-3</v>
      </c>
      <c r="H70" s="282">
        <f>SUMIF('Summary SADD - Pop Proj 2015'!B:B,'shelter impact summary'!C70,'Summary SADD - Pop Proj 2015'!D:D)</f>
        <v>3181</v>
      </c>
      <c r="I70" s="392">
        <f t="shared" ref="I70:I109" si="71">H70/E70</f>
        <v>0.48639143730886852</v>
      </c>
      <c r="J70" s="282">
        <f>SUMIF('Summary SADD - Pop Proj 2015'!B:B,'shelter impact summary'!C70,'Summary SADD - Pop Proj 2015'!C:C)</f>
        <v>3454</v>
      </c>
      <c r="K70" s="392">
        <f t="shared" ref="K70:K109" si="72">J70/E70</f>
        <v>0.52813455657492359</v>
      </c>
      <c r="L70" s="281">
        <f>SUMIF('tikina dataset'!D:D,'shelter impact summary'!C70,'tikina dataset'!G:G)</f>
        <v>1230</v>
      </c>
      <c r="M70" s="283">
        <f t="shared" si="54"/>
        <v>1273.6225459151362</v>
      </c>
      <c r="N70" s="385">
        <f t="shared" si="60"/>
        <v>5.1349593495934958</v>
      </c>
      <c r="O70" s="304">
        <f>SUMIF('Vulnerability Index'!D:D,'shelter impact summary'!C70,'Vulnerability Index'!J:J)</f>
        <v>0.52600000000000002</v>
      </c>
      <c r="P70" s="435">
        <f t="shared" si="57"/>
        <v>0.12799686857813877</v>
      </c>
      <c r="Q70" s="282">
        <f t="shared" si="55"/>
        <v>3440.04</v>
      </c>
      <c r="R70" s="284">
        <f t="shared" si="56"/>
        <v>669.92545915136168</v>
      </c>
      <c r="S70" s="281">
        <f>SUMIF('Housing Damage Assessment'!E:E,'shelter impact summary'!C70,'Housing Damage Assessment'!G:G)</f>
        <v>0</v>
      </c>
      <c r="T70" s="282">
        <f>SUMIF('Housing Damage Assessment'!E:E,'shelter impact summary'!C70,'Housing Damage Assessment'!H:H)</f>
        <v>0</v>
      </c>
      <c r="U70" s="282">
        <f t="shared" si="59"/>
        <v>0</v>
      </c>
      <c r="V70" s="270">
        <f t="shared" si="61"/>
        <v>0</v>
      </c>
      <c r="W70" s="339">
        <f t="shared" si="62"/>
        <v>0</v>
      </c>
      <c r="X70" s="281">
        <f t="shared" si="63"/>
        <v>0</v>
      </c>
      <c r="Y70" s="282">
        <f t="shared" si="64"/>
        <v>0</v>
      </c>
      <c r="Z70" s="282">
        <f t="shared" si="65"/>
        <v>0</v>
      </c>
      <c r="AA70" s="281">
        <f t="shared" si="66"/>
        <v>0</v>
      </c>
      <c r="AB70" s="282">
        <f t="shared" si="67"/>
        <v>0</v>
      </c>
      <c r="AC70" s="282">
        <f t="shared" si="68"/>
        <v>0</v>
      </c>
      <c r="AD70" s="284">
        <f t="shared" si="69"/>
        <v>0</v>
      </c>
      <c r="AE70" s="282"/>
      <c r="AF70" s="282"/>
      <c r="AG70" s="282"/>
      <c r="AH70" s="282"/>
      <c r="AI70" s="282"/>
      <c r="AJ70" s="282"/>
      <c r="AK70" s="282"/>
      <c r="AL70" s="282"/>
      <c r="AM70" s="282"/>
      <c r="AN70" s="282"/>
      <c r="AO70" s="282"/>
      <c r="AP70" s="282"/>
      <c r="AQ70" s="282"/>
      <c r="AR70" s="282"/>
      <c r="AS70" s="282"/>
      <c r="AT70" s="282"/>
      <c r="AU70" s="282"/>
      <c r="AV70" s="282"/>
      <c r="AW70" s="282"/>
      <c r="AX70" s="282"/>
      <c r="AZ70" s="282"/>
      <c r="BA70" s="286"/>
      <c r="BB70" s="285"/>
      <c r="BC70" s="285"/>
      <c r="BD70" s="287"/>
      <c r="BE70" s="286"/>
      <c r="BF70" s="285"/>
      <c r="BG70" s="285"/>
      <c r="BH70" s="287"/>
      <c r="BI70" s="286"/>
      <c r="BJ70" s="285"/>
      <c r="BK70" s="285"/>
      <c r="BL70" s="285"/>
      <c r="BM70" s="286"/>
      <c r="BN70" s="285"/>
      <c r="BO70" s="285"/>
      <c r="BP70" s="285"/>
      <c r="BQ70" s="286"/>
      <c r="BR70" s="285"/>
      <c r="BS70" s="285"/>
      <c r="BT70" s="287"/>
    </row>
    <row r="71" spans="1:72" ht="18.75">
      <c r="A71" s="279"/>
      <c r="B71" s="209"/>
      <c r="C71" s="208" t="s">
        <v>81</v>
      </c>
      <c r="D71" s="281">
        <f>SUMIF('tikina dataset'!D:D,'shelter impact summary'!C71,'tikina dataset'!E:E)</f>
        <v>4900</v>
      </c>
      <c r="E71" s="282">
        <f>SUMIF('tikina dataset'!D:D,'shelter impact summary'!C71,'tikina dataset'!F:F)</f>
        <v>5076</v>
      </c>
      <c r="F71" s="304">
        <f t="shared" si="58"/>
        <v>9.9344358547803116E-2</v>
      </c>
      <c r="G71" s="304">
        <f t="shared" si="70"/>
        <v>5.8546915387250476E-3</v>
      </c>
      <c r="H71" s="282">
        <f>SUMIF('Summary SADD - Pop Proj 2015'!B:B,'shelter impact summary'!C71,'Summary SADD - Pop Proj 2015'!D:D)</f>
        <v>2226</v>
      </c>
      <c r="I71" s="392">
        <f t="shared" si="71"/>
        <v>0.4385342789598109</v>
      </c>
      <c r="J71" s="282">
        <f>SUMIF('Summary SADD - Pop Proj 2015'!B:B,'shelter impact summary'!C71,'Summary SADD - Pop Proj 2015'!C:C)</f>
        <v>2859</v>
      </c>
      <c r="K71" s="392">
        <f t="shared" si="72"/>
        <v>0.56323877068557915</v>
      </c>
      <c r="L71" s="281">
        <f>SUMIF('tikina dataset'!D:D,'shelter impact summary'!C71,'tikina dataset'!G:G)</f>
        <v>903</v>
      </c>
      <c r="M71" s="283">
        <f t="shared" si="54"/>
        <v>935.43428571428569</v>
      </c>
      <c r="N71" s="385">
        <f t="shared" si="60"/>
        <v>5.4263565891472867</v>
      </c>
      <c r="O71" s="304">
        <f>SUMIF('Vulnerability Index'!D:D,'shelter impact summary'!C71,'Vulnerability Index'!J:J)</f>
        <v>0.52600000000000002</v>
      </c>
      <c r="P71" s="435">
        <f t="shared" si="57"/>
        <v>9.9344358547803116E-2</v>
      </c>
      <c r="Q71" s="282">
        <f t="shared" si="55"/>
        <v>2669.9760000000001</v>
      </c>
      <c r="R71" s="284">
        <f t="shared" si="56"/>
        <v>492.03843428571435</v>
      </c>
      <c r="S71" s="281">
        <f>SUMIF('Housing Damage Assessment'!E:E,'shelter impact summary'!C71,'Housing Damage Assessment'!G:G)</f>
        <v>0</v>
      </c>
      <c r="T71" s="282">
        <f>SUMIF('Housing Damage Assessment'!E:E,'shelter impact summary'!C71,'Housing Damage Assessment'!H:H)</f>
        <v>0</v>
      </c>
      <c r="U71" s="282">
        <f t="shared" si="59"/>
        <v>0</v>
      </c>
      <c r="V71" s="270">
        <f t="shared" si="61"/>
        <v>0</v>
      </c>
      <c r="W71" s="339">
        <f t="shared" si="62"/>
        <v>0</v>
      </c>
      <c r="X71" s="281">
        <f t="shared" si="63"/>
        <v>0</v>
      </c>
      <c r="Y71" s="282">
        <f t="shared" si="64"/>
        <v>0</v>
      </c>
      <c r="Z71" s="282">
        <f t="shared" si="65"/>
        <v>0</v>
      </c>
      <c r="AA71" s="281">
        <f t="shared" si="66"/>
        <v>0</v>
      </c>
      <c r="AB71" s="282">
        <f t="shared" si="67"/>
        <v>0</v>
      </c>
      <c r="AC71" s="282">
        <f t="shared" si="68"/>
        <v>0</v>
      </c>
      <c r="AD71" s="284">
        <f t="shared" si="69"/>
        <v>0</v>
      </c>
      <c r="AE71" s="282"/>
      <c r="AF71" s="282"/>
      <c r="AG71" s="282"/>
      <c r="AH71" s="282"/>
      <c r="AI71" s="282"/>
      <c r="AJ71" s="282"/>
      <c r="AK71" s="282"/>
      <c r="AL71" s="282"/>
      <c r="AM71" s="282"/>
      <c r="AN71" s="282"/>
      <c r="AO71" s="282"/>
      <c r="AP71" s="282"/>
      <c r="AQ71" s="282"/>
      <c r="AR71" s="282"/>
      <c r="AS71" s="282"/>
      <c r="AT71" s="282"/>
      <c r="AU71" s="282"/>
      <c r="AV71" s="282"/>
      <c r="AW71" s="282"/>
      <c r="AX71" s="282"/>
      <c r="AZ71" s="282"/>
      <c r="BA71" s="286"/>
      <c r="BB71" s="285"/>
      <c r="BC71" s="285"/>
      <c r="BD71" s="287"/>
      <c r="BE71" s="286"/>
      <c r="BF71" s="285"/>
      <c r="BG71" s="285"/>
      <c r="BH71" s="287"/>
      <c r="BI71" s="286"/>
      <c r="BJ71" s="285"/>
      <c r="BK71" s="285"/>
      <c r="BL71" s="285"/>
      <c r="BM71" s="286"/>
      <c r="BN71" s="285"/>
      <c r="BO71" s="285"/>
      <c r="BP71" s="285"/>
      <c r="BQ71" s="286"/>
      <c r="BR71" s="285"/>
      <c r="BS71" s="285"/>
      <c r="BT71" s="287"/>
    </row>
    <row r="72" spans="1:72" ht="18.75">
      <c r="A72" s="279"/>
      <c r="B72" s="273" t="s">
        <v>31</v>
      </c>
      <c r="C72" s="207"/>
      <c r="D72" s="274">
        <f>SUM(D73:D77)</f>
        <v>72441</v>
      </c>
      <c r="E72" s="275">
        <f>SUM(E73:E77)</f>
        <v>75013</v>
      </c>
      <c r="F72" s="303">
        <f t="shared" si="58"/>
        <v>0.52508049839003224</v>
      </c>
      <c r="G72" s="303">
        <f t="shared" si="70"/>
        <v>8.6520483923243102E-2</v>
      </c>
      <c r="H72" s="275">
        <f t="shared" ref="H72:J72" si="73">SUM(H73:H77)</f>
        <v>37294</v>
      </c>
      <c r="I72" s="391">
        <f t="shared" si="71"/>
        <v>0.49716715769266662</v>
      </c>
      <c r="J72" s="275">
        <f t="shared" si="73"/>
        <v>37870</v>
      </c>
      <c r="K72" s="391">
        <f t="shared" si="72"/>
        <v>0.50484582672336797</v>
      </c>
      <c r="L72" s="274">
        <f>SUM(L73:L77)</f>
        <v>15511</v>
      </c>
      <c r="M72" s="275">
        <f>SUM(M73:M77)</f>
        <v>16061.717426506633</v>
      </c>
      <c r="N72" s="384">
        <f t="shared" si="60"/>
        <v>4.6702975782780323</v>
      </c>
      <c r="O72" s="303">
        <f>(O77*P77)+(O76*P76)+(O75*P75)+(O74*P74)+(O73*P73)</f>
        <v>0.38469611933931458</v>
      </c>
      <c r="P72" s="435">
        <f>E72/$E$58</f>
        <v>0.52508049839003224</v>
      </c>
      <c r="Q72" s="275">
        <f>SUM(Q73:Q77)</f>
        <v>28857.21</v>
      </c>
      <c r="R72" s="276">
        <f>SUM(R73:R77)</f>
        <v>6128.3346838564466</v>
      </c>
      <c r="S72" s="274">
        <f>SUMIF('Housing Damage Assessment'!D:D,'shelter impact summary'!B72,'Housing Damage Assessment'!G:G)</f>
        <v>5</v>
      </c>
      <c r="T72" s="275">
        <f>SUMIF('Housing Damage Assessment'!D:D,'shelter impact summary'!B72,'Housing Damage Assessment'!H:H)</f>
        <v>24</v>
      </c>
      <c r="U72" s="275">
        <f t="shared" si="59"/>
        <v>29</v>
      </c>
      <c r="V72" s="270">
        <f t="shared" si="61"/>
        <v>3.1129921335488732E-4</v>
      </c>
      <c r="W72" s="339">
        <f t="shared" si="62"/>
        <v>1.494236224103459E-3</v>
      </c>
      <c r="X72" s="274">
        <f t="shared" si="63"/>
        <v>135.43862977006293</v>
      </c>
      <c r="Y72" s="275">
        <f t="shared" si="64"/>
        <v>67.335638604571571</v>
      </c>
      <c r="Z72" s="275">
        <f t="shared" si="65"/>
        <v>68.375627016547583</v>
      </c>
      <c r="AA72" s="274">
        <f t="shared" si="66"/>
        <v>11.156187460840123</v>
      </c>
      <c r="AB72" s="275">
        <f t="shared" si="67"/>
        <v>52.102715281177375</v>
      </c>
      <c r="AC72" s="275">
        <f t="shared" si="68"/>
        <v>25.903758864413224</v>
      </c>
      <c r="AD72" s="276">
        <f t="shared" si="69"/>
        <v>26.303838370658251</v>
      </c>
      <c r="AE72" s="275"/>
      <c r="AF72" s="275"/>
      <c r="AG72" s="275"/>
      <c r="AH72" s="275"/>
      <c r="AI72" s="275"/>
      <c r="AJ72" s="275"/>
      <c r="AK72" s="275"/>
      <c r="AL72" s="275"/>
      <c r="AM72" s="275"/>
      <c r="AN72" s="275"/>
      <c r="AO72" s="275"/>
      <c r="AP72" s="275"/>
      <c r="AQ72" s="275"/>
      <c r="AR72" s="275"/>
      <c r="AS72" s="275"/>
      <c r="AT72" s="275"/>
      <c r="AU72" s="275"/>
      <c r="AV72" s="275"/>
      <c r="AW72" s="275"/>
      <c r="AX72" s="275"/>
      <c r="AZ72" s="275"/>
      <c r="BA72" s="278"/>
      <c r="BB72" s="207"/>
      <c r="BC72" s="207"/>
      <c r="BD72" s="277"/>
      <c r="BE72" s="278"/>
      <c r="BF72" s="207"/>
      <c r="BG72" s="207"/>
      <c r="BH72" s="277"/>
      <c r="BI72" s="278"/>
      <c r="BJ72" s="207"/>
      <c r="BK72" s="207"/>
      <c r="BL72" s="207"/>
      <c r="BM72" s="278"/>
      <c r="BN72" s="207"/>
      <c r="BO72" s="207"/>
      <c r="BP72" s="207"/>
      <c r="BQ72" s="278"/>
      <c r="BR72" s="207"/>
      <c r="BS72" s="207"/>
      <c r="BT72" s="277"/>
    </row>
    <row r="73" spans="1:72" ht="20.25" customHeight="1">
      <c r="A73" s="279"/>
      <c r="B73" s="280"/>
      <c r="C73" s="209" t="s">
        <v>82</v>
      </c>
      <c r="D73" s="281">
        <f>SUMIF('tikina dataset'!D:D,'shelter impact summary'!C73,'tikina dataset'!E:E)</f>
        <v>104</v>
      </c>
      <c r="E73" s="282">
        <f>SUMIF('tikina dataset'!D:D,'shelter impact summary'!C73,'tikina dataset'!F:F)</f>
        <v>108</v>
      </c>
      <c r="F73" s="304">
        <f t="shared" si="58"/>
        <v>1.4397504432565023E-3</v>
      </c>
      <c r="G73" s="304">
        <f t="shared" si="70"/>
        <v>1.2456790507925632E-4</v>
      </c>
      <c r="H73" s="282">
        <f>SUMIF('Summary SADD - Pop Proj 2015'!B:B,'shelter impact summary'!C73,'Summary SADD - Pop Proj 2015'!D:D)</f>
        <v>57</v>
      </c>
      <c r="I73" s="392">
        <f t="shared" si="71"/>
        <v>0.52777777777777779</v>
      </c>
      <c r="J73" s="282">
        <f>SUMIF('Summary SADD - Pop Proj 2015'!B:B,'shelter impact summary'!C73,'Summary SADD - Pop Proj 2015'!C:C)</f>
        <v>55</v>
      </c>
      <c r="K73" s="392">
        <f t="shared" si="72"/>
        <v>0.5092592592592593</v>
      </c>
      <c r="L73" s="281">
        <f>SUMIF('tikina dataset'!D:D,'shelter impact summary'!C73,'tikina dataset'!G:G)</f>
        <v>26</v>
      </c>
      <c r="M73" s="283">
        <f>SUM(E73/(D73/L73))</f>
        <v>27</v>
      </c>
      <c r="N73" s="385">
        <f t="shared" si="60"/>
        <v>4</v>
      </c>
      <c r="O73" s="304">
        <f>SUMIF('Vulnerability Index'!D:D,'shelter impact summary'!C73,'Vulnerability Index'!J:J)</f>
        <v>0.52600000000000002</v>
      </c>
      <c r="P73" s="435">
        <f>E73/$E$72</f>
        <v>1.4397504432565023E-3</v>
      </c>
      <c r="Q73" s="282">
        <f>E73*O73</f>
        <v>56.808</v>
      </c>
      <c r="R73" s="284">
        <f>Q73/N73</f>
        <v>14.202</v>
      </c>
      <c r="S73" s="281">
        <f>SUMIF('Housing Damage Assessment'!E:E,'shelter impact summary'!C73,'Housing Damage Assessment'!G:G)</f>
        <v>0</v>
      </c>
      <c r="T73" s="282">
        <f>SUMIF('Housing Damage Assessment'!E:E,'shelter impact summary'!C73,'Housing Damage Assessment'!H:H)</f>
        <v>0</v>
      </c>
      <c r="U73" s="282">
        <f t="shared" si="59"/>
        <v>0</v>
      </c>
      <c r="V73" s="270">
        <f t="shared" si="61"/>
        <v>0</v>
      </c>
      <c r="W73" s="339">
        <f t="shared" si="62"/>
        <v>0</v>
      </c>
      <c r="X73" s="281">
        <f t="shared" si="63"/>
        <v>0</v>
      </c>
      <c r="Y73" s="282">
        <f t="shared" si="64"/>
        <v>0</v>
      </c>
      <c r="Z73" s="282">
        <f t="shared" si="65"/>
        <v>0</v>
      </c>
      <c r="AA73" s="281">
        <f t="shared" si="66"/>
        <v>0</v>
      </c>
      <c r="AB73" s="282">
        <f t="shared" si="67"/>
        <v>0</v>
      </c>
      <c r="AC73" s="282">
        <f t="shared" si="68"/>
        <v>0</v>
      </c>
      <c r="AD73" s="284">
        <f t="shared" si="69"/>
        <v>0</v>
      </c>
      <c r="AE73" s="282"/>
      <c r="AF73" s="282"/>
      <c r="AG73" s="282"/>
      <c r="AH73" s="282"/>
      <c r="AI73" s="282"/>
      <c r="AJ73" s="282"/>
      <c r="AK73" s="282"/>
      <c r="AL73" s="282"/>
      <c r="AM73" s="282"/>
      <c r="AN73" s="282"/>
      <c r="AO73" s="282"/>
      <c r="AP73" s="282"/>
      <c r="AQ73" s="282"/>
      <c r="AR73" s="282"/>
      <c r="AS73" s="282"/>
      <c r="AT73" s="282"/>
      <c r="AU73" s="282"/>
      <c r="AV73" s="282"/>
      <c r="AW73" s="282"/>
      <c r="AX73" s="282"/>
      <c r="AZ73" s="282"/>
      <c r="BA73" s="286"/>
      <c r="BB73" s="285"/>
      <c r="BC73" s="285"/>
      <c r="BD73" s="287"/>
      <c r="BE73" s="286"/>
      <c r="BF73" s="285"/>
      <c r="BG73" s="285"/>
      <c r="BH73" s="287"/>
      <c r="BI73" s="286"/>
      <c r="BJ73" s="285"/>
      <c r="BK73" s="285"/>
      <c r="BL73" s="285"/>
      <c r="BM73" s="286"/>
      <c r="BN73" s="285"/>
      <c r="BO73" s="285"/>
      <c r="BP73" s="285"/>
      <c r="BQ73" s="286"/>
      <c r="BR73" s="285"/>
      <c r="BS73" s="285"/>
      <c r="BT73" s="287"/>
    </row>
    <row r="74" spans="1:72" ht="20.25" customHeight="1">
      <c r="A74" s="279"/>
      <c r="B74" s="280"/>
      <c r="C74" s="209" t="s">
        <v>83</v>
      </c>
      <c r="D74" s="281">
        <f>SUMIF('tikina dataset'!D:D,'shelter impact summary'!C74,'tikina dataset'!E:E)</f>
        <v>2115</v>
      </c>
      <c r="E74" s="282">
        <f>SUMIF('tikina dataset'!D:D,'shelter impact summary'!C74,'tikina dataset'!F:F)</f>
        <v>2190</v>
      </c>
      <c r="F74" s="304">
        <f t="shared" si="58"/>
        <v>2.9194939543812404E-2</v>
      </c>
      <c r="G74" s="304">
        <f t="shared" si="70"/>
        <v>2.5259602974404757E-3</v>
      </c>
      <c r="H74" s="282">
        <f>SUMIF('Summary SADD - Pop Proj 2015'!B:B,'shelter impact summary'!C74,'Summary SADD - Pop Proj 2015'!D:D)</f>
        <v>1039</v>
      </c>
      <c r="I74" s="392">
        <f t="shared" si="71"/>
        <v>0.47442922374429225</v>
      </c>
      <c r="J74" s="282">
        <f>SUMIF('Summary SADD - Pop Proj 2015'!B:B,'shelter impact summary'!C74,'Summary SADD - Pop Proj 2015'!C:C)</f>
        <v>1203</v>
      </c>
      <c r="K74" s="392">
        <f t="shared" si="72"/>
        <v>0.5493150684931507</v>
      </c>
      <c r="L74" s="281">
        <f>SUMIF('tikina dataset'!D:D,'shelter impact summary'!C74,'tikina dataset'!G:G)</f>
        <v>479</v>
      </c>
      <c r="M74" s="283">
        <f>SUM(E74/(D74/L74))</f>
        <v>495.98581560283685</v>
      </c>
      <c r="N74" s="385">
        <f t="shared" si="60"/>
        <v>4.4154488517745305</v>
      </c>
      <c r="O74" s="304">
        <f>SUMIF('Vulnerability Index'!D:D,'shelter impact summary'!C74,'Vulnerability Index'!J:J)</f>
        <v>0.52600000000000002</v>
      </c>
      <c r="P74" s="435">
        <f t="shared" ref="P74:P77" si="74">E74/$E$72</f>
        <v>2.9194939543812404E-2</v>
      </c>
      <c r="Q74" s="282">
        <f>E74*O74</f>
        <v>1151.94</v>
      </c>
      <c r="R74" s="284">
        <f>Q74/N74</f>
        <v>260.88853900709222</v>
      </c>
      <c r="S74" s="281">
        <f>SUMIF('Housing Damage Assessment'!E:E,'shelter impact summary'!C74,'Housing Damage Assessment'!G:G)</f>
        <v>0</v>
      </c>
      <c r="T74" s="282">
        <f>SUMIF('Housing Damage Assessment'!E:E,'shelter impact summary'!C74,'Housing Damage Assessment'!H:H)</f>
        <v>0</v>
      </c>
      <c r="U74" s="282">
        <f t="shared" si="59"/>
        <v>0</v>
      </c>
      <c r="V74" s="270">
        <f t="shared" si="61"/>
        <v>0</v>
      </c>
      <c r="W74" s="339">
        <f t="shared" si="62"/>
        <v>0</v>
      </c>
      <c r="X74" s="281">
        <f t="shared" si="63"/>
        <v>0</v>
      </c>
      <c r="Y74" s="282">
        <f t="shared" si="64"/>
        <v>0</v>
      </c>
      <c r="Z74" s="282">
        <f t="shared" si="65"/>
        <v>0</v>
      </c>
      <c r="AA74" s="281">
        <f t="shared" si="66"/>
        <v>0</v>
      </c>
      <c r="AB74" s="282">
        <f t="shared" si="67"/>
        <v>0</v>
      </c>
      <c r="AC74" s="282">
        <f t="shared" si="68"/>
        <v>0</v>
      </c>
      <c r="AD74" s="284">
        <f t="shared" si="69"/>
        <v>0</v>
      </c>
      <c r="AE74" s="282"/>
      <c r="AF74" s="282"/>
      <c r="AG74" s="282"/>
      <c r="AH74" s="282"/>
      <c r="AI74" s="282"/>
      <c r="AJ74" s="282"/>
      <c r="AK74" s="282"/>
      <c r="AL74" s="282"/>
      <c r="AM74" s="282"/>
      <c r="AN74" s="282"/>
      <c r="AO74" s="282"/>
      <c r="AP74" s="282"/>
      <c r="AQ74" s="282"/>
      <c r="AR74" s="282"/>
      <c r="AS74" s="282"/>
      <c r="AT74" s="282"/>
      <c r="AU74" s="282"/>
      <c r="AV74" s="282"/>
      <c r="AW74" s="282"/>
      <c r="AX74" s="282"/>
      <c r="AZ74" s="282"/>
      <c r="BA74" s="286"/>
      <c r="BB74" s="285"/>
      <c r="BC74" s="285"/>
      <c r="BD74" s="287"/>
      <c r="BE74" s="286"/>
      <c r="BF74" s="285"/>
      <c r="BG74" s="285"/>
      <c r="BH74" s="287"/>
      <c r="BI74" s="286"/>
      <c r="BJ74" s="285"/>
      <c r="BK74" s="285"/>
      <c r="BL74" s="285"/>
      <c r="BM74" s="286"/>
      <c r="BN74" s="285"/>
      <c r="BO74" s="285"/>
      <c r="BP74" s="285"/>
      <c r="BQ74" s="286"/>
      <c r="BR74" s="285"/>
      <c r="BS74" s="285"/>
      <c r="BT74" s="287"/>
    </row>
    <row r="75" spans="1:72" ht="18.75">
      <c r="A75" s="279"/>
      <c r="B75" s="289" t="s">
        <v>2391</v>
      </c>
      <c r="C75" s="246" t="s">
        <v>84</v>
      </c>
      <c r="D75" s="281">
        <f>SUMIF('tikina dataset'!D:D,'shelter impact summary'!C75,'tikina dataset'!E:E)</f>
        <v>54448</v>
      </c>
      <c r="E75" s="282">
        <f>SUMIF('tikina dataset'!D:D,'shelter impact summary'!C75,'tikina dataset'!F:F)</f>
        <v>56381</v>
      </c>
      <c r="F75" s="304">
        <f t="shared" si="58"/>
        <v>0.75161638649300788</v>
      </c>
      <c r="G75" s="304">
        <f t="shared" si="70"/>
        <v>6.503021348401436E-2</v>
      </c>
      <c r="H75" s="282">
        <f>SUMIF('Summary SADD - Pop Proj 2015'!B:B,'shelter impact summary'!C75,'Summary SADD - Pop Proj 2015'!D:D)</f>
        <v>28221</v>
      </c>
      <c r="I75" s="392">
        <f t="shared" si="71"/>
        <v>0.50054096238094392</v>
      </c>
      <c r="J75" s="282">
        <f>SUMIF('Summary SADD - Pop Proj 2015'!B:B,'shelter impact summary'!C75,'Summary SADD - Pop Proj 2015'!C:C)</f>
        <v>28149</v>
      </c>
      <c r="K75" s="392">
        <f t="shared" si="72"/>
        <v>0.49926393643248612</v>
      </c>
      <c r="L75" s="281">
        <f>SUMIF('tikina dataset'!D:D,'shelter impact summary'!C75,'tikina dataset'!G:G)</f>
        <v>11918</v>
      </c>
      <c r="M75" s="283">
        <f>SUM(E75/(D75/L75))</f>
        <v>12341.110013223624</v>
      </c>
      <c r="N75" s="385">
        <f t="shared" si="60"/>
        <v>4.5685517704312808</v>
      </c>
      <c r="O75" s="304">
        <f>SUMIF('Vulnerability Index'!D:D,'shelter impact summary'!C75,'Vulnerability Index'!J:J)</f>
        <v>0.33799999999999997</v>
      </c>
      <c r="P75" s="435">
        <f t="shared" si="74"/>
        <v>0.75161638649300788</v>
      </c>
      <c r="Q75" s="282">
        <f>E75*O75</f>
        <v>19056.777999999998</v>
      </c>
      <c r="R75" s="284">
        <f>Q75/N75</f>
        <v>4171.2951844695854</v>
      </c>
      <c r="S75" s="281">
        <f>SUMIF('Housing Damage Assessment'!E:E,'shelter impact summary'!C75,'Housing Damage Assessment'!G:G)</f>
        <v>37</v>
      </c>
      <c r="T75" s="282">
        <f>SUMIF('Housing Damage Assessment'!E:E,'shelter impact summary'!C75,'Housing Damage Assessment'!H:H)</f>
        <v>232</v>
      </c>
      <c r="U75" s="282">
        <f t="shared" si="59"/>
        <v>269</v>
      </c>
      <c r="V75" s="270">
        <f t="shared" si="61"/>
        <v>2.9981095671583937E-3</v>
      </c>
      <c r="W75" s="339">
        <f t="shared" si="62"/>
        <v>1.8798957285966145E-2</v>
      </c>
      <c r="X75" s="281">
        <f t="shared" si="63"/>
        <v>1228.9404262460146</v>
      </c>
      <c r="Y75" s="282">
        <f t="shared" si="64"/>
        <v>615.13502366202761</v>
      </c>
      <c r="Z75" s="282">
        <f t="shared" si="65"/>
        <v>613.5656348486026</v>
      </c>
      <c r="AA75" s="281">
        <f t="shared" si="66"/>
        <v>90.921999999999997</v>
      </c>
      <c r="AB75" s="282">
        <f t="shared" si="67"/>
        <v>415.3818640711529</v>
      </c>
      <c r="AC75" s="282">
        <f t="shared" si="68"/>
        <v>207.91563799776532</v>
      </c>
      <c r="AD75" s="284">
        <f t="shared" si="69"/>
        <v>207.38518457882765</v>
      </c>
      <c r="AE75" s="282"/>
      <c r="AF75" s="282"/>
      <c r="AG75" s="282"/>
      <c r="AH75" s="282"/>
      <c r="AI75" s="282"/>
      <c r="AJ75" s="282"/>
      <c r="AK75" s="282"/>
      <c r="AL75" s="282"/>
      <c r="AM75" s="282"/>
      <c r="AN75" s="282"/>
      <c r="AO75" s="282"/>
      <c r="AP75" s="282"/>
      <c r="AQ75" s="282"/>
      <c r="AR75" s="282"/>
      <c r="AS75" s="282"/>
      <c r="AT75" s="282"/>
      <c r="AU75" s="282"/>
      <c r="AV75" s="282"/>
      <c r="AW75" s="282"/>
      <c r="AX75" s="282"/>
      <c r="AZ75" s="282"/>
      <c r="BA75" s="286"/>
      <c r="BB75" s="285"/>
      <c r="BC75" s="285"/>
      <c r="BD75" s="287"/>
      <c r="BE75" s="286"/>
      <c r="BF75" s="285"/>
      <c r="BG75" s="285"/>
      <c r="BH75" s="287"/>
      <c r="BI75" s="286"/>
      <c r="BJ75" s="285"/>
      <c r="BK75" s="285"/>
      <c r="BL75" s="285"/>
      <c r="BM75" s="286"/>
      <c r="BN75" s="285"/>
      <c r="BO75" s="285"/>
      <c r="BP75" s="285"/>
      <c r="BQ75" s="286"/>
      <c r="BR75" s="285"/>
      <c r="BS75" s="285"/>
      <c r="BT75" s="287"/>
    </row>
    <row r="76" spans="1:72" ht="18.75">
      <c r="A76" s="279"/>
      <c r="B76" s="280"/>
      <c r="C76" s="208" t="s">
        <v>31</v>
      </c>
      <c r="D76" s="281">
        <f>SUMIF('tikina dataset'!D:D,'shelter impact summary'!C76,'tikina dataset'!E:E)</f>
        <v>9727</v>
      </c>
      <c r="E76" s="282">
        <f>SUMIF('tikina dataset'!D:D,'shelter impact summary'!C76,'tikina dataset'!F:F)</f>
        <v>10072</v>
      </c>
      <c r="F76" s="304">
        <f t="shared" si="58"/>
        <v>0.13427005985629156</v>
      </c>
      <c r="G76" s="304">
        <f t="shared" si="70"/>
        <v>1.1617110555169164E-2</v>
      </c>
      <c r="H76" s="282">
        <f>SUMIF('Summary SADD - Pop Proj 2015'!B:B,'shelter impact summary'!C76,'Summary SADD - Pop Proj 2015'!D:D)</f>
        <v>4949</v>
      </c>
      <c r="I76" s="392">
        <f t="shared" si="71"/>
        <v>0.49136219221604449</v>
      </c>
      <c r="J76" s="282">
        <f>SUMIF('Summary SADD - Pop Proj 2015'!B:B,'shelter impact summary'!C76,'Summary SADD - Pop Proj 2015'!C:C)</f>
        <v>5222</v>
      </c>
      <c r="K76" s="392">
        <f t="shared" si="72"/>
        <v>0.51846703733121524</v>
      </c>
      <c r="L76" s="281">
        <f>SUMIF('tikina dataset'!D:D,'shelter impact summary'!C76,'tikina dataset'!G:G)</f>
        <v>1984</v>
      </c>
      <c r="M76" s="283">
        <f>SUM(E76/(D76/L76))</f>
        <v>2054.3690757684794</v>
      </c>
      <c r="N76" s="385">
        <f t="shared" si="60"/>
        <v>4.9027217741935489</v>
      </c>
      <c r="O76" s="304">
        <f>SUMIF('Vulnerability Index'!D:D,'shelter impact summary'!C76,'Vulnerability Index'!J:J)</f>
        <v>0.52600000000000002</v>
      </c>
      <c r="P76" s="435">
        <f t="shared" si="74"/>
        <v>0.13427005985629156</v>
      </c>
      <c r="Q76" s="282">
        <f>E76*O76</f>
        <v>5297.8720000000003</v>
      </c>
      <c r="R76" s="284">
        <f>Q76/N76</f>
        <v>1080.5981338542201</v>
      </c>
      <c r="S76" s="281">
        <f>SUMIF('Housing Damage Assessment'!E:E,'shelter impact summary'!C76,'Housing Damage Assessment'!G:G)</f>
        <v>0</v>
      </c>
      <c r="T76" s="282">
        <f>SUMIF('Housing Damage Assessment'!E:E,'shelter impact summary'!C76,'Housing Damage Assessment'!H:H)</f>
        <v>0</v>
      </c>
      <c r="U76" s="282">
        <f t="shared" si="59"/>
        <v>0</v>
      </c>
      <c r="V76" s="270">
        <f t="shared" si="61"/>
        <v>0</v>
      </c>
      <c r="W76" s="339">
        <f t="shared" si="62"/>
        <v>0</v>
      </c>
      <c r="X76" s="281">
        <f t="shared" si="63"/>
        <v>0</v>
      </c>
      <c r="Y76" s="282">
        <f t="shared" si="64"/>
        <v>0</v>
      </c>
      <c r="Z76" s="282">
        <f t="shared" si="65"/>
        <v>0</v>
      </c>
      <c r="AA76" s="281">
        <f t="shared" si="66"/>
        <v>0</v>
      </c>
      <c r="AB76" s="282">
        <f t="shared" si="67"/>
        <v>0</v>
      </c>
      <c r="AC76" s="282">
        <f t="shared" si="68"/>
        <v>0</v>
      </c>
      <c r="AD76" s="284">
        <f t="shared" si="69"/>
        <v>0</v>
      </c>
      <c r="AE76" s="282"/>
      <c r="AF76" s="282"/>
      <c r="AG76" s="282"/>
      <c r="AH76" s="282"/>
      <c r="AI76" s="282"/>
      <c r="AJ76" s="282"/>
      <c r="AK76" s="282"/>
      <c r="AL76" s="282"/>
      <c r="AM76" s="282"/>
      <c r="AN76" s="282"/>
      <c r="AO76" s="282"/>
      <c r="AP76" s="282"/>
      <c r="AQ76" s="282"/>
      <c r="AR76" s="282"/>
      <c r="AS76" s="282"/>
      <c r="AT76" s="282"/>
      <c r="AU76" s="282"/>
      <c r="AV76" s="282"/>
      <c r="AW76" s="282"/>
      <c r="AX76" s="282"/>
      <c r="AZ76" s="282"/>
      <c r="BA76" s="286"/>
      <c r="BB76" s="285"/>
      <c r="BC76" s="285"/>
      <c r="BD76" s="287"/>
      <c r="BE76" s="286"/>
      <c r="BF76" s="285"/>
      <c r="BG76" s="285"/>
      <c r="BH76" s="287"/>
      <c r="BI76" s="286"/>
      <c r="BJ76" s="285"/>
      <c r="BK76" s="285"/>
      <c r="BL76" s="285"/>
      <c r="BM76" s="286"/>
      <c r="BN76" s="285"/>
      <c r="BO76" s="285"/>
      <c r="BP76" s="285"/>
      <c r="BQ76" s="286"/>
      <c r="BR76" s="285"/>
      <c r="BS76" s="285"/>
      <c r="BT76" s="287"/>
    </row>
    <row r="77" spans="1:72" ht="18.75">
      <c r="A77" s="279"/>
      <c r="B77" s="209"/>
      <c r="C77" s="209" t="s">
        <v>85</v>
      </c>
      <c r="D77" s="281">
        <f>SUMIF('tikina dataset'!D:D,'shelter impact summary'!C77,'tikina dataset'!E:E)</f>
        <v>6047</v>
      </c>
      <c r="E77" s="282">
        <f>SUMIF('tikina dataset'!D:D,'shelter impact summary'!C77,'tikina dataset'!F:F)</f>
        <v>6262</v>
      </c>
      <c r="F77" s="304">
        <f t="shared" si="58"/>
        <v>8.3478863663631636E-2</v>
      </c>
      <c r="G77" s="304">
        <f t="shared" si="70"/>
        <v>7.2226316815398438E-3</v>
      </c>
      <c r="H77" s="282">
        <f>SUMIF('Summary SADD - Pop Proj 2015'!B:B,'shelter impact summary'!C77,'Summary SADD - Pop Proj 2015'!D:D)</f>
        <v>3028</v>
      </c>
      <c r="I77" s="392">
        <f t="shared" si="71"/>
        <v>0.48355158096454809</v>
      </c>
      <c r="J77" s="282">
        <f>SUMIF('Summary SADD - Pop Proj 2015'!B:B,'shelter impact summary'!C77,'Summary SADD - Pop Proj 2015'!C:C)</f>
        <v>3241</v>
      </c>
      <c r="K77" s="392">
        <f t="shared" si="72"/>
        <v>0.51756627275630784</v>
      </c>
      <c r="L77" s="281">
        <f>SUMIF('tikina dataset'!D:D,'shelter impact summary'!C77,'tikina dataset'!G:G)</f>
        <v>1104</v>
      </c>
      <c r="M77" s="283">
        <f>SUM(E77/(D77/L77))</f>
        <v>1143.2525219116917</v>
      </c>
      <c r="N77" s="385">
        <f t="shared" si="60"/>
        <v>5.4773550724637685</v>
      </c>
      <c r="O77" s="304">
        <f>SUMIF('Vulnerability Index'!D:D,'shelter impact summary'!C77,'Vulnerability Index'!J:J)</f>
        <v>0.52600000000000002</v>
      </c>
      <c r="P77" s="435">
        <f t="shared" si="74"/>
        <v>8.3478863663631636E-2</v>
      </c>
      <c r="Q77" s="282">
        <f>E77*O77</f>
        <v>3293.8120000000004</v>
      </c>
      <c r="R77" s="284">
        <f>Q77/N77</f>
        <v>601.35082652554991</v>
      </c>
      <c r="S77" s="281">
        <f>SUMIF('Housing Damage Assessment'!E:E,'shelter impact summary'!C77,'Housing Damage Assessment'!G:G)</f>
        <v>5</v>
      </c>
      <c r="T77" s="282">
        <f>SUMIF('Housing Damage Assessment'!E:E,'shelter impact summary'!C77,'Housing Damage Assessment'!H:H)</f>
        <v>20</v>
      </c>
      <c r="U77" s="282">
        <f t="shared" si="59"/>
        <v>25</v>
      </c>
      <c r="V77" s="270">
        <f t="shared" si="61"/>
        <v>4.3734869630020507E-3</v>
      </c>
      <c r="W77" s="339">
        <f t="shared" si="62"/>
        <v>1.7493947852008203E-2</v>
      </c>
      <c r="X77" s="281">
        <f t="shared" si="63"/>
        <v>136.93387681159422</v>
      </c>
      <c r="Y77" s="282">
        <f t="shared" si="64"/>
        <v>66.214592619851061</v>
      </c>
      <c r="Z77" s="282">
        <f t="shared" si="65"/>
        <v>70.872356235448237</v>
      </c>
      <c r="AA77" s="281">
        <f t="shared" si="66"/>
        <v>13.15</v>
      </c>
      <c r="AB77" s="282">
        <f t="shared" si="67"/>
        <v>72.027219202898564</v>
      </c>
      <c r="AC77" s="282">
        <f t="shared" si="68"/>
        <v>34.828875718041658</v>
      </c>
      <c r="AD77" s="284">
        <f t="shared" si="69"/>
        <v>37.278859379845777</v>
      </c>
      <c r="AE77" s="282"/>
      <c r="AF77" s="282"/>
      <c r="AG77" s="282"/>
      <c r="AH77" s="282"/>
      <c r="AI77" s="282"/>
      <c r="AJ77" s="282"/>
      <c r="AK77" s="282"/>
      <c r="AL77" s="282"/>
      <c r="AM77" s="282"/>
      <c r="AN77" s="282"/>
      <c r="AO77" s="282"/>
      <c r="AP77" s="282"/>
      <c r="AQ77" s="282"/>
      <c r="AR77" s="282"/>
      <c r="AS77" s="282"/>
      <c r="AT77" s="282"/>
      <c r="AU77" s="282"/>
      <c r="AV77" s="282"/>
      <c r="AW77" s="282"/>
      <c r="AX77" s="282"/>
      <c r="AZ77" s="282"/>
      <c r="BA77" s="286"/>
      <c r="BB77" s="285"/>
      <c r="BC77" s="285"/>
      <c r="BD77" s="287"/>
      <c r="BE77" s="286"/>
      <c r="BF77" s="285"/>
      <c r="BG77" s="285"/>
      <c r="BH77" s="287"/>
      <c r="BI77" s="286"/>
      <c r="BJ77" s="285"/>
      <c r="BK77" s="285"/>
      <c r="BL77" s="285"/>
      <c r="BM77" s="286"/>
      <c r="BN77" s="285"/>
      <c r="BO77" s="285"/>
      <c r="BP77" s="285"/>
      <c r="BQ77" s="286"/>
      <c r="BR77" s="285"/>
      <c r="BS77" s="285"/>
      <c r="BT77" s="287"/>
    </row>
    <row r="78" spans="1:72" ht="18.75">
      <c r="A78" s="279"/>
      <c r="B78" s="273" t="s">
        <v>32</v>
      </c>
      <c r="C78" s="207"/>
      <c r="D78" s="274">
        <f>SUM(D79:D85)</f>
        <v>2002</v>
      </c>
      <c r="E78" s="275">
        <f>SUM(E79:E85)</f>
        <v>2073</v>
      </c>
      <c r="F78" s="303">
        <f t="shared" si="58"/>
        <v>1.4510709785804285E-2</v>
      </c>
      <c r="G78" s="303">
        <f t="shared" si="70"/>
        <v>2.3910117336046147E-3</v>
      </c>
      <c r="H78" s="275">
        <f t="shared" ref="H78:J78" si="75">SUM(H79:H85)</f>
        <v>1017</v>
      </c>
      <c r="I78" s="391">
        <f t="shared" si="71"/>
        <v>0.49059334298118668</v>
      </c>
      <c r="J78" s="275">
        <f t="shared" si="75"/>
        <v>1107</v>
      </c>
      <c r="K78" s="391">
        <f t="shared" si="72"/>
        <v>0.53400868306801741</v>
      </c>
      <c r="L78" s="274">
        <f>SUM(L79:L85)</f>
        <v>448</v>
      </c>
      <c r="M78" s="275">
        <f>SUM(M79:M85)</f>
        <v>463.90348214162259</v>
      </c>
      <c r="N78" s="384">
        <f t="shared" si="60"/>
        <v>4.468601939416236</v>
      </c>
      <c r="O78" s="303">
        <f>(O85*P85)+(O84*P84)+(O83*P83)+(O82*P82)+(O81*P81)+(O80*P80)+(O79*P79)</f>
        <v>0.42100000000000004</v>
      </c>
      <c r="P78" s="435">
        <f>E78/$E$58</f>
        <v>1.4510709785804285E-2</v>
      </c>
      <c r="Q78" s="275">
        <f>SUM(Q79:Q85)</f>
        <v>872.73300000000006</v>
      </c>
      <c r="R78" s="276">
        <f>SUM(R79:R85)</f>
        <v>195.30336598162316</v>
      </c>
      <c r="S78" s="274">
        <f>SUMIF('Housing Damage Assessment'!D:D,'shelter impact summary'!B78,'Housing Damage Assessment'!G:G)</f>
        <v>0</v>
      </c>
      <c r="T78" s="275">
        <f>SUMIF('Housing Damage Assessment'!D:D,'shelter impact summary'!B78,'Housing Damage Assessment'!H:H)</f>
        <v>0</v>
      </c>
      <c r="U78" s="275">
        <f t="shared" si="59"/>
        <v>0</v>
      </c>
      <c r="V78" s="270">
        <f t="shared" si="61"/>
        <v>0</v>
      </c>
      <c r="W78" s="339">
        <f t="shared" si="62"/>
        <v>0</v>
      </c>
      <c r="X78" s="274">
        <f t="shared" si="63"/>
        <v>0</v>
      </c>
      <c r="Y78" s="275">
        <f t="shared" si="64"/>
        <v>0</v>
      </c>
      <c r="Z78" s="275">
        <f t="shared" si="65"/>
        <v>0</v>
      </c>
      <c r="AA78" s="274">
        <f t="shared" si="66"/>
        <v>0</v>
      </c>
      <c r="AB78" s="275">
        <f t="shared" si="67"/>
        <v>0</v>
      </c>
      <c r="AC78" s="275">
        <f t="shared" si="68"/>
        <v>0</v>
      </c>
      <c r="AD78" s="276">
        <f t="shared" si="69"/>
        <v>0</v>
      </c>
      <c r="AE78" s="275"/>
      <c r="AF78" s="275"/>
      <c r="AG78" s="275"/>
      <c r="AH78" s="275"/>
      <c r="AI78" s="275"/>
      <c r="AJ78" s="275"/>
      <c r="AK78" s="275"/>
      <c r="AL78" s="275"/>
      <c r="AM78" s="275"/>
      <c r="AN78" s="275"/>
      <c r="AO78" s="275"/>
      <c r="AP78" s="275"/>
      <c r="AQ78" s="275"/>
      <c r="AR78" s="275"/>
      <c r="AS78" s="275"/>
      <c r="AT78" s="275"/>
      <c r="AU78" s="275"/>
      <c r="AV78" s="275"/>
      <c r="AW78" s="275"/>
      <c r="AX78" s="275"/>
      <c r="AZ78" s="275"/>
      <c r="BA78" s="278"/>
      <c r="BB78" s="207"/>
      <c r="BC78" s="207"/>
      <c r="BD78" s="277"/>
      <c r="BE78" s="278"/>
      <c r="BF78" s="207"/>
      <c r="BG78" s="207"/>
      <c r="BH78" s="277"/>
      <c r="BI78" s="278"/>
      <c r="BJ78" s="207"/>
      <c r="BK78" s="207"/>
      <c r="BL78" s="207"/>
      <c r="BM78" s="278"/>
      <c r="BN78" s="207"/>
      <c r="BO78" s="207"/>
      <c r="BP78" s="207"/>
      <c r="BQ78" s="278"/>
      <c r="BR78" s="207"/>
      <c r="BS78" s="207"/>
      <c r="BT78" s="277"/>
    </row>
    <row r="79" spans="1:72" ht="18.75">
      <c r="A79" s="279"/>
      <c r="B79" s="280"/>
      <c r="C79" s="209" t="s">
        <v>86</v>
      </c>
      <c r="D79" s="281">
        <f>SUMIF('tikina dataset'!D:D,'shelter impact summary'!C79,'tikina dataset'!E:E)</f>
        <v>116</v>
      </c>
      <c r="E79" s="282">
        <f>SUMIF('tikina dataset'!D:D,'shelter impact summary'!C79,'tikina dataset'!F:F)</f>
        <v>120</v>
      </c>
      <c r="F79" s="304">
        <f t="shared" si="58"/>
        <v>5.7887120115774238E-2</v>
      </c>
      <c r="G79" s="304">
        <f t="shared" si="70"/>
        <v>1.3840878342139592E-4</v>
      </c>
      <c r="H79" s="282">
        <f>SUMIF('Summary SADD - Pop Proj 2015'!B:B,'shelter impact summary'!C79,'Summary SADD - Pop Proj 2015'!D:D)</f>
        <v>53</v>
      </c>
      <c r="I79" s="392">
        <f t="shared" si="71"/>
        <v>0.44166666666666665</v>
      </c>
      <c r="J79" s="282">
        <f>SUMIF('Summary SADD - Pop Proj 2015'!B:B,'shelter impact summary'!C79,'Summary SADD - Pop Proj 2015'!C:C)</f>
        <v>70</v>
      </c>
      <c r="K79" s="392">
        <f t="shared" si="72"/>
        <v>0.58333333333333337</v>
      </c>
      <c r="L79" s="281">
        <f>SUMIF('tikina dataset'!D:D,'shelter impact summary'!C79,'tikina dataset'!G:G)</f>
        <v>22</v>
      </c>
      <c r="M79" s="283">
        <f t="shared" ref="M79:M85" si="76">SUM(E79/(D79/L79))</f>
        <v>22.758620689655174</v>
      </c>
      <c r="N79" s="385">
        <f t="shared" si="60"/>
        <v>5.2727272727272725</v>
      </c>
      <c r="O79" s="304">
        <f>SUMIF('Vulnerability Index'!D:D,'shelter impact summary'!C79,'Vulnerability Index'!J:J)</f>
        <v>0.42100000000000004</v>
      </c>
      <c r="P79" s="435">
        <f>E79/$E$78</f>
        <v>5.7887120115774238E-2</v>
      </c>
      <c r="Q79" s="282">
        <f t="shared" ref="Q79:Q85" si="77">E79*O79</f>
        <v>50.52</v>
      </c>
      <c r="R79" s="284">
        <f t="shared" ref="R79:R85" si="78">Q79/N79</f>
        <v>9.581379310344829</v>
      </c>
      <c r="S79" s="281">
        <f>SUMIF('Housing Damage Assessment'!E:E,'shelter impact summary'!C79,'Housing Damage Assessment'!G:G)</f>
        <v>0</v>
      </c>
      <c r="T79" s="282">
        <f>SUMIF('Housing Damage Assessment'!E:E,'shelter impact summary'!C79,'Housing Damage Assessment'!H:H)</f>
        <v>0</v>
      </c>
      <c r="U79" s="282">
        <f t="shared" si="59"/>
        <v>0</v>
      </c>
      <c r="V79" s="270">
        <f t="shared" si="61"/>
        <v>0</v>
      </c>
      <c r="W79" s="339">
        <f t="shared" si="62"/>
        <v>0</v>
      </c>
      <c r="X79" s="281">
        <f t="shared" si="63"/>
        <v>0</v>
      </c>
      <c r="Y79" s="282">
        <f t="shared" si="64"/>
        <v>0</v>
      </c>
      <c r="Z79" s="282">
        <f t="shared" si="65"/>
        <v>0</v>
      </c>
      <c r="AA79" s="281">
        <f t="shared" si="66"/>
        <v>0</v>
      </c>
      <c r="AB79" s="282">
        <f t="shared" si="67"/>
        <v>0</v>
      </c>
      <c r="AC79" s="282">
        <f t="shared" si="68"/>
        <v>0</v>
      </c>
      <c r="AD79" s="284">
        <f t="shared" si="69"/>
        <v>0</v>
      </c>
      <c r="AE79" s="282"/>
      <c r="AF79" s="282"/>
      <c r="AG79" s="282"/>
      <c r="AH79" s="282"/>
      <c r="AI79" s="282"/>
      <c r="AJ79" s="282"/>
      <c r="AK79" s="282"/>
      <c r="AL79" s="282"/>
      <c r="AM79" s="282"/>
      <c r="AN79" s="282"/>
      <c r="AO79" s="282"/>
      <c r="AP79" s="282"/>
      <c r="AQ79" s="282"/>
      <c r="AR79" s="282"/>
      <c r="AS79" s="282"/>
      <c r="AT79" s="282"/>
      <c r="AU79" s="282"/>
      <c r="AV79" s="282"/>
      <c r="AW79" s="282"/>
      <c r="AX79" s="282"/>
      <c r="AZ79" s="282"/>
      <c r="BA79" s="286"/>
      <c r="BB79" s="285"/>
      <c r="BC79" s="285"/>
      <c r="BD79" s="287"/>
      <c r="BE79" s="286"/>
      <c r="BF79" s="285"/>
      <c r="BG79" s="285"/>
      <c r="BH79" s="287"/>
      <c r="BI79" s="286"/>
      <c r="BJ79" s="285"/>
      <c r="BK79" s="285"/>
      <c r="BL79" s="285"/>
      <c r="BM79" s="286"/>
      <c r="BN79" s="285"/>
      <c r="BO79" s="285"/>
      <c r="BP79" s="285"/>
      <c r="BQ79" s="286"/>
      <c r="BR79" s="285"/>
      <c r="BS79" s="285"/>
      <c r="BT79" s="287"/>
    </row>
    <row r="80" spans="1:72" ht="18.75">
      <c r="A80" s="279"/>
      <c r="B80" s="280"/>
      <c r="C80" s="209" t="s">
        <v>87</v>
      </c>
      <c r="D80" s="281">
        <f>SUMIF('tikina dataset'!D:D,'shelter impact summary'!C80,'tikina dataset'!E:E)</f>
        <v>740</v>
      </c>
      <c r="E80" s="282">
        <f>SUMIF('tikina dataset'!D:D,'shelter impact summary'!C80,'tikina dataset'!F:F)</f>
        <v>766</v>
      </c>
      <c r="F80" s="304">
        <f t="shared" si="58"/>
        <v>0.36951278340569221</v>
      </c>
      <c r="G80" s="304">
        <f t="shared" si="70"/>
        <v>8.8350940083991062E-4</v>
      </c>
      <c r="H80" s="282">
        <f>SUMIF('Summary SADD - Pop Proj 2015'!B:B,'shelter impact summary'!C80,'Summary SADD - Pop Proj 2015'!D:D)</f>
        <v>375</v>
      </c>
      <c r="I80" s="392">
        <f t="shared" si="71"/>
        <v>0.48955613577023499</v>
      </c>
      <c r="J80" s="282">
        <f>SUMIF('Summary SADD - Pop Proj 2015'!B:B,'shelter impact summary'!C80,'Summary SADD - Pop Proj 2015'!C:C)</f>
        <v>404</v>
      </c>
      <c r="K80" s="392">
        <f t="shared" si="72"/>
        <v>0.52741514360313313</v>
      </c>
      <c r="L80" s="281">
        <f>SUMIF('tikina dataset'!D:D,'shelter impact summary'!C80,'tikina dataset'!G:G)</f>
        <v>162</v>
      </c>
      <c r="M80" s="283">
        <f t="shared" si="76"/>
        <v>167.69189189189188</v>
      </c>
      <c r="N80" s="385">
        <f t="shared" si="60"/>
        <v>4.5679012345679011</v>
      </c>
      <c r="O80" s="304">
        <f>SUMIF('Vulnerability Index'!D:D,'shelter impact summary'!C80,'Vulnerability Index'!J:J)</f>
        <v>0.42100000000000004</v>
      </c>
      <c r="P80" s="435">
        <f t="shared" ref="P80:P85" si="79">E80/$E$78</f>
        <v>0.36951278340569221</v>
      </c>
      <c r="Q80" s="282">
        <f t="shared" si="77"/>
        <v>322.48600000000005</v>
      </c>
      <c r="R80" s="284">
        <f t="shared" si="78"/>
        <v>70.598286486486501</v>
      </c>
      <c r="S80" s="281">
        <f>SUMIF('Housing Damage Assessment'!E:E,'shelter impact summary'!C80,'Housing Damage Assessment'!G:G)</f>
        <v>0</v>
      </c>
      <c r="T80" s="282">
        <f>SUMIF('Housing Damage Assessment'!E:E,'shelter impact summary'!C80,'Housing Damage Assessment'!H:H)</f>
        <v>0</v>
      </c>
      <c r="U80" s="282">
        <f t="shared" si="59"/>
        <v>0</v>
      </c>
      <c r="V80" s="270">
        <f t="shared" si="61"/>
        <v>0</v>
      </c>
      <c r="W80" s="339">
        <f t="shared" si="62"/>
        <v>0</v>
      </c>
      <c r="X80" s="281">
        <f t="shared" si="63"/>
        <v>0</v>
      </c>
      <c r="Y80" s="282">
        <f t="shared" si="64"/>
        <v>0</v>
      </c>
      <c r="Z80" s="282">
        <f t="shared" si="65"/>
        <v>0</v>
      </c>
      <c r="AA80" s="281">
        <f t="shared" si="66"/>
        <v>0</v>
      </c>
      <c r="AB80" s="282">
        <f t="shared" si="67"/>
        <v>0</v>
      </c>
      <c r="AC80" s="282">
        <f t="shared" si="68"/>
        <v>0</v>
      </c>
      <c r="AD80" s="284">
        <f t="shared" si="69"/>
        <v>0</v>
      </c>
      <c r="AE80" s="282"/>
      <c r="AF80" s="282"/>
      <c r="AG80" s="282"/>
      <c r="AH80" s="282"/>
      <c r="AI80" s="282"/>
      <c r="AJ80" s="282"/>
      <c r="AK80" s="282"/>
      <c r="AL80" s="282"/>
      <c r="AM80" s="282"/>
      <c r="AN80" s="282"/>
      <c r="AO80" s="282"/>
      <c r="AP80" s="282"/>
      <c r="AQ80" s="282"/>
      <c r="AR80" s="282"/>
      <c r="AS80" s="282"/>
      <c r="AT80" s="282"/>
      <c r="AU80" s="282"/>
      <c r="AV80" s="282"/>
      <c r="AW80" s="282"/>
      <c r="AX80" s="282"/>
      <c r="AZ80" s="282"/>
      <c r="BA80" s="286"/>
      <c r="BB80" s="285"/>
      <c r="BC80" s="285"/>
      <c r="BD80" s="287"/>
      <c r="BE80" s="286"/>
      <c r="BF80" s="285"/>
      <c r="BG80" s="285"/>
      <c r="BH80" s="287"/>
      <c r="BI80" s="286"/>
      <c r="BJ80" s="285"/>
      <c r="BK80" s="285"/>
      <c r="BL80" s="285"/>
      <c r="BM80" s="286"/>
      <c r="BN80" s="285"/>
      <c r="BO80" s="285"/>
      <c r="BP80" s="285"/>
      <c r="BQ80" s="286"/>
      <c r="BR80" s="285"/>
      <c r="BS80" s="285"/>
      <c r="BT80" s="287"/>
    </row>
    <row r="81" spans="1:72" ht="18.75">
      <c r="A81" s="279"/>
      <c r="B81" s="280"/>
      <c r="C81" s="209" t="s">
        <v>88</v>
      </c>
      <c r="D81" s="281">
        <f>SUMIF('tikina dataset'!D:D,'shelter impact summary'!C81,'tikina dataset'!E:E)</f>
        <v>257</v>
      </c>
      <c r="E81" s="282">
        <f>SUMIF('tikina dataset'!D:D,'shelter impact summary'!C81,'tikina dataset'!F:F)</f>
        <v>266</v>
      </c>
      <c r="F81" s="304">
        <f t="shared" si="58"/>
        <v>0.12831644958996624</v>
      </c>
      <c r="G81" s="304">
        <f t="shared" si="70"/>
        <v>3.0680613658409431E-4</v>
      </c>
      <c r="H81" s="282">
        <f>SUMIF('Summary SADD - Pop Proj 2015'!B:B,'shelter impact summary'!C81,'Summary SADD - Pop Proj 2015'!D:D)</f>
        <v>129</v>
      </c>
      <c r="I81" s="392">
        <f t="shared" si="71"/>
        <v>0.48496240601503759</v>
      </c>
      <c r="J81" s="282">
        <f>SUMIF('Summary SADD - Pop Proj 2015'!B:B,'shelter impact summary'!C81,'Summary SADD - Pop Proj 2015'!C:C)</f>
        <v>148</v>
      </c>
      <c r="K81" s="392">
        <f t="shared" si="72"/>
        <v>0.55639097744360899</v>
      </c>
      <c r="L81" s="281">
        <f>SUMIF('tikina dataset'!D:D,'shelter impact summary'!C81,'tikina dataset'!G:G)</f>
        <v>55</v>
      </c>
      <c r="M81" s="283">
        <f t="shared" si="76"/>
        <v>56.926070038910503</v>
      </c>
      <c r="N81" s="385">
        <f t="shared" si="60"/>
        <v>4.6727272727272728</v>
      </c>
      <c r="O81" s="304">
        <f>SUMIF('Vulnerability Index'!D:D,'shelter impact summary'!C81,'Vulnerability Index'!J:J)</f>
        <v>0.42100000000000004</v>
      </c>
      <c r="P81" s="435">
        <f t="shared" si="79"/>
        <v>0.12831644958996624</v>
      </c>
      <c r="Q81" s="282">
        <f t="shared" si="77"/>
        <v>111.986</v>
      </c>
      <c r="R81" s="284">
        <f t="shared" si="78"/>
        <v>23.965875486381325</v>
      </c>
      <c r="S81" s="281">
        <f>SUMIF('Housing Damage Assessment'!E:E,'shelter impact summary'!C81,'Housing Damage Assessment'!G:G)</f>
        <v>0</v>
      </c>
      <c r="T81" s="282">
        <f>SUMIF('Housing Damage Assessment'!E:E,'shelter impact summary'!C81,'Housing Damage Assessment'!H:H)</f>
        <v>0</v>
      </c>
      <c r="U81" s="282">
        <f t="shared" si="59"/>
        <v>0</v>
      </c>
      <c r="V81" s="270">
        <f t="shared" si="61"/>
        <v>0</v>
      </c>
      <c r="W81" s="339">
        <f t="shared" si="62"/>
        <v>0</v>
      </c>
      <c r="X81" s="281">
        <f t="shared" si="63"/>
        <v>0</v>
      </c>
      <c r="Y81" s="282">
        <f t="shared" si="64"/>
        <v>0</v>
      </c>
      <c r="Z81" s="282">
        <f t="shared" si="65"/>
        <v>0</v>
      </c>
      <c r="AA81" s="281">
        <f t="shared" si="66"/>
        <v>0</v>
      </c>
      <c r="AB81" s="282">
        <f t="shared" si="67"/>
        <v>0</v>
      </c>
      <c r="AC81" s="282">
        <f t="shared" si="68"/>
        <v>0</v>
      </c>
      <c r="AD81" s="284">
        <f t="shared" si="69"/>
        <v>0</v>
      </c>
      <c r="AE81" s="282"/>
      <c r="AF81" s="282"/>
      <c r="AG81" s="282"/>
      <c r="AH81" s="282"/>
      <c r="AI81" s="282"/>
      <c r="AJ81" s="282"/>
      <c r="AK81" s="282"/>
      <c r="AL81" s="282"/>
      <c r="AM81" s="282"/>
      <c r="AN81" s="282"/>
      <c r="AO81" s="282"/>
      <c r="AP81" s="282"/>
      <c r="AQ81" s="282"/>
      <c r="AR81" s="282"/>
      <c r="AS81" s="282"/>
      <c r="AT81" s="282"/>
      <c r="AU81" s="282"/>
      <c r="AV81" s="282"/>
      <c r="AW81" s="282"/>
      <c r="AX81" s="282"/>
      <c r="AZ81" s="282"/>
      <c r="BA81" s="286"/>
      <c r="BB81" s="285"/>
      <c r="BC81" s="285"/>
      <c r="BD81" s="287"/>
      <c r="BE81" s="286"/>
      <c r="BF81" s="285"/>
      <c r="BG81" s="285"/>
      <c r="BH81" s="287"/>
      <c r="BI81" s="286"/>
      <c r="BJ81" s="285"/>
      <c r="BK81" s="285"/>
      <c r="BL81" s="285"/>
      <c r="BM81" s="286"/>
      <c r="BN81" s="285"/>
      <c r="BO81" s="285"/>
      <c r="BP81" s="285"/>
      <c r="BQ81" s="286"/>
      <c r="BR81" s="285"/>
      <c r="BS81" s="285"/>
      <c r="BT81" s="287"/>
    </row>
    <row r="82" spans="1:72" ht="18.75">
      <c r="A82" s="279"/>
      <c r="B82" s="280"/>
      <c r="C82" s="209" t="s">
        <v>89</v>
      </c>
      <c r="D82" s="281">
        <f>SUMIF('tikina dataset'!D:D,'shelter impact summary'!C82,'tikina dataset'!E:E)</f>
        <v>241</v>
      </c>
      <c r="E82" s="282">
        <f>SUMIF('tikina dataset'!D:D,'shelter impact summary'!C82,'tikina dataset'!F:F)</f>
        <v>250</v>
      </c>
      <c r="F82" s="304">
        <f t="shared" si="58"/>
        <v>0.120598166907863</v>
      </c>
      <c r="G82" s="304">
        <f t="shared" si="70"/>
        <v>2.8835163212790818E-4</v>
      </c>
      <c r="H82" s="282">
        <f>SUMIF('Summary SADD - Pop Proj 2015'!B:B,'shelter impact summary'!C82,'Summary SADD - Pop Proj 2015'!D:D)</f>
        <v>131</v>
      </c>
      <c r="I82" s="392">
        <f t="shared" si="71"/>
        <v>0.52400000000000002</v>
      </c>
      <c r="J82" s="282">
        <f>SUMIF('Summary SADD - Pop Proj 2015'!B:B,'shelter impact summary'!C82,'Summary SADD - Pop Proj 2015'!C:C)</f>
        <v>126</v>
      </c>
      <c r="K82" s="392">
        <f t="shared" si="72"/>
        <v>0.504</v>
      </c>
      <c r="L82" s="281">
        <f>SUMIF('tikina dataset'!D:D,'shelter impact summary'!C82,'tikina dataset'!G:G)</f>
        <v>52</v>
      </c>
      <c r="M82" s="283">
        <f t="shared" si="76"/>
        <v>53.941908713692939</v>
      </c>
      <c r="N82" s="385">
        <f t="shared" si="60"/>
        <v>4.634615384615385</v>
      </c>
      <c r="O82" s="304">
        <f>SUMIF('Vulnerability Index'!D:D,'shelter impact summary'!C82,'Vulnerability Index'!J:J)</f>
        <v>0.42100000000000004</v>
      </c>
      <c r="P82" s="435">
        <f t="shared" si="79"/>
        <v>0.120598166907863</v>
      </c>
      <c r="Q82" s="282">
        <f t="shared" si="77"/>
        <v>105.25000000000001</v>
      </c>
      <c r="R82" s="284">
        <f t="shared" si="78"/>
        <v>22.709543568464731</v>
      </c>
      <c r="S82" s="281">
        <f>SUMIF('Housing Damage Assessment'!E:E,'shelter impact summary'!C82,'Housing Damage Assessment'!G:G)</f>
        <v>0</v>
      </c>
      <c r="T82" s="282">
        <f>SUMIF('Housing Damage Assessment'!E:E,'shelter impact summary'!C82,'Housing Damage Assessment'!H:H)</f>
        <v>0</v>
      </c>
      <c r="U82" s="282">
        <f t="shared" si="59"/>
        <v>0</v>
      </c>
      <c r="V82" s="270">
        <f t="shared" si="61"/>
        <v>0</v>
      </c>
      <c r="W82" s="339">
        <f t="shared" si="62"/>
        <v>0</v>
      </c>
      <c r="X82" s="281">
        <f t="shared" si="63"/>
        <v>0</v>
      </c>
      <c r="Y82" s="282">
        <f t="shared" si="64"/>
        <v>0</v>
      </c>
      <c r="Z82" s="282">
        <f t="shared" si="65"/>
        <v>0</v>
      </c>
      <c r="AA82" s="281">
        <f t="shared" si="66"/>
        <v>0</v>
      </c>
      <c r="AB82" s="282">
        <f t="shared" si="67"/>
        <v>0</v>
      </c>
      <c r="AC82" s="282">
        <f t="shared" si="68"/>
        <v>0</v>
      </c>
      <c r="AD82" s="284">
        <f t="shared" si="69"/>
        <v>0</v>
      </c>
      <c r="AE82" s="282"/>
      <c r="AF82" s="282"/>
      <c r="AG82" s="282"/>
      <c r="AH82" s="282"/>
      <c r="AI82" s="282"/>
      <c r="AJ82" s="282"/>
      <c r="AK82" s="282"/>
      <c r="AL82" s="282"/>
      <c r="AM82" s="282"/>
      <c r="AN82" s="282"/>
      <c r="AO82" s="282"/>
      <c r="AP82" s="282"/>
      <c r="AQ82" s="282"/>
      <c r="AR82" s="282"/>
      <c r="AS82" s="282"/>
      <c r="AT82" s="282"/>
      <c r="AU82" s="282"/>
      <c r="AV82" s="282"/>
      <c r="AW82" s="282"/>
      <c r="AX82" s="282"/>
      <c r="AZ82" s="282"/>
      <c r="BA82" s="286"/>
      <c r="BB82" s="285"/>
      <c r="BC82" s="285"/>
      <c r="BD82" s="287"/>
      <c r="BE82" s="286"/>
      <c r="BF82" s="285"/>
      <c r="BG82" s="285"/>
      <c r="BH82" s="287"/>
      <c r="BI82" s="286"/>
      <c r="BJ82" s="285"/>
      <c r="BK82" s="285"/>
      <c r="BL82" s="285"/>
      <c r="BM82" s="286"/>
      <c r="BN82" s="285"/>
      <c r="BO82" s="285"/>
      <c r="BP82" s="285"/>
      <c r="BQ82" s="286"/>
      <c r="BR82" s="285"/>
      <c r="BS82" s="285"/>
      <c r="BT82" s="287"/>
    </row>
    <row r="83" spans="1:72" ht="18.75">
      <c r="A83" s="279"/>
      <c r="B83" s="280"/>
      <c r="C83" s="209" t="s">
        <v>90</v>
      </c>
      <c r="D83" s="281">
        <f>SUMIF('tikina dataset'!D:D,'shelter impact summary'!C83,'tikina dataset'!E:E)</f>
        <v>281</v>
      </c>
      <c r="E83" s="282">
        <f>SUMIF('tikina dataset'!D:D,'shelter impact summary'!C83,'tikina dataset'!F:F)</f>
        <v>291</v>
      </c>
      <c r="F83" s="304">
        <f t="shared" si="58"/>
        <v>0.14037626628075253</v>
      </c>
      <c r="G83" s="304">
        <f t="shared" si="70"/>
        <v>3.3564129979688509E-4</v>
      </c>
      <c r="H83" s="282">
        <f>SUMIF('Summary SADD - Pop Proj 2015'!B:B,'shelter impact summary'!C83,'Summary SADD - Pop Proj 2015'!D:D)</f>
        <v>139</v>
      </c>
      <c r="I83" s="392">
        <f t="shared" si="71"/>
        <v>0.47766323024054985</v>
      </c>
      <c r="J83" s="282">
        <f>SUMIF('Summary SADD - Pop Proj 2015'!B:B,'shelter impact summary'!C83,'Summary SADD - Pop Proj 2015'!C:C)</f>
        <v>157</v>
      </c>
      <c r="K83" s="392">
        <f t="shared" si="72"/>
        <v>0.53951890034364258</v>
      </c>
      <c r="L83" s="281">
        <f>SUMIF('tikina dataset'!D:D,'shelter impact summary'!C83,'tikina dataset'!G:G)</f>
        <v>65</v>
      </c>
      <c r="M83" s="283">
        <f t="shared" si="76"/>
        <v>67.313167259786482</v>
      </c>
      <c r="N83" s="385">
        <f t="shared" si="60"/>
        <v>4.3230769230769228</v>
      </c>
      <c r="O83" s="304">
        <f>SUMIF('Vulnerability Index'!D:D,'shelter impact summary'!C83,'Vulnerability Index'!J:J)</f>
        <v>0.42100000000000004</v>
      </c>
      <c r="P83" s="435">
        <f t="shared" si="79"/>
        <v>0.14037626628075253</v>
      </c>
      <c r="Q83" s="282">
        <f t="shared" si="77"/>
        <v>122.51100000000001</v>
      </c>
      <c r="R83" s="284">
        <f t="shared" si="78"/>
        <v>28.338843416370111</v>
      </c>
      <c r="S83" s="281">
        <f>SUMIF('Housing Damage Assessment'!E:E,'shelter impact summary'!C83,'Housing Damage Assessment'!G:G)</f>
        <v>0</v>
      </c>
      <c r="T83" s="282">
        <f>SUMIF('Housing Damage Assessment'!E:E,'shelter impact summary'!C83,'Housing Damage Assessment'!H:H)</f>
        <v>0</v>
      </c>
      <c r="U83" s="282">
        <f t="shared" si="59"/>
        <v>0</v>
      </c>
      <c r="V83" s="270">
        <f t="shared" si="61"/>
        <v>0</v>
      </c>
      <c r="W83" s="339">
        <f t="shared" si="62"/>
        <v>0</v>
      </c>
      <c r="X83" s="281">
        <f t="shared" si="63"/>
        <v>0</v>
      </c>
      <c r="Y83" s="282">
        <f t="shared" si="64"/>
        <v>0</v>
      </c>
      <c r="Z83" s="282">
        <f t="shared" si="65"/>
        <v>0</v>
      </c>
      <c r="AA83" s="281">
        <f t="shared" si="66"/>
        <v>0</v>
      </c>
      <c r="AB83" s="282">
        <f t="shared" si="67"/>
        <v>0</v>
      </c>
      <c r="AC83" s="282">
        <f t="shared" si="68"/>
        <v>0</v>
      </c>
      <c r="AD83" s="284">
        <f t="shared" si="69"/>
        <v>0</v>
      </c>
      <c r="AE83" s="282"/>
      <c r="AF83" s="282"/>
      <c r="AG83" s="282"/>
      <c r="AH83" s="282"/>
      <c r="AI83" s="282"/>
      <c r="AJ83" s="282"/>
      <c r="AK83" s="282"/>
      <c r="AL83" s="282"/>
      <c r="AM83" s="282"/>
      <c r="AN83" s="282"/>
      <c r="AO83" s="282"/>
      <c r="AP83" s="282"/>
      <c r="AQ83" s="282"/>
      <c r="AR83" s="282"/>
      <c r="AS83" s="282"/>
      <c r="AT83" s="282"/>
      <c r="AU83" s="282"/>
      <c r="AV83" s="282"/>
      <c r="AW83" s="282"/>
      <c r="AX83" s="282"/>
      <c r="AZ83" s="282"/>
      <c r="BA83" s="286"/>
      <c r="BB83" s="285"/>
      <c r="BC83" s="285"/>
      <c r="BD83" s="287"/>
      <c r="BE83" s="286"/>
      <c r="BF83" s="285"/>
      <c r="BG83" s="285"/>
      <c r="BH83" s="287"/>
      <c r="BI83" s="286"/>
      <c r="BJ83" s="285"/>
      <c r="BK83" s="285"/>
      <c r="BL83" s="285"/>
      <c r="BM83" s="286"/>
      <c r="BN83" s="285"/>
      <c r="BO83" s="285"/>
      <c r="BP83" s="285"/>
      <c r="BQ83" s="286"/>
      <c r="BR83" s="285"/>
      <c r="BS83" s="285"/>
      <c r="BT83" s="287"/>
    </row>
    <row r="84" spans="1:72" ht="18.75">
      <c r="A84" s="293"/>
      <c r="B84" s="280"/>
      <c r="C84" s="209" t="s">
        <v>91</v>
      </c>
      <c r="D84" s="281">
        <f>SUMIF('tikina dataset'!D:D,'shelter impact summary'!C84,'tikina dataset'!E:E)</f>
        <v>222</v>
      </c>
      <c r="E84" s="282">
        <f>SUMIF('tikina dataset'!D:D,'shelter impact summary'!C84,'tikina dataset'!F:F)</f>
        <v>230</v>
      </c>
      <c r="F84" s="304">
        <f t="shared" si="58"/>
        <v>0.11095031355523396</v>
      </c>
      <c r="G84" s="304">
        <f t="shared" si="70"/>
        <v>2.6528350155767549E-4</v>
      </c>
      <c r="H84" s="282">
        <f>SUMIF('Summary SADD - Pop Proj 2015'!B:B,'shelter impact summary'!C84,'Summary SADD - Pop Proj 2015'!D:D)</f>
        <v>118</v>
      </c>
      <c r="I84" s="392">
        <f t="shared" si="71"/>
        <v>0.5130434782608696</v>
      </c>
      <c r="J84" s="282">
        <f>SUMIF('Summary SADD - Pop Proj 2015'!B:B,'shelter impact summary'!C84,'Summary SADD - Pop Proj 2015'!C:C)</f>
        <v>121</v>
      </c>
      <c r="K84" s="392">
        <f t="shared" si="72"/>
        <v>0.52608695652173909</v>
      </c>
      <c r="L84" s="281">
        <f>SUMIF('tikina dataset'!D:D,'shelter impact summary'!C84,'tikina dataset'!G:G)</f>
        <v>64</v>
      </c>
      <c r="M84" s="283">
        <f t="shared" si="76"/>
        <v>66.306306306306311</v>
      </c>
      <c r="N84" s="385">
        <f t="shared" si="60"/>
        <v>3.4687499999999996</v>
      </c>
      <c r="O84" s="304">
        <f>SUMIF('Vulnerability Index'!D:D,'shelter impact summary'!C84,'Vulnerability Index'!J:J)</f>
        <v>0.42100000000000004</v>
      </c>
      <c r="P84" s="435">
        <f t="shared" si="79"/>
        <v>0.11095031355523396</v>
      </c>
      <c r="Q84" s="282">
        <f t="shared" si="77"/>
        <v>96.830000000000013</v>
      </c>
      <c r="R84" s="284">
        <f t="shared" si="78"/>
        <v>27.914954954954961</v>
      </c>
      <c r="S84" s="281">
        <f>SUMIF('Housing Damage Assessment'!E:E,'shelter impact summary'!C84,'Housing Damage Assessment'!G:G)</f>
        <v>0</v>
      </c>
      <c r="T84" s="282">
        <f>SUMIF('Housing Damage Assessment'!E:E,'shelter impact summary'!C84,'Housing Damage Assessment'!H:H)</f>
        <v>0</v>
      </c>
      <c r="U84" s="282">
        <f t="shared" si="59"/>
        <v>0</v>
      </c>
      <c r="V84" s="270">
        <f t="shared" si="61"/>
        <v>0</v>
      </c>
      <c r="W84" s="339">
        <f t="shared" si="62"/>
        <v>0</v>
      </c>
      <c r="X84" s="281">
        <f t="shared" si="63"/>
        <v>0</v>
      </c>
      <c r="Y84" s="282">
        <f t="shared" si="64"/>
        <v>0</v>
      </c>
      <c r="Z84" s="282">
        <f t="shared" si="65"/>
        <v>0</v>
      </c>
      <c r="AA84" s="281">
        <f t="shared" si="66"/>
        <v>0</v>
      </c>
      <c r="AB84" s="282">
        <f t="shared" si="67"/>
        <v>0</v>
      </c>
      <c r="AC84" s="282">
        <f t="shared" si="68"/>
        <v>0</v>
      </c>
      <c r="AD84" s="284">
        <f t="shared" si="69"/>
        <v>0</v>
      </c>
      <c r="AE84" s="282"/>
      <c r="AF84" s="282"/>
      <c r="AG84" s="282"/>
      <c r="AH84" s="282"/>
      <c r="AI84" s="282"/>
      <c r="AJ84" s="282"/>
      <c r="AK84" s="282"/>
      <c r="AL84" s="282"/>
      <c r="AM84" s="282"/>
      <c r="AN84" s="282"/>
      <c r="AO84" s="282"/>
      <c r="AP84" s="282"/>
      <c r="AQ84" s="282"/>
      <c r="AR84" s="282"/>
      <c r="AS84" s="282"/>
      <c r="AT84" s="282"/>
      <c r="AU84" s="282"/>
      <c r="AV84" s="282"/>
      <c r="AW84" s="282"/>
      <c r="AX84" s="282"/>
      <c r="AZ84" s="282"/>
      <c r="BA84" s="286"/>
      <c r="BB84" s="285"/>
      <c r="BC84" s="285"/>
      <c r="BD84" s="287"/>
      <c r="BE84" s="286"/>
      <c r="BF84" s="285"/>
      <c r="BG84" s="285"/>
      <c r="BH84" s="287"/>
      <c r="BI84" s="286"/>
      <c r="BJ84" s="285"/>
      <c r="BK84" s="285"/>
      <c r="BL84" s="285"/>
      <c r="BM84" s="286"/>
      <c r="BN84" s="285"/>
      <c r="BO84" s="285"/>
      <c r="BP84" s="285"/>
      <c r="BQ84" s="286"/>
      <c r="BR84" s="285"/>
      <c r="BS84" s="285"/>
      <c r="BT84" s="287"/>
    </row>
    <row r="85" spans="1:72" ht="18.75">
      <c r="A85" s="293"/>
      <c r="B85" s="209"/>
      <c r="C85" s="209" t="s">
        <v>2042</v>
      </c>
      <c r="D85" s="281">
        <f>SUMIF('tikina dataset'!D:D,'shelter impact summary'!C85,'tikina dataset'!E:E)</f>
        <v>145</v>
      </c>
      <c r="E85" s="282">
        <f>SUMIF('tikina dataset'!D:D,'shelter impact summary'!C85,'tikina dataset'!F:F)</f>
        <v>150</v>
      </c>
      <c r="F85" s="304">
        <f t="shared" si="58"/>
        <v>7.2358900144717797E-2</v>
      </c>
      <c r="G85" s="304">
        <f t="shared" si="70"/>
        <v>1.730109792767449E-4</v>
      </c>
      <c r="H85" s="282">
        <f>SUMIF('Summary SADD - Pop Proj 2015'!B:B,'shelter impact summary'!C85,'Summary SADD - Pop Proj 2015'!D:D)</f>
        <v>72</v>
      </c>
      <c r="I85" s="392">
        <f t="shared" si="71"/>
        <v>0.48</v>
      </c>
      <c r="J85" s="282">
        <f>SUMIF('Summary SADD - Pop Proj 2015'!B:B,'shelter impact summary'!C85,'Summary SADD - Pop Proj 2015'!C:C)</f>
        <v>81</v>
      </c>
      <c r="K85" s="392">
        <f t="shared" si="72"/>
        <v>0.54</v>
      </c>
      <c r="L85" s="281">
        <f>SUMIF('tikina dataset'!D:D,'shelter impact summary'!C85,'tikina dataset'!G:G)</f>
        <v>28</v>
      </c>
      <c r="M85" s="283">
        <f t="shared" si="76"/>
        <v>28.96551724137931</v>
      </c>
      <c r="N85" s="385">
        <f t="shared" si="60"/>
        <v>5.1785714285714288</v>
      </c>
      <c r="O85" s="304">
        <f>SUMIF('Vulnerability Index'!D:D,'shelter impact summary'!C85,'Vulnerability Index'!J:J)</f>
        <v>0.42100000000000004</v>
      </c>
      <c r="P85" s="435">
        <f t="shared" si="79"/>
        <v>7.2358900144717797E-2</v>
      </c>
      <c r="Q85" s="282">
        <f t="shared" si="77"/>
        <v>63.150000000000006</v>
      </c>
      <c r="R85" s="284">
        <f t="shared" si="78"/>
        <v>12.194482758620691</v>
      </c>
      <c r="S85" s="281">
        <f>SUMIF('Housing Damage Assessment'!E:E,'shelter impact summary'!C85,'Housing Damage Assessment'!G:G)</f>
        <v>0</v>
      </c>
      <c r="T85" s="282">
        <f>SUMIF('Housing Damage Assessment'!E:E,'shelter impact summary'!C85,'Housing Damage Assessment'!H:H)</f>
        <v>0</v>
      </c>
      <c r="U85" s="282">
        <f t="shared" si="59"/>
        <v>0</v>
      </c>
      <c r="V85" s="270">
        <f t="shared" si="61"/>
        <v>0</v>
      </c>
      <c r="W85" s="339">
        <f t="shared" si="62"/>
        <v>0</v>
      </c>
      <c r="X85" s="281">
        <f t="shared" si="63"/>
        <v>0</v>
      </c>
      <c r="Y85" s="282">
        <f t="shared" si="64"/>
        <v>0</v>
      </c>
      <c r="Z85" s="282">
        <f t="shared" si="65"/>
        <v>0</v>
      </c>
      <c r="AA85" s="281">
        <f t="shared" si="66"/>
        <v>0</v>
      </c>
      <c r="AB85" s="282">
        <f t="shared" si="67"/>
        <v>0</v>
      </c>
      <c r="AC85" s="282">
        <f t="shared" si="68"/>
        <v>0</v>
      </c>
      <c r="AD85" s="284">
        <f t="shared" si="69"/>
        <v>0</v>
      </c>
      <c r="AE85" s="282"/>
      <c r="AF85" s="282"/>
      <c r="AG85" s="282"/>
      <c r="AH85" s="282"/>
      <c r="AI85" s="282"/>
      <c r="AJ85" s="282"/>
      <c r="AK85" s="282"/>
      <c r="AL85" s="282"/>
      <c r="AM85" s="282"/>
      <c r="AN85" s="282"/>
      <c r="AO85" s="282"/>
      <c r="AP85" s="282"/>
      <c r="AQ85" s="282"/>
      <c r="AR85" s="282"/>
      <c r="AS85" s="282"/>
      <c r="AT85" s="282"/>
      <c r="AU85" s="282"/>
      <c r="AV85" s="282"/>
      <c r="AW85" s="282"/>
      <c r="AX85" s="282"/>
      <c r="AZ85" s="282"/>
      <c r="BA85" s="286"/>
      <c r="BB85" s="285"/>
      <c r="BC85" s="285"/>
      <c r="BD85" s="287"/>
      <c r="BE85" s="286"/>
      <c r="BF85" s="285"/>
      <c r="BG85" s="285"/>
      <c r="BH85" s="287"/>
      <c r="BI85" s="286"/>
      <c r="BJ85" s="285"/>
      <c r="BK85" s="285"/>
      <c r="BL85" s="285"/>
      <c r="BM85" s="286"/>
      <c r="BN85" s="285"/>
      <c r="BO85" s="285"/>
      <c r="BP85" s="285"/>
      <c r="BQ85" s="286"/>
      <c r="BR85" s="285"/>
      <c r="BS85" s="285"/>
      <c r="BT85" s="287"/>
    </row>
    <row r="86" spans="1:72" s="294" customFormat="1" ht="20.25" customHeight="1">
      <c r="A86" s="266" t="s">
        <v>249</v>
      </c>
      <c r="B86" s="206"/>
      <c r="C86" s="206"/>
      <c r="D86" s="267">
        <f>SUM(D87,D96,D105)</f>
        <v>319611</v>
      </c>
      <c r="E86" s="268">
        <f>SUM(E87,E96,E105)</f>
        <v>330959</v>
      </c>
      <c r="F86" s="302">
        <f t="shared" si="58"/>
        <v>0.38173027126968145</v>
      </c>
      <c r="G86" s="302">
        <f t="shared" si="70"/>
        <v>0.38173027126968145</v>
      </c>
      <c r="H86" s="268">
        <f t="shared" ref="H86:J86" si="80">SUM(H87,H96,H105)</f>
        <v>162033</v>
      </c>
      <c r="I86" s="390">
        <f t="shared" si="71"/>
        <v>0.48958632338144603</v>
      </c>
      <c r="J86" s="268">
        <f t="shared" si="80"/>
        <v>168923</v>
      </c>
      <c r="K86" s="390">
        <f t="shared" si="72"/>
        <v>0.51040461205164389</v>
      </c>
      <c r="L86" s="267">
        <f>SUM(L87,L96,L105)</f>
        <v>68435</v>
      </c>
      <c r="M86" s="268">
        <f>SUM(M87,M96,M105)</f>
        <v>70864.785409156058</v>
      </c>
      <c r="N86" s="383">
        <f t="shared" si="60"/>
        <v>4.670288607933025</v>
      </c>
      <c r="O86" s="302">
        <v>0.25</v>
      </c>
      <c r="P86" s="434">
        <f>E86/$E$110</f>
        <v>0.38173027126968145</v>
      </c>
      <c r="Q86" s="268">
        <f>SUM(Q87,Q96,Q105)</f>
        <v>78467.343999999997</v>
      </c>
      <c r="R86" s="269">
        <f>SUM(R87,R96,R105)</f>
        <v>16779.668534802098</v>
      </c>
      <c r="S86" s="267">
        <f>SUMIF('Housing Damage Assessment'!C:C,'shelter impact summary'!A86,'Housing Damage Assessment'!G:G)</f>
        <v>6902</v>
      </c>
      <c r="T86" s="268">
        <f>SUMIF('Housing Damage Assessment'!C:C,'shelter impact summary'!A86,'Housing Damage Assessment'!H:H)</f>
        <v>14005</v>
      </c>
      <c r="U86" s="268">
        <f t="shared" si="59"/>
        <v>20907</v>
      </c>
      <c r="V86" s="270">
        <f t="shared" si="61"/>
        <v>9.7396752987390395E-2</v>
      </c>
      <c r="W86" s="339">
        <f t="shared" si="62"/>
        <v>0.19762989359437882</v>
      </c>
      <c r="X86" s="267">
        <f t="shared" si="63"/>
        <v>97641.723926055754</v>
      </c>
      <c r="Y86" s="268">
        <f t="shared" si="64"/>
        <v>47804.052625583812</v>
      </c>
      <c r="Z86" s="268">
        <f t="shared" si="65"/>
        <v>49836.786220532202</v>
      </c>
      <c r="AA86" s="267">
        <f>U86*O86</f>
        <v>5226.75</v>
      </c>
      <c r="AB86" s="268">
        <f t="shared" si="67"/>
        <v>24410.430981513939</v>
      </c>
      <c r="AC86" s="268">
        <f t="shared" si="68"/>
        <v>11951.013156395953</v>
      </c>
      <c r="AD86" s="269">
        <f t="shared" si="69"/>
        <v>12459.19655513305</v>
      </c>
      <c r="AE86" s="268"/>
      <c r="AF86" s="268"/>
      <c r="AG86" s="268"/>
      <c r="AH86" s="268"/>
      <c r="AI86" s="268"/>
      <c r="AJ86" s="268"/>
      <c r="AK86" s="268"/>
      <c r="AL86" s="268"/>
      <c r="AM86" s="268"/>
      <c r="AN86" s="268"/>
      <c r="AO86" s="268"/>
      <c r="AP86" s="268"/>
      <c r="AQ86" s="268"/>
      <c r="AR86" s="268"/>
      <c r="AS86" s="268"/>
      <c r="AT86" s="268"/>
      <c r="AU86" s="268"/>
      <c r="AV86" s="268"/>
      <c r="AW86" s="268"/>
      <c r="AX86" s="268"/>
      <c r="AZ86" s="268"/>
      <c r="BA86" s="266"/>
      <c r="BB86" s="206"/>
      <c r="BC86" s="206"/>
      <c r="BD86" s="271"/>
      <c r="BE86" s="266"/>
      <c r="BF86" s="206"/>
      <c r="BG86" s="206"/>
      <c r="BH86" s="271"/>
      <c r="BI86" s="266"/>
      <c r="BJ86" s="206"/>
      <c r="BK86" s="206"/>
      <c r="BL86" s="206"/>
      <c r="BM86" s="266"/>
      <c r="BN86" s="206"/>
      <c r="BO86" s="206"/>
      <c r="BP86" s="206"/>
      <c r="BQ86" s="266"/>
      <c r="BR86" s="206"/>
      <c r="BS86" s="206"/>
      <c r="BT86" s="271"/>
    </row>
    <row r="87" spans="1:72" ht="18.75">
      <c r="A87" s="279"/>
      <c r="B87" s="273" t="s">
        <v>33</v>
      </c>
      <c r="C87" s="207"/>
      <c r="D87" s="274">
        <f>SUM(D88:D95)</f>
        <v>231760</v>
      </c>
      <c r="E87" s="275">
        <f>SUM(E88:E95)</f>
        <v>239989</v>
      </c>
      <c r="F87" s="303">
        <f t="shared" si="58"/>
        <v>0.72513211606271477</v>
      </c>
      <c r="G87" s="303">
        <f t="shared" si="70"/>
        <v>0.2768048793709782</v>
      </c>
      <c r="H87" s="275">
        <f t="shared" ref="H87:J87" si="81">SUM(H88:H95)</f>
        <v>117703</v>
      </c>
      <c r="I87" s="391">
        <f t="shared" si="71"/>
        <v>0.49045164570042793</v>
      </c>
      <c r="J87" s="275">
        <f t="shared" si="81"/>
        <v>121930</v>
      </c>
      <c r="K87" s="391">
        <f t="shared" si="72"/>
        <v>0.50806495297701149</v>
      </c>
      <c r="L87" s="274">
        <f>SUM(L88:L95)</f>
        <v>49859</v>
      </c>
      <c r="M87" s="275">
        <f>SUM(M88:M95)</f>
        <v>51629.291274840922</v>
      </c>
      <c r="N87" s="384">
        <f t="shared" si="60"/>
        <v>4.648310950511676</v>
      </c>
      <c r="O87" s="303">
        <f>(O95*P95)+(O94*P94)+(O93*P93)+(O92*P92)+(O91*P91)+(O90*P90)+(O89*P89)+(O88*P88)</f>
        <v>0.22613254774177155</v>
      </c>
      <c r="P87" s="435">
        <f>E87/$E$86</f>
        <v>0.72513211606271477</v>
      </c>
      <c r="Q87" s="275">
        <f>SUM(Q88:Q95)</f>
        <v>54269.324000000001</v>
      </c>
      <c r="R87" s="276">
        <f>SUM(R88:R95)</f>
        <v>11663.027095074271</v>
      </c>
      <c r="S87" s="274">
        <f>SUMIF('Housing Damage Assessment'!D:D,'shelter impact summary'!B87,'Housing Damage Assessment'!G:G)</f>
        <v>3588</v>
      </c>
      <c r="T87" s="275">
        <f>SUMIF('Housing Damage Assessment'!D:D,'shelter impact summary'!B87,'Housing Damage Assessment'!H:H)</f>
        <v>11670</v>
      </c>
      <c r="U87" s="275">
        <f t="shared" si="59"/>
        <v>15258</v>
      </c>
      <c r="V87" s="270">
        <f t="shared" si="61"/>
        <v>6.9495433917537444E-2</v>
      </c>
      <c r="W87" s="339">
        <f t="shared" si="62"/>
        <v>0.22603447988229153</v>
      </c>
      <c r="X87" s="274">
        <f t="shared" si="63"/>
        <v>70923.928482907155</v>
      </c>
      <c r="Y87" s="275">
        <f t="shared" si="64"/>
        <v>34784.757443981267</v>
      </c>
      <c r="Z87" s="275">
        <f t="shared" si="65"/>
        <v>36033.962389613152</v>
      </c>
      <c r="AA87" s="274">
        <f t="shared" si="66"/>
        <v>3450.3304134439504</v>
      </c>
      <c r="AB87" s="275">
        <f t="shared" si="67"/>
        <v>16038.208643694994</v>
      </c>
      <c r="AC87" s="275">
        <f t="shared" si="68"/>
        <v>7865.9658233870368</v>
      </c>
      <c r="AD87" s="276">
        <f t="shared" si="69"/>
        <v>8148.4517203943969</v>
      </c>
      <c r="AE87" s="275"/>
      <c r="AF87" s="275"/>
      <c r="AG87" s="275"/>
      <c r="AH87" s="275"/>
      <c r="AI87" s="275"/>
      <c r="AJ87" s="275"/>
      <c r="AK87" s="275"/>
      <c r="AL87" s="275"/>
      <c r="AM87" s="275"/>
      <c r="AN87" s="275"/>
      <c r="AO87" s="275"/>
      <c r="AP87" s="275"/>
      <c r="AQ87" s="275"/>
      <c r="AR87" s="275"/>
      <c r="AS87" s="275"/>
      <c r="AT87" s="275"/>
      <c r="AU87" s="275"/>
      <c r="AV87" s="275"/>
      <c r="AW87" s="275"/>
      <c r="AX87" s="275"/>
      <c r="AZ87" s="275"/>
      <c r="BA87" s="278"/>
      <c r="BB87" s="207"/>
      <c r="BC87" s="207"/>
      <c r="BD87" s="277"/>
      <c r="BE87" s="278"/>
      <c r="BF87" s="207"/>
      <c r="BG87" s="207"/>
      <c r="BH87" s="277"/>
      <c r="BI87" s="278"/>
      <c r="BJ87" s="207"/>
      <c r="BK87" s="207"/>
      <c r="BL87" s="207"/>
      <c r="BM87" s="278"/>
      <c r="BN87" s="207"/>
      <c r="BO87" s="207"/>
      <c r="BP87" s="207"/>
      <c r="BQ87" s="278"/>
      <c r="BR87" s="207"/>
      <c r="BS87" s="207"/>
      <c r="BT87" s="277"/>
    </row>
    <row r="88" spans="1:72" ht="18.75">
      <c r="A88" s="279"/>
      <c r="B88" s="289" t="s">
        <v>2391</v>
      </c>
      <c r="C88" s="244" t="s">
        <v>33</v>
      </c>
      <c r="D88" s="281">
        <f>SUMIF('tikina dataset'!D:D,'shelter impact summary'!C88,'tikina dataset'!E:E)</f>
        <v>43691</v>
      </c>
      <c r="E88" s="282">
        <f>SUMIF('tikina dataset'!D:D,'shelter impact summary'!C88,'tikina dataset'!F:F)</f>
        <v>45242</v>
      </c>
      <c r="F88" s="304">
        <f t="shared" si="58"/>
        <v>0.18851697369462767</v>
      </c>
      <c r="G88" s="304">
        <f t="shared" si="70"/>
        <v>5.2182418162923287E-2</v>
      </c>
      <c r="H88" s="282">
        <f>SUMIF('Summary SADD - Pop Proj 2015'!B:B,'shelter impact summary'!C88,'Summary SADD - Pop Proj 2015'!D:D)</f>
        <v>22010</v>
      </c>
      <c r="I88" s="392">
        <f t="shared" si="71"/>
        <v>0.48649484991821756</v>
      </c>
      <c r="J88" s="282">
        <f>SUMIF('Summary SADD - Pop Proj 2015'!B:B,'shelter impact summary'!C88,'Summary SADD - Pop Proj 2015'!C:C)</f>
        <v>23267</v>
      </c>
      <c r="K88" s="392">
        <f t="shared" si="72"/>
        <v>0.51427876751690904</v>
      </c>
      <c r="L88" s="281">
        <f>SUMIF('tikina dataset'!D:D,'shelter impact summary'!C88,'tikina dataset'!G:G)</f>
        <v>9543</v>
      </c>
      <c r="M88" s="283">
        <f t="shared" ref="M88:M95" si="82">SUM(E88/(D88/L88))</f>
        <v>9881.7698381817772</v>
      </c>
      <c r="N88" s="385">
        <f t="shared" si="60"/>
        <v>4.578329665723567</v>
      </c>
      <c r="O88" s="304">
        <f>SUMIF('Vulnerability Index'!D:D,'shelter impact summary'!C88,'Vulnerability Index'!J:J)</f>
        <v>0.21600000000000003</v>
      </c>
      <c r="P88" s="435">
        <f>E88/$E$87</f>
        <v>0.18851697369462767</v>
      </c>
      <c r="Q88" s="282">
        <f t="shared" ref="Q88:Q95" si="83">E88*O88</f>
        <v>9772.2720000000008</v>
      </c>
      <c r="R88" s="284">
        <f t="shared" ref="R88:R95" si="84">Q88/N88</f>
        <v>2134.4622850472638</v>
      </c>
      <c r="S88" s="281">
        <f>SUMIF('Housing Damage Assessment'!E:E,'shelter impact summary'!C88,'Housing Damage Assessment'!G:G)</f>
        <v>1623</v>
      </c>
      <c r="T88" s="282">
        <f>SUMIF('Housing Damage Assessment'!E:E,'shelter impact summary'!C88,'Housing Damage Assessment'!H:H)</f>
        <v>5230</v>
      </c>
      <c r="U88" s="282">
        <f t="shared" si="59"/>
        <v>6853</v>
      </c>
      <c r="V88" s="270">
        <f t="shared" si="61"/>
        <v>0.16424183385945249</v>
      </c>
      <c r="W88" s="339">
        <f t="shared" si="62"/>
        <v>0.52925741902953571</v>
      </c>
      <c r="X88" s="281">
        <f t="shared" si="63"/>
        <v>31375.293199203606</v>
      </c>
      <c r="Y88" s="282">
        <f t="shared" si="64"/>
        <v>15263.91855608663</v>
      </c>
      <c r="Z88" s="282">
        <f t="shared" si="65"/>
        <v>16135.647116968088</v>
      </c>
      <c r="AA88" s="281">
        <f t="shared" si="66"/>
        <v>1480.2480000000003</v>
      </c>
      <c r="AB88" s="282">
        <f t="shared" si="67"/>
        <v>6777.06333102798</v>
      </c>
      <c r="AC88" s="282">
        <f t="shared" si="68"/>
        <v>3297.0064081147125</v>
      </c>
      <c r="AD88" s="284">
        <f t="shared" si="69"/>
        <v>3485.2997772651074</v>
      </c>
      <c r="AE88" s="282"/>
      <c r="AF88" s="282"/>
      <c r="AG88" s="282"/>
      <c r="AH88" s="282"/>
      <c r="AI88" s="282"/>
      <c r="AJ88" s="282"/>
      <c r="AK88" s="282"/>
      <c r="AL88" s="282"/>
      <c r="AM88" s="282"/>
      <c r="AN88" s="282"/>
      <c r="AO88" s="282"/>
      <c r="AP88" s="282"/>
      <c r="AQ88" s="282"/>
      <c r="AR88" s="282"/>
      <c r="AS88" s="282"/>
      <c r="AT88" s="282"/>
      <c r="AU88" s="282"/>
      <c r="AV88" s="282"/>
      <c r="AW88" s="282"/>
      <c r="AX88" s="282"/>
      <c r="AZ88" s="282"/>
      <c r="BA88" s="286"/>
      <c r="BB88" s="285"/>
      <c r="BC88" s="285"/>
      <c r="BD88" s="287"/>
      <c r="BE88" s="286"/>
      <c r="BF88" s="285"/>
      <c r="BG88" s="285"/>
      <c r="BH88" s="287"/>
      <c r="BI88" s="286"/>
      <c r="BJ88" s="285"/>
      <c r="BK88" s="285"/>
      <c r="BL88" s="285"/>
      <c r="BM88" s="286"/>
      <c r="BN88" s="285"/>
      <c r="BO88" s="285"/>
      <c r="BP88" s="285"/>
      <c r="BQ88" s="286"/>
      <c r="BR88" s="285"/>
      <c r="BS88" s="285"/>
      <c r="BT88" s="287"/>
    </row>
    <row r="89" spans="1:72" ht="18.75">
      <c r="A89" s="279"/>
      <c r="B89" s="280"/>
      <c r="C89" s="208" t="s">
        <v>93</v>
      </c>
      <c r="D89" s="281">
        <f>SUMIF('tikina dataset'!D:D,'shelter impact summary'!C89,'tikina dataset'!E:E)</f>
        <v>5919</v>
      </c>
      <c r="E89" s="282">
        <f>SUMIF('tikina dataset'!D:D,'shelter impact summary'!C89,'tikina dataset'!F:F)</f>
        <v>6129</v>
      </c>
      <c r="F89" s="304">
        <f t="shared" si="58"/>
        <v>2.5538670522398943E-2</v>
      </c>
      <c r="G89" s="304">
        <f t="shared" si="70"/>
        <v>7.0692286132477966E-3</v>
      </c>
      <c r="H89" s="282">
        <f>SUMIF('Summary SADD - Pop Proj 2015'!B:B,'shelter impact summary'!C89,'Summary SADD - Pop Proj 2015'!D:D)</f>
        <v>2856</v>
      </c>
      <c r="I89" s="392">
        <f t="shared" si="71"/>
        <v>0.46598139990210474</v>
      </c>
      <c r="J89" s="282">
        <f>SUMIF('Summary SADD - Pop Proj 2015'!B:B,'shelter impact summary'!C89,'Summary SADD - Pop Proj 2015'!C:C)</f>
        <v>3284</v>
      </c>
      <c r="K89" s="392">
        <f t="shared" si="72"/>
        <v>0.53581334638603362</v>
      </c>
      <c r="L89" s="281">
        <f>SUMIF('tikina dataset'!D:D,'shelter impact summary'!C89,'tikina dataset'!G:G)</f>
        <v>1201</v>
      </c>
      <c r="M89" s="283">
        <f t="shared" si="82"/>
        <v>1243.6102382159149</v>
      </c>
      <c r="N89" s="385">
        <f t="shared" si="60"/>
        <v>4.9283930058284762</v>
      </c>
      <c r="O89" s="304">
        <f>SUMIF('Vulnerability Index'!D:D,'shelter impact summary'!C89,'Vulnerability Index'!J:J)</f>
        <v>0.26600000000000001</v>
      </c>
      <c r="P89" s="435">
        <f>E89/$E$87</f>
        <v>2.5538670522398943E-2</v>
      </c>
      <c r="Q89" s="282">
        <f t="shared" si="83"/>
        <v>1630.3140000000001</v>
      </c>
      <c r="R89" s="284">
        <f t="shared" si="84"/>
        <v>330.80032336543337</v>
      </c>
      <c r="S89" s="281">
        <f>SUMIF('Housing Damage Assessment'!E:E,'shelter impact summary'!C89,'Housing Damage Assessment'!G:G)</f>
        <v>97</v>
      </c>
      <c r="T89" s="282">
        <f>SUMIF('Housing Damage Assessment'!E:E,'shelter impact summary'!C89,'Housing Damage Assessment'!H:H)</f>
        <v>466</v>
      </c>
      <c r="U89" s="282">
        <f t="shared" si="59"/>
        <v>563</v>
      </c>
      <c r="V89" s="270">
        <f t="shared" si="61"/>
        <v>7.7998714564425226E-2</v>
      </c>
      <c r="W89" s="339">
        <f t="shared" si="62"/>
        <v>0.37471547409301187</v>
      </c>
      <c r="X89" s="281">
        <f t="shared" si="63"/>
        <v>2774.6852622814322</v>
      </c>
      <c r="Y89" s="282">
        <f t="shared" si="64"/>
        <v>1292.9517228056404</v>
      </c>
      <c r="Z89" s="282">
        <f t="shared" si="65"/>
        <v>1486.7133955510235</v>
      </c>
      <c r="AA89" s="281">
        <f t="shared" si="66"/>
        <v>149.75800000000001</v>
      </c>
      <c r="AB89" s="282">
        <f t="shared" si="67"/>
        <v>738.06627976686104</v>
      </c>
      <c r="AC89" s="282">
        <f t="shared" si="68"/>
        <v>343.9251582663004</v>
      </c>
      <c r="AD89" s="284">
        <f t="shared" si="69"/>
        <v>395.46576321657227</v>
      </c>
      <c r="AE89" s="282"/>
      <c r="AF89" s="282"/>
      <c r="AG89" s="282"/>
      <c r="AH89" s="282"/>
      <c r="AI89" s="282"/>
      <c r="AJ89" s="282"/>
      <c r="AK89" s="282"/>
      <c r="AL89" s="282"/>
      <c r="AM89" s="282"/>
      <c r="AN89" s="282"/>
      <c r="AO89" s="282"/>
      <c r="AP89" s="282"/>
      <c r="AQ89" s="282"/>
      <c r="AR89" s="282"/>
      <c r="AS89" s="282"/>
      <c r="AT89" s="282"/>
      <c r="AU89" s="282"/>
      <c r="AV89" s="282"/>
      <c r="AW89" s="282"/>
      <c r="AX89" s="282"/>
      <c r="AZ89" s="282"/>
      <c r="BA89" s="286"/>
      <c r="BB89" s="285"/>
      <c r="BC89" s="285"/>
      <c r="BD89" s="287"/>
      <c r="BE89" s="286"/>
      <c r="BF89" s="285"/>
      <c r="BG89" s="285"/>
      <c r="BH89" s="287"/>
      <c r="BI89" s="286"/>
      <c r="BJ89" s="285"/>
      <c r="BK89" s="285"/>
      <c r="BL89" s="285"/>
      <c r="BM89" s="286"/>
      <c r="BN89" s="285"/>
      <c r="BO89" s="285"/>
      <c r="BP89" s="285"/>
      <c r="BQ89" s="286"/>
      <c r="BR89" s="285"/>
      <c r="BS89" s="285"/>
      <c r="BT89" s="287"/>
    </row>
    <row r="90" spans="1:72" ht="18.75">
      <c r="A90" s="279"/>
      <c r="B90" s="289" t="s">
        <v>2391</v>
      </c>
      <c r="C90" s="244" t="s">
        <v>94</v>
      </c>
      <c r="D90" s="281">
        <f>SUMIF('tikina dataset'!D:D,'shelter impact summary'!C90,'tikina dataset'!E:E)</f>
        <v>51724</v>
      </c>
      <c r="E90" s="282">
        <f>SUMIF('tikina dataset'!D:D,'shelter impact summary'!C90,'tikina dataset'!F:F)</f>
        <v>53558</v>
      </c>
      <c r="F90" s="304">
        <f t="shared" si="58"/>
        <v>0.22316856189242007</v>
      </c>
      <c r="G90" s="304">
        <f t="shared" si="70"/>
        <v>6.1774146854026026E-2</v>
      </c>
      <c r="H90" s="282">
        <f>SUMIF('Summary SADD - Pop Proj 2015'!B:B,'shelter impact summary'!C90,'Summary SADD - Pop Proj 2015'!D:D)</f>
        <v>26455</v>
      </c>
      <c r="I90" s="392">
        <f t="shared" si="71"/>
        <v>0.49395048358788601</v>
      </c>
      <c r="J90" s="282">
        <f>SUMIF('Summary SADD - Pop Proj 2015'!B:B,'shelter impact summary'!C90,'Summary SADD - Pop Proj 2015'!C:C)</f>
        <v>26776</v>
      </c>
      <c r="K90" s="392">
        <f t="shared" si="72"/>
        <v>0.49994398595914707</v>
      </c>
      <c r="L90" s="281">
        <f>SUMIF('tikina dataset'!D:D,'shelter impact summary'!C90,'tikina dataset'!G:G)</f>
        <v>11437</v>
      </c>
      <c r="M90" s="283">
        <f t="shared" si="82"/>
        <v>11842.526602737607</v>
      </c>
      <c r="N90" s="385">
        <f t="shared" si="60"/>
        <v>4.5225146454489815</v>
      </c>
      <c r="O90" s="304">
        <f>SUMIF('Vulnerability Index'!D:D,'shelter impact summary'!C90,'Vulnerability Index'!J:J)</f>
        <v>0.21600000000000003</v>
      </c>
      <c r="P90" s="435">
        <f t="shared" ref="P90:P95" si="85">E90/$E$87</f>
        <v>0.22316856189242007</v>
      </c>
      <c r="Q90" s="282">
        <f t="shared" si="83"/>
        <v>11568.528000000002</v>
      </c>
      <c r="R90" s="284">
        <f t="shared" si="84"/>
        <v>2557.9857461913234</v>
      </c>
      <c r="S90" s="281">
        <f>SUMIF('Housing Damage Assessment'!E:E,'shelter impact summary'!C90,'Housing Damage Assessment'!G:G)</f>
        <v>71</v>
      </c>
      <c r="T90" s="282">
        <f>SUMIF('Housing Damage Assessment'!E:E,'shelter impact summary'!C90,'Housing Damage Assessment'!H:H)</f>
        <v>547</v>
      </c>
      <c r="U90" s="282">
        <f t="shared" si="59"/>
        <v>618</v>
      </c>
      <c r="V90" s="270">
        <f t="shared" si="61"/>
        <v>5.9953422425571843E-3</v>
      </c>
      <c r="W90" s="339">
        <f t="shared" si="62"/>
        <v>4.6189467699701121E-2</v>
      </c>
      <c r="X90" s="281">
        <f t="shared" si="63"/>
        <v>2794.9140508874707</v>
      </c>
      <c r="Y90" s="282">
        <f t="shared" si="64"/>
        <v>1380.5491470224435</v>
      </c>
      <c r="Z90" s="282">
        <f t="shared" si="65"/>
        <v>1397.3004710139085</v>
      </c>
      <c r="AA90" s="281">
        <f>U90*O90</f>
        <v>133.48800000000003</v>
      </c>
      <c r="AB90" s="282">
        <f t="shared" si="67"/>
        <v>603.70143499169376</v>
      </c>
      <c r="AC90" s="282">
        <f t="shared" si="68"/>
        <v>298.19861575684786</v>
      </c>
      <c r="AD90" s="284">
        <f t="shared" si="69"/>
        <v>301.81690173900427</v>
      </c>
      <c r="AE90" s="282"/>
      <c r="AF90" s="282"/>
      <c r="AG90" s="282"/>
      <c r="AH90" s="282"/>
      <c r="AI90" s="282"/>
      <c r="AJ90" s="282"/>
      <c r="AK90" s="282"/>
      <c r="AL90" s="282"/>
      <c r="AM90" s="282"/>
      <c r="AN90" s="282"/>
      <c r="AO90" s="282"/>
      <c r="AP90" s="282"/>
      <c r="AQ90" s="282"/>
      <c r="AR90" s="282"/>
      <c r="AS90" s="282"/>
      <c r="AT90" s="282"/>
      <c r="AU90" s="282"/>
      <c r="AV90" s="282"/>
      <c r="AW90" s="282"/>
      <c r="AX90" s="282"/>
      <c r="AZ90" s="282"/>
      <c r="BA90" s="286"/>
      <c r="BB90" s="285"/>
      <c r="BC90" s="285"/>
      <c r="BD90" s="287"/>
      <c r="BE90" s="286"/>
      <c r="BF90" s="285"/>
      <c r="BG90" s="285"/>
      <c r="BH90" s="287"/>
      <c r="BI90" s="286"/>
      <c r="BJ90" s="285"/>
      <c r="BK90" s="285"/>
      <c r="BL90" s="285"/>
      <c r="BM90" s="286"/>
      <c r="BN90" s="285"/>
      <c r="BO90" s="285"/>
      <c r="BP90" s="285"/>
      <c r="BQ90" s="286"/>
      <c r="BR90" s="285"/>
      <c r="BS90" s="285"/>
      <c r="BT90" s="287"/>
    </row>
    <row r="91" spans="1:72" ht="18.75">
      <c r="A91" s="279"/>
      <c r="B91" s="280"/>
      <c r="C91" s="208" t="s">
        <v>95</v>
      </c>
      <c r="D91" s="281">
        <f>SUMIF('tikina dataset'!D:D,'shelter impact summary'!C91,'tikina dataset'!E:E)</f>
        <v>2868</v>
      </c>
      <c r="E91" s="282">
        <f>SUMIF('tikina dataset'!D:D,'shelter impact summary'!C91,'tikina dataset'!F:F)</f>
        <v>2970</v>
      </c>
      <c r="F91" s="304">
        <f t="shared" si="58"/>
        <v>1.2375567213497285E-2</v>
      </c>
      <c r="G91" s="304">
        <f t="shared" si="70"/>
        <v>3.4256173896795492E-3</v>
      </c>
      <c r="H91" s="282">
        <f>SUMIF('Summary SADD - Pop Proj 2015'!B:B,'shelter impact summary'!C91,'Summary SADD - Pop Proj 2015'!D:D)</f>
        <v>1382</v>
      </c>
      <c r="I91" s="392">
        <f t="shared" si="71"/>
        <v>0.4653198653198653</v>
      </c>
      <c r="J91" s="282">
        <f>SUMIF('Summary SADD - Pop Proj 2015'!B:B,'shelter impact summary'!C91,'Summary SADD - Pop Proj 2015'!C:C)</f>
        <v>1619</v>
      </c>
      <c r="K91" s="392">
        <f t="shared" si="72"/>
        <v>0.54511784511784511</v>
      </c>
      <c r="L91" s="281">
        <f>SUMIF('tikina dataset'!D:D,'shelter impact summary'!C91,'tikina dataset'!G:G)</f>
        <v>588</v>
      </c>
      <c r="M91" s="283">
        <f t="shared" si="82"/>
        <v>608.91213389121333</v>
      </c>
      <c r="N91" s="385">
        <f t="shared" si="60"/>
        <v>4.8775510204081636</v>
      </c>
      <c r="O91" s="304">
        <f>SUMIF('Vulnerability Index'!D:D,'shelter impact summary'!C91,'Vulnerability Index'!J:J)</f>
        <v>0.26600000000000001</v>
      </c>
      <c r="P91" s="435">
        <f t="shared" si="85"/>
        <v>1.2375567213497285E-2</v>
      </c>
      <c r="Q91" s="282">
        <f t="shared" si="83"/>
        <v>790.0200000000001</v>
      </c>
      <c r="R91" s="284">
        <f t="shared" si="84"/>
        <v>161.97062761506277</v>
      </c>
      <c r="S91" s="281">
        <f>SUMIF('Housing Damage Assessment'!E:E,'shelter impact summary'!C91,'Housing Damage Assessment'!G:G)</f>
        <v>142</v>
      </c>
      <c r="T91" s="282">
        <f>SUMIF('Housing Damage Assessment'!E:E,'shelter impact summary'!C91,'Housing Damage Assessment'!H:H)</f>
        <v>185</v>
      </c>
      <c r="U91" s="282">
        <f t="shared" si="59"/>
        <v>327</v>
      </c>
      <c r="V91" s="270">
        <f t="shared" si="61"/>
        <v>0.23320277605991893</v>
      </c>
      <c r="W91" s="339">
        <f t="shared" si="62"/>
        <v>0.3038205181062324</v>
      </c>
      <c r="X91" s="281">
        <f t="shared" si="63"/>
        <v>1594.9591836734694</v>
      </c>
      <c r="Y91" s="282">
        <f t="shared" si="64"/>
        <v>742.1661925376211</v>
      </c>
      <c r="Z91" s="282">
        <f t="shared" si="65"/>
        <v>869.44071325499897</v>
      </c>
      <c r="AA91" s="281">
        <f t="shared" si="66"/>
        <v>86.981999999999999</v>
      </c>
      <c r="AB91" s="282">
        <f t="shared" si="67"/>
        <v>424.25914285714288</v>
      </c>
      <c r="AC91" s="282">
        <f t="shared" si="68"/>
        <v>197.41620721500723</v>
      </c>
      <c r="AD91" s="284">
        <f t="shared" si="69"/>
        <v>231.27122972582973</v>
      </c>
      <c r="AE91" s="282"/>
      <c r="AF91" s="282"/>
      <c r="AG91" s="282"/>
      <c r="AH91" s="282"/>
      <c r="AI91" s="282"/>
      <c r="AJ91" s="282"/>
      <c r="AK91" s="282"/>
      <c r="AL91" s="282"/>
      <c r="AM91" s="282"/>
      <c r="AN91" s="282"/>
      <c r="AO91" s="282"/>
      <c r="AP91" s="282"/>
      <c r="AQ91" s="282"/>
      <c r="AR91" s="282"/>
      <c r="AS91" s="282"/>
      <c r="AT91" s="282"/>
      <c r="AU91" s="282"/>
      <c r="AV91" s="282"/>
      <c r="AW91" s="282"/>
      <c r="AX91" s="282"/>
      <c r="AZ91" s="282"/>
      <c r="BA91" s="286"/>
      <c r="BB91" s="285"/>
      <c r="BC91" s="285"/>
      <c r="BD91" s="287"/>
      <c r="BE91" s="286"/>
      <c r="BF91" s="285"/>
      <c r="BG91" s="285"/>
      <c r="BH91" s="287"/>
      <c r="BI91" s="286"/>
      <c r="BJ91" s="285"/>
      <c r="BK91" s="285"/>
      <c r="BL91" s="285"/>
      <c r="BM91" s="286"/>
      <c r="BN91" s="285"/>
      <c r="BO91" s="285"/>
      <c r="BP91" s="285"/>
      <c r="BQ91" s="286"/>
      <c r="BR91" s="285"/>
      <c r="BS91" s="285"/>
      <c r="BT91" s="287"/>
    </row>
    <row r="92" spans="1:72" ht="18.75">
      <c r="A92" s="279"/>
      <c r="B92" s="280"/>
      <c r="C92" s="208" t="s">
        <v>96</v>
      </c>
      <c r="D92" s="281">
        <f>SUMIF('tikina dataset'!D:D,'shelter impact summary'!C92,'tikina dataset'!E:E)</f>
        <v>11927</v>
      </c>
      <c r="E92" s="282">
        <f>SUMIF('tikina dataset'!D:D,'shelter impact summary'!C92,'tikina dataset'!F:F)</f>
        <v>12353</v>
      </c>
      <c r="F92" s="304">
        <f t="shared" si="58"/>
        <v>5.1473192521323895E-2</v>
      </c>
      <c r="G92" s="304">
        <f t="shared" si="70"/>
        <v>1.4248030846704198E-2</v>
      </c>
      <c r="H92" s="282">
        <f>SUMIF('Summary SADD - Pop Proj 2015'!B:B,'shelter impact summary'!C92,'Summary SADD - Pop Proj 2015'!D:D)</f>
        <v>6005</v>
      </c>
      <c r="I92" s="392">
        <f t="shared" si="71"/>
        <v>0.48611673277746298</v>
      </c>
      <c r="J92" s="282">
        <f>SUMIF('Summary SADD - Pop Proj 2015'!B:B,'shelter impact summary'!C92,'Summary SADD - Pop Proj 2015'!C:C)</f>
        <v>6268</v>
      </c>
      <c r="K92" s="392">
        <f t="shared" si="72"/>
        <v>0.50740710758520202</v>
      </c>
      <c r="L92" s="281">
        <f>SUMIF('tikina dataset'!D:D,'shelter impact summary'!C92,'tikina dataset'!G:G)</f>
        <v>2493</v>
      </c>
      <c r="M92" s="283">
        <f t="shared" si="82"/>
        <v>2582.0431793409912</v>
      </c>
      <c r="N92" s="385">
        <f t="shared" si="60"/>
        <v>4.7841957480946649</v>
      </c>
      <c r="O92" s="304">
        <f>SUMIF('Vulnerability Index'!D:D,'shelter impact summary'!C92,'Vulnerability Index'!J:J)</f>
        <v>0.26600000000000001</v>
      </c>
      <c r="P92" s="435">
        <f t="shared" si="85"/>
        <v>5.1473192521323895E-2</v>
      </c>
      <c r="Q92" s="282">
        <f t="shared" si="83"/>
        <v>3285.8980000000001</v>
      </c>
      <c r="R92" s="284">
        <f t="shared" si="84"/>
        <v>686.82348570470367</v>
      </c>
      <c r="S92" s="281">
        <f>SUMIF('Housing Damage Assessment'!E:E,'shelter impact summary'!C92,'Housing Damage Assessment'!G:G)</f>
        <v>40</v>
      </c>
      <c r="T92" s="282">
        <f>SUMIF('Housing Damage Assessment'!E:E,'shelter impact summary'!C92,'Housing Damage Assessment'!H:H)</f>
        <v>174</v>
      </c>
      <c r="U92" s="282">
        <f t="shared" si="59"/>
        <v>214</v>
      </c>
      <c r="V92" s="270">
        <f t="shared" si="61"/>
        <v>1.5491607700460342E-2</v>
      </c>
      <c r="W92" s="339">
        <f t="shared" si="62"/>
        <v>6.7388493497002488E-2</v>
      </c>
      <c r="X92" s="281">
        <f t="shared" si="63"/>
        <v>1023.8178900922583</v>
      </c>
      <c r="Y92" s="282">
        <f t="shared" si="64"/>
        <v>497.69500769076427</v>
      </c>
      <c r="Z92" s="282">
        <f t="shared" si="65"/>
        <v>519.49247430569699</v>
      </c>
      <c r="AA92" s="281">
        <f t="shared" si="66"/>
        <v>56.924000000000007</v>
      </c>
      <c r="AB92" s="282">
        <f t="shared" si="67"/>
        <v>272.33555876454074</v>
      </c>
      <c r="AC92" s="282">
        <f t="shared" si="68"/>
        <v>132.3868720457433</v>
      </c>
      <c r="AD92" s="284">
        <f t="shared" si="69"/>
        <v>138.18499816531539</v>
      </c>
      <c r="AE92" s="282"/>
      <c r="AF92" s="282"/>
      <c r="AG92" s="282"/>
      <c r="AH92" s="282"/>
      <c r="AI92" s="282"/>
      <c r="AJ92" s="282"/>
      <c r="AK92" s="282"/>
      <c r="AL92" s="282"/>
      <c r="AM92" s="282"/>
      <c r="AN92" s="282"/>
      <c r="AO92" s="282"/>
      <c r="AP92" s="282"/>
      <c r="AQ92" s="282"/>
      <c r="AR92" s="282"/>
      <c r="AS92" s="282"/>
      <c r="AT92" s="282"/>
      <c r="AU92" s="282"/>
      <c r="AV92" s="282"/>
      <c r="AW92" s="282"/>
      <c r="AX92" s="282"/>
      <c r="AZ92" s="282"/>
      <c r="BA92" s="286"/>
      <c r="BB92" s="285"/>
      <c r="BC92" s="285"/>
      <c r="BD92" s="287"/>
      <c r="BE92" s="286"/>
      <c r="BF92" s="285"/>
      <c r="BG92" s="285"/>
      <c r="BH92" s="287"/>
      <c r="BI92" s="286"/>
      <c r="BJ92" s="285"/>
      <c r="BK92" s="285"/>
      <c r="BL92" s="285"/>
      <c r="BM92" s="286"/>
      <c r="BN92" s="285"/>
      <c r="BO92" s="285"/>
      <c r="BP92" s="285"/>
      <c r="BQ92" s="286"/>
      <c r="BR92" s="285"/>
      <c r="BS92" s="285"/>
      <c r="BT92" s="287"/>
    </row>
    <row r="93" spans="1:72" ht="18.75">
      <c r="A93" s="279"/>
      <c r="B93" s="280"/>
      <c r="C93" s="208" t="s">
        <v>97</v>
      </c>
      <c r="D93" s="281">
        <f>SUMIF('tikina dataset'!D:D,'shelter impact summary'!C93,'tikina dataset'!E:E)</f>
        <v>23626</v>
      </c>
      <c r="E93" s="282">
        <f>SUMIF('tikina dataset'!D:D,'shelter impact summary'!C93,'tikina dataset'!F:F)</f>
        <v>24465</v>
      </c>
      <c r="F93" s="304">
        <f t="shared" si="58"/>
        <v>0.10194217234956603</v>
      </c>
      <c r="G93" s="304">
        <f t="shared" si="70"/>
        <v>2.8218090720037094E-2</v>
      </c>
      <c r="H93" s="282">
        <f>SUMIF('Summary SADD - Pop Proj 2015'!B:B,'shelter impact summary'!C93,'Summary SADD - Pop Proj 2015'!D:D)</f>
        <v>12163</v>
      </c>
      <c r="I93" s="392">
        <f t="shared" si="71"/>
        <v>0.49715920703045169</v>
      </c>
      <c r="J93" s="282">
        <f>SUMIF('Summary SADD - Pop Proj 2015'!B:B,'shelter impact summary'!C93,'Summary SADD - Pop Proj 2015'!C:C)</f>
        <v>12443</v>
      </c>
      <c r="K93" s="392">
        <f t="shared" si="72"/>
        <v>0.50860412834661761</v>
      </c>
      <c r="L93" s="281">
        <f>SUMIF('tikina dataset'!D:D,'shelter impact summary'!C93,'tikina dataset'!G:G)</f>
        <v>5058</v>
      </c>
      <c r="M93" s="283">
        <f t="shared" si="82"/>
        <v>5237.6183018708207</v>
      </c>
      <c r="N93" s="385">
        <f t="shared" si="60"/>
        <v>4.6710162119414784</v>
      </c>
      <c r="O93" s="304">
        <f>SUMIF('Vulnerability Index'!D:D,'shelter impact summary'!C93,'Vulnerability Index'!J:J)</f>
        <v>0.26600000000000001</v>
      </c>
      <c r="P93" s="435">
        <f t="shared" si="85"/>
        <v>0.10194217234956603</v>
      </c>
      <c r="Q93" s="282">
        <f t="shared" si="83"/>
        <v>6507.6900000000005</v>
      </c>
      <c r="R93" s="284">
        <f t="shared" si="84"/>
        <v>1393.2064682976384</v>
      </c>
      <c r="S93" s="281">
        <f>SUMIF('Housing Damage Assessment'!E:E,'shelter impact summary'!C93,'Housing Damage Assessment'!G:G)</f>
        <v>956</v>
      </c>
      <c r="T93" s="282">
        <f>SUMIF('Housing Damage Assessment'!E:E,'shelter impact summary'!C93,'Housing Damage Assessment'!H:H)</f>
        <v>3126</v>
      </c>
      <c r="U93" s="282">
        <f t="shared" si="59"/>
        <v>4082</v>
      </c>
      <c r="V93" s="270">
        <f t="shared" si="61"/>
        <v>0.18252571014167396</v>
      </c>
      <c r="W93" s="339">
        <f t="shared" si="62"/>
        <v>0.59683616098626857</v>
      </c>
      <c r="X93" s="281">
        <f t="shared" si="63"/>
        <v>19067.088177145113</v>
      </c>
      <c r="Y93" s="282">
        <f t="shared" si="64"/>
        <v>9479.3784385291656</v>
      </c>
      <c r="Z93" s="282">
        <f t="shared" si="65"/>
        <v>9697.5997624449883</v>
      </c>
      <c r="AA93" s="281">
        <f t="shared" si="66"/>
        <v>1085.8120000000001</v>
      </c>
      <c r="AB93" s="282">
        <f t="shared" si="67"/>
        <v>5071.8454551206005</v>
      </c>
      <c r="AC93" s="282">
        <f t="shared" si="68"/>
        <v>2521.5146646487583</v>
      </c>
      <c r="AD93" s="284">
        <f t="shared" si="69"/>
        <v>2579.5615368103672</v>
      </c>
      <c r="AE93" s="282"/>
      <c r="AF93" s="282"/>
      <c r="AG93" s="282"/>
      <c r="AH93" s="282"/>
      <c r="AI93" s="282"/>
      <c r="AJ93" s="282"/>
      <c r="AK93" s="282"/>
      <c r="AL93" s="282"/>
      <c r="AM93" s="282"/>
      <c r="AN93" s="282"/>
      <c r="AO93" s="282"/>
      <c r="AP93" s="282"/>
      <c r="AQ93" s="282"/>
      <c r="AR93" s="282"/>
      <c r="AS93" s="282"/>
      <c r="AT93" s="282"/>
      <c r="AU93" s="282"/>
      <c r="AV93" s="282"/>
      <c r="AW93" s="282"/>
      <c r="AX93" s="282"/>
      <c r="AZ93" s="282"/>
      <c r="BA93" s="286"/>
      <c r="BB93" s="285"/>
      <c r="BC93" s="285"/>
      <c r="BD93" s="287"/>
      <c r="BE93" s="286"/>
      <c r="BF93" s="285"/>
      <c r="BG93" s="285"/>
      <c r="BH93" s="287"/>
      <c r="BI93" s="286"/>
      <c r="BJ93" s="285"/>
      <c r="BK93" s="285"/>
      <c r="BL93" s="285"/>
      <c r="BM93" s="286"/>
      <c r="BN93" s="285"/>
      <c r="BO93" s="285"/>
      <c r="BP93" s="285"/>
      <c r="BQ93" s="286"/>
      <c r="BR93" s="285"/>
      <c r="BS93" s="285"/>
      <c r="BT93" s="287"/>
    </row>
    <row r="94" spans="1:72" ht="18.75">
      <c r="A94" s="279"/>
      <c r="B94" s="289" t="s">
        <v>2391</v>
      </c>
      <c r="C94" s="244" t="s">
        <v>98</v>
      </c>
      <c r="D94" s="281">
        <f>SUMIF('tikina dataset'!D:D,'shelter impact summary'!C94,'tikina dataset'!E:E)</f>
        <v>89381</v>
      </c>
      <c r="E94" s="282">
        <f>SUMIF('tikina dataset'!D:D,'shelter impact summary'!C94,'tikina dataset'!F:F)</f>
        <v>92555</v>
      </c>
      <c r="F94" s="304">
        <f t="shared" si="58"/>
        <v>0.38566350957752232</v>
      </c>
      <c r="G94" s="304">
        <f t="shared" si="70"/>
        <v>0.10675354124639416</v>
      </c>
      <c r="H94" s="282">
        <f>SUMIF('Summary SADD - Pop Proj 2015'!B:B,'shelter impact summary'!C94,'Summary SADD - Pop Proj 2015'!D:D)</f>
        <v>45573</v>
      </c>
      <c r="I94" s="392">
        <f t="shared" si="71"/>
        <v>0.49238830965371944</v>
      </c>
      <c r="J94" s="282">
        <f>SUMIF('Summary SADD - Pop Proj 2015'!B:B,'shelter impact summary'!C94,'Summary SADD - Pop Proj 2015'!C:C)</f>
        <v>46791</v>
      </c>
      <c r="K94" s="392">
        <f t="shared" si="72"/>
        <v>0.50554805250931878</v>
      </c>
      <c r="L94" s="281">
        <f>SUMIF('tikina dataset'!D:D,'shelter impact summary'!C94,'tikina dataset'!G:G)</f>
        <v>19008</v>
      </c>
      <c r="M94" s="283">
        <f t="shared" si="82"/>
        <v>19682.991239748939</v>
      </c>
      <c r="N94" s="385">
        <f t="shared" si="60"/>
        <v>4.7022832491582491</v>
      </c>
      <c r="O94" s="304">
        <f>SUMIF('Vulnerability Index'!D:D,'shelter impact summary'!C94,'Vulnerability Index'!J:J)</f>
        <v>0.21600000000000003</v>
      </c>
      <c r="P94" s="435">
        <f t="shared" si="85"/>
        <v>0.38566350957752232</v>
      </c>
      <c r="Q94" s="282">
        <f t="shared" si="83"/>
        <v>19991.88</v>
      </c>
      <c r="R94" s="284">
        <f t="shared" si="84"/>
        <v>4251.5261077857713</v>
      </c>
      <c r="S94" s="281">
        <f>SUMIF('Housing Damage Assessment'!E:E,'shelter impact summary'!C94,'Housing Damage Assessment'!G:G)</f>
        <v>565</v>
      </c>
      <c r="T94" s="282">
        <f>SUMIF('Housing Damage Assessment'!E:E,'shelter impact summary'!C94,'Housing Damage Assessment'!H:H)</f>
        <v>1491</v>
      </c>
      <c r="U94" s="282">
        <f t="shared" si="59"/>
        <v>2056</v>
      </c>
      <c r="V94" s="270">
        <f t="shared" si="61"/>
        <v>2.8704986610927675E-2</v>
      </c>
      <c r="W94" s="339">
        <f t="shared" si="62"/>
        <v>7.5750681481226836E-2</v>
      </c>
      <c r="X94" s="281">
        <f t="shared" si="63"/>
        <v>9667.8943602693598</v>
      </c>
      <c r="Y94" s="282">
        <f t="shared" si="64"/>
        <v>4760.3581619637571</v>
      </c>
      <c r="Z94" s="282">
        <f t="shared" si="65"/>
        <v>4887.5851657000012</v>
      </c>
      <c r="AA94" s="281">
        <f t="shared" si="66"/>
        <v>444.09600000000006</v>
      </c>
      <c r="AB94" s="282">
        <f t="shared" si="67"/>
        <v>2088.2651818181821</v>
      </c>
      <c r="AC94" s="282">
        <f t="shared" si="68"/>
        <v>1028.2373629841716</v>
      </c>
      <c r="AD94" s="284">
        <f t="shared" si="69"/>
        <v>1055.7183957912005</v>
      </c>
      <c r="AE94" s="282"/>
      <c r="AF94" s="282"/>
      <c r="AG94" s="282"/>
      <c r="AH94" s="282"/>
      <c r="AI94" s="282"/>
      <c r="AJ94" s="282"/>
      <c r="AK94" s="282"/>
      <c r="AL94" s="282"/>
      <c r="AM94" s="282"/>
      <c r="AN94" s="282"/>
      <c r="AO94" s="282"/>
      <c r="AP94" s="282"/>
      <c r="AQ94" s="282"/>
      <c r="AR94" s="282"/>
      <c r="AS94" s="282"/>
      <c r="AT94" s="282"/>
      <c r="AU94" s="282"/>
      <c r="AV94" s="282"/>
      <c r="AW94" s="282"/>
      <c r="AX94" s="282"/>
      <c r="AZ94" s="282"/>
      <c r="BA94" s="286"/>
      <c r="BB94" s="285"/>
      <c r="BC94" s="285"/>
      <c r="BD94" s="287"/>
      <c r="BE94" s="286"/>
      <c r="BF94" s="285"/>
      <c r="BG94" s="285"/>
      <c r="BH94" s="287"/>
      <c r="BI94" s="286"/>
      <c r="BJ94" s="285"/>
      <c r="BK94" s="285"/>
      <c r="BL94" s="285"/>
      <c r="BM94" s="286"/>
      <c r="BN94" s="285"/>
      <c r="BO94" s="285"/>
      <c r="BP94" s="285"/>
      <c r="BQ94" s="286"/>
      <c r="BR94" s="285"/>
      <c r="BS94" s="285"/>
      <c r="BT94" s="287"/>
    </row>
    <row r="95" spans="1:72" ht="18.75">
      <c r="A95" s="279"/>
      <c r="B95" s="209"/>
      <c r="C95" s="208" t="s">
        <v>99</v>
      </c>
      <c r="D95" s="281">
        <f>SUMIF('tikina dataset'!D:D,'shelter impact summary'!C95,'tikina dataset'!E:E)</f>
        <v>2624</v>
      </c>
      <c r="E95" s="282">
        <f>SUMIF('tikina dataset'!D:D,'shelter impact summary'!C95,'tikina dataset'!F:F)</f>
        <v>2717</v>
      </c>
      <c r="F95" s="304">
        <f t="shared" si="58"/>
        <v>1.1321352228643812E-2</v>
      </c>
      <c r="G95" s="304">
        <f t="shared" si="70"/>
        <v>3.133805537966106E-3</v>
      </c>
      <c r="H95" s="282">
        <f>SUMIF('Summary SADD - Pop Proj 2015'!B:B,'shelter impact summary'!C95,'Summary SADD - Pop Proj 2015'!D:D)</f>
        <v>1259</v>
      </c>
      <c r="I95" s="392">
        <f t="shared" si="71"/>
        <v>0.46337872653662127</v>
      </c>
      <c r="J95" s="282">
        <f>SUMIF('Summary SADD - Pop Proj 2015'!B:B,'shelter impact summary'!C95,'Summary SADD - Pop Proj 2015'!C:C)</f>
        <v>1482</v>
      </c>
      <c r="K95" s="392">
        <f t="shared" si="72"/>
        <v>0.54545454545454541</v>
      </c>
      <c r="L95" s="281">
        <f>SUMIF('tikina dataset'!D:D,'shelter impact summary'!C95,'tikina dataset'!G:G)</f>
        <v>531</v>
      </c>
      <c r="M95" s="283">
        <f t="shared" si="82"/>
        <v>549.81974085365857</v>
      </c>
      <c r="N95" s="385">
        <f t="shared" si="60"/>
        <v>4.9416195856873824</v>
      </c>
      <c r="O95" s="304">
        <f>SUMIF('Vulnerability Index'!D:D,'shelter impact summary'!C95,'Vulnerability Index'!J:J)</f>
        <v>0.26600000000000001</v>
      </c>
      <c r="P95" s="435">
        <f t="shared" si="85"/>
        <v>1.1321352228643812E-2</v>
      </c>
      <c r="Q95" s="282">
        <f t="shared" si="83"/>
        <v>722.72200000000009</v>
      </c>
      <c r="R95" s="284">
        <f t="shared" si="84"/>
        <v>146.25205106707318</v>
      </c>
      <c r="S95" s="281">
        <f>SUMIF('Housing Damage Assessment'!E:E,'shelter impact summary'!C95,'Housing Damage Assessment'!G:G)</f>
        <v>2</v>
      </c>
      <c r="T95" s="282">
        <f>SUMIF('Housing Damage Assessment'!E:E,'shelter impact summary'!C95,'Housing Damage Assessment'!H:H)</f>
        <v>0</v>
      </c>
      <c r="U95" s="282">
        <f t="shared" si="59"/>
        <v>2</v>
      </c>
      <c r="V95" s="270">
        <f t="shared" si="61"/>
        <v>3.6375558231044403E-3</v>
      </c>
      <c r="W95" s="339">
        <f t="shared" si="62"/>
        <v>0</v>
      </c>
      <c r="X95" s="281">
        <f t="shared" si="63"/>
        <v>9.8832391713747647</v>
      </c>
      <c r="Y95" s="282">
        <f t="shared" si="64"/>
        <v>4.5796827812884908</v>
      </c>
      <c r="Z95" s="282">
        <f t="shared" si="65"/>
        <v>5.3908577298407803</v>
      </c>
      <c r="AA95" s="281">
        <f t="shared" si="66"/>
        <v>0.53200000000000003</v>
      </c>
      <c r="AB95" s="282">
        <f t="shared" si="67"/>
        <v>2.6289416195856874</v>
      </c>
      <c r="AC95" s="282">
        <f t="shared" si="68"/>
        <v>1.2181956198227386</v>
      </c>
      <c r="AD95" s="284">
        <f t="shared" si="69"/>
        <v>1.4339681561376476</v>
      </c>
      <c r="AE95" s="282"/>
      <c r="AF95" s="282"/>
      <c r="AG95" s="282"/>
      <c r="AH95" s="282"/>
      <c r="AI95" s="282"/>
      <c r="AJ95" s="282"/>
      <c r="AK95" s="282"/>
      <c r="AL95" s="282"/>
      <c r="AM95" s="282"/>
      <c r="AN95" s="282"/>
      <c r="AO95" s="282"/>
      <c r="AP95" s="282"/>
      <c r="AQ95" s="282"/>
      <c r="AR95" s="282"/>
      <c r="AS95" s="282"/>
      <c r="AT95" s="282"/>
      <c r="AU95" s="282"/>
      <c r="AV95" s="282"/>
      <c r="AW95" s="282"/>
      <c r="AX95" s="282"/>
      <c r="AZ95" s="282"/>
      <c r="BA95" s="286"/>
      <c r="BB95" s="285"/>
      <c r="BC95" s="285"/>
      <c r="BD95" s="287"/>
      <c r="BE95" s="286"/>
      <c r="BF95" s="285"/>
      <c r="BG95" s="285"/>
      <c r="BH95" s="287"/>
      <c r="BI95" s="286"/>
      <c r="BJ95" s="285"/>
      <c r="BK95" s="285"/>
      <c r="BL95" s="285"/>
      <c r="BM95" s="286"/>
      <c r="BN95" s="285"/>
      <c r="BO95" s="285"/>
      <c r="BP95" s="285"/>
      <c r="BQ95" s="286"/>
      <c r="BR95" s="285"/>
      <c r="BS95" s="285"/>
      <c r="BT95" s="287"/>
    </row>
    <row r="96" spans="1:72" ht="18.75">
      <c r="A96" s="279"/>
      <c r="B96" s="273" t="s">
        <v>34</v>
      </c>
      <c r="C96" s="207"/>
      <c r="D96" s="274">
        <f>SUM(D97:D104)</f>
        <v>58387</v>
      </c>
      <c r="E96" s="275">
        <f>SUM(E97:E104)</f>
        <v>60460</v>
      </c>
      <c r="F96" s="303">
        <f t="shared" si="58"/>
        <v>0.1826812384615617</v>
      </c>
      <c r="G96" s="303">
        <f t="shared" si="70"/>
        <v>6.9734958713813314E-2</v>
      </c>
      <c r="H96" s="275">
        <f t="shared" ref="H96:J96" si="86">SUM(H97:H104)</f>
        <v>29324</v>
      </c>
      <c r="I96" s="391">
        <f t="shared" si="71"/>
        <v>0.48501488587495867</v>
      </c>
      <c r="J96" s="275">
        <f t="shared" si="86"/>
        <v>31276</v>
      </c>
      <c r="K96" s="391">
        <f t="shared" si="72"/>
        <v>0.51730069467416473</v>
      </c>
      <c r="L96" s="274">
        <f>SUM(L97:L104)</f>
        <v>12161</v>
      </c>
      <c r="M96" s="275">
        <f>SUM(M97:M104)</f>
        <v>12592.756431362912</v>
      </c>
      <c r="N96" s="384">
        <f t="shared" si="60"/>
        <v>4.8011728273740957</v>
      </c>
      <c r="O96" s="303">
        <f>(O104*P104)+(O103*P103)+(O102*P102)+(O101*P101)+(O100*P100)+(O99*P99)+(O98*P98)+(O97*P97)</f>
        <v>0.26600000000000001</v>
      </c>
      <c r="P96" s="435">
        <f>E96/$E$86</f>
        <v>0.1826812384615617</v>
      </c>
      <c r="Q96" s="275">
        <f>SUM(Q97:Q104)</f>
        <v>16082.359999999999</v>
      </c>
      <c r="R96" s="276">
        <f>SUM(R97:R104)</f>
        <v>3349.673210742535</v>
      </c>
      <c r="S96" s="274">
        <f>SUMIF('Housing Damage Assessment'!D:D,'shelter impact summary'!B96,'Housing Damage Assessment'!G:G)</f>
        <v>272</v>
      </c>
      <c r="T96" s="275">
        <f>SUMIF('Housing Damage Assessment'!D:D,'shelter impact summary'!B96,'Housing Damage Assessment'!H:H)</f>
        <v>732</v>
      </c>
      <c r="U96" s="275">
        <f t="shared" si="59"/>
        <v>1004</v>
      </c>
      <c r="V96" s="270">
        <f t="shared" si="61"/>
        <v>2.1599718971977409E-2</v>
      </c>
      <c r="W96" s="339">
        <f t="shared" si="62"/>
        <v>5.8128655468703903E-2</v>
      </c>
      <c r="X96" s="274">
        <f t="shared" si="63"/>
        <v>4820.3775186835919</v>
      </c>
      <c r="Y96" s="275">
        <f t="shared" si="64"/>
        <v>2337.9548520985386</v>
      </c>
      <c r="Z96" s="275">
        <f t="shared" si="65"/>
        <v>2493.5846390067486</v>
      </c>
      <c r="AA96" s="274">
        <f t="shared" si="66"/>
        <v>267.06400000000002</v>
      </c>
      <c r="AB96" s="275">
        <f t="shared" si="67"/>
        <v>1282.2204199698356</v>
      </c>
      <c r="AC96" s="275">
        <f t="shared" si="68"/>
        <v>621.8959906582113</v>
      </c>
      <c r="AD96" s="276">
        <f t="shared" si="69"/>
        <v>663.29351397579512</v>
      </c>
      <c r="AE96" s="275"/>
      <c r="AF96" s="275"/>
      <c r="AG96" s="275"/>
      <c r="AH96" s="275"/>
      <c r="AI96" s="275"/>
      <c r="AJ96" s="275"/>
      <c r="AK96" s="275"/>
      <c r="AL96" s="275"/>
      <c r="AM96" s="275"/>
      <c r="AN96" s="275"/>
      <c r="AO96" s="275"/>
      <c r="AP96" s="275"/>
      <c r="AQ96" s="275"/>
      <c r="AR96" s="275"/>
      <c r="AS96" s="275"/>
      <c r="AT96" s="275"/>
      <c r="AU96" s="275"/>
      <c r="AV96" s="275"/>
      <c r="AW96" s="275"/>
      <c r="AX96" s="275"/>
      <c r="AZ96" s="275"/>
      <c r="BA96" s="278"/>
      <c r="BB96" s="207"/>
      <c r="BC96" s="207"/>
      <c r="BD96" s="277"/>
      <c r="BE96" s="278"/>
      <c r="BF96" s="207"/>
      <c r="BG96" s="207"/>
      <c r="BH96" s="277"/>
      <c r="BI96" s="278"/>
      <c r="BJ96" s="207"/>
      <c r="BK96" s="207"/>
      <c r="BL96" s="207"/>
      <c r="BM96" s="278"/>
      <c r="BN96" s="207"/>
      <c r="BO96" s="207"/>
      <c r="BP96" s="207"/>
      <c r="BQ96" s="278"/>
      <c r="BR96" s="207"/>
      <c r="BS96" s="207"/>
      <c r="BT96" s="277"/>
    </row>
    <row r="97" spans="1:72" ht="18.75">
      <c r="A97" s="279"/>
      <c r="B97" s="280"/>
      <c r="C97" s="209" t="s">
        <v>100</v>
      </c>
      <c r="D97" s="281">
        <f>SUMIF('tikina dataset'!D:D,'shelter impact summary'!C97,'tikina dataset'!E:E)</f>
        <v>8175</v>
      </c>
      <c r="E97" s="282">
        <f>SUMIF('tikina dataset'!D:D,'shelter impact summary'!C97,'tikina dataset'!F:F)</f>
        <v>8465</v>
      </c>
      <c r="F97" s="304">
        <f t="shared" si="58"/>
        <v>0.14000992391663911</v>
      </c>
      <c r="G97" s="304">
        <f t="shared" si="70"/>
        <v>9.76358626385097E-3</v>
      </c>
      <c r="H97" s="282">
        <f>SUMIF('Summary SADD - Pop Proj 2015'!B:B,'shelter impact summary'!C97,'Summary SADD - Pop Proj 2015'!D:D)</f>
        <v>4170</v>
      </c>
      <c r="I97" s="392">
        <f t="shared" si="71"/>
        <v>0.49261665682220912</v>
      </c>
      <c r="J97" s="282">
        <f>SUMIF('Summary SADD - Pop Proj 2015'!B:B,'shelter impact summary'!C97,'Summary SADD - Pop Proj 2015'!C:C)</f>
        <v>4310</v>
      </c>
      <c r="K97" s="392">
        <f t="shared" si="72"/>
        <v>0.50915534554046071</v>
      </c>
      <c r="L97" s="281">
        <f>SUMIF('tikina dataset'!D:D,'shelter impact summary'!C97,'tikina dataset'!G:G)</f>
        <v>1699</v>
      </c>
      <c r="M97" s="283">
        <f t="shared" ref="M97:M104" si="87">SUM(E97/(D97/L97))</f>
        <v>1759.2703363914372</v>
      </c>
      <c r="N97" s="385">
        <f t="shared" si="60"/>
        <v>4.8116539140670982</v>
      </c>
      <c r="O97" s="304">
        <f>SUMIF('Vulnerability Index'!D:D,'shelter impact summary'!C97,'Vulnerability Index'!J:J)</f>
        <v>0.26600000000000001</v>
      </c>
      <c r="P97" s="435">
        <f>E97/$E$96</f>
        <v>0.14000992391663911</v>
      </c>
      <c r="Q97" s="282">
        <f t="shared" ref="Q97:Q104" si="88">E97*O97</f>
        <v>2251.69</v>
      </c>
      <c r="R97" s="284">
        <f t="shared" ref="R97:R104" si="89">Q97/N97</f>
        <v>467.96590948012232</v>
      </c>
      <c r="S97" s="281">
        <f>SUMIF('Housing Damage Assessment'!E:E,'shelter impact summary'!C97,'Housing Damage Assessment'!G:G)</f>
        <v>3</v>
      </c>
      <c r="T97" s="282">
        <f>SUMIF('Housing Damage Assessment'!E:E,'shelter impact summary'!C97,'Housing Damage Assessment'!H:H)</f>
        <v>8</v>
      </c>
      <c r="U97" s="282">
        <f t="shared" si="59"/>
        <v>11</v>
      </c>
      <c r="V97" s="270">
        <f t="shared" si="61"/>
        <v>1.7052524208152741E-3</v>
      </c>
      <c r="W97" s="339">
        <f t="shared" si="62"/>
        <v>4.5473397888407307E-3</v>
      </c>
      <c r="X97" s="281">
        <f t="shared" si="63"/>
        <v>52.928193054738081</v>
      </c>
      <c r="Y97" s="282">
        <f t="shared" si="64"/>
        <v>26.073309514265542</v>
      </c>
      <c r="Z97" s="282">
        <f t="shared" si="65"/>
        <v>26.948672423617381</v>
      </c>
      <c r="AA97" s="281">
        <f t="shared" si="66"/>
        <v>2.9260000000000002</v>
      </c>
      <c r="AB97" s="282">
        <f t="shared" si="67"/>
        <v>14.078899352560331</v>
      </c>
      <c r="AC97" s="282">
        <f t="shared" si="68"/>
        <v>6.9355003307946346</v>
      </c>
      <c r="AD97" s="284">
        <f t="shared" si="69"/>
        <v>7.1683468646822242</v>
      </c>
      <c r="AE97" s="282"/>
      <c r="AF97" s="282"/>
      <c r="AG97" s="282"/>
      <c r="AH97" s="282"/>
      <c r="AI97" s="282"/>
      <c r="AJ97" s="282"/>
      <c r="AK97" s="282"/>
      <c r="AL97" s="282"/>
      <c r="AM97" s="282"/>
      <c r="AN97" s="282"/>
      <c r="AO97" s="282"/>
      <c r="AP97" s="282"/>
      <c r="AQ97" s="282"/>
      <c r="AR97" s="282"/>
      <c r="AS97" s="282"/>
      <c r="AT97" s="282"/>
      <c r="AU97" s="282"/>
      <c r="AV97" s="282"/>
      <c r="AW97" s="282"/>
      <c r="AX97" s="282"/>
      <c r="AZ97" s="282"/>
      <c r="BA97" s="286"/>
      <c r="BB97" s="285"/>
      <c r="BC97" s="285"/>
      <c r="BD97" s="287"/>
      <c r="BE97" s="286"/>
      <c r="BF97" s="285"/>
      <c r="BG97" s="285"/>
      <c r="BH97" s="287"/>
      <c r="BI97" s="286"/>
      <c r="BJ97" s="285"/>
      <c r="BK97" s="285"/>
      <c r="BL97" s="285"/>
      <c r="BM97" s="286"/>
      <c r="BN97" s="285"/>
      <c r="BO97" s="285"/>
      <c r="BP97" s="285"/>
      <c r="BQ97" s="286"/>
      <c r="BR97" s="285"/>
      <c r="BS97" s="285"/>
      <c r="BT97" s="287"/>
    </row>
    <row r="98" spans="1:72" ht="18.75">
      <c r="A98" s="279"/>
      <c r="B98" s="280"/>
      <c r="C98" s="209" t="s">
        <v>101</v>
      </c>
      <c r="D98" s="281">
        <f>SUMIF('tikina dataset'!D:D,'shelter impact summary'!C98,'tikina dataset'!E:E)</f>
        <v>7296</v>
      </c>
      <c r="E98" s="282">
        <f>SUMIF('tikina dataset'!D:D,'shelter impact summary'!C98,'tikina dataset'!F:F)</f>
        <v>7555</v>
      </c>
      <c r="F98" s="304">
        <f t="shared" si="58"/>
        <v>0.12495865034733708</v>
      </c>
      <c r="G98" s="304">
        <f t="shared" si="70"/>
        <v>8.7139863229053847E-3</v>
      </c>
      <c r="H98" s="282">
        <f>SUMIF('Summary SADD - Pop Proj 2015'!B:B,'shelter impact summary'!C98,'Summary SADD - Pop Proj 2015'!D:D)</f>
        <v>3615</v>
      </c>
      <c r="I98" s="392">
        <f t="shared" si="71"/>
        <v>0.47849106551952347</v>
      </c>
      <c r="J98" s="282">
        <f>SUMIF('Summary SADD - Pop Proj 2015'!B:B,'shelter impact summary'!C98,'Summary SADD - Pop Proj 2015'!C:C)</f>
        <v>3947</v>
      </c>
      <c r="K98" s="392">
        <f t="shared" si="72"/>
        <v>0.52243547319655859</v>
      </c>
      <c r="L98" s="281">
        <f>SUMIF('tikina dataset'!D:D,'shelter impact summary'!C98,'tikina dataset'!G:G)</f>
        <v>1451</v>
      </c>
      <c r="M98" s="283">
        <f t="shared" si="87"/>
        <v>1502.5089089912281</v>
      </c>
      <c r="N98" s="385">
        <f t="shared" si="60"/>
        <v>5.0282563749138527</v>
      </c>
      <c r="O98" s="304">
        <f>SUMIF('Vulnerability Index'!D:D,'shelter impact summary'!C98,'Vulnerability Index'!J:J)</f>
        <v>0.26600000000000001</v>
      </c>
      <c r="P98" s="435">
        <f t="shared" ref="P98:P104" si="90">E98/$E$96</f>
        <v>0.12495865034733708</v>
      </c>
      <c r="Q98" s="282">
        <f t="shared" si="88"/>
        <v>2009.63</v>
      </c>
      <c r="R98" s="284">
        <f t="shared" si="89"/>
        <v>399.66736979166666</v>
      </c>
      <c r="S98" s="281">
        <f>SUMIF('Housing Damage Assessment'!E:E,'shelter impact summary'!C98,'Housing Damage Assessment'!G:G)</f>
        <v>9</v>
      </c>
      <c r="T98" s="282">
        <f>SUMIF('Housing Damage Assessment'!E:E,'shelter impact summary'!C98,'Housing Damage Assessment'!H:H)</f>
        <v>52</v>
      </c>
      <c r="U98" s="282">
        <f t="shared" si="59"/>
        <v>61</v>
      </c>
      <c r="V98" s="270">
        <f t="shared" si="61"/>
        <v>5.9899811216710354E-3</v>
      </c>
      <c r="W98" s="339">
        <f t="shared" si="62"/>
        <v>3.4608779814099315E-2</v>
      </c>
      <c r="X98" s="281">
        <f t="shared" si="63"/>
        <v>306.723638869745</v>
      </c>
      <c r="Y98" s="282">
        <f t="shared" si="64"/>
        <v>146.76452078280983</v>
      </c>
      <c r="Z98" s="282">
        <f t="shared" si="65"/>
        <v>160.24330941348558</v>
      </c>
      <c r="AA98" s="281">
        <f t="shared" si="66"/>
        <v>16.225999999999999</v>
      </c>
      <c r="AB98" s="282">
        <f t="shared" si="67"/>
        <v>81.588487939352177</v>
      </c>
      <c r="AC98" s="282">
        <f t="shared" si="68"/>
        <v>39.039362528227414</v>
      </c>
      <c r="AD98" s="284">
        <f t="shared" si="69"/>
        <v>42.624720303987168</v>
      </c>
      <c r="AE98" s="282"/>
      <c r="AF98" s="282"/>
      <c r="AG98" s="282"/>
      <c r="AH98" s="282"/>
      <c r="AI98" s="282"/>
      <c r="AJ98" s="282"/>
      <c r="AK98" s="282"/>
      <c r="AL98" s="282"/>
      <c r="AM98" s="282"/>
      <c r="AN98" s="282"/>
      <c r="AO98" s="282"/>
      <c r="AP98" s="282"/>
      <c r="AQ98" s="282"/>
      <c r="AR98" s="282"/>
      <c r="AS98" s="282"/>
      <c r="AT98" s="282"/>
      <c r="AU98" s="282"/>
      <c r="AV98" s="282"/>
      <c r="AW98" s="282"/>
      <c r="AX98" s="282"/>
      <c r="AZ98" s="282"/>
      <c r="BA98" s="286"/>
      <c r="BB98" s="285"/>
      <c r="BC98" s="285"/>
      <c r="BD98" s="287"/>
      <c r="BE98" s="286"/>
      <c r="BF98" s="285"/>
      <c r="BG98" s="285"/>
      <c r="BH98" s="287"/>
      <c r="BI98" s="286"/>
      <c r="BJ98" s="285"/>
      <c r="BK98" s="285"/>
      <c r="BL98" s="285"/>
      <c r="BM98" s="286"/>
      <c r="BN98" s="285"/>
      <c r="BO98" s="285"/>
      <c r="BP98" s="285"/>
      <c r="BQ98" s="286"/>
      <c r="BR98" s="285"/>
      <c r="BS98" s="285"/>
      <c r="BT98" s="287"/>
    </row>
    <row r="99" spans="1:72" ht="18.75">
      <c r="A99" s="279"/>
      <c r="B99" s="280"/>
      <c r="C99" s="208" t="s">
        <v>102</v>
      </c>
      <c r="D99" s="281">
        <f>SUMIF('tikina dataset'!D:D,'shelter impact summary'!C99,'tikina dataset'!E:E)</f>
        <v>2798</v>
      </c>
      <c r="E99" s="282">
        <f>SUMIF('tikina dataset'!D:D,'shelter impact summary'!C99,'tikina dataset'!F:F)</f>
        <v>2897</v>
      </c>
      <c r="F99" s="304">
        <f t="shared" si="58"/>
        <v>4.7915977505788951E-2</v>
      </c>
      <c r="G99" s="304">
        <f t="shared" si="70"/>
        <v>3.3414187130981999E-3</v>
      </c>
      <c r="H99" s="282">
        <f>SUMIF('Summary SADD - Pop Proj 2015'!B:B,'shelter impact summary'!C99,'Summary SADD - Pop Proj 2015'!D:D)</f>
        <v>1256</v>
      </c>
      <c r="I99" s="392">
        <f t="shared" si="71"/>
        <v>0.43355195029340698</v>
      </c>
      <c r="J99" s="282">
        <f>SUMIF('Summary SADD - Pop Proj 2015'!B:B,'shelter impact summary'!C99,'Summary SADD - Pop Proj 2015'!C:C)</f>
        <v>1582</v>
      </c>
      <c r="K99" s="392">
        <f t="shared" si="72"/>
        <v>0.54608215395236448</v>
      </c>
      <c r="L99" s="281">
        <f>SUMIF('tikina dataset'!D:D,'shelter impact summary'!C99,'tikina dataset'!G:G)</f>
        <v>632</v>
      </c>
      <c r="M99" s="283">
        <f t="shared" si="87"/>
        <v>654.36168691922796</v>
      </c>
      <c r="N99" s="385">
        <f t="shared" si="60"/>
        <v>4.4272151898734178</v>
      </c>
      <c r="O99" s="304">
        <f>SUMIF('Vulnerability Index'!D:D,'shelter impact summary'!C99,'Vulnerability Index'!J:J)</f>
        <v>0.26600000000000001</v>
      </c>
      <c r="P99" s="435">
        <f t="shared" si="90"/>
        <v>4.7915977505788951E-2</v>
      </c>
      <c r="Q99" s="282">
        <f t="shared" si="88"/>
        <v>770.60200000000009</v>
      </c>
      <c r="R99" s="284">
        <f t="shared" si="89"/>
        <v>174.06020872051468</v>
      </c>
      <c r="S99" s="281">
        <f>SUMIF('Housing Damage Assessment'!E:E,'shelter impact summary'!C99,'Housing Damage Assessment'!G:G)</f>
        <v>29</v>
      </c>
      <c r="T99" s="282">
        <f>SUMIF('Housing Damage Assessment'!E:E,'shelter impact summary'!C99,'Housing Damage Assessment'!H:H)</f>
        <v>94</v>
      </c>
      <c r="U99" s="282">
        <f t="shared" si="59"/>
        <v>123</v>
      </c>
      <c r="V99" s="270">
        <f t="shared" si="61"/>
        <v>4.4317998103669008E-2</v>
      </c>
      <c r="W99" s="339">
        <f t="shared" si="62"/>
        <v>0.14365144212913403</v>
      </c>
      <c r="X99" s="281">
        <f t="shared" si="63"/>
        <v>544.54746835443041</v>
      </c>
      <c r="Y99" s="282">
        <f t="shared" si="64"/>
        <v>236.08961693240062</v>
      </c>
      <c r="Z99" s="282">
        <f t="shared" si="65"/>
        <v>297.36765444829439</v>
      </c>
      <c r="AA99" s="281">
        <f t="shared" si="66"/>
        <v>32.718000000000004</v>
      </c>
      <c r="AB99" s="282">
        <f t="shared" si="67"/>
        <v>144.84962658227849</v>
      </c>
      <c r="AC99" s="282">
        <f t="shared" si="68"/>
        <v>62.799838104018569</v>
      </c>
      <c r="AD99" s="284">
        <f t="shared" si="69"/>
        <v>79.099796083246318</v>
      </c>
      <c r="AE99" s="282"/>
      <c r="AF99" s="282"/>
      <c r="AG99" s="282"/>
      <c r="AH99" s="282"/>
      <c r="AI99" s="282"/>
      <c r="AJ99" s="282"/>
      <c r="AK99" s="282"/>
      <c r="AL99" s="282"/>
      <c r="AM99" s="282"/>
      <c r="AN99" s="282"/>
      <c r="AO99" s="282"/>
      <c r="AP99" s="282"/>
      <c r="AQ99" s="282"/>
      <c r="AR99" s="282"/>
      <c r="AS99" s="282"/>
      <c r="AT99" s="282"/>
      <c r="AU99" s="282"/>
      <c r="AV99" s="282"/>
      <c r="AW99" s="282"/>
      <c r="AX99" s="282"/>
      <c r="AZ99" s="282"/>
      <c r="BA99" s="286"/>
      <c r="BB99" s="285"/>
      <c r="BC99" s="285"/>
      <c r="BD99" s="287"/>
      <c r="BE99" s="286"/>
      <c r="BF99" s="285"/>
      <c r="BG99" s="285"/>
      <c r="BH99" s="287"/>
      <c r="BI99" s="286"/>
      <c r="BJ99" s="285"/>
      <c r="BK99" s="285"/>
      <c r="BL99" s="285"/>
      <c r="BM99" s="286"/>
      <c r="BN99" s="285"/>
      <c r="BO99" s="285"/>
      <c r="BP99" s="285"/>
      <c r="BQ99" s="286"/>
      <c r="BR99" s="285"/>
      <c r="BS99" s="285"/>
      <c r="BT99" s="287"/>
    </row>
    <row r="100" spans="1:72" ht="18.75">
      <c r="A100" s="279"/>
      <c r="B100" s="280"/>
      <c r="C100" s="208" t="s">
        <v>103</v>
      </c>
      <c r="D100" s="281">
        <f>SUMIF('tikina dataset'!D:D,'shelter impact summary'!C100,'tikina dataset'!E:E)</f>
        <v>15994</v>
      </c>
      <c r="E100" s="282">
        <f>SUMIF('tikina dataset'!D:D,'shelter impact summary'!C100,'tikina dataset'!F:F)</f>
        <v>16562</v>
      </c>
      <c r="F100" s="304">
        <f t="shared" ref="F100:F109" si="91">P100</f>
        <v>0.27393317896129671</v>
      </c>
      <c r="G100" s="304">
        <f t="shared" si="70"/>
        <v>1.910271892520966E-2</v>
      </c>
      <c r="H100" s="282">
        <f>SUMIF('Summary SADD - Pop Proj 2015'!B:B,'shelter impact summary'!C100,'Summary SADD - Pop Proj 2015'!D:D)</f>
        <v>7837</v>
      </c>
      <c r="I100" s="392">
        <f t="shared" si="71"/>
        <v>0.47319164352131388</v>
      </c>
      <c r="J100" s="282">
        <f>SUMIF('Summary SADD - Pop Proj 2015'!B:B,'shelter impact summary'!C100,'Summary SADD - Pop Proj 2015'!C:C)</f>
        <v>8774</v>
      </c>
      <c r="K100" s="392">
        <f t="shared" si="72"/>
        <v>0.529766936360343</v>
      </c>
      <c r="L100" s="281">
        <f>SUMIF('tikina dataset'!D:D,'shelter impact summary'!C100,'tikina dataset'!G:G)</f>
        <v>3363</v>
      </c>
      <c r="M100" s="283">
        <f t="shared" si="87"/>
        <v>3482.4312867325248</v>
      </c>
      <c r="N100" s="385">
        <f t="shared" si="60"/>
        <v>4.7558727326791557</v>
      </c>
      <c r="O100" s="304">
        <f>SUMIF('Vulnerability Index'!D:D,'shelter impact summary'!C100,'Vulnerability Index'!J:J)</f>
        <v>0.26600000000000001</v>
      </c>
      <c r="P100" s="435">
        <f t="shared" si="90"/>
        <v>0.27393317896129671</v>
      </c>
      <c r="Q100" s="282">
        <f t="shared" si="88"/>
        <v>4405.4920000000002</v>
      </c>
      <c r="R100" s="284">
        <f t="shared" si="89"/>
        <v>926.32672227085163</v>
      </c>
      <c r="S100" s="281">
        <f>SUMIF('Housing Damage Assessment'!E:E,'shelter impact summary'!C100,'Housing Damage Assessment'!G:G)</f>
        <v>6</v>
      </c>
      <c r="T100" s="282">
        <f>SUMIF('Housing Damage Assessment'!E:E,'shelter impact summary'!C100,'Housing Damage Assessment'!H:H)</f>
        <v>62</v>
      </c>
      <c r="U100" s="282">
        <f t="shared" ref="U100:U109" si="92">S100+T100</f>
        <v>68</v>
      </c>
      <c r="V100" s="270">
        <f t="shared" si="61"/>
        <v>1.7229342106071085E-3</v>
      </c>
      <c r="W100" s="339">
        <f t="shared" si="62"/>
        <v>1.780365350960679E-2</v>
      </c>
      <c r="X100" s="281">
        <f t="shared" si="63"/>
        <v>323.39934582218257</v>
      </c>
      <c r="Y100" s="282">
        <f t="shared" si="64"/>
        <v>153.02986796331632</v>
      </c>
      <c r="Z100" s="282">
        <f t="shared" si="65"/>
        <v>171.32628065715676</v>
      </c>
      <c r="AA100" s="281">
        <f t="shared" si="66"/>
        <v>18.088000000000001</v>
      </c>
      <c r="AB100" s="282">
        <f t="shared" si="67"/>
        <v>86.024225988700564</v>
      </c>
      <c r="AC100" s="282">
        <f t="shared" si="68"/>
        <v>40.705944878242143</v>
      </c>
      <c r="AD100" s="284">
        <f t="shared" si="69"/>
        <v>45.572790654803697</v>
      </c>
      <c r="AE100" s="282"/>
      <c r="AF100" s="282"/>
      <c r="AG100" s="282"/>
      <c r="AH100" s="282"/>
      <c r="AI100" s="282"/>
      <c r="AJ100" s="282"/>
      <c r="AK100" s="282"/>
      <c r="AL100" s="282"/>
      <c r="AM100" s="282"/>
      <c r="AN100" s="282"/>
      <c r="AO100" s="282"/>
      <c r="AP100" s="282"/>
      <c r="AQ100" s="282"/>
      <c r="AR100" s="282"/>
      <c r="AS100" s="282"/>
      <c r="AT100" s="282"/>
      <c r="AU100" s="282"/>
      <c r="AV100" s="282"/>
      <c r="AW100" s="282"/>
      <c r="AX100" s="282"/>
      <c r="AZ100" s="282"/>
      <c r="BA100" s="286"/>
      <c r="BB100" s="285"/>
      <c r="BC100" s="285"/>
      <c r="BD100" s="287"/>
      <c r="BE100" s="286"/>
      <c r="BF100" s="285"/>
      <c r="BG100" s="285"/>
      <c r="BH100" s="287"/>
      <c r="BI100" s="286"/>
      <c r="BJ100" s="285"/>
      <c r="BK100" s="285"/>
      <c r="BL100" s="285"/>
      <c r="BM100" s="286"/>
      <c r="BN100" s="285"/>
      <c r="BO100" s="285"/>
      <c r="BP100" s="285"/>
      <c r="BQ100" s="286"/>
      <c r="BR100" s="285"/>
      <c r="BS100" s="285"/>
      <c r="BT100" s="287"/>
    </row>
    <row r="101" spans="1:72" ht="18.75">
      <c r="A101" s="279"/>
      <c r="B101" s="280"/>
      <c r="C101" s="208" t="s">
        <v>104</v>
      </c>
      <c r="D101" s="281">
        <f>SUMIF('tikina dataset'!D:D,'shelter impact summary'!C101,'tikina dataset'!E:E)</f>
        <v>13126</v>
      </c>
      <c r="E101" s="282">
        <f>SUMIF('tikina dataset'!D:D,'shelter impact summary'!C101,'tikina dataset'!F:F)</f>
        <v>13592</v>
      </c>
      <c r="F101" s="304">
        <f t="shared" si="91"/>
        <v>0.22480979159775058</v>
      </c>
      <c r="G101" s="304">
        <f t="shared" si="70"/>
        <v>1.5677101535530112E-2</v>
      </c>
      <c r="H101" s="282">
        <f>SUMIF('Summary SADD - Pop Proj 2015'!B:B,'shelter impact summary'!C101,'Summary SADD - Pop Proj 2015'!D:D)</f>
        <v>6833</v>
      </c>
      <c r="I101" s="392">
        <f t="shared" si="71"/>
        <v>0.50272218952324899</v>
      </c>
      <c r="J101" s="282">
        <f>SUMIF('Summary SADD - Pop Proj 2015'!B:B,'shelter impact summary'!C101,'Summary SADD - Pop Proj 2015'!C:C)</f>
        <v>6783</v>
      </c>
      <c r="K101" s="392">
        <f t="shared" si="72"/>
        <v>0.49904355503237197</v>
      </c>
      <c r="L101" s="281">
        <f>SUMIF('tikina dataset'!D:D,'shelter impact summary'!C101,'tikina dataset'!G:G)</f>
        <v>2740</v>
      </c>
      <c r="M101" s="283">
        <f t="shared" si="87"/>
        <v>2837.2756361420084</v>
      </c>
      <c r="N101" s="385">
        <f t="shared" ref="N101:N109" si="93">E101/M101</f>
        <v>4.7905109489051094</v>
      </c>
      <c r="O101" s="304">
        <f>SUMIF('Vulnerability Index'!D:D,'shelter impact summary'!C101,'Vulnerability Index'!J:J)</f>
        <v>0.26600000000000001</v>
      </c>
      <c r="P101" s="435">
        <f t="shared" si="90"/>
        <v>0.22480979159775058</v>
      </c>
      <c r="Q101" s="282">
        <f t="shared" si="88"/>
        <v>3615.4720000000002</v>
      </c>
      <c r="R101" s="284">
        <f t="shared" si="89"/>
        <v>754.71531921377425</v>
      </c>
      <c r="S101" s="281">
        <f>SUMIF('Housing Damage Assessment'!E:E,'shelter impact summary'!C101,'Housing Damage Assessment'!G:G)</f>
        <v>1</v>
      </c>
      <c r="T101" s="282">
        <f>SUMIF('Housing Damage Assessment'!E:E,'shelter impact summary'!C101,'Housing Damage Assessment'!H:H)</f>
        <v>32</v>
      </c>
      <c r="U101" s="282">
        <f t="shared" si="92"/>
        <v>33</v>
      </c>
      <c r="V101" s="270">
        <f t="shared" ref="V101:V109" si="94">S101/M101</f>
        <v>3.5245077611132351E-4</v>
      </c>
      <c r="W101" s="339">
        <f t="shared" ref="W101:W109" si="95">T101/M101</f>
        <v>1.1278424835562352E-2</v>
      </c>
      <c r="X101" s="281">
        <f t="shared" ref="X101:X109" si="96">U101*N101</f>
        <v>158.08686131386861</v>
      </c>
      <c r="Y101" s="282">
        <f t="shared" ref="Y101:Y109" si="97">X101*I101</f>
        <v>79.473773054566237</v>
      </c>
      <c r="Z101" s="282">
        <f t="shared" ref="Z101:Z109" si="98">X101*K101</f>
        <v>78.892229273982551</v>
      </c>
      <c r="AA101" s="281">
        <f t="shared" ref="AA101:AA109" si="99">U101*O101</f>
        <v>8.7780000000000005</v>
      </c>
      <c r="AB101" s="282">
        <f t="shared" ref="AB101:AB109" si="100">X101*O101</f>
        <v>42.05110510948905</v>
      </c>
      <c r="AC101" s="282">
        <f t="shared" ref="AC101:AC109" si="101">Y101*O101</f>
        <v>21.14002363251462</v>
      </c>
      <c r="AD101" s="284">
        <f t="shared" ref="AD101:AD109" si="102">Z101*O101</f>
        <v>20.98533298687936</v>
      </c>
      <c r="AE101" s="282"/>
      <c r="AF101" s="282"/>
      <c r="AG101" s="282"/>
      <c r="AH101" s="282"/>
      <c r="AI101" s="282"/>
      <c r="AJ101" s="282"/>
      <c r="AK101" s="282"/>
      <c r="AL101" s="282"/>
      <c r="AM101" s="282"/>
      <c r="AN101" s="282"/>
      <c r="AO101" s="282"/>
      <c r="AP101" s="282"/>
      <c r="AQ101" s="282"/>
      <c r="AR101" s="282"/>
      <c r="AS101" s="282"/>
      <c r="AT101" s="282"/>
      <c r="AU101" s="282"/>
      <c r="AV101" s="282"/>
      <c r="AW101" s="282"/>
      <c r="AX101" s="282"/>
      <c r="AZ101" s="282"/>
      <c r="BA101" s="286"/>
      <c r="BB101" s="285"/>
      <c r="BC101" s="285"/>
      <c r="BD101" s="287"/>
      <c r="BE101" s="286"/>
      <c r="BF101" s="285"/>
      <c r="BG101" s="285"/>
      <c r="BH101" s="287"/>
      <c r="BI101" s="286"/>
      <c r="BJ101" s="285"/>
      <c r="BK101" s="285"/>
      <c r="BL101" s="285"/>
      <c r="BM101" s="286"/>
      <c r="BN101" s="285"/>
      <c r="BO101" s="285"/>
      <c r="BP101" s="285"/>
      <c r="BQ101" s="286"/>
      <c r="BR101" s="285"/>
      <c r="BS101" s="285"/>
      <c r="BT101" s="287"/>
    </row>
    <row r="102" spans="1:72" ht="18.75">
      <c r="A102" s="279"/>
      <c r="B102" s="280"/>
      <c r="C102" s="208" t="s">
        <v>105</v>
      </c>
      <c r="D102" s="281">
        <f>SUMIF('tikina dataset'!D:D,'shelter impact summary'!C102,'tikina dataset'!E:E)</f>
        <v>5428</v>
      </c>
      <c r="E102" s="282">
        <f>SUMIF('tikina dataset'!D:D,'shelter impact summary'!C102,'tikina dataset'!F:F)</f>
        <v>5621</v>
      </c>
      <c r="F102" s="304">
        <f t="shared" si="91"/>
        <v>9.2970559047304002E-2</v>
      </c>
      <c r="G102" s="304">
        <f t="shared" si="70"/>
        <v>6.483298096763887E-3</v>
      </c>
      <c r="H102" s="282">
        <f>SUMIF('Summary SADD - Pop Proj 2015'!B:B,'shelter impact summary'!C102,'Summary SADD - Pop Proj 2015'!D:D)</f>
        <v>2730</v>
      </c>
      <c r="I102" s="392">
        <f t="shared" si="71"/>
        <v>0.48567870485678705</v>
      </c>
      <c r="J102" s="282">
        <f>SUMIF('Summary SADD - Pop Proj 2015'!B:B,'shelter impact summary'!C102,'Summary SADD - Pop Proj 2015'!C:C)</f>
        <v>2925</v>
      </c>
      <c r="K102" s="392">
        <f t="shared" si="72"/>
        <v>0.52037004091798611</v>
      </c>
      <c r="L102" s="281">
        <f>SUMIF('tikina dataset'!D:D,'shelter impact summary'!C102,'tikina dataset'!G:G)</f>
        <v>1083</v>
      </c>
      <c r="M102" s="283">
        <f t="shared" si="87"/>
        <v>1121.5075534266764</v>
      </c>
      <c r="N102" s="385">
        <f t="shared" si="93"/>
        <v>5.0120036934441368</v>
      </c>
      <c r="O102" s="304">
        <f>SUMIF('Vulnerability Index'!D:D,'shelter impact summary'!C102,'Vulnerability Index'!J:J)</f>
        <v>0.26600000000000001</v>
      </c>
      <c r="P102" s="435">
        <f t="shared" si="90"/>
        <v>9.2970559047304002E-2</v>
      </c>
      <c r="Q102" s="282">
        <f t="shared" si="88"/>
        <v>1495.1860000000001</v>
      </c>
      <c r="R102" s="284">
        <f t="shared" si="89"/>
        <v>298.32100921149595</v>
      </c>
      <c r="S102" s="281">
        <f>SUMIF('Housing Damage Assessment'!E:E,'shelter impact summary'!C102,'Housing Damage Assessment'!G:G)</f>
        <v>187</v>
      </c>
      <c r="T102" s="282">
        <f>SUMIF('Housing Damage Assessment'!E:E,'shelter impact summary'!C102,'Housing Damage Assessment'!H:H)</f>
        <v>281</v>
      </c>
      <c r="U102" s="282">
        <f t="shared" si="92"/>
        <v>468</v>
      </c>
      <c r="V102" s="270">
        <f t="shared" si="94"/>
        <v>0.16673984890127266</v>
      </c>
      <c r="W102" s="339">
        <f t="shared" si="95"/>
        <v>0.25055560182490705</v>
      </c>
      <c r="X102" s="281">
        <f t="shared" si="96"/>
        <v>2345.6177285318558</v>
      </c>
      <c r="Y102" s="282">
        <f t="shared" si="97"/>
        <v>1139.2165804824704</v>
      </c>
      <c r="Z102" s="282">
        <f t="shared" si="98"/>
        <v>1220.5891933740754</v>
      </c>
      <c r="AA102" s="281">
        <f t="shared" si="99"/>
        <v>124.488</v>
      </c>
      <c r="AB102" s="282">
        <f t="shared" si="100"/>
        <v>623.93431578947366</v>
      </c>
      <c r="AC102" s="282">
        <f t="shared" si="101"/>
        <v>303.03161040833714</v>
      </c>
      <c r="AD102" s="284">
        <f t="shared" si="102"/>
        <v>324.6767254375041</v>
      </c>
      <c r="AE102" s="282"/>
      <c r="AF102" s="282"/>
      <c r="AG102" s="282"/>
      <c r="AH102" s="282"/>
      <c r="AI102" s="282"/>
      <c r="AJ102" s="282"/>
      <c r="AK102" s="282"/>
      <c r="AL102" s="282"/>
      <c r="AM102" s="282"/>
      <c r="AN102" s="282"/>
      <c r="AO102" s="282"/>
      <c r="AP102" s="282"/>
      <c r="AQ102" s="282"/>
      <c r="AR102" s="282"/>
      <c r="AS102" s="282"/>
      <c r="AT102" s="282"/>
      <c r="AU102" s="282"/>
      <c r="AV102" s="282"/>
      <c r="AW102" s="282"/>
      <c r="AX102" s="282"/>
      <c r="AZ102" s="282"/>
      <c r="BA102" s="286"/>
      <c r="BB102" s="285"/>
      <c r="BC102" s="285"/>
      <c r="BD102" s="287"/>
      <c r="BE102" s="286"/>
      <c r="BF102" s="285"/>
      <c r="BG102" s="285"/>
      <c r="BH102" s="287"/>
      <c r="BI102" s="286"/>
      <c r="BJ102" s="285"/>
      <c r="BK102" s="285"/>
      <c r="BL102" s="285"/>
      <c r="BM102" s="286"/>
      <c r="BN102" s="285"/>
      <c r="BO102" s="285"/>
      <c r="BP102" s="285"/>
      <c r="BQ102" s="286"/>
      <c r="BR102" s="285"/>
      <c r="BS102" s="285"/>
      <c r="BT102" s="287"/>
    </row>
    <row r="103" spans="1:72" ht="18.75">
      <c r="A103" s="279"/>
      <c r="B103" s="280"/>
      <c r="C103" s="208" t="s">
        <v>106</v>
      </c>
      <c r="D103" s="281">
        <f>SUMIF('tikina dataset'!D:D,'shelter impact summary'!C103,'tikina dataset'!E:E)</f>
        <v>4663</v>
      </c>
      <c r="E103" s="282">
        <f>SUMIF('tikina dataset'!D:D,'shelter impact summary'!C103,'tikina dataset'!F:F)</f>
        <v>4829</v>
      </c>
      <c r="F103" s="304">
        <f t="shared" si="91"/>
        <v>7.9870989083691696E-2</v>
      </c>
      <c r="G103" s="304">
        <f t="shared" si="70"/>
        <v>5.5698001261826743E-3</v>
      </c>
      <c r="H103" s="282">
        <f>SUMIF('Summary SADD - Pop Proj 2015'!B:B,'shelter impact summary'!C103,'Summary SADD - Pop Proj 2015'!D:D)</f>
        <v>2404</v>
      </c>
      <c r="I103" s="392">
        <f t="shared" si="71"/>
        <v>0.49782563677780078</v>
      </c>
      <c r="J103" s="282">
        <f>SUMIF('Summary SADD - Pop Proj 2015'!B:B,'shelter impact summary'!C103,'Summary SADD - Pop Proj 2015'!C:C)</f>
        <v>2482</v>
      </c>
      <c r="K103" s="392">
        <f t="shared" si="72"/>
        <v>0.51397804928556634</v>
      </c>
      <c r="L103" s="281">
        <f>SUMIF('tikina dataset'!D:D,'shelter impact summary'!C103,'tikina dataset'!G:G)</f>
        <v>976</v>
      </c>
      <c r="M103" s="283">
        <f t="shared" si="87"/>
        <v>1010.7450139395239</v>
      </c>
      <c r="N103" s="385">
        <f t="shared" si="93"/>
        <v>4.7776639344262293</v>
      </c>
      <c r="O103" s="304">
        <f>SUMIF('Vulnerability Index'!D:D,'shelter impact summary'!C103,'Vulnerability Index'!J:J)</f>
        <v>0.26600000000000001</v>
      </c>
      <c r="P103" s="435">
        <f t="shared" si="90"/>
        <v>7.9870989083691696E-2</v>
      </c>
      <c r="Q103" s="282">
        <f t="shared" si="88"/>
        <v>1284.5140000000001</v>
      </c>
      <c r="R103" s="284">
        <f t="shared" si="89"/>
        <v>268.85817370791341</v>
      </c>
      <c r="S103" s="281">
        <f>SUMIF('Housing Damage Assessment'!E:E,'shelter impact summary'!C103,'Housing Damage Assessment'!G:G)</f>
        <v>27</v>
      </c>
      <c r="T103" s="282">
        <f>SUMIF('Housing Damage Assessment'!E:E,'shelter impact summary'!C103,'Housing Damage Assessment'!H:H)</f>
        <v>171</v>
      </c>
      <c r="U103" s="282">
        <f t="shared" si="92"/>
        <v>198</v>
      </c>
      <c r="V103" s="270">
        <f t="shared" si="94"/>
        <v>2.6712968778113109E-2</v>
      </c>
      <c r="W103" s="339">
        <f t="shared" si="95"/>
        <v>0.16918213559471634</v>
      </c>
      <c r="X103" s="281">
        <f t="shared" si="96"/>
        <v>945.97745901639337</v>
      </c>
      <c r="Y103" s="282">
        <f t="shared" si="97"/>
        <v>470.93183091228195</v>
      </c>
      <c r="Z103" s="282">
        <f t="shared" si="98"/>
        <v>486.21164905336263</v>
      </c>
      <c r="AA103" s="281">
        <f t="shared" si="99"/>
        <v>52.668000000000006</v>
      </c>
      <c r="AB103" s="282">
        <f t="shared" si="100"/>
        <v>251.63000409836064</v>
      </c>
      <c r="AC103" s="282">
        <f t="shared" si="101"/>
        <v>125.26786702266701</v>
      </c>
      <c r="AD103" s="284">
        <f t="shared" si="102"/>
        <v>129.33229864819447</v>
      </c>
      <c r="AE103" s="282"/>
      <c r="AF103" s="282"/>
      <c r="AG103" s="282"/>
      <c r="AH103" s="282"/>
      <c r="AI103" s="282"/>
      <c r="AJ103" s="282"/>
      <c r="AK103" s="282"/>
      <c r="AL103" s="282"/>
      <c r="AM103" s="282"/>
      <c r="AN103" s="282"/>
      <c r="AO103" s="282"/>
      <c r="AP103" s="282"/>
      <c r="AQ103" s="282"/>
      <c r="AR103" s="282"/>
      <c r="AS103" s="282"/>
      <c r="AT103" s="282"/>
      <c r="AU103" s="282"/>
      <c r="AV103" s="282"/>
      <c r="AW103" s="282"/>
      <c r="AX103" s="282"/>
      <c r="AZ103" s="282"/>
      <c r="BA103" s="286"/>
      <c r="BB103" s="285"/>
      <c r="BC103" s="285"/>
      <c r="BD103" s="287"/>
      <c r="BE103" s="286"/>
      <c r="BF103" s="285"/>
      <c r="BG103" s="285"/>
      <c r="BH103" s="287"/>
      <c r="BI103" s="286"/>
      <c r="BJ103" s="285"/>
      <c r="BK103" s="285"/>
      <c r="BL103" s="285"/>
      <c r="BM103" s="286"/>
      <c r="BN103" s="285"/>
      <c r="BO103" s="285"/>
      <c r="BP103" s="285"/>
      <c r="BQ103" s="286"/>
      <c r="BR103" s="285"/>
      <c r="BS103" s="285"/>
      <c r="BT103" s="287"/>
    </row>
    <row r="104" spans="1:72" ht="18.75">
      <c r="A104" s="279"/>
      <c r="B104" s="209"/>
      <c r="C104" s="209" t="s">
        <v>107</v>
      </c>
      <c r="D104" s="281">
        <f>SUMIF('tikina dataset'!D:D,'shelter impact summary'!C104,'tikina dataset'!E:E)</f>
        <v>907</v>
      </c>
      <c r="E104" s="282">
        <f>SUMIF('tikina dataset'!D:D,'shelter impact summary'!C104,'tikina dataset'!F:F)</f>
        <v>939</v>
      </c>
      <c r="F104" s="304">
        <f t="shared" si="91"/>
        <v>1.5530929540191862E-2</v>
      </c>
      <c r="G104" s="304">
        <f t="shared" si="70"/>
        <v>1.0830487302724231E-3</v>
      </c>
      <c r="H104" s="282">
        <f>SUMIF('Summary SADD - Pop Proj 2015'!B:B,'shelter impact summary'!C104,'Summary SADD - Pop Proj 2015'!D:D)</f>
        <v>479</v>
      </c>
      <c r="I104" s="392">
        <f t="shared" si="71"/>
        <v>0.51011714589989354</v>
      </c>
      <c r="J104" s="282">
        <f>SUMIF('Summary SADD - Pop Proj 2015'!B:B,'shelter impact summary'!C104,'Summary SADD - Pop Proj 2015'!C:C)</f>
        <v>473</v>
      </c>
      <c r="K104" s="392">
        <f t="shared" si="72"/>
        <v>0.50372736954206598</v>
      </c>
      <c r="L104" s="281">
        <f>SUMIF('tikina dataset'!D:D,'shelter impact summary'!C104,'tikina dataset'!G:G)</f>
        <v>217</v>
      </c>
      <c r="M104" s="283">
        <f t="shared" si="87"/>
        <v>224.65600882028664</v>
      </c>
      <c r="N104" s="385">
        <f t="shared" si="93"/>
        <v>4.1797235023041477</v>
      </c>
      <c r="O104" s="304">
        <f>SUMIF('Vulnerability Index'!D:D,'shelter impact summary'!C104,'Vulnerability Index'!J:J)</f>
        <v>0.26600000000000001</v>
      </c>
      <c r="P104" s="435">
        <f t="shared" si="90"/>
        <v>1.5530929540191862E-2</v>
      </c>
      <c r="Q104" s="282">
        <f t="shared" si="88"/>
        <v>249.774</v>
      </c>
      <c r="R104" s="284">
        <f t="shared" si="89"/>
        <v>59.758498346196248</v>
      </c>
      <c r="S104" s="281">
        <f>SUMIF('Housing Damage Assessment'!E:E,'shelter impact summary'!C104,'Housing Damage Assessment'!G:G)</f>
        <v>0</v>
      </c>
      <c r="T104" s="282">
        <f>SUMIF('Housing Damage Assessment'!E:E,'shelter impact summary'!C104,'Housing Damage Assessment'!H:H)</f>
        <v>0</v>
      </c>
      <c r="U104" s="282">
        <f t="shared" si="92"/>
        <v>0</v>
      </c>
      <c r="V104" s="270">
        <f t="shared" si="94"/>
        <v>0</v>
      </c>
      <c r="W104" s="339">
        <f t="shared" si="95"/>
        <v>0</v>
      </c>
      <c r="X104" s="281">
        <f t="shared" si="96"/>
        <v>0</v>
      </c>
      <c r="Y104" s="282">
        <f t="shared" si="97"/>
        <v>0</v>
      </c>
      <c r="Z104" s="282">
        <f t="shared" si="98"/>
        <v>0</v>
      </c>
      <c r="AA104" s="281">
        <f t="shared" si="99"/>
        <v>0</v>
      </c>
      <c r="AB104" s="282">
        <f t="shared" si="100"/>
        <v>0</v>
      </c>
      <c r="AC104" s="282">
        <f t="shared" si="101"/>
        <v>0</v>
      </c>
      <c r="AD104" s="284">
        <f t="shared" si="102"/>
        <v>0</v>
      </c>
      <c r="AE104" s="282"/>
      <c r="AF104" s="282"/>
      <c r="AG104" s="282"/>
      <c r="AH104" s="282"/>
      <c r="AI104" s="282"/>
      <c r="AJ104" s="282"/>
      <c r="AK104" s="282"/>
      <c r="AL104" s="282"/>
      <c r="AM104" s="282"/>
      <c r="AN104" s="282"/>
      <c r="AO104" s="282"/>
      <c r="AP104" s="282"/>
      <c r="AQ104" s="282"/>
      <c r="AR104" s="282"/>
      <c r="AS104" s="282"/>
      <c r="AT104" s="282"/>
      <c r="AU104" s="282"/>
      <c r="AV104" s="282"/>
      <c r="AW104" s="282"/>
      <c r="AX104" s="282"/>
      <c r="AZ104" s="282"/>
      <c r="BA104" s="286"/>
      <c r="BB104" s="285"/>
      <c r="BC104" s="285"/>
      <c r="BD104" s="287"/>
      <c r="BE104" s="286"/>
      <c r="BF104" s="285"/>
      <c r="BG104" s="285"/>
      <c r="BH104" s="287"/>
      <c r="BI104" s="286"/>
      <c r="BJ104" s="285"/>
      <c r="BK104" s="285"/>
      <c r="BL104" s="285"/>
      <c r="BM104" s="286"/>
      <c r="BN104" s="285"/>
      <c r="BO104" s="285"/>
      <c r="BP104" s="285"/>
      <c r="BQ104" s="286"/>
      <c r="BR104" s="285"/>
      <c r="BS104" s="285"/>
      <c r="BT104" s="287"/>
    </row>
    <row r="105" spans="1:72" ht="18.75">
      <c r="A105" s="279"/>
      <c r="B105" s="273" t="s">
        <v>35</v>
      </c>
      <c r="C105" s="207"/>
      <c r="D105" s="274">
        <f>SUM(D106:D109)</f>
        <v>29464</v>
      </c>
      <c r="E105" s="275">
        <f>SUM(E106:E109)</f>
        <v>30510</v>
      </c>
      <c r="F105" s="303">
        <f t="shared" si="91"/>
        <v>9.2186645475723583E-2</v>
      </c>
      <c r="G105" s="303">
        <f t="shared" si="70"/>
        <v>3.5190433184889916E-2</v>
      </c>
      <c r="H105" s="275">
        <f t="shared" ref="H105:J105" si="103">SUM(H106:H109)</f>
        <v>15006</v>
      </c>
      <c r="I105" s="391">
        <f t="shared" si="71"/>
        <v>0.49183874139626355</v>
      </c>
      <c r="J105" s="275">
        <f t="shared" si="103"/>
        <v>15717</v>
      </c>
      <c r="K105" s="391">
        <f t="shared" si="72"/>
        <v>0.51514257620452308</v>
      </c>
      <c r="L105" s="274">
        <f>SUM(L106:L109)</f>
        <v>6415</v>
      </c>
      <c r="M105" s="275">
        <f>SUM(M106:M109)</f>
        <v>6642.7377029522304</v>
      </c>
      <c r="N105" s="384">
        <f t="shared" si="93"/>
        <v>4.5929858086132844</v>
      </c>
      <c r="O105" s="303">
        <f>(O109*P109)+(O108*P108)+(O107*P107)+(O106*P106)</f>
        <v>0.26600000000000001</v>
      </c>
      <c r="P105" s="435">
        <f>E105/$E$86</f>
        <v>9.2186645475723583E-2</v>
      </c>
      <c r="Q105" s="275">
        <f>SUM(Q106:Q109)</f>
        <v>8115.6600000000017</v>
      </c>
      <c r="R105" s="276">
        <f>SUM(R106:R109)</f>
        <v>1766.9682289852935</v>
      </c>
      <c r="S105" s="274">
        <f>SUMIF('Housing Damage Assessment'!D:D,'shelter impact summary'!B105,'Housing Damage Assessment'!G:G)</f>
        <v>3042</v>
      </c>
      <c r="T105" s="275">
        <f>SUMIF('Housing Damage Assessment'!D:D,'shelter impact summary'!B105,'Housing Damage Assessment'!H:H)</f>
        <v>1406</v>
      </c>
      <c r="U105" s="275">
        <f t="shared" si="92"/>
        <v>4448</v>
      </c>
      <c r="V105" s="270">
        <f t="shared" si="94"/>
        <v>0.45794371779094101</v>
      </c>
      <c r="W105" s="339">
        <f t="shared" si="95"/>
        <v>0.21165971966274263</v>
      </c>
      <c r="X105" s="274">
        <f t="shared" si="96"/>
        <v>20429.600876711887</v>
      </c>
      <c r="Y105" s="275">
        <f t="shared" si="97"/>
        <v>10048.069182429977</v>
      </c>
      <c r="Z105" s="275">
        <f t="shared" si="98"/>
        <v>10524.157226459545</v>
      </c>
      <c r="AA105" s="274">
        <f>U105*O105</f>
        <v>1183.1680000000001</v>
      </c>
      <c r="AB105" s="275">
        <f t="shared" si="100"/>
        <v>5434.2738332053623</v>
      </c>
      <c r="AC105" s="275">
        <f t="shared" si="101"/>
        <v>2672.7864025263743</v>
      </c>
      <c r="AD105" s="276">
        <f t="shared" si="102"/>
        <v>2799.4258222382391</v>
      </c>
      <c r="AE105" s="275"/>
      <c r="AF105" s="275"/>
      <c r="AG105" s="275"/>
      <c r="AH105" s="275"/>
      <c r="AI105" s="275"/>
      <c r="AJ105" s="275"/>
      <c r="AK105" s="275"/>
      <c r="AL105" s="275"/>
      <c r="AM105" s="275"/>
      <c r="AN105" s="275"/>
      <c r="AO105" s="275"/>
      <c r="AP105" s="275"/>
      <c r="AQ105" s="275"/>
      <c r="AR105" s="275"/>
      <c r="AS105" s="275"/>
      <c r="AT105" s="275"/>
      <c r="AU105" s="275"/>
      <c r="AV105" s="275"/>
      <c r="AW105" s="275"/>
      <c r="AX105" s="275"/>
      <c r="AZ105" s="275"/>
      <c r="BA105" s="278"/>
      <c r="BB105" s="207"/>
      <c r="BC105" s="207"/>
      <c r="BD105" s="277"/>
      <c r="BE105" s="278"/>
      <c r="BF105" s="207"/>
      <c r="BG105" s="207"/>
      <c r="BH105" s="277"/>
      <c r="BI105" s="278"/>
      <c r="BJ105" s="207"/>
      <c r="BK105" s="207"/>
      <c r="BL105" s="207"/>
      <c r="BM105" s="278"/>
      <c r="BN105" s="207"/>
      <c r="BO105" s="207"/>
      <c r="BP105" s="207"/>
      <c r="BQ105" s="278"/>
      <c r="BR105" s="207"/>
      <c r="BS105" s="207"/>
      <c r="BT105" s="277"/>
    </row>
    <row r="106" spans="1:72" ht="18.75">
      <c r="A106" s="279"/>
      <c r="B106" s="280"/>
      <c r="C106" s="208" t="s">
        <v>108</v>
      </c>
      <c r="D106" s="281">
        <f>SUMIF('tikina dataset'!D:D,'shelter impact summary'!C106,'tikina dataset'!E:E)</f>
        <v>4199</v>
      </c>
      <c r="E106" s="282">
        <f>SUMIF('tikina dataset'!D:D,'shelter impact summary'!C106,'tikina dataset'!F:F)</f>
        <v>4348</v>
      </c>
      <c r="F106" s="304">
        <f t="shared" si="91"/>
        <v>0.14251065224516551</v>
      </c>
      <c r="G106" s="304">
        <f t="shared" si="70"/>
        <v>5.015011585968579E-3</v>
      </c>
      <c r="H106" s="282">
        <f>SUMIF('Summary SADD - Pop Proj 2015'!B:B,'shelter impact summary'!C106,'Summary SADD - Pop Proj 2015'!D:D)</f>
        <v>2125</v>
      </c>
      <c r="I106" s="392">
        <f t="shared" si="71"/>
        <v>0.48873045078196869</v>
      </c>
      <c r="J106" s="282">
        <f>SUMIF('Summary SADD - Pop Proj 2015'!B:B,'shelter impact summary'!C106,'Summary SADD - Pop Proj 2015'!C:C)</f>
        <v>2291</v>
      </c>
      <c r="K106" s="392">
        <f t="shared" si="72"/>
        <v>0.52690892364305431</v>
      </c>
      <c r="L106" s="281">
        <f>SUMIF('tikina dataset'!D:D,'shelter impact summary'!C106,'tikina dataset'!G:G)</f>
        <v>929</v>
      </c>
      <c r="M106" s="283">
        <f>SUM(E106/(D106/L106))</f>
        <v>961.96522981662292</v>
      </c>
      <c r="N106" s="385">
        <f t="shared" si="93"/>
        <v>4.5199138858988164</v>
      </c>
      <c r="O106" s="304">
        <f>SUMIF('Vulnerability Index'!D:D,'shelter impact summary'!C106,'Vulnerability Index'!J:J)</f>
        <v>0.26600000000000001</v>
      </c>
      <c r="P106" s="435">
        <f>E106/$E$105</f>
        <v>0.14251065224516551</v>
      </c>
      <c r="Q106" s="282">
        <f>E106*O106</f>
        <v>1156.568</v>
      </c>
      <c r="R106" s="284">
        <f>Q106/N106</f>
        <v>255.88275113122168</v>
      </c>
      <c r="S106" s="281">
        <f>SUMIF('Housing Damage Assessment'!E:E,'shelter impact summary'!C106,'Housing Damage Assessment'!G:G)</f>
        <v>806</v>
      </c>
      <c r="T106" s="282">
        <f>SUMIF('Housing Damage Assessment'!E:E,'shelter impact summary'!C106,'Housing Damage Assessment'!H:H)</f>
        <v>173</v>
      </c>
      <c r="U106" s="282">
        <f t="shared" si="92"/>
        <v>979</v>
      </c>
      <c r="V106" s="270">
        <f t="shared" si="94"/>
        <v>0.83786812144306488</v>
      </c>
      <c r="W106" s="339">
        <f t="shared" si="95"/>
        <v>0.17984017991271739</v>
      </c>
      <c r="X106" s="281">
        <f t="shared" si="96"/>
        <v>4424.9956942949411</v>
      </c>
      <c r="Y106" s="282">
        <f t="shared" si="97"/>
        <v>2162.6301403810371</v>
      </c>
      <c r="Z106" s="282">
        <f t="shared" si="98"/>
        <v>2331.5697184060973</v>
      </c>
      <c r="AA106" s="281">
        <f t="shared" si="99"/>
        <v>260.41399999999999</v>
      </c>
      <c r="AB106" s="282">
        <f t="shared" si="100"/>
        <v>1177.0488546824545</v>
      </c>
      <c r="AC106" s="282">
        <f t="shared" si="101"/>
        <v>575.25961734135592</v>
      </c>
      <c r="AD106" s="284">
        <f t="shared" si="102"/>
        <v>620.19754509602194</v>
      </c>
      <c r="AE106" s="282"/>
      <c r="AF106" s="282"/>
      <c r="AG106" s="282"/>
      <c r="AH106" s="282"/>
      <c r="AI106" s="282"/>
      <c r="AJ106" s="282"/>
      <c r="AK106" s="282"/>
      <c r="AL106" s="282"/>
      <c r="AM106" s="282"/>
      <c r="AN106" s="282"/>
      <c r="AO106" s="282"/>
      <c r="AP106" s="282"/>
      <c r="AQ106" s="282"/>
      <c r="AR106" s="282"/>
      <c r="AS106" s="282"/>
      <c r="AT106" s="282"/>
      <c r="AU106" s="282"/>
      <c r="AV106" s="282"/>
      <c r="AW106" s="282"/>
      <c r="AX106" s="282"/>
      <c r="AZ106" s="282"/>
      <c r="BA106" s="286"/>
      <c r="BB106" s="285"/>
      <c r="BC106" s="285"/>
      <c r="BD106" s="287"/>
      <c r="BE106" s="286"/>
      <c r="BF106" s="285"/>
      <c r="BG106" s="285"/>
      <c r="BH106" s="287"/>
      <c r="BI106" s="286"/>
      <c r="BJ106" s="285"/>
      <c r="BK106" s="285"/>
      <c r="BL106" s="285"/>
      <c r="BM106" s="286"/>
      <c r="BN106" s="285"/>
      <c r="BO106" s="285"/>
      <c r="BP106" s="285"/>
      <c r="BQ106" s="286"/>
      <c r="BR106" s="285"/>
      <c r="BS106" s="285"/>
      <c r="BT106" s="287"/>
    </row>
    <row r="107" spans="1:72" ht="18.75">
      <c r="A107" s="279"/>
      <c r="B107" s="280"/>
      <c r="C107" s="208" t="s">
        <v>109</v>
      </c>
      <c r="D107" s="281">
        <f>SUMIF('tikina dataset'!D:D,'shelter impact summary'!C107,'tikina dataset'!E:E)</f>
        <v>4259</v>
      </c>
      <c r="E107" s="282">
        <f>SUMIF('tikina dataset'!D:D,'shelter impact summary'!C107,'tikina dataset'!F:F)</f>
        <v>4410</v>
      </c>
      <c r="F107" s="304">
        <f t="shared" si="91"/>
        <v>0.14454277286135694</v>
      </c>
      <c r="G107" s="304">
        <f t="shared" si="70"/>
        <v>5.0865227907362998E-3</v>
      </c>
      <c r="H107" s="282">
        <f>SUMIF('Summary SADD - Pop Proj 2015'!B:B,'shelter impact summary'!C107,'Summary SADD - Pop Proj 2015'!D:D)</f>
        <v>2130</v>
      </c>
      <c r="I107" s="392">
        <f t="shared" si="71"/>
        <v>0.48299319727891155</v>
      </c>
      <c r="J107" s="282">
        <f>SUMIF('Summary SADD - Pop Proj 2015'!B:B,'shelter impact summary'!C107,'Summary SADD - Pop Proj 2015'!C:C)</f>
        <v>2307</v>
      </c>
      <c r="K107" s="392">
        <f t="shared" si="72"/>
        <v>0.52312925170068025</v>
      </c>
      <c r="L107" s="281">
        <f>SUMIF('tikina dataset'!D:D,'shelter impact summary'!C107,'tikina dataset'!G:G)</f>
        <v>880</v>
      </c>
      <c r="M107" s="283">
        <f>SUM(E107/(D107/L107))</f>
        <v>911.19981216247947</v>
      </c>
      <c r="N107" s="385">
        <f t="shared" si="93"/>
        <v>4.8397727272727273</v>
      </c>
      <c r="O107" s="304">
        <f>SUMIF('Vulnerability Index'!D:D,'shelter impact summary'!C107,'Vulnerability Index'!J:J)</f>
        <v>0.26600000000000001</v>
      </c>
      <c r="P107" s="435">
        <f t="shared" ref="P107:P109" si="104">E107/$E$105</f>
        <v>0.14454277286135694</v>
      </c>
      <c r="Q107" s="282">
        <f>E107*O107</f>
        <v>1173.0600000000002</v>
      </c>
      <c r="R107" s="284">
        <f>Q107/N107</f>
        <v>242.37915003521957</v>
      </c>
      <c r="S107" s="281">
        <f>SUMIF('Housing Damage Assessment'!E:E,'shelter impact summary'!C107,'Housing Damage Assessment'!G:G)</f>
        <v>0</v>
      </c>
      <c r="T107" s="282">
        <f>SUMIF('Housing Damage Assessment'!E:E,'shelter impact summary'!C107,'Housing Damage Assessment'!H:H)</f>
        <v>0</v>
      </c>
      <c r="U107" s="282">
        <f t="shared" si="92"/>
        <v>0</v>
      </c>
      <c r="V107" s="270">
        <f t="shared" si="94"/>
        <v>0</v>
      </c>
      <c r="W107" s="339">
        <f t="shared" si="95"/>
        <v>0</v>
      </c>
      <c r="X107" s="281">
        <f t="shared" si="96"/>
        <v>0</v>
      </c>
      <c r="Y107" s="282">
        <f t="shared" si="97"/>
        <v>0</v>
      </c>
      <c r="Z107" s="282">
        <f t="shared" si="98"/>
        <v>0</v>
      </c>
      <c r="AA107" s="281">
        <f t="shared" si="99"/>
        <v>0</v>
      </c>
      <c r="AB107" s="282">
        <f t="shared" si="100"/>
        <v>0</v>
      </c>
      <c r="AC107" s="282">
        <f t="shared" si="101"/>
        <v>0</v>
      </c>
      <c r="AD107" s="284">
        <f t="shared" si="102"/>
        <v>0</v>
      </c>
      <c r="AE107" s="282"/>
      <c r="AF107" s="282"/>
      <c r="AG107" s="282"/>
      <c r="AH107" s="282"/>
      <c r="AI107" s="282"/>
      <c r="AJ107" s="282"/>
      <c r="AK107" s="282"/>
      <c r="AL107" s="282"/>
      <c r="AM107" s="282"/>
      <c r="AN107" s="282"/>
      <c r="AO107" s="282"/>
      <c r="AP107" s="282"/>
      <c r="AQ107" s="282"/>
      <c r="AR107" s="282"/>
      <c r="AS107" s="282"/>
      <c r="AT107" s="282"/>
      <c r="AU107" s="282"/>
      <c r="AV107" s="282"/>
      <c r="AW107" s="282"/>
      <c r="AX107" s="282"/>
      <c r="AZ107" s="282"/>
      <c r="BA107" s="286"/>
      <c r="BB107" s="285"/>
      <c r="BC107" s="285"/>
      <c r="BD107" s="287"/>
      <c r="BE107" s="286"/>
      <c r="BF107" s="285"/>
      <c r="BG107" s="285"/>
      <c r="BH107" s="287"/>
      <c r="BI107" s="286"/>
      <c r="BJ107" s="285"/>
      <c r="BK107" s="285"/>
      <c r="BL107" s="285"/>
      <c r="BM107" s="286"/>
      <c r="BN107" s="285"/>
      <c r="BO107" s="285"/>
      <c r="BP107" s="285"/>
      <c r="BQ107" s="286"/>
      <c r="BR107" s="285"/>
      <c r="BS107" s="285"/>
      <c r="BT107" s="287"/>
    </row>
    <row r="108" spans="1:72" ht="18.75">
      <c r="A108" s="279"/>
      <c r="B108" s="280"/>
      <c r="C108" s="208" t="s">
        <v>110</v>
      </c>
      <c r="D108" s="281">
        <f>SUMIF('tikina dataset'!D:D,'shelter impact summary'!C108,'tikina dataset'!E:E)</f>
        <v>14457</v>
      </c>
      <c r="E108" s="282">
        <f>SUMIF('tikina dataset'!D:D,'shelter impact summary'!C108,'tikina dataset'!F:F)</f>
        <v>14970</v>
      </c>
      <c r="F108" s="304">
        <f t="shared" si="91"/>
        <v>0.49065880039331367</v>
      </c>
      <c r="G108" s="304">
        <f t="shared" si="70"/>
        <v>1.726649573181914E-2</v>
      </c>
      <c r="H108" s="282">
        <f>SUMIF('Summary SADD - Pop Proj 2015'!B:B,'shelter impact summary'!C108,'Summary SADD - Pop Proj 2015'!D:D)</f>
        <v>7400</v>
      </c>
      <c r="I108" s="392">
        <f t="shared" si="71"/>
        <v>0.49432197728790916</v>
      </c>
      <c r="J108" s="282">
        <f>SUMIF('Summary SADD - Pop Proj 2015'!B:B,'shelter impact summary'!C108,'Summary SADD - Pop Proj 2015'!C:C)</f>
        <v>7637</v>
      </c>
      <c r="K108" s="392">
        <f t="shared" si="72"/>
        <v>0.51015364061456248</v>
      </c>
      <c r="L108" s="281">
        <f>SUMIF('tikina dataset'!D:D,'shelter impact summary'!C108,'tikina dataset'!G:G)</f>
        <v>3205</v>
      </c>
      <c r="M108" s="283">
        <f>SUM(E108/(D108/L108))</f>
        <v>3318.7279518572323</v>
      </c>
      <c r="N108" s="385">
        <f t="shared" si="93"/>
        <v>4.5107644305772228</v>
      </c>
      <c r="O108" s="304">
        <f>SUMIF('Vulnerability Index'!D:D,'shelter impact summary'!C108,'Vulnerability Index'!J:J)</f>
        <v>0.26600000000000001</v>
      </c>
      <c r="P108" s="435">
        <f t="shared" si="104"/>
        <v>0.49065880039331367</v>
      </c>
      <c r="Q108" s="282">
        <f>E108*O108</f>
        <v>3982.0200000000004</v>
      </c>
      <c r="R108" s="284">
        <f>Q108/N108</f>
        <v>882.78163519402381</v>
      </c>
      <c r="S108" s="281">
        <f>SUMIF('Housing Damage Assessment'!E:E,'shelter impact summary'!C108,'Housing Damage Assessment'!G:G)</f>
        <v>681</v>
      </c>
      <c r="T108" s="282">
        <f>SUMIF('Housing Damage Assessment'!E:E,'shelter impact summary'!C108,'Housing Damage Assessment'!H:H)</f>
        <v>550</v>
      </c>
      <c r="U108" s="282">
        <f t="shared" si="92"/>
        <v>1231</v>
      </c>
      <c r="V108" s="270">
        <f t="shared" si="94"/>
        <v>0.20519910335491573</v>
      </c>
      <c r="W108" s="339">
        <f t="shared" si="95"/>
        <v>0.16572614808399949</v>
      </c>
      <c r="X108" s="281">
        <f>U108*N108</f>
        <v>5552.7510140405611</v>
      </c>
      <c r="Y108" s="282">
        <f t="shared" si="97"/>
        <v>2744.8468606479728</v>
      </c>
      <c r="Z108" s="282">
        <f t="shared" si="98"/>
        <v>2832.7561452389959</v>
      </c>
      <c r="AA108" s="281">
        <f t="shared" si="99"/>
        <v>327.44600000000003</v>
      </c>
      <c r="AB108" s="282">
        <f t="shared" si="100"/>
        <v>1477.0317697347893</v>
      </c>
      <c r="AC108" s="282">
        <f t="shared" si="101"/>
        <v>730.1292649323608</v>
      </c>
      <c r="AD108" s="284">
        <f t="shared" si="102"/>
        <v>753.51313463357292</v>
      </c>
      <c r="AE108" s="282"/>
      <c r="AF108" s="282"/>
      <c r="AG108" s="282"/>
      <c r="AH108" s="282"/>
      <c r="AI108" s="282"/>
      <c r="AJ108" s="282"/>
      <c r="AK108" s="282"/>
      <c r="AL108" s="282"/>
      <c r="AM108" s="282"/>
      <c r="AN108" s="282"/>
      <c r="AO108" s="282"/>
      <c r="AP108" s="282"/>
      <c r="AQ108" s="282"/>
      <c r="AR108" s="282"/>
      <c r="AS108" s="282"/>
      <c r="AT108" s="282"/>
      <c r="AU108" s="282"/>
      <c r="AV108" s="282"/>
      <c r="AW108" s="282"/>
      <c r="AX108" s="282"/>
      <c r="AZ108" s="282"/>
      <c r="BA108" s="286"/>
      <c r="BB108" s="285"/>
      <c r="BC108" s="285"/>
      <c r="BD108" s="287"/>
      <c r="BE108" s="286"/>
      <c r="BF108" s="285"/>
      <c r="BG108" s="285"/>
      <c r="BH108" s="287"/>
      <c r="BI108" s="286"/>
      <c r="BJ108" s="285"/>
      <c r="BK108" s="285"/>
      <c r="BL108" s="285"/>
      <c r="BM108" s="286"/>
      <c r="BN108" s="285"/>
      <c r="BO108" s="285"/>
      <c r="BP108" s="285"/>
      <c r="BQ108" s="286"/>
      <c r="BR108" s="285"/>
      <c r="BS108" s="285"/>
      <c r="BT108" s="287"/>
    </row>
    <row r="109" spans="1:72" ht="18.75">
      <c r="A109" s="85"/>
      <c r="B109" s="295"/>
      <c r="C109" s="210" t="s">
        <v>111</v>
      </c>
      <c r="D109" s="296">
        <f>SUMIF('tikina dataset'!D:D,'shelter impact summary'!C109,'tikina dataset'!E:E)</f>
        <v>6549</v>
      </c>
      <c r="E109" s="282">
        <f>SUMIF('tikina dataset'!D:D,'shelter impact summary'!C109,'tikina dataset'!F:F)</f>
        <v>6782</v>
      </c>
      <c r="F109" s="304">
        <f t="shared" si="91"/>
        <v>0.22228777450016388</v>
      </c>
      <c r="G109" s="304">
        <f t="shared" si="70"/>
        <v>7.8224030763658931E-3</v>
      </c>
      <c r="H109" s="282">
        <f>SUMIF('Summary SADD - Pop Proj 2015'!B:B,'shelter impact summary'!C109,'Summary SADD - Pop Proj 2015'!D:D)</f>
        <v>3351</v>
      </c>
      <c r="I109" s="392">
        <f t="shared" si="71"/>
        <v>0.49410203479799469</v>
      </c>
      <c r="J109" s="282">
        <f>SUMIF('Summary SADD - Pop Proj 2015'!B:B,'shelter impact summary'!C109,'Summary SADD - Pop Proj 2015'!C:C)</f>
        <v>3482</v>
      </c>
      <c r="K109" s="392">
        <f t="shared" si="72"/>
        <v>0.51341787083456203</v>
      </c>
      <c r="L109" s="281">
        <f>SUMIF('tikina dataset'!D:D,'shelter impact summary'!C109,'tikina dataset'!G:G)</f>
        <v>1401</v>
      </c>
      <c r="M109" s="283">
        <f>SUM(E109/(D109/L109))</f>
        <v>1450.8447091158955</v>
      </c>
      <c r="N109" s="385">
        <f t="shared" si="93"/>
        <v>4.6745182012847968</v>
      </c>
      <c r="O109" s="440">
        <f>SUMIF('Vulnerability Index'!D:D,'shelter impact summary'!C109,'Vulnerability Index'!J:J)</f>
        <v>0.26600000000000001</v>
      </c>
      <c r="P109" s="435">
        <f t="shared" si="104"/>
        <v>0.22228777450016388</v>
      </c>
      <c r="Q109" s="297">
        <f>E109*O109</f>
        <v>1804.0120000000002</v>
      </c>
      <c r="R109" s="298">
        <f>Q109/N109</f>
        <v>385.92469262482825</v>
      </c>
      <c r="S109" s="281">
        <f>SUMIF('Housing Damage Assessment'!E:E,'shelter impact summary'!C109,'Housing Damage Assessment'!G:G)</f>
        <v>744</v>
      </c>
      <c r="T109" s="282">
        <f>SUMIF('Housing Damage Assessment'!E:E,'shelter impact summary'!C109,'Housing Damage Assessment'!H:H)</f>
        <v>414</v>
      </c>
      <c r="U109" s="282">
        <f t="shared" si="92"/>
        <v>1158</v>
      </c>
      <c r="V109" s="270">
        <f t="shared" si="94"/>
        <v>0.51280470978411807</v>
      </c>
      <c r="W109" s="339">
        <f t="shared" si="95"/>
        <v>0.28535100786374312</v>
      </c>
      <c r="X109" s="281">
        <f t="shared" si="96"/>
        <v>5413.0920770877947</v>
      </c>
      <c r="Y109" s="282">
        <f t="shared" si="97"/>
        <v>2674.6198098379828</v>
      </c>
      <c r="Z109" s="282">
        <f t="shared" si="98"/>
        <v>2779.1782088498526</v>
      </c>
      <c r="AA109" s="281">
        <f t="shared" si="99"/>
        <v>308.02800000000002</v>
      </c>
      <c r="AB109" s="282">
        <f t="shared" si="100"/>
        <v>1439.8824925053534</v>
      </c>
      <c r="AC109" s="282">
        <f t="shared" si="101"/>
        <v>711.44886941690345</v>
      </c>
      <c r="AD109" s="284">
        <f t="shared" si="102"/>
        <v>739.26140355406085</v>
      </c>
      <c r="AE109" s="282"/>
      <c r="AF109" s="282"/>
      <c r="AG109" s="282"/>
      <c r="AH109" s="282"/>
      <c r="AI109" s="282"/>
      <c r="AJ109" s="282"/>
      <c r="AK109" s="282"/>
      <c r="AL109" s="282"/>
      <c r="AM109" s="282"/>
      <c r="AN109" s="282"/>
      <c r="AO109" s="282"/>
      <c r="AP109" s="282"/>
      <c r="AQ109" s="282"/>
      <c r="AR109" s="282"/>
      <c r="AS109" s="282"/>
      <c r="AT109" s="282"/>
      <c r="AU109" s="282"/>
      <c r="AV109" s="282"/>
      <c r="AW109" s="282"/>
      <c r="AX109" s="282"/>
      <c r="AZ109" s="297"/>
      <c r="BA109" s="300"/>
      <c r="BB109" s="295"/>
      <c r="BC109" s="295"/>
      <c r="BD109" s="299"/>
      <c r="BE109" s="300"/>
      <c r="BF109" s="295"/>
      <c r="BG109" s="295"/>
      <c r="BH109" s="299"/>
      <c r="BI109" s="300"/>
      <c r="BJ109" s="295"/>
      <c r="BK109" s="295"/>
      <c r="BL109" s="295"/>
      <c r="BM109" s="286"/>
      <c r="BN109" s="285"/>
      <c r="BO109" s="285"/>
      <c r="BP109" s="285"/>
      <c r="BQ109" s="286"/>
      <c r="BR109" s="285"/>
      <c r="BS109" s="285"/>
      <c r="BT109" s="287"/>
    </row>
    <row r="110" spans="1:72" s="215" customFormat="1" ht="22.5" customHeight="1">
      <c r="A110" s="216"/>
      <c r="B110" s="217"/>
      <c r="C110" s="217" t="s">
        <v>2392</v>
      </c>
      <c r="D110" s="218">
        <f>SUM(D5,D30,D58,D86)</f>
        <v>816742</v>
      </c>
      <c r="E110" s="220">
        <f>SUM(E5,E30,E58,E86)</f>
        <v>866997</v>
      </c>
      <c r="F110" s="220"/>
      <c r="G110" s="306">
        <f t="shared" ref="G110:J110" si="105">SUM(G5,G30,G58,G86)</f>
        <v>1</v>
      </c>
      <c r="H110" s="220">
        <f t="shared" si="105"/>
        <v>425191</v>
      </c>
      <c r="I110" s="394">
        <f>AVERAGE(I5,I30,I58,I86)</f>
        <v>0.48686846333924172</v>
      </c>
      <c r="J110" s="220">
        <f t="shared" si="105"/>
        <v>441803</v>
      </c>
      <c r="K110" s="394">
        <f>AVERAGE(K5,K30,K58,K86)</f>
        <v>0.51632972033408309</v>
      </c>
      <c r="L110" s="224">
        <f>SUM(L5,L30,L58,L86)</f>
        <v>174423</v>
      </c>
      <c r="M110" s="220">
        <f>SUM(M5,M30,M58,M86)</f>
        <v>186423.29873648964</v>
      </c>
      <c r="N110" s="432">
        <f>AVERAGE(N105,N96,N87,N78,N72,N63,N59,N51,N36,N31,N24,N21,N16,N12,N6)</f>
        <v>4.7195459307706376</v>
      </c>
      <c r="O110" s="441">
        <f>(O5*P5)+(O30*P30)+(O58*P58)+(O86*P86)</f>
        <v>0.28271299670010391</v>
      </c>
      <c r="P110" s="437"/>
      <c r="Q110" s="219">
        <f>SUM(Q86,Q58,Q30,Q5)</f>
        <v>236233.038</v>
      </c>
      <c r="R110" s="219">
        <f>SUM(R86,R58,R30,R5)</f>
        <v>50219.530520232562</v>
      </c>
      <c r="S110" s="224">
        <f>SUM(S86,S58,S30,S5)</f>
        <v>11546</v>
      </c>
      <c r="T110" s="220">
        <f>SUM(T86,T58,T30,T5)</f>
        <v>19665</v>
      </c>
      <c r="U110" s="220">
        <f>SUM(U86,U58,U30,U5)</f>
        <v>31211</v>
      </c>
      <c r="V110" s="224"/>
      <c r="W110" s="225"/>
      <c r="X110" s="224">
        <f t="shared" ref="X110" si="106">SUM(X86,X58,X30,X5)</f>
        <v>145913.37119669744</v>
      </c>
      <c r="Y110" s="220">
        <f t="shared" ref="Y110:AD110" si="107">SUM(Y86,Y58,Y30,Y5)</f>
        <v>71322.443530071774</v>
      </c>
      <c r="Z110" s="225">
        <f t="shared" si="107"/>
        <v>74763.190782921127</v>
      </c>
      <c r="AA110" s="224">
        <f>SUM(AA86,AA58,AA30,AA5)</f>
        <v>9007</v>
      </c>
      <c r="AB110" s="220">
        <f>SUM(AB86,AB58,AB30,AB5)</f>
        <v>42210.48252200766</v>
      </c>
      <c r="AC110" s="220">
        <f t="shared" si="107"/>
        <v>20606.320966876501</v>
      </c>
      <c r="AD110" s="225">
        <f t="shared" si="107"/>
        <v>21692.60845530016</v>
      </c>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Z110" s="219"/>
      <c r="BA110" s="224"/>
      <c r="BB110" s="220"/>
      <c r="BC110" s="220"/>
      <c r="BD110" s="225"/>
      <c r="BE110" s="224"/>
      <c r="BF110" s="220"/>
      <c r="BG110" s="220"/>
      <c r="BH110" s="225"/>
      <c r="BI110" s="224"/>
      <c r="BJ110" s="220"/>
      <c r="BK110" s="220"/>
      <c r="BL110" s="220"/>
      <c r="BM110" s="224"/>
      <c r="BN110" s="220"/>
      <c r="BO110" s="220"/>
      <c r="BP110" s="220"/>
      <c r="BQ110" s="224"/>
      <c r="BR110" s="220"/>
      <c r="BS110" s="220"/>
      <c r="BT110" s="225"/>
    </row>
  </sheetData>
  <autoFilter ref="A4:BT109"/>
  <mergeCells count="15">
    <mergeCell ref="A1:C3"/>
    <mergeCell ref="L1:N3"/>
    <mergeCell ref="BA3:BD3"/>
    <mergeCell ref="O3:R3"/>
    <mergeCell ref="O1:R2"/>
    <mergeCell ref="S3:W3"/>
    <mergeCell ref="D1:K3"/>
    <mergeCell ref="X3:Z3"/>
    <mergeCell ref="AA3:AD3"/>
    <mergeCell ref="S1:AD2"/>
    <mergeCell ref="BE3:BH3"/>
    <mergeCell ref="BI3:BL3"/>
    <mergeCell ref="BA2:BT2"/>
    <mergeCell ref="BA1:BT1"/>
    <mergeCell ref="BM3:BP3"/>
  </mergeCells>
  <conditionalFormatting sqref="BA1:BA2 V4:W4 S1">
    <cfRule type="colorScale" priority="3">
      <colorScale>
        <cfvo type="min"/>
        <cfvo type="max"/>
        <color rgb="FFFCFCFF"/>
        <color rgb="FFF8696B"/>
      </colorScale>
    </cfRule>
  </conditionalFormatting>
  <conditionalFormatting sqref="V5:W109">
    <cfRule type="colorScale" priority="7">
      <colorScale>
        <cfvo type="min"/>
        <cfvo type="max"/>
        <color rgb="FFFCFCFF"/>
        <color rgb="FFF8696B"/>
      </colorScale>
    </cfRule>
  </conditionalFormatting>
  <pageMargins left="0.7" right="0.7" top="0.75" bottom="0.75" header="0.3" footer="0.3"/>
  <pageSetup orientation="portrait"/>
  <ignoredErrors>
    <ignoredError sqref="G5:G6 G12 G16 G21 G24 G30:G31 G36 G51" formula="1"/>
  </ignoredErrors>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1:J45"/>
  <sheetViews>
    <sheetView workbookViewId="0"/>
  </sheetViews>
  <sheetFormatPr defaultColWidth="8.85546875" defaultRowHeight="12.75"/>
  <cols>
    <col min="1" max="1" width="13.42578125" style="11" customWidth="1"/>
    <col min="2" max="5" width="19.42578125" style="11" customWidth="1"/>
    <col min="6" max="6" width="17" style="11" customWidth="1"/>
    <col min="7" max="7" width="5" style="11" customWidth="1"/>
    <col min="8" max="8" width="12.42578125" style="32" customWidth="1"/>
    <col min="9" max="254" width="8.85546875" style="11"/>
    <col min="255" max="255" width="10.7109375" style="11" customWidth="1"/>
    <col min="256" max="258" width="19.42578125" style="11" customWidth="1"/>
    <col min="259" max="510" width="8.85546875" style="11"/>
    <col min="511" max="511" width="10.7109375" style="11" customWidth="1"/>
    <col min="512" max="514" width="19.42578125" style="11" customWidth="1"/>
    <col min="515" max="766" width="8.85546875" style="11"/>
    <col min="767" max="767" width="10.7109375" style="11" customWidth="1"/>
    <col min="768" max="770" width="19.42578125" style="11" customWidth="1"/>
    <col min="771" max="1022" width="8.85546875" style="11"/>
    <col min="1023" max="1023" width="10.7109375" style="11" customWidth="1"/>
    <col min="1024" max="1026" width="19.42578125" style="11" customWidth="1"/>
    <col min="1027" max="1278" width="8.85546875" style="11"/>
    <col min="1279" max="1279" width="10.7109375" style="11" customWidth="1"/>
    <col min="1280" max="1282" width="19.42578125" style="11" customWidth="1"/>
    <col min="1283" max="1534" width="8.85546875" style="11"/>
    <col min="1535" max="1535" width="10.7109375" style="11" customWidth="1"/>
    <col min="1536" max="1538" width="19.42578125" style="11" customWidth="1"/>
    <col min="1539" max="1790" width="8.85546875" style="11"/>
    <col min="1791" max="1791" width="10.7109375" style="11" customWidth="1"/>
    <col min="1792" max="1794" width="19.42578125" style="11" customWidth="1"/>
    <col min="1795" max="2046" width="8.85546875" style="11"/>
    <col min="2047" max="2047" width="10.7109375" style="11" customWidth="1"/>
    <col min="2048" max="2050" width="19.42578125" style="11" customWidth="1"/>
    <col min="2051" max="2302" width="8.85546875" style="11"/>
    <col min="2303" max="2303" width="10.7109375" style="11" customWidth="1"/>
    <col min="2304" max="2306" width="19.42578125" style="11" customWidth="1"/>
    <col min="2307" max="2558" width="8.85546875" style="11"/>
    <col min="2559" max="2559" width="10.7109375" style="11" customWidth="1"/>
    <col min="2560" max="2562" width="19.42578125" style="11" customWidth="1"/>
    <col min="2563" max="2814" width="8.85546875" style="11"/>
    <col min="2815" max="2815" width="10.7109375" style="11" customWidth="1"/>
    <col min="2816" max="2818" width="19.42578125" style="11" customWidth="1"/>
    <col min="2819" max="3070" width="8.85546875" style="11"/>
    <col min="3071" max="3071" width="10.7109375" style="11" customWidth="1"/>
    <col min="3072" max="3074" width="19.42578125" style="11" customWidth="1"/>
    <col min="3075" max="3326" width="8.85546875" style="11"/>
    <col min="3327" max="3327" width="10.7109375" style="11" customWidth="1"/>
    <col min="3328" max="3330" width="19.42578125" style="11" customWidth="1"/>
    <col min="3331" max="3582" width="8.85546875" style="11"/>
    <col min="3583" max="3583" width="10.7109375" style="11" customWidth="1"/>
    <col min="3584" max="3586" width="19.42578125" style="11" customWidth="1"/>
    <col min="3587" max="3838" width="8.85546875" style="11"/>
    <col min="3839" max="3839" width="10.7109375" style="11" customWidth="1"/>
    <col min="3840" max="3842" width="19.42578125" style="11" customWidth="1"/>
    <col min="3843" max="4094" width="8.85546875" style="11"/>
    <col min="4095" max="4095" width="10.7109375" style="11" customWidth="1"/>
    <col min="4096" max="4098" width="19.42578125" style="11" customWidth="1"/>
    <col min="4099" max="4350" width="8.85546875" style="11"/>
    <col min="4351" max="4351" width="10.7109375" style="11" customWidth="1"/>
    <col min="4352" max="4354" width="19.42578125" style="11" customWidth="1"/>
    <col min="4355" max="4606" width="8.85546875" style="11"/>
    <col min="4607" max="4607" width="10.7109375" style="11" customWidth="1"/>
    <col min="4608" max="4610" width="19.42578125" style="11" customWidth="1"/>
    <col min="4611" max="4862" width="8.85546875" style="11"/>
    <col min="4863" max="4863" width="10.7109375" style="11" customWidth="1"/>
    <col min="4864" max="4866" width="19.42578125" style="11" customWidth="1"/>
    <col min="4867" max="5118" width="8.85546875" style="11"/>
    <col min="5119" max="5119" width="10.7109375" style="11" customWidth="1"/>
    <col min="5120" max="5122" width="19.42578125" style="11" customWidth="1"/>
    <col min="5123" max="5374" width="8.85546875" style="11"/>
    <col min="5375" max="5375" width="10.7109375" style="11" customWidth="1"/>
    <col min="5376" max="5378" width="19.42578125" style="11" customWidth="1"/>
    <col min="5379" max="5630" width="8.85546875" style="11"/>
    <col min="5631" max="5631" width="10.7109375" style="11" customWidth="1"/>
    <col min="5632" max="5634" width="19.42578125" style="11" customWidth="1"/>
    <col min="5635" max="5886" width="8.85546875" style="11"/>
    <col min="5887" max="5887" width="10.7109375" style="11" customWidth="1"/>
    <col min="5888" max="5890" width="19.42578125" style="11" customWidth="1"/>
    <col min="5891" max="6142" width="8.85546875" style="11"/>
    <col min="6143" max="6143" width="10.7109375" style="11" customWidth="1"/>
    <col min="6144" max="6146" width="19.42578125" style="11" customWidth="1"/>
    <col min="6147" max="6398" width="8.85546875" style="11"/>
    <col min="6399" max="6399" width="10.7109375" style="11" customWidth="1"/>
    <col min="6400" max="6402" width="19.42578125" style="11" customWidth="1"/>
    <col min="6403" max="6654" width="8.85546875" style="11"/>
    <col min="6655" max="6655" width="10.7109375" style="11" customWidth="1"/>
    <col min="6656" max="6658" width="19.42578125" style="11" customWidth="1"/>
    <col min="6659" max="6910" width="8.85546875" style="11"/>
    <col min="6911" max="6911" width="10.7109375" style="11" customWidth="1"/>
    <col min="6912" max="6914" width="19.42578125" style="11" customWidth="1"/>
    <col min="6915" max="7166" width="8.85546875" style="11"/>
    <col min="7167" max="7167" width="10.7109375" style="11" customWidth="1"/>
    <col min="7168" max="7170" width="19.42578125" style="11" customWidth="1"/>
    <col min="7171" max="7422" width="8.85546875" style="11"/>
    <col min="7423" max="7423" width="10.7109375" style="11" customWidth="1"/>
    <col min="7424" max="7426" width="19.42578125" style="11" customWidth="1"/>
    <col min="7427" max="7678" width="8.85546875" style="11"/>
    <col min="7679" max="7679" width="10.7109375" style="11" customWidth="1"/>
    <col min="7680" max="7682" width="19.42578125" style="11" customWidth="1"/>
    <col min="7683" max="7934" width="8.85546875" style="11"/>
    <col min="7935" max="7935" width="10.7109375" style="11" customWidth="1"/>
    <col min="7936" max="7938" width="19.42578125" style="11" customWidth="1"/>
    <col min="7939" max="8190" width="8.85546875" style="11"/>
    <col min="8191" max="8191" width="10.7109375" style="11" customWidth="1"/>
    <col min="8192" max="8194" width="19.42578125" style="11" customWidth="1"/>
    <col min="8195" max="8446" width="8.85546875" style="11"/>
    <col min="8447" max="8447" width="10.7109375" style="11" customWidth="1"/>
    <col min="8448" max="8450" width="19.42578125" style="11" customWidth="1"/>
    <col min="8451" max="8702" width="8.85546875" style="11"/>
    <col min="8703" max="8703" width="10.7109375" style="11" customWidth="1"/>
    <col min="8704" max="8706" width="19.42578125" style="11" customWidth="1"/>
    <col min="8707" max="8958" width="8.85546875" style="11"/>
    <col min="8959" max="8959" width="10.7109375" style="11" customWidth="1"/>
    <col min="8960" max="8962" width="19.42578125" style="11" customWidth="1"/>
    <col min="8963" max="9214" width="8.85546875" style="11"/>
    <col min="9215" max="9215" width="10.7109375" style="11" customWidth="1"/>
    <col min="9216" max="9218" width="19.42578125" style="11" customWidth="1"/>
    <col min="9219" max="9470" width="8.85546875" style="11"/>
    <col min="9471" max="9471" width="10.7109375" style="11" customWidth="1"/>
    <col min="9472" max="9474" width="19.42578125" style="11" customWidth="1"/>
    <col min="9475" max="9726" width="8.85546875" style="11"/>
    <col min="9727" max="9727" width="10.7109375" style="11" customWidth="1"/>
    <col min="9728" max="9730" width="19.42578125" style="11" customWidth="1"/>
    <col min="9731" max="9982" width="8.85546875" style="11"/>
    <col min="9983" max="9983" width="10.7109375" style="11" customWidth="1"/>
    <col min="9984" max="9986" width="19.42578125" style="11" customWidth="1"/>
    <col min="9987" max="10238" width="8.85546875" style="11"/>
    <col min="10239" max="10239" width="10.7109375" style="11" customWidth="1"/>
    <col min="10240" max="10242" width="19.42578125" style="11" customWidth="1"/>
    <col min="10243" max="10494" width="8.85546875" style="11"/>
    <col min="10495" max="10495" width="10.7109375" style="11" customWidth="1"/>
    <col min="10496" max="10498" width="19.42578125" style="11" customWidth="1"/>
    <col min="10499" max="10750" width="8.85546875" style="11"/>
    <col min="10751" max="10751" width="10.7109375" style="11" customWidth="1"/>
    <col min="10752" max="10754" width="19.42578125" style="11" customWidth="1"/>
    <col min="10755" max="11006" width="8.85546875" style="11"/>
    <col min="11007" max="11007" width="10.7109375" style="11" customWidth="1"/>
    <col min="11008" max="11010" width="19.42578125" style="11" customWidth="1"/>
    <col min="11011" max="11262" width="8.85546875" style="11"/>
    <col min="11263" max="11263" width="10.7109375" style="11" customWidth="1"/>
    <col min="11264" max="11266" width="19.42578125" style="11" customWidth="1"/>
    <col min="11267" max="11518" width="8.85546875" style="11"/>
    <col min="11519" max="11519" width="10.7109375" style="11" customWidth="1"/>
    <col min="11520" max="11522" width="19.42578125" style="11" customWidth="1"/>
    <col min="11523" max="11774" width="8.85546875" style="11"/>
    <col min="11775" max="11775" width="10.7109375" style="11" customWidth="1"/>
    <col min="11776" max="11778" width="19.42578125" style="11" customWidth="1"/>
    <col min="11779" max="12030" width="8.85546875" style="11"/>
    <col min="12031" max="12031" width="10.7109375" style="11" customWidth="1"/>
    <col min="12032" max="12034" width="19.42578125" style="11" customWidth="1"/>
    <col min="12035" max="12286" width="8.85546875" style="11"/>
    <col min="12287" max="12287" width="10.7109375" style="11" customWidth="1"/>
    <col min="12288" max="12290" width="19.42578125" style="11" customWidth="1"/>
    <col min="12291" max="12542" width="8.85546875" style="11"/>
    <col min="12543" max="12543" width="10.7109375" style="11" customWidth="1"/>
    <col min="12544" max="12546" width="19.42578125" style="11" customWidth="1"/>
    <col min="12547" max="12798" width="8.85546875" style="11"/>
    <col min="12799" max="12799" width="10.7109375" style="11" customWidth="1"/>
    <col min="12800" max="12802" width="19.42578125" style="11" customWidth="1"/>
    <col min="12803" max="13054" width="8.85546875" style="11"/>
    <col min="13055" max="13055" width="10.7109375" style="11" customWidth="1"/>
    <col min="13056" max="13058" width="19.42578125" style="11" customWidth="1"/>
    <col min="13059" max="13310" width="8.85546875" style="11"/>
    <col min="13311" max="13311" width="10.7109375" style="11" customWidth="1"/>
    <col min="13312" max="13314" width="19.42578125" style="11" customWidth="1"/>
    <col min="13315" max="13566" width="8.85546875" style="11"/>
    <col min="13567" max="13567" width="10.7109375" style="11" customWidth="1"/>
    <col min="13568" max="13570" width="19.42578125" style="11" customWidth="1"/>
    <col min="13571" max="13822" width="8.85546875" style="11"/>
    <col min="13823" max="13823" width="10.7109375" style="11" customWidth="1"/>
    <col min="13824" max="13826" width="19.42578125" style="11" customWidth="1"/>
    <col min="13827" max="14078" width="8.85546875" style="11"/>
    <col min="14079" max="14079" width="10.7109375" style="11" customWidth="1"/>
    <col min="14080" max="14082" width="19.42578125" style="11" customWidth="1"/>
    <col min="14083" max="14334" width="8.85546875" style="11"/>
    <col min="14335" max="14335" width="10.7109375" style="11" customWidth="1"/>
    <col min="14336" max="14338" width="19.42578125" style="11" customWidth="1"/>
    <col min="14339" max="14590" width="8.85546875" style="11"/>
    <col min="14591" max="14591" width="10.7109375" style="11" customWidth="1"/>
    <col min="14592" max="14594" width="19.42578125" style="11" customWidth="1"/>
    <col min="14595" max="14846" width="8.85546875" style="11"/>
    <col min="14847" max="14847" width="10.7109375" style="11" customWidth="1"/>
    <col min="14848" max="14850" width="19.42578125" style="11" customWidth="1"/>
    <col min="14851" max="15102" width="8.85546875" style="11"/>
    <col min="15103" max="15103" width="10.7109375" style="11" customWidth="1"/>
    <col min="15104" max="15106" width="19.42578125" style="11" customWidth="1"/>
    <col min="15107" max="15358" width="8.85546875" style="11"/>
    <col min="15359" max="15359" width="10.7109375" style="11" customWidth="1"/>
    <col min="15360" max="15362" width="19.42578125" style="11" customWidth="1"/>
    <col min="15363" max="15614" width="8.85546875" style="11"/>
    <col min="15615" max="15615" width="10.7109375" style="11" customWidth="1"/>
    <col min="15616" max="15618" width="19.42578125" style="11" customWidth="1"/>
    <col min="15619" max="15870" width="8.85546875" style="11"/>
    <col min="15871" max="15871" width="10.7109375" style="11" customWidth="1"/>
    <col min="15872" max="15874" width="19.42578125" style="11" customWidth="1"/>
    <col min="15875" max="16126" width="8.85546875" style="11"/>
    <col min="16127" max="16127" width="10.7109375" style="11" customWidth="1"/>
    <col min="16128" max="16130" width="19.42578125" style="11" customWidth="1"/>
    <col min="16131" max="16384" width="8.85546875" style="11"/>
  </cols>
  <sheetData>
    <row r="1" spans="1:10" s="20" customFormat="1" ht="38.25">
      <c r="A1" s="396" t="s">
        <v>239</v>
      </c>
      <c r="B1" s="397" t="s">
        <v>11</v>
      </c>
      <c r="C1" s="397" t="s">
        <v>689</v>
      </c>
      <c r="D1" s="397" t="s">
        <v>691</v>
      </c>
      <c r="E1" s="397" t="s">
        <v>690</v>
      </c>
      <c r="F1" s="397" t="s">
        <v>692</v>
      </c>
      <c r="G1" s="19"/>
      <c r="H1" s="395" t="s">
        <v>2036</v>
      </c>
    </row>
    <row r="2" spans="1:10" ht="15">
      <c r="A2" s="11" t="s">
        <v>251</v>
      </c>
      <c r="B2" s="26" t="s">
        <v>21</v>
      </c>
      <c r="C2" s="18">
        <v>160760</v>
      </c>
      <c r="D2" s="21">
        <f>SUMIF('tikina dataset'!C:C,'provincial dataset'!B2,'tikina dataset'!F:F)</f>
        <v>166469</v>
      </c>
      <c r="E2" s="18">
        <f>SUMIF('tikina dataset'!C:C,'provincial dataset'!B2,'tikina dataset'!G:G)</f>
        <v>31970</v>
      </c>
      <c r="F2" s="23">
        <f>SUMIF('tikina dataset'!C:C,'provincial dataset'!B2,'tikina dataset'!H:H)</f>
        <v>33105.337968908447</v>
      </c>
      <c r="G2" s="23"/>
      <c r="H2" s="88" t="s">
        <v>33</v>
      </c>
      <c r="I2"/>
      <c r="J2"/>
    </row>
    <row r="3" spans="1:10" ht="14.25">
      <c r="A3" s="11" t="s">
        <v>251</v>
      </c>
      <c r="B3" s="17" t="s">
        <v>22</v>
      </c>
      <c r="C3" s="18">
        <v>6898</v>
      </c>
      <c r="D3" s="21">
        <f>SUMIF('tikina dataset'!C:C,'provincial dataset'!B3,'tikina dataset'!F:F)</f>
        <v>7143</v>
      </c>
      <c r="E3" s="18">
        <f>SUMIF('tikina dataset'!C:C,'provincial dataset'!B3,'tikina dataset'!G:G)</f>
        <v>1345</v>
      </c>
      <c r="F3" s="23">
        <f>SUMIF('tikina dataset'!C:C,'provincial dataset'!B3,'tikina dataset'!H:H)</f>
        <v>1392.7777048702701</v>
      </c>
      <c r="G3" s="23"/>
      <c r="H3" s="88" t="s">
        <v>29</v>
      </c>
    </row>
    <row r="4" spans="1:10" ht="14.25">
      <c r="A4" s="11" t="s">
        <v>251</v>
      </c>
      <c r="B4" s="17" t="s">
        <v>23</v>
      </c>
      <c r="C4" s="18">
        <v>100995</v>
      </c>
      <c r="D4" s="21">
        <f>SUMIF('tikina dataset'!C:C,'provincial dataset'!B4,'tikina dataset'!F:F)</f>
        <v>104580</v>
      </c>
      <c r="E4" s="21">
        <f>SUMIF('tikina dataset'!C:C,'provincial dataset'!B4,'tikina dataset'!G:G)</f>
        <v>21046</v>
      </c>
      <c r="F4" s="23">
        <f>SUMIF('tikina dataset'!C:C,'provincial dataset'!B4,'tikina dataset'!H:H)</f>
        <v>27618.051877379221</v>
      </c>
      <c r="G4" s="23"/>
      <c r="H4" s="88" t="s">
        <v>30</v>
      </c>
    </row>
    <row r="5" spans="1:10" ht="14.25">
      <c r="A5" s="11" t="s">
        <v>251</v>
      </c>
      <c r="B5" s="17" t="s">
        <v>24</v>
      </c>
      <c r="C5" s="18">
        <v>18249</v>
      </c>
      <c r="D5" s="21">
        <f>SUMIF('tikina dataset'!C:C,'provincial dataset'!B5,'tikina dataset'!F:F)</f>
        <v>18897</v>
      </c>
      <c r="E5" s="18">
        <f>SUMIF('tikina dataset'!C:C,'provincial dataset'!B5,'tikina dataset'!G:G)</f>
        <v>3758</v>
      </c>
      <c r="F5" s="23">
        <f>SUMIF('tikina dataset'!C:C,'provincial dataset'!B5,'tikina dataset'!H:H)</f>
        <v>3891.4442333321813</v>
      </c>
      <c r="G5" s="23"/>
      <c r="H5" s="88" t="s">
        <v>27</v>
      </c>
    </row>
    <row r="6" spans="1:10" ht="14.25">
      <c r="A6" s="11" t="s">
        <v>251</v>
      </c>
      <c r="B6" s="26" t="s">
        <v>25</v>
      </c>
      <c r="C6" s="30">
        <v>55692</v>
      </c>
      <c r="D6" s="21">
        <f>SUMIF('tikina dataset'!C:C,'provincial dataset'!B6,'tikina dataset'!F:F)</f>
        <v>57670</v>
      </c>
      <c r="E6" s="18">
        <f>SUMIF('tikina dataset'!C:C,'provincial dataset'!B6,'tikina dataset'!G:G)</f>
        <v>10976</v>
      </c>
      <c r="F6" s="23">
        <f>SUMIF('tikina dataset'!C:C,'provincial dataset'!B6,'tikina dataset'!H:H)</f>
        <v>11365.812949711964</v>
      </c>
      <c r="G6" s="23"/>
      <c r="H6" s="88" t="s">
        <v>28</v>
      </c>
    </row>
    <row r="7" spans="1:10" ht="14.25">
      <c r="A7" s="11" t="s">
        <v>243</v>
      </c>
      <c r="B7" s="17" t="s">
        <v>26</v>
      </c>
      <c r="C7" s="18">
        <v>10167</v>
      </c>
      <c r="D7" s="21">
        <f>SUMIF('tikina dataset'!C:C,'provincial dataset'!B7,'tikina dataset'!F:F)</f>
        <v>10527</v>
      </c>
      <c r="E7" s="18">
        <f>SUMIF('tikina dataset'!C:C,'provincial dataset'!B7,'tikina dataset'!G:G)</f>
        <v>2236</v>
      </c>
      <c r="F7" s="23">
        <f>SUMIF('tikina dataset'!C:C,'provincial dataset'!B7,'tikina dataset'!H:H)</f>
        <v>2315.1744663586196</v>
      </c>
      <c r="G7" s="23"/>
      <c r="H7" s="88" t="s">
        <v>31</v>
      </c>
    </row>
    <row r="8" spans="1:10" ht="14.25">
      <c r="A8" s="11" t="s">
        <v>243</v>
      </c>
      <c r="B8" s="26" t="s">
        <v>27</v>
      </c>
      <c r="C8" s="18">
        <v>10683</v>
      </c>
      <c r="D8" s="21">
        <f>SUMIF('tikina dataset'!C:C,'provincial dataset'!B8,'tikina dataset'!F:F)</f>
        <v>11063</v>
      </c>
      <c r="E8" s="18">
        <f>SUMIF('tikina dataset'!C:C,'provincial dataset'!B8,'tikina dataset'!G:G)</f>
        <v>2276</v>
      </c>
      <c r="F8" s="23">
        <f>SUMIF('tikina dataset'!C:C,'provincial dataset'!B8,'tikina dataset'!H:H)</f>
        <v>2356.9805246469105</v>
      </c>
      <c r="G8" s="23"/>
      <c r="H8" s="88" t="s">
        <v>34</v>
      </c>
    </row>
    <row r="9" spans="1:10" ht="14.25">
      <c r="A9" s="11" t="s">
        <v>243</v>
      </c>
      <c r="B9" s="26" t="s">
        <v>28</v>
      </c>
      <c r="C9" s="18">
        <v>16253</v>
      </c>
      <c r="D9" s="21">
        <f>SUMIF('tikina dataset'!C:C,'provincial dataset'!B9,'tikina dataset'!F:F)</f>
        <v>16829</v>
      </c>
      <c r="E9" s="18">
        <f>SUMIF('tikina dataset'!C:C,'provincial dataset'!B9,'tikina dataset'!G:G)</f>
        <v>3353</v>
      </c>
      <c r="F9" s="23">
        <f>SUMIF('tikina dataset'!C:C,'provincial dataset'!B9,'tikina dataset'!H:H)</f>
        <v>3454.6156796790378</v>
      </c>
      <c r="G9" s="23"/>
      <c r="H9" s="88" t="s">
        <v>21</v>
      </c>
    </row>
    <row r="10" spans="1:10" ht="14.25">
      <c r="A10" s="11" t="s">
        <v>371</v>
      </c>
      <c r="B10" s="26" t="s">
        <v>29</v>
      </c>
      <c r="C10" s="18">
        <v>14176</v>
      </c>
      <c r="D10" s="21">
        <f>SUMIF('tikina dataset'!C:C,'provincial dataset'!B10,'tikina dataset'!F:F)</f>
        <v>14679</v>
      </c>
      <c r="E10" s="18">
        <f>SUMIF('tikina dataset'!C:C,'provincial dataset'!B10,'tikina dataset'!G:G)</f>
        <v>3000</v>
      </c>
      <c r="F10" s="23">
        <f>SUMIF('tikina dataset'!C:C,'provincial dataset'!B10,'tikina dataset'!H:H)</f>
        <v>3106.4449302941302</v>
      </c>
      <c r="G10" s="23"/>
      <c r="H10" s="88" t="s">
        <v>35</v>
      </c>
    </row>
    <row r="11" spans="1:10" ht="14.25">
      <c r="A11" s="11" t="s">
        <v>371</v>
      </c>
      <c r="B11" s="26" t="s">
        <v>30</v>
      </c>
      <c r="C11" s="18">
        <v>49344</v>
      </c>
      <c r="D11" s="21">
        <f>SUMIF('tikina dataset'!C:C,'provincial dataset'!B11,'tikina dataset'!F:F)</f>
        <v>51095</v>
      </c>
      <c r="E11" s="18">
        <f>SUMIF('tikina dataset'!C:C,'provincial dataset'!B11,'tikina dataset'!G:G)</f>
        <v>10069</v>
      </c>
      <c r="F11" s="23">
        <f>SUMIF('tikina dataset'!C:C,'provincial dataset'!B11,'tikina dataset'!H:H)</f>
        <v>10426.252083504542</v>
      </c>
      <c r="G11" s="23"/>
      <c r="H11" s="88" t="s">
        <v>25</v>
      </c>
    </row>
    <row r="12" spans="1:10" ht="14.25" customHeight="1">
      <c r="A12" s="11" t="s">
        <v>371</v>
      </c>
      <c r="B12" s="26" t="s">
        <v>31</v>
      </c>
      <c r="C12" s="18">
        <v>72441</v>
      </c>
      <c r="D12" s="21">
        <f>SUMIF('tikina dataset'!C:C,'provincial dataset'!B12,'tikina dataset'!F:F)</f>
        <v>75013</v>
      </c>
      <c r="E12" s="18">
        <f>SUMIF('tikina dataset'!C:C,'provincial dataset'!B12,'tikina dataset'!G:G)</f>
        <v>15511</v>
      </c>
      <c r="F12" s="23">
        <f>SUMIF('tikina dataset'!C:C,'provincial dataset'!B12,'tikina dataset'!H:H)</f>
        <v>16061.717426506633</v>
      </c>
      <c r="G12" s="23"/>
      <c r="H12"/>
    </row>
    <row r="13" spans="1:10" ht="15">
      <c r="A13" s="11" t="s">
        <v>371</v>
      </c>
      <c r="B13" s="33" t="s">
        <v>32</v>
      </c>
      <c r="C13" s="18">
        <v>2002</v>
      </c>
      <c r="D13" s="21">
        <f>SUMIF('tikina dataset'!C:C,'provincial dataset'!B13,'tikina dataset'!F:F)</f>
        <v>2073</v>
      </c>
      <c r="E13" s="18">
        <f>SUMIF('tikina dataset'!C:C,'provincial dataset'!B13,'tikina dataset'!G:G)</f>
        <v>448</v>
      </c>
      <c r="F13" s="23">
        <f>SUMIF('tikina dataset'!C:C,'provincial dataset'!B13,'tikina dataset'!H:H)</f>
        <v>463.90348214162259</v>
      </c>
      <c r="G13" s="23"/>
      <c r="H13"/>
    </row>
    <row r="14" spans="1:10" ht="15">
      <c r="A14" s="11" t="s">
        <v>249</v>
      </c>
      <c r="B14" s="26" t="s">
        <v>33</v>
      </c>
      <c r="C14" s="18">
        <v>231760</v>
      </c>
      <c r="D14" s="21">
        <f>SUMIF('tikina dataset'!C:C,'provincial dataset'!B14,'tikina dataset'!F:F)</f>
        <v>239989</v>
      </c>
      <c r="E14" s="18">
        <f>SUMIF('tikina dataset'!C:C,'provincial dataset'!B14,'tikina dataset'!G:G)</f>
        <v>49859</v>
      </c>
      <c r="F14" s="23">
        <f>SUMIF('tikina dataset'!C:C,'provincial dataset'!B14,'tikina dataset'!H:H)</f>
        <v>51629.291274840922</v>
      </c>
      <c r="G14" s="23"/>
      <c r="H14"/>
    </row>
    <row r="15" spans="1:10" ht="15">
      <c r="A15" s="11" t="s">
        <v>249</v>
      </c>
      <c r="B15" s="26" t="s">
        <v>34</v>
      </c>
      <c r="C15" s="18">
        <v>58387</v>
      </c>
      <c r="D15" s="21">
        <f>SUMIF('tikina dataset'!C:C,'provincial dataset'!B15,'tikina dataset'!F:F)</f>
        <v>60460</v>
      </c>
      <c r="E15" s="18">
        <f>SUMIF('tikina dataset'!C:C,'provincial dataset'!B15,'tikina dataset'!G:G)</f>
        <v>12161</v>
      </c>
      <c r="F15" s="23">
        <f>SUMIF('tikina dataset'!C:C,'provincial dataset'!B15,'tikina dataset'!H:H)</f>
        <v>12592.756431362912</v>
      </c>
      <c r="G15" s="23"/>
      <c r="H15"/>
    </row>
    <row r="16" spans="1:10" ht="15">
      <c r="A16" s="379" t="s">
        <v>249</v>
      </c>
      <c r="B16" s="398" t="s">
        <v>35</v>
      </c>
      <c r="C16" s="27">
        <v>29464</v>
      </c>
      <c r="D16" s="28">
        <f>SUMIF('tikina dataset'!C:C,'provincial dataset'!B16,'tikina dataset'!F:F)</f>
        <v>30510</v>
      </c>
      <c r="E16" s="27">
        <f>SUMIF('tikina dataset'!C:C,'provincial dataset'!B16,'tikina dataset'!G:G)</f>
        <v>6415</v>
      </c>
      <c r="F16" s="29">
        <f>SUMIF('tikina dataset'!C:C,'provincial dataset'!B16,'tikina dataset'!H:H)</f>
        <v>6642.7377029522304</v>
      </c>
      <c r="G16" s="31"/>
      <c r="H16"/>
    </row>
    <row r="17" spans="2:8" ht="15">
      <c r="B17" s="22" t="s">
        <v>16</v>
      </c>
      <c r="C17" s="24">
        <f>SUM(C2:C16)</f>
        <v>837271</v>
      </c>
      <c r="D17" s="25">
        <f>SUM(D2:D16)</f>
        <v>866997</v>
      </c>
      <c r="E17" s="25">
        <f>SUM(E2:E16)</f>
        <v>174423</v>
      </c>
      <c r="F17" s="25">
        <f>SUM(F2:F16)</f>
        <v>186423.29873648964</v>
      </c>
      <c r="G17" s="25"/>
      <c r="H17"/>
    </row>
    <row r="18" spans="2:8" ht="15">
      <c r="H18"/>
    </row>
    <row r="19" spans="2:8" ht="15">
      <c r="H19"/>
    </row>
    <row r="20" spans="2:8" ht="15">
      <c r="H20"/>
    </row>
    <row r="21" spans="2:8" ht="15">
      <c r="H21"/>
    </row>
    <row r="22" spans="2:8" ht="15">
      <c r="H22"/>
    </row>
    <row r="23" spans="2:8" ht="15">
      <c r="H23"/>
    </row>
    <row r="24" spans="2:8" ht="15">
      <c r="H24"/>
    </row>
    <row r="25" spans="2:8" ht="15">
      <c r="H25"/>
    </row>
    <row r="26" spans="2:8" ht="15">
      <c r="H26"/>
    </row>
    <row r="27" spans="2:8" ht="15">
      <c r="H27"/>
    </row>
    <row r="28" spans="2:8" ht="15">
      <c r="H28"/>
    </row>
    <row r="29" spans="2:8" ht="15">
      <c r="H29"/>
    </row>
    <row r="30" spans="2:8" ht="15">
      <c r="H30"/>
    </row>
    <row r="31" spans="2:8" ht="15">
      <c r="H31"/>
    </row>
    <row r="32" spans="2:8" ht="15">
      <c r="H32"/>
    </row>
    <row r="33" spans="8:8" ht="15">
      <c r="H33"/>
    </row>
    <row r="34" spans="8:8" ht="15">
      <c r="H34"/>
    </row>
    <row r="35" spans="8:8" ht="15">
      <c r="H35"/>
    </row>
    <row r="36" spans="8:8" ht="15">
      <c r="H36"/>
    </row>
    <row r="37" spans="8:8" ht="15">
      <c r="H37"/>
    </row>
    <row r="38" spans="8:8" ht="15">
      <c r="H38"/>
    </row>
    <row r="39" spans="8:8" ht="15">
      <c r="H39"/>
    </row>
    <row r="40" spans="8:8" ht="15">
      <c r="H40"/>
    </row>
    <row r="41" spans="8:8" ht="15">
      <c r="H41"/>
    </row>
    <row r="42" spans="8:8" ht="15">
      <c r="H42"/>
    </row>
    <row r="43" spans="8:8" ht="15">
      <c r="H43"/>
    </row>
    <row r="44" spans="8:8" ht="15">
      <c r="H44"/>
    </row>
    <row r="45" spans="8:8" ht="15">
      <c r="H45"/>
    </row>
  </sheetData>
  <autoFilter ref="B1:F17"/>
  <sortState ref="H2:H11">
    <sortCondition ref="H2"/>
  </sortState>
  <printOptions gridLines="1" gridLinesSet="0"/>
  <pageMargins left="0.75" right="0.75" top="1" bottom="1" header="0.5" footer="0.5"/>
  <pageSetup paperSize="0" fitToWidth="0" fitToHeight="0" orientation="portrait"/>
  <headerFooter alignWithMargins="0"/>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79998168889431442"/>
  </sheetPr>
  <dimension ref="A1:R204"/>
  <sheetViews>
    <sheetView workbookViewId="0"/>
  </sheetViews>
  <sheetFormatPr defaultColWidth="8.85546875" defaultRowHeight="15"/>
  <cols>
    <col min="1" max="1" width="7.42578125" style="71" customWidth="1"/>
    <col min="2" max="2" width="13.85546875" style="5" customWidth="1"/>
    <col min="3" max="3" width="13" style="5" customWidth="1"/>
    <col min="4" max="4" width="11.42578125" style="5" customWidth="1"/>
    <col min="5" max="5" width="13.85546875" style="5" customWidth="1"/>
    <col min="6" max="6" width="13.85546875" style="9" customWidth="1"/>
    <col min="7" max="7" width="12" style="4" customWidth="1"/>
    <col min="8" max="8" width="13" style="4" customWidth="1"/>
    <col min="9" max="9" width="10" customWidth="1"/>
    <col min="10" max="10" width="15.140625" style="10" customWidth="1"/>
    <col min="11" max="11" width="11" style="71" customWidth="1"/>
    <col min="12" max="12" width="13.7109375" style="71" customWidth="1"/>
    <col min="13" max="13" width="23.85546875" style="71" customWidth="1"/>
    <col min="14" max="14" width="17.28515625" style="71" customWidth="1"/>
    <col min="15" max="15" width="10" style="71" customWidth="1"/>
    <col min="16" max="16" width="8.85546875" style="222" customWidth="1"/>
    <col min="17" max="18" width="11.42578125" style="71" customWidth="1"/>
    <col min="19" max="16384" width="8.85546875" style="71"/>
  </cols>
  <sheetData>
    <row r="1" spans="1:18" s="7" customFormat="1" ht="38.25" customHeight="1">
      <c r="A1" s="7" t="s">
        <v>541</v>
      </c>
      <c r="B1" s="69" t="s">
        <v>542</v>
      </c>
      <c r="C1" s="69" t="s">
        <v>12</v>
      </c>
      <c r="D1" s="89" t="s">
        <v>695</v>
      </c>
      <c r="E1" s="68" t="s">
        <v>2035</v>
      </c>
      <c r="F1" s="72" t="s">
        <v>693</v>
      </c>
      <c r="G1" s="72" t="s">
        <v>2393</v>
      </c>
      <c r="H1" s="72" t="s">
        <v>2394</v>
      </c>
      <c r="I1" s="76"/>
      <c r="J1" s="69" t="s">
        <v>542</v>
      </c>
      <c r="K1" s="69" t="s">
        <v>12</v>
      </c>
      <c r="L1" s="69" t="s">
        <v>695</v>
      </c>
      <c r="M1" s="75" t="s">
        <v>631</v>
      </c>
      <c r="N1" s="69" t="s">
        <v>2045</v>
      </c>
      <c r="O1" s="77"/>
      <c r="P1" s="221" t="s">
        <v>544</v>
      </c>
      <c r="Q1" s="7" t="s">
        <v>238</v>
      </c>
      <c r="R1" s="323" t="s">
        <v>2397</v>
      </c>
    </row>
    <row r="2" spans="1:18">
      <c r="A2" s="71" t="s">
        <v>548</v>
      </c>
      <c r="B2" s="10" t="s">
        <v>249</v>
      </c>
      <c r="C2" s="10" t="s">
        <v>33</v>
      </c>
      <c r="D2" s="10" t="s">
        <v>33</v>
      </c>
      <c r="E2" s="10">
        <v>43691</v>
      </c>
      <c r="F2" s="70">
        <f t="shared" ref="F2:F33" si="0">SUMIF(Q:Q,D2,R:R)</f>
        <v>45242</v>
      </c>
      <c r="G2" s="73">
        <v>9543</v>
      </c>
      <c r="H2" s="223">
        <f t="shared" ref="H2:H20" si="1">F2/(E2/G2)</f>
        <v>9881.7698381817772</v>
      </c>
      <c r="I2" s="76"/>
      <c r="J2" s="10" t="s">
        <v>243</v>
      </c>
      <c r="K2" s="10" t="s">
        <v>27</v>
      </c>
      <c r="L2" s="10" t="s">
        <v>64</v>
      </c>
      <c r="M2" s="10" t="s">
        <v>64</v>
      </c>
      <c r="N2" s="10">
        <v>945</v>
      </c>
      <c r="O2" s="78"/>
      <c r="P2" s="222" t="s">
        <v>548</v>
      </c>
      <c r="Q2" s="71" t="s">
        <v>33</v>
      </c>
      <c r="R2" s="71">
        <v>45242</v>
      </c>
    </row>
    <row r="3" spans="1:18">
      <c r="A3" s="71" t="s">
        <v>618</v>
      </c>
      <c r="B3" s="10" t="s">
        <v>249</v>
      </c>
      <c r="C3" s="10" t="s">
        <v>34</v>
      </c>
      <c r="D3" s="10" t="s">
        <v>100</v>
      </c>
      <c r="E3" s="10">
        <v>8175</v>
      </c>
      <c r="F3" s="70">
        <f t="shared" si="0"/>
        <v>8465</v>
      </c>
      <c r="G3" s="73">
        <v>1699</v>
      </c>
      <c r="H3" s="223">
        <f t="shared" si="1"/>
        <v>1759.2703363914372</v>
      </c>
      <c r="I3" s="76"/>
      <c r="J3" s="10" t="s">
        <v>243</v>
      </c>
      <c r="K3" s="10" t="s">
        <v>27</v>
      </c>
      <c r="L3" s="10" t="s">
        <v>67</v>
      </c>
      <c r="M3" s="10" t="s">
        <v>64</v>
      </c>
      <c r="N3" s="10">
        <v>1033</v>
      </c>
      <c r="O3" s="78"/>
      <c r="P3" s="222" t="s">
        <v>601</v>
      </c>
      <c r="Q3" s="71" t="s">
        <v>56</v>
      </c>
      <c r="R3" s="71">
        <v>350</v>
      </c>
    </row>
    <row r="4" spans="1:18">
      <c r="A4" s="71" t="s">
        <v>607</v>
      </c>
      <c r="B4" s="10" t="s">
        <v>243</v>
      </c>
      <c r="C4" s="10" t="s">
        <v>28</v>
      </c>
      <c r="D4" s="10" t="s">
        <v>68</v>
      </c>
      <c r="E4" s="10">
        <v>483</v>
      </c>
      <c r="F4" s="70">
        <f t="shared" si="0"/>
        <v>266</v>
      </c>
      <c r="G4" s="73">
        <v>56</v>
      </c>
      <c r="H4" s="223">
        <f t="shared" si="1"/>
        <v>30.840579710144926</v>
      </c>
      <c r="I4" s="76"/>
      <c r="J4" s="10" t="s">
        <v>251</v>
      </c>
      <c r="K4" s="10" t="s">
        <v>25</v>
      </c>
      <c r="L4" s="10" t="s">
        <v>49</v>
      </c>
      <c r="M4" s="10" t="s">
        <v>130</v>
      </c>
      <c r="N4" s="10">
        <v>4400</v>
      </c>
      <c r="O4" s="78"/>
      <c r="P4" s="222" t="s">
        <v>628</v>
      </c>
      <c r="Q4" s="71" t="s">
        <v>21</v>
      </c>
      <c r="R4" s="71">
        <v>149658</v>
      </c>
    </row>
    <row r="5" spans="1:18">
      <c r="A5" s="71" t="s">
        <v>566</v>
      </c>
      <c r="B5" s="10" t="s">
        <v>251</v>
      </c>
      <c r="C5" s="10" t="s">
        <v>25</v>
      </c>
      <c r="D5" s="10" t="s">
        <v>47</v>
      </c>
      <c r="E5" s="10">
        <v>26586</v>
      </c>
      <c r="F5" s="70">
        <f t="shared" si="0"/>
        <v>27530</v>
      </c>
      <c r="G5" s="73">
        <v>5350</v>
      </c>
      <c r="H5" s="223">
        <f t="shared" si="1"/>
        <v>5539.9646430452121</v>
      </c>
      <c r="I5" s="76"/>
      <c r="J5" s="10" t="s">
        <v>251</v>
      </c>
      <c r="K5" s="10" t="s">
        <v>24</v>
      </c>
      <c r="L5" s="10" t="s">
        <v>46</v>
      </c>
      <c r="M5" s="10" t="s">
        <v>632</v>
      </c>
      <c r="N5" s="10">
        <v>2672</v>
      </c>
      <c r="O5" s="78"/>
      <c r="P5" s="222" t="s">
        <v>547</v>
      </c>
      <c r="Q5" s="71" t="s">
        <v>41</v>
      </c>
      <c r="R5" s="71">
        <v>2410</v>
      </c>
    </row>
    <row r="6" spans="1:18">
      <c r="A6" s="71" t="s">
        <v>560</v>
      </c>
      <c r="B6" s="10" t="s">
        <v>251</v>
      </c>
      <c r="C6" s="10" t="s">
        <v>23</v>
      </c>
      <c r="D6" s="10" t="s">
        <v>42</v>
      </c>
      <c r="E6" s="10">
        <v>1125</v>
      </c>
      <c r="F6" s="70">
        <f t="shared" si="0"/>
        <v>1165</v>
      </c>
      <c r="G6" s="73">
        <v>266</v>
      </c>
      <c r="H6" s="223">
        <f t="shared" si="1"/>
        <v>275.45777777777778</v>
      </c>
      <c r="I6" s="76"/>
      <c r="J6" s="10" t="s">
        <v>251</v>
      </c>
      <c r="K6" s="10" t="s">
        <v>25</v>
      </c>
      <c r="L6" s="10" t="s">
        <v>47</v>
      </c>
      <c r="M6" s="10" t="s">
        <v>47</v>
      </c>
      <c r="N6" s="10">
        <v>3158</v>
      </c>
      <c r="O6" s="78"/>
      <c r="P6" s="222" t="s">
        <v>592</v>
      </c>
      <c r="Q6" s="71" t="s">
        <v>9</v>
      </c>
      <c r="R6" s="71">
        <v>4183</v>
      </c>
    </row>
    <row r="7" spans="1:18">
      <c r="A7" s="71" t="s">
        <v>578</v>
      </c>
      <c r="B7" s="10" t="s">
        <v>371</v>
      </c>
      <c r="C7" s="10" t="s">
        <v>29</v>
      </c>
      <c r="D7" s="10" t="s">
        <v>29</v>
      </c>
      <c r="E7" s="10">
        <v>5780</v>
      </c>
      <c r="F7" s="70">
        <f t="shared" si="0"/>
        <v>5985</v>
      </c>
      <c r="G7" s="73">
        <v>1297</v>
      </c>
      <c r="H7" s="223">
        <f t="shared" si="1"/>
        <v>1343.000865051903</v>
      </c>
      <c r="I7" s="76"/>
      <c r="J7" s="10" t="s">
        <v>251</v>
      </c>
      <c r="K7" s="10" t="s">
        <v>21</v>
      </c>
      <c r="L7" s="10" t="s">
        <v>39</v>
      </c>
      <c r="M7" s="10" t="s">
        <v>664</v>
      </c>
      <c r="N7" s="10">
        <v>496</v>
      </c>
      <c r="O7" s="78"/>
      <c r="P7" s="222" t="s">
        <v>613</v>
      </c>
      <c r="Q7" s="71" t="s">
        <v>82</v>
      </c>
      <c r="R7" s="71">
        <v>108</v>
      </c>
    </row>
    <row r="8" spans="1:18">
      <c r="A8" s="71" t="s">
        <v>581</v>
      </c>
      <c r="B8" s="10" t="s">
        <v>371</v>
      </c>
      <c r="C8" s="10" t="s">
        <v>30</v>
      </c>
      <c r="D8" s="10" t="s">
        <v>30</v>
      </c>
      <c r="E8" s="10">
        <v>12798</v>
      </c>
      <c r="F8" s="70">
        <f t="shared" si="0"/>
        <v>13252</v>
      </c>
      <c r="G8" s="73">
        <v>2629</v>
      </c>
      <c r="H8" s="223">
        <f t="shared" si="1"/>
        <v>2722.2619159243632</v>
      </c>
      <c r="I8" s="76"/>
      <c r="J8" s="10" t="s">
        <v>251</v>
      </c>
      <c r="K8" s="10" t="s">
        <v>25</v>
      </c>
      <c r="L8" s="10" t="s">
        <v>49</v>
      </c>
      <c r="M8" s="10" t="s">
        <v>665</v>
      </c>
      <c r="N8" s="10">
        <v>787</v>
      </c>
      <c r="O8" s="78"/>
      <c r="P8" s="222" t="s">
        <v>608</v>
      </c>
      <c r="Q8" s="71" t="s">
        <v>69</v>
      </c>
      <c r="R8" s="71">
        <v>2704</v>
      </c>
    </row>
    <row r="9" spans="1:18">
      <c r="A9" s="71" t="s">
        <v>593</v>
      </c>
      <c r="B9" s="10" t="s">
        <v>243</v>
      </c>
      <c r="C9" s="10" t="s">
        <v>27</v>
      </c>
      <c r="D9" s="10" t="s">
        <v>55</v>
      </c>
      <c r="E9" s="10">
        <v>1024</v>
      </c>
      <c r="F9" s="70">
        <f t="shared" si="0"/>
        <v>1060</v>
      </c>
      <c r="G9" s="73">
        <v>208</v>
      </c>
      <c r="H9" s="223">
        <f t="shared" si="1"/>
        <v>215.3125</v>
      </c>
      <c r="I9" s="76"/>
      <c r="J9" s="10" t="s">
        <v>251</v>
      </c>
      <c r="K9" s="10" t="s">
        <v>25</v>
      </c>
      <c r="L9" s="10" t="s">
        <v>47</v>
      </c>
      <c r="M9" s="10" t="s">
        <v>161</v>
      </c>
      <c r="N9" s="10">
        <v>938</v>
      </c>
      <c r="O9" s="78"/>
      <c r="P9" s="222" t="s">
        <v>616</v>
      </c>
      <c r="Q9" s="71" t="s">
        <v>31</v>
      </c>
      <c r="R9" s="71">
        <v>10072</v>
      </c>
    </row>
    <row r="10" spans="1:18">
      <c r="A10" s="71" t="s">
        <v>613</v>
      </c>
      <c r="B10" s="10" t="s">
        <v>371</v>
      </c>
      <c r="C10" s="10" t="s">
        <v>31</v>
      </c>
      <c r="D10" s="10" t="s">
        <v>82</v>
      </c>
      <c r="E10" s="10">
        <v>104</v>
      </c>
      <c r="F10" s="70">
        <f t="shared" si="0"/>
        <v>108</v>
      </c>
      <c r="G10" s="73">
        <v>26</v>
      </c>
      <c r="H10" s="223">
        <f t="shared" si="1"/>
        <v>27</v>
      </c>
      <c r="I10" s="76"/>
      <c r="J10" s="10" t="s">
        <v>251</v>
      </c>
      <c r="K10" s="10" t="s">
        <v>23</v>
      </c>
      <c r="L10" s="10" t="s">
        <v>23</v>
      </c>
      <c r="M10" s="10" t="s">
        <v>0</v>
      </c>
      <c r="N10" s="10">
        <v>4230</v>
      </c>
      <c r="O10" s="78"/>
      <c r="P10" s="222" t="s">
        <v>582</v>
      </c>
      <c r="Q10" s="71" t="s">
        <v>75</v>
      </c>
      <c r="R10" s="71">
        <v>12400</v>
      </c>
    </row>
    <row r="11" spans="1:18">
      <c r="A11" s="71" t="s">
        <v>619</v>
      </c>
      <c r="B11" s="10" t="s">
        <v>249</v>
      </c>
      <c r="C11" s="10" t="s">
        <v>34</v>
      </c>
      <c r="D11" s="10" t="s">
        <v>101</v>
      </c>
      <c r="E11" s="10">
        <v>7296</v>
      </c>
      <c r="F11" s="70">
        <f t="shared" si="0"/>
        <v>7555</v>
      </c>
      <c r="G11" s="73">
        <v>1451</v>
      </c>
      <c r="H11" s="223">
        <f t="shared" si="1"/>
        <v>1502.5089089912281</v>
      </c>
      <c r="I11" s="76"/>
      <c r="J11" s="10" t="s">
        <v>243</v>
      </c>
      <c r="K11" s="10" t="s">
        <v>28</v>
      </c>
      <c r="L11" s="10" t="s">
        <v>72</v>
      </c>
      <c r="M11" s="10" t="s">
        <v>636</v>
      </c>
      <c r="N11" s="10">
        <v>424</v>
      </c>
      <c r="O11" s="78"/>
      <c r="P11" s="222" t="s">
        <v>575</v>
      </c>
      <c r="Q11" s="71" t="s">
        <v>90</v>
      </c>
      <c r="R11" s="71">
        <v>291</v>
      </c>
    </row>
    <row r="12" spans="1:18">
      <c r="A12" s="71" t="s">
        <v>614</v>
      </c>
      <c r="B12" s="10" t="s">
        <v>371</v>
      </c>
      <c r="C12" s="10" t="s">
        <v>31</v>
      </c>
      <c r="D12" s="10" t="s">
        <v>83</v>
      </c>
      <c r="E12" s="10">
        <v>2115</v>
      </c>
      <c r="F12" s="70">
        <f t="shared" si="0"/>
        <v>2190</v>
      </c>
      <c r="G12" s="73">
        <v>479</v>
      </c>
      <c r="H12" s="223">
        <f t="shared" si="1"/>
        <v>495.98581560283685</v>
      </c>
      <c r="I12" s="76"/>
      <c r="J12" s="10" t="s">
        <v>251</v>
      </c>
      <c r="K12" s="10" t="s">
        <v>25</v>
      </c>
      <c r="L12" s="10" t="s">
        <v>48</v>
      </c>
      <c r="M12" s="10" t="s">
        <v>666</v>
      </c>
      <c r="N12" s="10">
        <v>2079</v>
      </c>
      <c r="O12" s="78"/>
      <c r="P12" s="222" t="s">
        <v>622</v>
      </c>
      <c r="Q12" s="71" t="s">
        <v>104</v>
      </c>
      <c r="R12" s="71">
        <v>13592</v>
      </c>
    </row>
    <row r="13" spans="1:18">
      <c r="A13" s="71" t="s">
        <v>608</v>
      </c>
      <c r="B13" s="10" t="s">
        <v>243</v>
      </c>
      <c r="C13" s="10" t="s">
        <v>28</v>
      </c>
      <c r="D13" s="10" t="s">
        <v>69</v>
      </c>
      <c r="E13" s="10">
        <v>2385</v>
      </c>
      <c r="F13" s="70">
        <f t="shared" si="0"/>
        <v>2704</v>
      </c>
      <c r="G13" s="73">
        <v>549</v>
      </c>
      <c r="H13" s="223">
        <f t="shared" si="1"/>
        <v>622.43018867924525</v>
      </c>
      <c r="I13" s="76"/>
      <c r="J13" s="10" t="s">
        <v>251</v>
      </c>
      <c r="K13" s="10" t="s">
        <v>25</v>
      </c>
      <c r="L13" s="10" t="s">
        <v>47</v>
      </c>
      <c r="M13" s="10" t="s">
        <v>131</v>
      </c>
      <c r="N13" s="10">
        <v>2645</v>
      </c>
      <c r="O13" s="78"/>
      <c r="P13" s="222" t="s">
        <v>591</v>
      </c>
      <c r="Q13" s="71" t="s">
        <v>54</v>
      </c>
      <c r="R13" s="71">
        <v>2224</v>
      </c>
    </row>
    <row r="14" spans="1:18">
      <c r="A14" s="71" t="s">
        <v>571</v>
      </c>
      <c r="B14" s="10" t="s">
        <v>371</v>
      </c>
      <c r="C14" s="10" t="s">
        <v>32</v>
      </c>
      <c r="D14" s="10" t="s">
        <v>86</v>
      </c>
      <c r="E14" s="10">
        <v>116</v>
      </c>
      <c r="F14" s="70">
        <f t="shared" si="0"/>
        <v>120</v>
      </c>
      <c r="G14" s="73">
        <v>22</v>
      </c>
      <c r="H14" s="223">
        <f t="shared" si="1"/>
        <v>22.758620689655174</v>
      </c>
      <c r="I14" s="76"/>
      <c r="J14" s="10" t="s">
        <v>251</v>
      </c>
      <c r="K14" s="10" t="s">
        <v>22</v>
      </c>
      <c r="L14" s="10" t="s">
        <v>41</v>
      </c>
      <c r="M14" s="10" t="s">
        <v>145</v>
      </c>
      <c r="N14" s="10">
        <v>793</v>
      </c>
      <c r="O14" s="78"/>
      <c r="P14" s="222" t="s">
        <v>546</v>
      </c>
      <c r="Q14" s="71" t="s">
        <v>40</v>
      </c>
      <c r="R14" s="71">
        <v>3735</v>
      </c>
    </row>
    <row r="15" spans="1:18">
      <c r="A15" s="71" t="s">
        <v>572</v>
      </c>
      <c r="B15" s="10" t="s">
        <v>371</v>
      </c>
      <c r="C15" s="10" t="s">
        <v>32</v>
      </c>
      <c r="D15" s="10" t="s">
        <v>87</v>
      </c>
      <c r="E15" s="10">
        <v>740</v>
      </c>
      <c r="F15" s="70">
        <f t="shared" si="0"/>
        <v>766</v>
      </c>
      <c r="G15" s="73">
        <v>162</v>
      </c>
      <c r="H15" s="223">
        <f t="shared" si="1"/>
        <v>167.69189189189188</v>
      </c>
      <c r="I15" s="76"/>
      <c r="J15" s="10" t="s">
        <v>251</v>
      </c>
      <c r="K15" s="10" t="s">
        <v>22</v>
      </c>
      <c r="L15" s="10" t="s">
        <v>40</v>
      </c>
      <c r="M15" s="10" t="s">
        <v>40</v>
      </c>
      <c r="N15" s="10">
        <v>3607</v>
      </c>
      <c r="O15" s="78"/>
      <c r="P15" s="222" t="s">
        <v>569</v>
      </c>
      <c r="Q15" s="71" t="s">
        <v>49</v>
      </c>
      <c r="R15" s="71">
        <v>9921</v>
      </c>
    </row>
    <row r="16" spans="1:18">
      <c r="A16" s="71" t="s">
        <v>573</v>
      </c>
      <c r="B16" s="10" t="s">
        <v>371</v>
      </c>
      <c r="C16" s="10" t="s">
        <v>32</v>
      </c>
      <c r="D16" s="10" t="s">
        <v>88</v>
      </c>
      <c r="E16" s="10">
        <v>257</v>
      </c>
      <c r="F16" s="70">
        <f t="shared" si="0"/>
        <v>266</v>
      </c>
      <c r="G16" s="73">
        <v>55</v>
      </c>
      <c r="H16" s="223">
        <f t="shared" si="1"/>
        <v>56.926070038910503</v>
      </c>
      <c r="I16" s="76"/>
      <c r="J16" s="10" t="s">
        <v>251</v>
      </c>
      <c r="K16" s="10" t="s">
        <v>25</v>
      </c>
      <c r="L16" s="10" t="s">
        <v>49</v>
      </c>
      <c r="M16" s="10" t="s">
        <v>49</v>
      </c>
      <c r="N16" s="10">
        <v>2462</v>
      </c>
      <c r="O16" s="78"/>
      <c r="P16" s="222" t="s">
        <v>554</v>
      </c>
      <c r="Q16" s="71" t="s">
        <v>98</v>
      </c>
      <c r="R16" s="71">
        <v>92555</v>
      </c>
    </row>
    <row r="17" spans="1:18">
      <c r="A17" s="71" t="s">
        <v>594</v>
      </c>
      <c r="B17" s="10" t="s">
        <v>243</v>
      </c>
      <c r="C17" s="10" t="s">
        <v>27</v>
      </c>
      <c r="D17" s="10" t="s">
        <v>61</v>
      </c>
      <c r="E17" s="10">
        <v>873</v>
      </c>
      <c r="F17" s="70">
        <f t="shared" si="0"/>
        <v>904</v>
      </c>
      <c r="G17" s="73">
        <v>160</v>
      </c>
      <c r="H17" s="223">
        <f t="shared" si="1"/>
        <v>165.68155784650631</v>
      </c>
      <c r="I17" s="76"/>
      <c r="J17" s="10" t="s">
        <v>251</v>
      </c>
      <c r="K17" s="10" t="s">
        <v>25</v>
      </c>
      <c r="L17" s="10" t="s">
        <v>51</v>
      </c>
      <c r="M17" s="10" t="s">
        <v>271</v>
      </c>
      <c r="N17" s="10">
        <v>2752</v>
      </c>
      <c r="O17" s="78"/>
      <c r="P17" s="222" t="s">
        <v>549</v>
      </c>
      <c r="Q17" s="71" t="s">
        <v>93</v>
      </c>
      <c r="R17" s="71">
        <v>6129</v>
      </c>
    </row>
    <row r="18" spans="1:18">
      <c r="A18" s="71" t="s">
        <v>609</v>
      </c>
      <c r="B18" s="10" t="s">
        <v>243</v>
      </c>
      <c r="C18" s="10" t="s">
        <v>28</v>
      </c>
      <c r="D18" s="10" t="s">
        <v>10</v>
      </c>
      <c r="E18" s="10">
        <v>3449</v>
      </c>
      <c r="F18" s="70">
        <f t="shared" si="0"/>
        <v>3356</v>
      </c>
      <c r="G18" s="73">
        <v>704</v>
      </c>
      <c r="H18" s="223">
        <f t="shared" si="1"/>
        <v>685.01710640765441</v>
      </c>
      <c r="I18" s="76"/>
      <c r="J18" s="10" t="s">
        <v>251</v>
      </c>
      <c r="K18" s="10" t="s">
        <v>22</v>
      </c>
      <c r="L18" s="10" t="s">
        <v>22</v>
      </c>
      <c r="M18" s="10" t="s">
        <v>22</v>
      </c>
      <c r="N18" s="10">
        <v>964</v>
      </c>
      <c r="O18" s="78"/>
      <c r="P18" s="222" t="s">
        <v>567</v>
      </c>
      <c r="Q18" s="71" t="s">
        <v>48</v>
      </c>
      <c r="R18" s="71">
        <v>9554</v>
      </c>
    </row>
    <row r="19" spans="1:18">
      <c r="A19" s="71" t="s">
        <v>615</v>
      </c>
      <c r="B19" s="10" t="s">
        <v>371</v>
      </c>
      <c r="C19" s="10" t="s">
        <v>31</v>
      </c>
      <c r="D19" s="10" t="s">
        <v>84</v>
      </c>
      <c r="E19" s="10">
        <v>54448</v>
      </c>
      <c r="F19" s="70">
        <f t="shared" si="0"/>
        <v>56381</v>
      </c>
      <c r="G19" s="73">
        <v>11918</v>
      </c>
      <c r="H19" s="223">
        <f t="shared" si="1"/>
        <v>12341.110013223624</v>
      </c>
      <c r="I19" s="76"/>
      <c r="J19" s="10" t="s">
        <v>251</v>
      </c>
      <c r="K19" s="10" t="s">
        <v>21</v>
      </c>
      <c r="L19" s="10" t="s">
        <v>36</v>
      </c>
      <c r="M19" s="10" t="s">
        <v>146</v>
      </c>
      <c r="N19" s="10">
        <v>1535</v>
      </c>
      <c r="O19" s="78"/>
      <c r="P19" s="222" t="s">
        <v>551</v>
      </c>
      <c r="Q19" s="71" t="s">
        <v>95</v>
      </c>
      <c r="R19" s="71">
        <v>2970</v>
      </c>
    </row>
    <row r="20" spans="1:18">
      <c r="A20" s="71" t="s">
        <v>595</v>
      </c>
      <c r="B20" s="10" t="s">
        <v>243</v>
      </c>
      <c r="C20" s="10" t="s">
        <v>27</v>
      </c>
      <c r="D20" s="10" t="s">
        <v>62</v>
      </c>
      <c r="E20" s="10">
        <v>1751</v>
      </c>
      <c r="F20" s="70">
        <f t="shared" si="0"/>
        <v>1813</v>
      </c>
      <c r="G20" s="73">
        <v>364</v>
      </c>
      <c r="H20" s="223">
        <f t="shared" si="1"/>
        <v>376.88863506567679</v>
      </c>
      <c r="I20" s="76"/>
      <c r="J20" s="10" t="s">
        <v>251</v>
      </c>
      <c r="K20" s="10" t="s">
        <v>22</v>
      </c>
      <c r="L20" s="10" t="s">
        <v>41</v>
      </c>
      <c r="M20" s="10" t="s">
        <v>646</v>
      </c>
      <c r="N20" s="10">
        <v>846</v>
      </c>
      <c r="O20" s="78"/>
      <c r="P20" s="222" t="s">
        <v>574</v>
      </c>
      <c r="Q20" s="71" t="s">
        <v>89</v>
      </c>
      <c r="R20" s="71">
        <v>250</v>
      </c>
    </row>
    <row r="21" spans="1:18">
      <c r="A21" s="71" t="s">
        <v>606</v>
      </c>
      <c r="B21" s="10" t="s">
        <v>243</v>
      </c>
      <c r="C21" s="10" t="s">
        <v>27</v>
      </c>
      <c r="D21" s="10" t="s">
        <v>2040</v>
      </c>
      <c r="E21" s="10">
        <v>230</v>
      </c>
      <c r="F21" s="70">
        <f t="shared" si="0"/>
        <v>238</v>
      </c>
      <c r="G21" s="73">
        <v>45</v>
      </c>
      <c r="H21" s="223">
        <f t="shared" ref="H21:H52" si="2">F21/(E21/G21)</f>
        <v>46.565217391304351</v>
      </c>
      <c r="I21" s="76"/>
      <c r="J21" s="10" t="s">
        <v>251</v>
      </c>
      <c r="K21" s="10" t="s">
        <v>23</v>
      </c>
      <c r="L21" s="10" t="s">
        <v>44</v>
      </c>
      <c r="M21" s="10" t="s">
        <v>113</v>
      </c>
      <c r="N21" s="10">
        <v>782</v>
      </c>
      <c r="O21" s="78"/>
      <c r="P21" s="222" t="s">
        <v>604</v>
      </c>
      <c r="Q21" s="71" t="s">
        <v>59</v>
      </c>
      <c r="R21" s="71">
        <v>730</v>
      </c>
    </row>
    <row r="22" spans="1:18">
      <c r="A22" s="71" t="s">
        <v>612</v>
      </c>
      <c r="B22" s="10" t="s">
        <v>243</v>
      </c>
      <c r="C22" s="10" t="s">
        <v>28</v>
      </c>
      <c r="D22" s="10" t="s">
        <v>2041</v>
      </c>
      <c r="E22" s="10">
        <v>319</v>
      </c>
      <c r="F22" s="70">
        <f t="shared" si="0"/>
        <v>330</v>
      </c>
      <c r="G22" s="73">
        <v>69</v>
      </c>
      <c r="H22" s="223">
        <f t="shared" si="2"/>
        <v>71.379310344827587</v>
      </c>
      <c r="I22" s="76"/>
      <c r="J22" s="10" t="s">
        <v>251</v>
      </c>
      <c r="K22" s="10" t="s">
        <v>25</v>
      </c>
      <c r="L22" s="10" t="s">
        <v>50</v>
      </c>
      <c r="M22" s="10" t="s">
        <v>135</v>
      </c>
      <c r="N22" s="10">
        <v>685</v>
      </c>
      <c r="O22" s="78"/>
      <c r="P22" s="222" t="s">
        <v>620</v>
      </c>
      <c r="Q22" s="71" t="s">
        <v>102</v>
      </c>
      <c r="R22" s="71">
        <v>2897</v>
      </c>
    </row>
    <row r="23" spans="1:18">
      <c r="A23" s="71" t="s">
        <v>626</v>
      </c>
      <c r="B23" s="10" t="s">
        <v>251</v>
      </c>
      <c r="C23" s="10" t="s">
        <v>21</v>
      </c>
      <c r="D23" s="10" t="s">
        <v>36</v>
      </c>
      <c r="E23" s="10">
        <v>4697</v>
      </c>
      <c r="F23" s="70">
        <f t="shared" si="0"/>
        <v>4864</v>
      </c>
      <c r="G23" s="73">
        <v>946</v>
      </c>
      <c r="H23" s="223">
        <f t="shared" si="2"/>
        <v>979.63466042154573</v>
      </c>
      <c r="I23" s="76"/>
      <c r="J23" s="10" t="s">
        <v>251</v>
      </c>
      <c r="K23" s="10" t="s">
        <v>25</v>
      </c>
      <c r="L23" s="10" t="s">
        <v>47</v>
      </c>
      <c r="M23" s="10" t="s">
        <v>138</v>
      </c>
      <c r="N23" s="10">
        <v>17649</v>
      </c>
      <c r="O23" s="78"/>
      <c r="P23" s="222" t="s">
        <v>556</v>
      </c>
      <c r="Q23" s="71" t="s">
        <v>108</v>
      </c>
      <c r="R23" s="71">
        <v>4348</v>
      </c>
    </row>
    <row r="24" spans="1:18">
      <c r="A24" s="71" t="s">
        <v>596</v>
      </c>
      <c r="B24" s="10" t="s">
        <v>243</v>
      </c>
      <c r="C24" s="10" t="s">
        <v>27</v>
      </c>
      <c r="D24" s="10" t="s">
        <v>64</v>
      </c>
      <c r="E24" s="10">
        <v>945</v>
      </c>
      <c r="F24" s="70">
        <f t="shared" si="0"/>
        <v>979</v>
      </c>
      <c r="G24" s="73">
        <v>226</v>
      </c>
      <c r="H24" s="223">
        <f t="shared" si="2"/>
        <v>234.1312169312169</v>
      </c>
      <c r="I24" s="76"/>
      <c r="J24" s="10" t="s">
        <v>251</v>
      </c>
      <c r="K24" s="10" t="s">
        <v>25</v>
      </c>
      <c r="L24" s="10" t="s">
        <v>48</v>
      </c>
      <c r="M24" s="10" t="s">
        <v>633</v>
      </c>
      <c r="N24" s="10">
        <v>858</v>
      </c>
      <c r="O24" s="78"/>
      <c r="P24" s="222" t="s">
        <v>577</v>
      </c>
      <c r="Q24" s="71" t="s">
        <v>2042</v>
      </c>
      <c r="R24" s="71">
        <v>150</v>
      </c>
    </row>
    <row r="25" spans="1:18">
      <c r="A25" s="71" t="s">
        <v>616</v>
      </c>
      <c r="B25" s="10" t="s">
        <v>371</v>
      </c>
      <c r="C25" s="10" t="s">
        <v>31</v>
      </c>
      <c r="D25" s="10" t="s">
        <v>31</v>
      </c>
      <c r="E25" s="10">
        <v>9727</v>
      </c>
      <c r="F25" s="70">
        <f t="shared" si="0"/>
        <v>10072</v>
      </c>
      <c r="G25" s="73">
        <v>1984</v>
      </c>
      <c r="H25" s="223">
        <f t="shared" si="2"/>
        <v>2054.3690757684794</v>
      </c>
      <c r="I25" s="76"/>
      <c r="J25" s="10" t="s">
        <v>251</v>
      </c>
      <c r="K25" s="10" t="s">
        <v>21</v>
      </c>
      <c r="L25" s="10" t="s">
        <v>36</v>
      </c>
      <c r="M25" s="10" t="s">
        <v>649</v>
      </c>
      <c r="N25" s="10">
        <v>1175</v>
      </c>
      <c r="O25" s="78"/>
      <c r="P25" s="222" t="s">
        <v>621</v>
      </c>
      <c r="Q25" s="71" t="s">
        <v>103</v>
      </c>
      <c r="R25" s="71">
        <v>16562</v>
      </c>
    </row>
    <row r="26" spans="1:18">
      <c r="A26" s="71" t="s">
        <v>549</v>
      </c>
      <c r="B26" s="10" t="s">
        <v>249</v>
      </c>
      <c r="C26" s="10" t="s">
        <v>33</v>
      </c>
      <c r="D26" s="10" t="s">
        <v>93</v>
      </c>
      <c r="E26" s="10">
        <v>5919</v>
      </c>
      <c r="F26" s="70">
        <f t="shared" si="0"/>
        <v>6129</v>
      </c>
      <c r="G26" s="73">
        <v>1201</v>
      </c>
      <c r="H26" s="223">
        <f t="shared" si="2"/>
        <v>1243.6102382159149</v>
      </c>
      <c r="I26" s="76"/>
      <c r="J26" s="10" t="s">
        <v>251</v>
      </c>
      <c r="K26" s="10" t="s">
        <v>25</v>
      </c>
      <c r="L26" s="10" t="s">
        <v>49</v>
      </c>
      <c r="M26" s="10" t="s">
        <v>193</v>
      </c>
      <c r="N26" s="10">
        <v>1932</v>
      </c>
      <c r="O26" s="78"/>
      <c r="P26" s="222" t="s">
        <v>623</v>
      </c>
      <c r="Q26" s="71" t="s">
        <v>105</v>
      </c>
      <c r="R26" s="71">
        <v>5621</v>
      </c>
    </row>
    <row r="27" spans="1:18">
      <c r="A27" s="71" t="s">
        <v>574</v>
      </c>
      <c r="B27" s="10" t="s">
        <v>371</v>
      </c>
      <c r="C27" s="10" t="s">
        <v>32</v>
      </c>
      <c r="D27" s="10" t="s">
        <v>89</v>
      </c>
      <c r="E27" s="10">
        <v>241</v>
      </c>
      <c r="F27" s="70">
        <f t="shared" si="0"/>
        <v>250</v>
      </c>
      <c r="G27" s="73">
        <v>52</v>
      </c>
      <c r="H27" s="223">
        <f t="shared" si="2"/>
        <v>53.941908713692939</v>
      </c>
      <c r="I27" s="76"/>
      <c r="J27" s="10" t="s">
        <v>243</v>
      </c>
      <c r="K27" s="10" t="s">
        <v>28</v>
      </c>
      <c r="L27" s="10" t="s">
        <v>72</v>
      </c>
      <c r="M27" s="10" t="s">
        <v>637</v>
      </c>
      <c r="N27" s="10">
        <v>876</v>
      </c>
      <c r="O27" s="78"/>
      <c r="P27" s="222" t="s">
        <v>618</v>
      </c>
      <c r="Q27" s="71" t="s">
        <v>100</v>
      </c>
      <c r="R27" s="71">
        <v>8465</v>
      </c>
    </row>
    <row r="28" spans="1:18">
      <c r="A28" s="71" t="s">
        <v>620</v>
      </c>
      <c r="B28" s="10" t="s">
        <v>249</v>
      </c>
      <c r="C28" s="10" t="s">
        <v>34</v>
      </c>
      <c r="D28" s="10" t="s">
        <v>102</v>
      </c>
      <c r="E28" s="10">
        <v>2798</v>
      </c>
      <c r="F28" s="70">
        <f t="shared" si="0"/>
        <v>2897</v>
      </c>
      <c r="G28" s="73">
        <v>632</v>
      </c>
      <c r="H28" s="223">
        <f t="shared" si="2"/>
        <v>654.36168691922796</v>
      </c>
      <c r="I28" s="76"/>
      <c r="J28" s="10" t="s">
        <v>251</v>
      </c>
      <c r="K28" s="10" t="s">
        <v>21</v>
      </c>
      <c r="L28" s="10" t="s">
        <v>21</v>
      </c>
      <c r="M28" s="10" t="s">
        <v>671</v>
      </c>
      <c r="N28" s="10">
        <v>1968</v>
      </c>
      <c r="O28" s="78"/>
      <c r="P28" s="222" t="s">
        <v>605</v>
      </c>
      <c r="Q28" s="71" t="s">
        <v>60</v>
      </c>
      <c r="R28" s="71">
        <v>400</v>
      </c>
    </row>
    <row r="29" spans="1:18">
      <c r="A29" s="71" t="s">
        <v>621</v>
      </c>
      <c r="B29" s="10" t="s">
        <v>249</v>
      </c>
      <c r="C29" s="10" t="s">
        <v>34</v>
      </c>
      <c r="D29" s="10" t="s">
        <v>103</v>
      </c>
      <c r="E29" s="10">
        <v>15994</v>
      </c>
      <c r="F29" s="70">
        <f t="shared" si="0"/>
        <v>16562</v>
      </c>
      <c r="G29" s="73">
        <v>3363</v>
      </c>
      <c r="H29" s="223">
        <f t="shared" si="2"/>
        <v>3482.4312867325248</v>
      </c>
      <c r="I29" s="76"/>
      <c r="J29" s="10" t="s">
        <v>243</v>
      </c>
      <c r="K29" s="10" t="s">
        <v>27</v>
      </c>
      <c r="L29" s="10" t="s">
        <v>65</v>
      </c>
      <c r="M29" s="10" t="s">
        <v>65</v>
      </c>
      <c r="N29" s="10">
        <v>672</v>
      </c>
      <c r="O29" s="78"/>
      <c r="P29" s="222" t="s">
        <v>561</v>
      </c>
      <c r="Q29" s="71" t="s">
        <v>44</v>
      </c>
      <c r="R29" s="71">
        <v>3187</v>
      </c>
    </row>
    <row r="30" spans="1:18">
      <c r="A30" s="71" t="s">
        <v>627</v>
      </c>
      <c r="B30" s="10" t="s">
        <v>251</v>
      </c>
      <c r="C30" s="10" t="s">
        <v>21</v>
      </c>
      <c r="D30" s="10" t="s">
        <v>37</v>
      </c>
      <c r="E30" s="10">
        <v>3836</v>
      </c>
      <c r="F30" s="70">
        <f t="shared" si="0"/>
        <v>3972</v>
      </c>
      <c r="G30" s="73">
        <v>838</v>
      </c>
      <c r="H30" s="223">
        <f t="shared" si="2"/>
        <v>867.71011470281542</v>
      </c>
      <c r="I30" s="76"/>
      <c r="J30" s="10" t="s">
        <v>243</v>
      </c>
      <c r="K30" s="10" t="s">
        <v>27</v>
      </c>
      <c r="L30" s="10" t="s">
        <v>4</v>
      </c>
      <c r="M30" s="10" t="s">
        <v>65</v>
      </c>
      <c r="N30" s="10">
        <v>1384</v>
      </c>
      <c r="O30" s="78"/>
      <c r="P30" s="222" t="s">
        <v>564</v>
      </c>
      <c r="Q30" s="71" t="s">
        <v>46</v>
      </c>
      <c r="R30" s="71">
        <v>3765</v>
      </c>
    </row>
    <row r="31" spans="1:18">
      <c r="A31" s="71" t="s">
        <v>597</v>
      </c>
      <c r="B31" s="10" t="s">
        <v>243</v>
      </c>
      <c r="C31" s="10" t="s">
        <v>27</v>
      </c>
      <c r="D31" s="10" t="s">
        <v>65</v>
      </c>
      <c r="E31" s="10">
        <v>672</v>
      </c>
      <c r="F31" s="70">
        <f t="shared" si="0"/>
        <v>696</v>
      </c>
      <c r="G31" s="73">
        <v>154</v>
      </c>
      <c r="H31" s="223">
        <f t="shared" si="2"/>
        <v>159.5</v>
      </c>
      <c r="I31" s="76"/>
      <c r="J31" s="10" t="s">
        <v>251</v>
      </c>
      <c r="K31" s="10" t="s">
        <v>25</v>
      </c>
      <c r="L31" s="10" t="s">
        <v>51</v>
      </c>
      <c r="M31" s="10" t="s">
        <v>112</v>
      </c>
      <c r="N31" s="10">
        <v>1450</v>
      </c>
      <c r="O31" s="78"/>
      <c r="P31" s="222" t="s">
        <v>583</v>
      </c>
      <c r="Q31" s="71" t="s">
        <v>76</v>
      </c>
      <c r="R31" s="71">
        <v>2749</v>
      </c>
    </row>
    <row r="32" spans="1:18">
      <c r="A32" s="71" t="s">
        <v>598</v>
      </c>
      <c r="B32" s="10" t="s">
        <v>243</v>
      </c>
      <c r="C32" s="10" t="s">
        <v>27</v>
      </c>
      <c r="D32" s="10" t="s">
        <v>4</v>
      </c>
      <c r="E32" s="10">
        <v>1384</v>
      </c>
      <c r="F32" s="70">
        <f t="shared" si="0"/>
        <v>1433</v>
      </c>
      <c r="G32" s="73">
        <v>287</v>
      </c>
      <c r="H32" s="223">
        <f t="shared" si="2"/>
        <v>297.16112716763001</v>
      </c>
      <c r="I32" s="76"/>
      <c r="J32" s="10" t="s">
        <v>251</v>
      </c>
      <c r="K32" s="10" t="s">
        <v>25</v>
      </c>
      <c r="L32" s="10" t="s">
        <v>50</v>
      </c>
      <c r="M32" s="10" t="s">
        <v>650</v>
      </c>
      <c r="N32" s="10">
        <v>795</v>
      </c>
      <c r="O32" s="78"/>
      <c r="P32" s="222" t="s">
        <v>627</v>
      </c>
      <c r="Q32" s="71" t="s">
        <v>37</v>
      </c>
      <c r="R32" s="71">
        <v>3972</v>
      </c>
    </row>
    <row r="33" spans="1:18">
      <c r="A33" s="71" t="s">
        <v>599</v>
      </c>
      <c r="B33" s="10" t="s">
        <v>243</v>
      </c>
      <c r="C33" s="10" t="s">
        <v>27</v>
      </c>
      <c r="D33" s="10" t="s">
        <v>66</v>
      </c>
      <c r="E33" s="10">
        <v>469</v>
      </c>
      <c r="F33" s="70">
        <f t="shared" si="0"/>
        <v>486</v>
      </c>
      <c r="G33" s="73">
        <v>102</v>
      </c>
      <c r="H33" s="223">
        <f t="shared" si="2"/>
        <v>105.69722814498935</v>
      </c>
      <c r="I33" s="76"/>
      <c r="J33" s="10" t="s">
        <v>251</v>
      </c>
      <c r="K33" s="10" t="s">
        <v>23</v>
      </c>
      <c r="L33" s="10" t="s">
        <v>44</v>
      </c>
      <c r="M33" s="10" t="s">
        <v>44</v>
      </c>
      <c r="N33" s="10">
        <v>1008</v>
      </c>
      <c r="O33" s="78"/>
      <c r="P33" s="222" t="s">
        <v>597</v>
      </c>
      <c r="Q33" s="71" t="s">
        <v>65</v>
      </c>
      <c r="R33" s="71">
        <v>696</v>
      </c>
    </row>
    <row r="34" spans="1:18">
      <c r="A34" s="71" t="s">
        <v>600</v>
      </c>
      <c r="B34" s="10" t="s">
        <v>243</v>
      </c>
      <c r="C34" s="10" t="s">
        <v>27</v>
      </c>
      <c r="D34" s="10" t="s">
        <v>67</v>
      </c>
      <c r="E34" s="10">
        <v>1033</v>
      </c>
      <c r="F34" s="70">
        <f t="shared" ref="F34:F65" si="3">SUMIF(Q:Q,D34,R:R)</f>
        <v>1070</v>
      </c>
      <c r="G34" s="73">
        <v>234</v>
      </c>
      <c r="H34" s="223">
        <f t="shared" si="2"/>
        <v>242.3814133591481</v>
      </c>
      <c r="I34" s="76"/>
      <c r="J34" s="10" t="s">
        <v>251</v>
      </c>
      <c r="K34" s="10" t="s">
        <v>21</v>
      </c>
      <c r="L34" s="10" t="s">
        <v>39</v>
      </c>
      <c r="M34" s="10" t="s">
        <v>652</v>
      </c>
      <c r="N34" s="10">
        <v>1366</v>
      </c>
      <c r="O34" s="78"/>
      <c r="P34" s="222" t="s">
        <v>598</v>
      </c>
      <c r="Q34" s="71" t="s">
        <v>4</v>
      </c>
      <c r="R34" s="71">
        <v>1433</v>
      </c>
    </row>
    <row r="35" spans="1:18">
      <c r="A35" s="71" t="s">
        <v>589</v>
      </c>
      <c r="B35" s="10" t="s">
        <v>243</v>
      </c>
      <c r="C35" s="10" t="s">
        <v>26</v>
      </c>
      <c r="D35" s="10" t="s">
        <v>52</v>
      </c>
      <c r="E35" s="10">
        <v>2257</v>
      </c>
      <c r="F35" s="70">
        <f t="shared" si="3"/>
        <v>2337</v>
      </c>
      <c r="G35" s="73">
        <v>512</v>
      </c>
      <c r="H35" s="223">
        <f t="shared" si="2"/>
        <v>530.14798404962335</v>
      </c>
      <c r="I35" s="76"/>
      <c r="J35" s="10" t="s">
        <v>251</v>
      </c>
      <c r="K35" s="10" t="s">
        <v>24</v>
      </c>
      <c r="L35" s="10" t="s">
        <v>46</v>
      </c>
      <c r="M35" s="10" t="s">
        <v>46</v>
      </c>
      <c r="N35" s="10">
        <v>964</v>
      </c>
      <c r="O35" s="78"/>
      <c r="P35" s="222" t="s">
        <v>599</v>
      </c>
      <c r="Q35" s="71" t="s">
        <v>66</v>
      </c>
      <c r="R35" s="71">
        <v>486</v>
      </c>
    </row>
    <row r="36" spans="1:18">
      <c r="A36" s="71" t="s">
        <v>590</v>
      </c>
      <c r="B36" s="10" t="s">
        <v>243</v>
      </c>
      <c r="C36" s="10" t="s">
        <v>26</v>
      </c>
      <c r="D36" s="10" t="s">
        <v>53</v>
      </c>
      <c r="E36" s="10">
        <v>1722</v>
      </c>
      <c r="F36" s="70">
        <f t="shared" si="3"/>
        <v>1783</v>
      </c>
      <c r="G36" s="73">
        <v>379</v>
      </c>
      <c r="H36" s="223">
        <f t="shared" si="2"/>
        <v>392.42566782810684</v>
      </c>
      <c r="I36" s="76"/>
      <c r="J36" s="10" t="s">
        <v>251</v>
      </c>
      <c r="K36" s="10" t="s">
        <v>25</v>
      </c>
      <c r="L36" s="10" t="s">
        <v>48</v>
      </c>
      <c r="M36" s="10" t="s">
        <v>46</v>
      </c>
      <c r="N36" s="10">
        <v>2229</v>
      </c>
      <c r="O36" s="78"/>
      <c r="P36" s="222" t="s">
        <v>606</v>
      </c>
      <c r="Q36" s="71" t="s">
        <v>2040</v>
      </c>
      <c r="R36" s="71">
        <v>238</v>
      </c>
    </row>
    <row r="37" spans="1:18">
      <c r="A37" s="71" t="s">
        <v>550</v>
      </c>
      <c r="B37" s="10" t="s">
        <v>249</v>
      </c>
      <c r="C37" s="10" t="s">
        <v>33</v>
      </c>
      <c r="D37" s="10" t="s">
        <v>94</v>
      </c>
      <c r="E37" s="10">
        <v>51724</v>
      </c>
      <c r="F37" s="70">
        <f t="shared" si="3"/>
        <v>53558</v>
      </c>
      <c r="G37" s="73">
        <v>11437</v>
      </c>
      <c r="H37" s="223">
        <f t="shared" si="2"/>
        <v>11842.526602737607</v>
      </c>
      <c r="I37" s="76"/>
      <c r="J37" s="10" t="s">
        <v>251</v>
      </c>
      <c r="K37" s="10" t="s">
        <v>21</v>
      </c>
      <c r="L37" s="10" t="s">
        <v>36</v>
      </c>
      <c r="M37" s="10" t="s">
        <v>656</v>
      </c>
      <c r="N37" s="10">
        <v>757</v>
      </c>
      <c r="O37" s="78"/>
      <c r="P37" s="222" t="s">
        <v>612</v>
      </c>
      <c r="Q37" s="71" t="s">
        <v>2041</v>
      </c>
      <c r="R37" s="71">
        <v>330</v>
      </c>
    </row>
    <row r="38" spans="1:18">
      <c r="A38" s="71" t="s">
        <v>610</v>
      </c>
      <c r="B38" s="10" t="s">
        <v>243</v>
      </c>
      <c r="C38" s="10" t="s">
        <v>28</v>
      </c>
      <c r="D38" s="10" t="s">
        <v>71</v>
      </c>
      <c r="E38" s="10">
        <v>602</v>
      </c>
      <c r="F38" s="70">
        <f t="shared" si="3"/>
        <v>623</v>
      </c>
      <c r="G38" s="73">
        <v>131</v>
      </c>
      <c r="H38" s="223">
        <f t="shared" si="2"/>
        <v>135.56976744186045</v>
      </c>
      <c r="I38" s="76"/>
      <c r="J38" s="10" t="s">
        <v>243</v>
      </c>
      <c r="K38" s="10" t="s">
        <v>27</v>
      </c>
      <c r="L38" s="10" t="s">
        <v>66</v>
      </c>
      <c r="M38" s="10" t="s">
        <v>66</v>
      </c>
      <c r="N38" s="10">
        <v>469</v>
      </c>
      <c r="O38" s="78"/>
      <c r="P38" s="222" t="s">
        <v>607</v>
      </c>
      <c r="Q38" s="71" t="s">
        <v>68</v>
      </c>
      <c r="R38" s="71">
        <v>266</v>
      </c>
    </row>
    <row r="39" spans="1:18">
      <c r="A39" s="71" t="s">
        <v>628</v>
      </c>
      <c r="B39" s="10" t="s">
        <v>251</v>
      </c>
      <c r="C39" s="10" t="s">
        <v>21</v>
      </c>
      <c r="D39" s="10" t="s">
        <v>21</v>
      </c>
      <c r="E39" s="10">
        <v>144526</v>
      </c>
      <c r="F39" s="70">
        <f t="shared" si="3"/>
        <v>149658</v>
      </c>
      <c r="G39" s="73">
        <v>28550</v>
      </c>
      <c r="H39" s="223">
        <f t="shared" si="2"/>
        <v>29563.787138646334</v>
      </c>
      <c r="I39" s="76"/>
      <c r="J39" s="10" t="s">
        <v>251</v>
      </c>
      <c r="K39" s="10" t="s">
        <v>23</v>
      </c>
      <c r="L39" s="10" t="s">
        <v>42</v>
      </c>
      <c r="M39" s="10" t="s">
        <v>168</v>
      </c>
      <c r="N39" s="10">
        <v>536</v>
      </c>
      <c r="O39" s="78"/>
      <c r="P39" s="222" t="s">
        <v>557</v>
      </c>
      <c r="Q39" s="71" t="s">
        <v>109</v>
      </c>
      <c r="R39" s="71">
        <v>4410</v>
      </c>
    </row>
    <row r="40" spans="1:18">
      <c r="A40" s="71" t="s">
        <v>591</v>
      </c>
      <c r="B40" s="10" t="s">
        <v>243</v>
      </c>
      <c r="C40" s="10" t="s">
        <v>26</v>
      </c>
      <c r="D40" s="10" t="s">
        <v>54</v>
      </c>
      <c r="E40" s="10">
        <v>2148</v>
      </c>
      <c r="F40" s="70">
        <f t="shared" si="3"/>
        <v>2224</v>
      </c>
      <c r="G40" s="73">
        <v>480</v>
      </c>
      <c r="H40" s="223">
        <f t="shared" si="2"/>
        <v>496.98324022346372</v>
      </c>
      <c r="I40" s="76"/>
      <c r="J40" s="10" t="s">
        <v>251</v>
      </c>
      <c r="K40" s="10" t="s">
        <v>24</v>
      </c>
      <c r="L40" s="10" t="s">
        <v>24</v>
      </c>
      <c r="M40" s="10" t="s">
        <v>635</v>
      </c>
      <c r="N40" s="10">
        <v>11716</v>
      </c>
      <c r="O40" s="78"/>
      <c r="P40" s="222" t="s">
        <v>558</v>
      </c>
      <c r="Q40" s="71" t="s">
        <v>110</v>
      </c>
      <c r="R40" s="71">
        <v>14970</v>
      </c>
    </row>
    <row r="41" spans="1:18">
      <c r="A41" s="71" t="s">
        <v>567</v>
      </c>
      <c r="B41" s="10" t="s">
        <v>251</v>
      </c>
      <c r="C41" s="10" t="s">
        <v>25</v>
      </c>
      <c r="D41" s="10" t="s">
        <v>48</v>
      </c>
      <c r="E41" s="10">
        <v>9226</v>
      </c>
      <c r="F41" s="70">
        <f t="shared" si="3"/>
        <v>9554</v>
      </c>
      <c r="G41" s="73">
        <v>1757</v>
      </c>
      <c r="H41" s="223">
        <f t="shared" si="2"/>
        <v>1819.464339908953</v>
      </c>
      <c r="I41" s="76"/>
      <c r="J41" s="10" t="s">
        <v>251</v>
      </c>
      <c r="K41" s="10" t="s">
        <v>23</v>
      </c>
      <c r="L41" s="10" t="s">
        <v>43</v>
      </c>
      <c r="M41" s="10" t="s">
        <v>23</v>
      </c>
      <c r="N41" s="10">
        <v>20529</v>
      </c>
      <c r="O41" s="78"/>
      <c r="P41" s="222" t="s">
        <v>626</v>
      </c>
      <c r="Q41" s="71" t="s">
        <v>36</v>
      </c>
      <c r="R41" s="71">
        <v>4864</v>
      </c>
    </row>
    <row r="42" spans="1:18">
      <c r="A42" s="71" t="s">
        <v>556</v>
      </c>
      <c r="B42" s="10" t="s">
        <v>249</v>
      </c>
      <c r="C42" s="10" t="s">
        <v>35</v>
      </c>
      <c r="D42" s="10" t="s">
        <v>108</v>
      </c>
      <c r="E42" s="10">
        <v>4199</v>
      </c>
      <c r="F42" s="70">
        <f t="shared" si="3"/>
        <v>4348</v>
      </c>
      <c r="G42" s="73">
        <v>929</v>
      </c>
      <c r="H42" s="223">
        <f t="shared" si="2"/>
        <v>961.96522981662292</v>
      </c>
      <c r="I42" s="76"/>
      <c r="J42" s="10" t="s">
        <v>251</v>
      </c>
      <c r="K42" s="10" t="s">
        <v>25</v>
      </c>
      <c r="L42" s="10" t="s">
        <v>47</v>
      </c>
      <c r="M42" s="10" t="s">
        <v>116</v>
      </c>
      <c r="N42" s="10">
        <v>1558</v>
      </c>
      <c r="O42" s="78"/>
      <c r="P42" s="222" t="s">
        <v>630</v>
      </c>
      <c r="Q42" s="71" t="s">
        <v>39</v>
      </c>
      <c r="R42" s="71">
        <v>4081</v>
      </c>
    </row>
    <row r="43" spans="1:18">
      <c r="A43" s="71" t="s">
        <v>557</v>
      </c>
      <c r="B43" s="10" t="s">
        <v>249</v>
      </c>
      <c r="C43" s="10" t="s">
        <v>35</v>
      </c>
      <c r="D43" s="10" t="s">
        <v>109</v>
      </c>
      <c r="E43" s="10">
        <v>4259</v>
      </c>
      <c r="F43" s="70">
        <f t="shared" si="3"/>
        <v>4410</v>
      </c>
      <c r="G43" s="73">
        <v>880</v>
      </c>
      <c r="H43" s="223">
        <f t="shared" si="2"/>
        <v>911.19981216247947</v>
      </c>
      <c r="I43" s="76"/>
      <c r="J43" s="10" t="s">
        <v>243</v>
      </c>
      <c r="K43" s="10" t="s">
        <v>28</v>
      </c>
      <c r="L43" s="10" t="s">
        <v>72</v>
      </c>
      <c r="M43" s="10" t="s">
        <v>639</v>
      </c>
      <c r="N43" s="10">
        <v>863</v>
      </c>
      <c r="O43" s="78"/>
      <c r="P43" s="222" t="s">
        <v>568</v>
      </c>
      <c r="Q43" s="71" t="s">
        <v>51</v>
      </c>
      <c r="R43" s="71">
        <v>6812</v>
      </c>
    </row>
    <row r="44" spans="1:18">
      <c r="A44" s="71" t="s">
        <v>545</v>
      </c>
      <c r="B44" s="10" t="s">
        <v>251</v>
      </c>
      <c r="C44" s="10" t="s">
        <v>22</v>
      </c>
      <c r="D44" s="10" t="s">
        <v>22</v>
      </c>
      <c r="E44" s="10">
        <v>964</v>
      </c>
      <c r="F44" s="70">
        <f t="shared" si="3"/>
        <v>998</v>
      </c>
      <c r="G44" s="73">
        <v>182</v>
      </c>
      <c r="H44" s="223">
        <f t="shared" si="2"/>
        <v>188.41908713692948</v>
      </c>
      <c r="I44" s="76"/>
      <c r="J44" s="10" t="s">
        <v>243</v>
      </c>
      <c r="K44" s="10" t="s">
        <v>26</v>
      </c>
      <c r="L44" s="10" t="s">
        <v>52</v>
      </c>
      <c r="M44" s="10" t="s">
        <v>52</v>
      </c>
      <c r="N44" s="10">
        <v>1584</v>
      </c>
      <c r="O44" s="78"/>
      <c r="P44" s="222" t="s">
        <v>565</v>
      </c>
      <c r="Q44" s="71" t="s">
        <v>24</v>
      </c>
      <c r="R44" s="71">
        <v>15132</v>
      </c>
    </row>
    <row r="45" spans="1:18" ht="15" customHeight="1">
      <c r="A45" s="71" t="s">
        <v>582</v>
      </c>
      <c r="B45" s="10" t="s">
        <v>371</v>
      </c>
      <c r="C45" s="10" t="s">
        <v>30</v>
      </c>
      <c r="D45" s="10" t="s">
        <v>75</v>
      </c>
      <c r="E45" s="10">
        <v>11977</v>
      </c>
      <c r="F45" s="70">
        <f t="shared" si="3"/>
        <v>12400</v>
      </c>
      <c r="G45" s="73">
        <v>2541</v>
      </c>
      <c r="H45" s="223">
        <f t="shared" si="2"/>
        <v>2630.742255990649</v>
      </c>
      <c r="I45" s="76"/>
      <c r="J45" s="10" t="s">
        <v>251</v>
      </c>
      <c r="K45" s="10" t="s">
        <v>23</v>
      </c>
      <c r="L45" s="10" t="s">
        <v>44</v>
      </c>
      <c r="M45" s="10" t="s">
        <v>117</v>
      </c>
      <c r="N45" s="10">
        <v>866</v>
      </c>
      <c r="O45" s="78"/>
      <c r="P45" s="222" t="s">
        <v>559</v>
      </c>
      <c r="Q45" s="71" t="s">
        <v>111</v>
      </c>
      <c r="R45" s="71">
        <v>6782</v>
      </c>
    </row>
    <row r="46" spans="1:18">
      <c r="A46" s="71" t="s">
        <v>622</v>
      </c>
      <c r="B46" s="10" t="s">
        <v>249</v>
      </c>
      <c r="C46" s="10" t="s">
        <v>34</v>
      </c>
      <c r="D46" s="10" t="s">
        <v>104</v>
      </c>
      <c r="E46" s="10">
        <v>13126</v>
      </c>
      <c r="F46" s="70">
        <f t="shared" si="3"/>
        <v>13592</v>
      </c>
      <c r="G46" s="73">
        <v>2740</v>
      </c>
      <c r="H46" s="223">
        <f t="shared" si="2"/>
        <v>2837.2756361420084</v>
      </c>
      <c r="I46" s="76"/>
      <c r="J46" s="10" t="s">
        <v>251</v>
      </c>
      <c r="K46" s="10" t="s">
        <v>23</v>
      </c>
      <c r="L46" s="10" t="s">
        <v>23</v>
      </c>
      <c r="M46" s="10" t="s">
        <v>672</v>
      </c>
      <c r="N46" s="10">
        <v>322</v>
      </c>
      <c r="O46" s="78"/>
      <c r="P46" s="222" t="s">
        <v>571</v>
      </c>
      <c r="Q46" s="71" t="s">
        <v>86</v>
      </c>
      <c r="R46" s="71">
        <v>120</v>
      </c>
    </row>
    <row r="47" spans="1:18">
      <c r="A47" s="71" t="s">
        <v>551</v>
      </c>
      <c r="B47" s="10" t="s">
        <v>249</v>
      </c>
      <c r="C47" s="10" t="s">
        <v>33</v>
      </c>
      <c r="D47" s="10" t="s">
        <v>95</v>
      </c>
      <c r="E47" s="10">
        <v>2868</v>
      </c>
      <c r="F47" s="70">
        <f t="shared" si="3"/>
        <v>2970</v>
      </c>
      <c r="G47" s="73">
        <v>588</v>
      </c>
      <c r="H47" s="223">
        <f t="shared" si="2"/>
        <v>608.91213389121333</v>
      </c>
      <c r="I47" s="76"/>
      <c r="J47" s="10" t="s">
        <v>243</v>
      </c>
      <c r="K47" s="10" t="s">
        <v>26</v>
      </c>
      <c r="L47" s="10" t="s">
        <v>53</v>
      </c>
      <c r="M47" s="10" t="s">
        <v>53</v>
      </c>
      <c r="N47" s="10">
        <v>1461</v>
      </c>
      <c r="O47" s="78"/>
      <c r="P47" s="222" t="s">
        <v>576</v>
      </c>
      <c r="Q47" s="71" t="s">
        <v>91</v>
      </c>
      <c r="R47" s="71">
        <v>230</v>
      </c>
    </row>
    <row r="48" spans="1:18">
      <c r="A48" s="71" t="s">
        <v>623</v>
      </c>
      <c r="B48" s="10" t="s">
        <v>249</v>
      </c>
      <c r="C48" s="10" t="s">
        <v>34</v>
      </c>
      <c r="D48" s="10" t="s">
        <v>105</v>
      </c>
      <c r="E48" s="10">
        <v>5428</v>
      </c>
      <c r="F48" s="70">
        <f t="shared" si="3"/>
        <v>5621</v>
      </c>
      <c r="G48" s="73">
        <v>1083</v>
      </c>
      <c r="H48" s="223">
        <f t="shared" si="2"/>
        <v>1121.5075534266764</v>
      </c>
      <c r="I48" s="76"/>
      <c r="J48" s="10" t="s">
        <v>243</v>
      </c>
      <c r="K48" s="10" t="s">
        <v>28</v>
      </c>
      <c r="L48" s="10" t="s">
        <v>71</v>
      </c>
      <c r="M48" s="10" t="s">
        <v>71</v>
      </c>
      <c r="N48" s="10">
        <v>602</v>
      </c>
      <c r="O48" s="78"/>
      <c r="P48" s="222" t="s">
        <v>566</v>
      </c>
      <c r="Q48" s="71" t="s">
        <v>47</v>
      </c>
      <c r="R48" s="71">
        <v>27530</v>
      </c>
    </row>
    <row r="49" spans="1:18">
      <c r="A49" s="71" t="s">
        <v>552</v>
      </c>
      <c r="B49" s="10" t="s">
        <v>249</v>
      </c>
      <c r="C49" s="10" t="s">
        <v>33</v>
      </c>
      <c r="D49" s="10" t="s">
        <v>96</v>
      </c>
      <c r="E49" s="10">
        <v>11927</v>
      </c>
      <c r="F49" s="70">
        <f t="shared" si="3"/>
        <v>12353</v>
      </c>
      <c r="G49" s="73">
        <v>2493</v>
      </c>
      <c r="H49" s="223">
        <f t="shared" si="2"/>
        <v>2582.0431793409912</v>
      </c>
      <c r="I49" s="76"/>
      <c r="J49" s="10" t="s">
        <v>243</v>
      </c>
      <c r="K49" s="10" t="s">
        <v>26</v>
      </c>
      <c r="L49" s="10" t="s">
        <v>54</v>
      </c>
      <c r="M49" s="10" t="s">
        <v>54</v>
      </c>
      <c r="N49" s="10">
        <v>2148</v>
      </c>
      <c r="O49" s="78"/>
      <c r="P49" s="222" t="s">
        <v>602</v>
      </c>
      <c r="Q49" s="71" t="s">
        <v>57</v>
      </c>
      <c r="R49" s="71">
        <v>159</v>
      </c>
    </row>
    <row r="50" spans="1:18">
      <c r="A50" s="71" t="s">
        <v>601</v>
      </c>
      <c r="B50" s="10" t="s">
        <v>243</v>
      </c>
      <c r="C50" s="10" t="s">
        <v>27</v>
      </c>
      <c r="D50" s="10" t="s">
        <v>56</v>
      </c>
      <c r="E50" s="10">
        <v>338</v>
      </c>
      <c r="F50" s="70">
        <f t="shared" si="3"/>
        <v>350</v>
      </c>
      <c r="G50" s="73">
        <v>87</v>
      </c>
      <c r="H50" s="223">
        <f t="shared" si="2"/>
        <v>90.088757396449708</v>
      </c>
      <c r="I50" s="76"/>
      <c r="J50" s="10" t="s">
        <v>243</v>
      </c>
      <c r="K50" s="10" t="s">
        <v>28</v>
      </c>
      <c r="L50" s="10" t="s">
        <v>72</v>
      </c>
      <c r="M50" s="10" t="s">
        <v>3</v>
      </c>
      <c r="N50" s="10">
        <v>2540</v>
      </c>
      <c r="O50" s="78"/>
      <c r="P50" s="222" t="s">
        <v>560</v>
      </c>
      <c r="Q50" s="71" t="s">
        <v>42</v>
      </c>
      <c r="R50" s="71">
        <v>1165</v>
      </c>
    </row>
    <row r="51" spans="1:18">
      <c r="A51" s="71" t="s">
        <v>575</v>
      </c>
      <c r="B51" s="10" t="s">
        <v>371</v>
      </c>
      <c r="C51" s="10" t="s">
        <v>32</v>
      </c>
      <c r="D51" s="10" t="s">
        <v>90</v>
      </c>
      <c r="E51" s="10">
        <v>281</v>
      </c>
      <c r="F51" s="70">
        <f t="shared" si="3"/>
        <v>291</v>
      </c>
      <c r="G51" s="73">
        <v>65</v>
      </c>
      <c r="H51" s="223">
        <f t="shared" si="2"/>
        <v>67.313167259786482</v>
      </c>
      <c r="I51" s="76"/>
      <c r="J51" s="10" t="s">
        <v>251</v>
      </c>
      <c r="K51" s="10" t="s">
        <v>23</v>
      </c>
      <c r="L51" s="10" t="s">
        <v>23</v>
      </c>
      <c r="M51" s="10" t="s">
        <v>23</v>
      </c>
      <c r="N51" s="10">
        <v>3085</v>
      </c>
      <c r="O51" s="78"/>
      <c r="P51" s="222" t="s">
        <v>600</v>
      </c>
      <c r="Q51" s="71" t="s">
        <v>67</v>
      </c>
      <c r="R51" s="71">
        <v>1070</v>
      </c>
    </row>
    <row r="52" spans="1:18">
      <c r="A52" s="71" t="s">
        <v>561</v>
      </c>
      <c r="B52" s="10" t="s">
        <v>251</v>
      </c>
      <c r="C52" s="10" t="s">
        <v>23</v>
      </c>
      <c r="D52" s="10" t="s">
        <v>44</v>
      </c>
      <c r="E52" s="10">
        <v>2656</v>
      </c>
      <c r="F52" s="70">
        <f t="shared" si="3"/>
        <v>3187</v>
      </c>
      <c r="G52" s="73">
        <v>605</v>
      </c>
      <c r="H52" s="223">
        <f t="shared" si="2"/>
        <v>725.95444277108436</v>
      </c>
      <c r="I52" s="76"/>
      <c r="J52" s="10" t="s">
        <v>251</v>
      </c>
      <c r="K52" s="10" t="s">
        <v>21</v>
      </c>
      <c r="L52" s="10" t="s">
        <v>38</v>
      </c>
      <c r="M52" s="10" t="s">
        <v>674</v>
      </c>
      <c r="N52" s="10">
        <v>2992</v>
      </c>
      <c r="O52" s="78"/>
      <c r="P52" s="222" t="s">
        <v>579</v>
      </c>
      <c r="Q52" s="71" t="s">
        <v>73</v>
      </c>
      <c r="R52" s="71">
        <v>4733</v>
      </c>
    </row>
    <row r="53" spans="1:18">
      <c r="A53" s="71" t="s">
        <v>564</v>
      </c>
      <c r="B53" s="10" t="s">
        <v>251</v>
      </c>
      <c r="C53" s="10" t="s">
        <v>24</v>
      </c>
      <c r="D53" s="10" t="s">
        <v>46</v>
      </c>
      <c r="E53" s="10">
        <v>3636</v>
      </c>
      <c r="F53" s="70">
        <f t="shared" si="3"/>
        <v>3765</v>
      </c>
      <c r="G53" s="73">
        <v>691</v>
      </c>
      <c r="H53" s="223">
        <f t="shared" ref="H53:H84" si="4">F53/(E53/G53)</f>
        <v>715.51567656765678</v>
      </c>
      <c r="I53" s="76"/>
      <c r="J53" s="10" t="s">
        <v>251</v>
      </c>
      <c r="K53" s="10" t="s">
        <v>21</v>
      </c>
      <c r="L53" s="10" t="s">
        <v>37</v>
      </c>
      <c r="M53" s="10" t="s">
        <v>122</v>
      </c>
      <c r="N53" s="10">
        <v>538</v>
      </c>
      <c r="O53" s="78"/>
      <c r="P53" s="222" t="s">
        <v>585</v>
      </c>
      <c r="Q53" s="71" t="s">
        <v>78</v>
      </c>
      <c r="R53" s="71">
        <v>3550</v>
      </c>
    </row>
    <row r="54" spans="1:18">
      <c r="A54" s="71" t="s">
        <v>576</v>
      </c>
      <c r="B54" s="10" t="s">
        <v>371</v>
      </c>
      <c r="C54" s="10" t="s">
        <v>32</v>
      </c>
      <c r="D54" s="10" t="s">
        <v>91</v>
      </c>
      <c r="E54" s="10">
        <v>222</v>
      </c>
      <c r="F54" s="70">
        <f t="shared" si="3"/>
        <v>230</v>
      </c>
      <c r="G54" s="73">
        <v>64</v>
      </c>
      <c r="H54" s="223">
        <f t="shared" si="4"/>
        <v>66.306306306306311</v>
      </c>
      <c r="I54" s="76"/>
      <c r="J54" s="10" t="s">
        <v>251</v>
      </c>
      <c r="K54" s="10" t="s">
        <v>21</v>
      </c>
      <c r="L54" s="10" t="s">
        <v>37</v>
      </c>
      <c r="M54" s="10" t="s">
        <v>37</v>
      </c>
      <c r="N54" s="10">
        <v>936</v>
      </c>
      <c r="O54" s="78"/>
      <c r="P54" s="222" t="s">
        <v>570</v>
      </c>
      <c r="Q54" s="71" t="s">
        <v>50</v>
      </c>
      <c r="R54" s="71">
        <v>3853</v>
      </c>
    </row>
    <row r="55" spans="1:18">
      <c r="A55" s="71" t="s">
        <v>602</v>
      </c>
      <c r="B55" s="10" t="s">
        <v>243</v>
      </c>
      <c r="C55" s="10" t="s">
        <v>27</v>
      </c>
      <c r="D55" s="10" t="s">
        <v>57</v>
      </c>
      <c r="E55" s="10">
        <v>154</v>
      </c>
      <c r="F55" s="70">
        <f t="shared" si="3"/>
        <v>159</v>
      </c>
      <c r="G55" s="73">
        <v>33</v>
      </c>
      <c r="H55" s="223">
        <f t="shared" si="4"/>
        <v>34.071428571428569</v>
      </c>
      <c r="I55" s="76"/>
      <c r="J55" s="10" t="s">
        <v>251</v>
      </c>
      <c r="K55" s="10" t="s">
        <v>25</v>
      </c>
      <c r="L55" s="10" t="s">
        <v>50</v>
      </c>
      <c r="M55" s="10" t="s">
        <v>148</v>
      </c>
      <c r="N55" s="10">
        <v>557</v>
      </c>
      <c r="O55" s="78"/>
      <c r="P55" s="222" t="s">
        <v>587</v>
      </c>
      <c r="Q55" s="71" t="s">
        <v>80</v>
      </c>
      <c r="R55" s="71">
        <v>6540</v>
      </c>
    </row>
    <row r="56" spans="1:18">
      <c r="A56" s="71" t="s">
        <v>603</v>
      </c>
      <c r="B56" s="10" t="s">
        <v>243</v>
      </c>
      <c r="C56" s="10" t="s">
        <v>27</v>
      </c>
      <c r="D56" s="10" t="s">
        <v>58</v>
      </c>
      <c r="E56" s="10">
        <v>719</v>
      </c>
      <c r="F56" s="70">
        <f t="shared" si="3"/>
        <v>745</v>
      </c>
      <c r="G56" s="73">
        <v>150</v>
      </c>
      <c r="H56" s="223">
        <f t="shared" si="4"/>
        <v>155.42420027816414</v>
      </c>
      <c r="I56" s="76"/>
      <c r="J56" s="10" t="s">
        <v>251</v>
      </c>
      <c r="K56" s="10" t="s">
        <v>23</v>
      </c>
      <c r="L56" s="10" t="s">
        <v>45</v>
      </c>
      <c r="M56" s="10" t="s">
        <v>23</v>
      </c>
      <c r="N56" s="10">
        <v>68673</v>
      </c>
      <c r="O56" s="78"/>
      <c r="P56" s="222" t="s">
        <v>589</v>
      </c>
      <c r="Q56" s="71" t="s">
        <v>52</v>
      </c>
      <c r="R56" s="71">
        <v>2337</v>
      </c>
    </row>
    <row r="57" spans="1:18">
      <c r="A57" s="71" t="s">
        <v>611</v>
      </c>
      <c r="B57" s="10" t="s">
        <v>243</v>
      </c>
      <c r="C57" s="10" t="s">
        <v>28</v>
      </c>
      <c r="D57" s="10" t="s">
        <v>72</v>
      </c>
      <c r="E57" s="10">
        <v>9223</v>
      </c>
      <c r="F57" s="70">
        <f t="shared" si="3"/>
        <v>9550</v>
      </c>
      <c r="G57" s="73">
        <v>1844</v>
      </c>
      <c r="H57" s="223">
        <f t="shared" si="4"/>
        <v>1909.3787270953053</v>
      </c>
      <c r="I57" s="76"/>
      <c r="J57" s="10" t="s">
        <v>251</v>
      </c>
      <c r="K57" s="10" t="s">
        <v>25</v>
      </c>
      <c r="L57" s="10" t="s">
        <v>51</v>
      </c>
      <c r="M57" s="10" t="s">
        <v>51</v>
      </c>
      <c r="N57" s="10">
        <v>2376</v>
      </c>
      <c r="O57" s="78"/>
      <c r="P57" s="222" t="s">
        <v>590</v>
      </c>
      <c r="Q57" s="71" t="s">
        <v>53</v>
      </c>
      <c r="R57" s="71">
        <v>1783</v>
      </c>
    </row>
    <row r="58" spans="1:18">
      <c r="A58" s="71" t="s">
        <v>577</v>
      </c>
      <c r="B58" s="10" t="s">
        <v>371</v>
      </c>
      <c r="C58" s="10" t="s">
        <v>32</v>
      </c>
      <c r="D58" s="10" t="s">
        <v>2042</v>
      </c>
      <c r="E58" s="10">
        <v>145</v>
      </c>
      <c r="F58" s="70">
        <f t="shared" si="3"/>
        <v>150</v>
      </c>
      <c r="G58" s="73">
        <v>28</v>
      </c>
      <c r="H58" s="223">
        <f t="shared" si="4"/>
        <v>28.96551724137931</v>
      </c>
      <c r="I58" s="76"/>
      <c r="J58" s="10" t="s">
        <v>251</v>
      </c>
      <c r="K58" s="10" t="s">
        <v>25</v>
      </c>
      <c r="L58" s="10" t="s">
        <v>50</v>
      </c>
      <c r="M58" s="10" t="s">
        <v>51</v>
      </c>
      <c r="N58" s="10">
        <v>398</v>
      </c>
      <c r="O58" s="78"/>
      <c r="P58" s="222" t="s">
        <v>545</v>
      </c>
      <c r="Q58" s="71" t="s">
        <v>22</v>
      </c>
      <c r="R58" s="71">
        <v>998</v>
      </c>
    </row>
    <row r="59" spans="1:18">
      <c r="A59" s="71" t="s">
        <v>583</v>
      </c>
      <c r="B59" s="10" t="s">
        <v>371</v>
      </c>
      <c r="C59" s="10" t="s">
        <v>30</v>
      </c>
      <c r="D59" s="10" t="s">
        <v>76</v>
      </c>
      <c r="E59" s="10">
        <v>2655</v>
      </c>
      <c r="F59" s="70">
        <f t="shared" si="3"/>
        <v>2749</v>
      </c>
      <c r="G59" s="73">
        <v>525</v>
      </c>
      <c r="H59" s="223">
        <f t="shared" si="4"/>
        <v>543.5875706214689</v>
      </c>
      <c r="I59" s="76"/>
      <c r="J59" s="10" t="s">
        <v>251</v>
      </c>
      <c r="K59" s="10" t="s">
        <v>21</v>
      </c>
      <c r="L59" s="10" t="s">
        <v>37</v>
      </c>
      <c r="M59" s="10" t="s">
        <v>175</v>
      </c>
      <c r="N59" s="10">
        <v>827</v>
      </c>
      <c r="O59" s="78"/>
      <c r="P59" s="222" t="s">
        <v>629</v>
      </c>
      <c r="Q59" s="71" t="s">
        <v>38</v>
      </c>
      <c r="R59" s="71">
        <v>3894</v>
      </c>
    </row>
    <row r="60" spans="1:18">
      <c r="A60" s="71" t="s">
        <v>558</v>
      </c>
      <c r="B60" s="10" t="s">
        <v>249</v>
      </c>
      <c r="C60" s="10" t="s">
        <v>35</v>
      </c>
      <c r="D60" s="10" t="s">
        <v>110</v>
      </c>
      <c r="E60" s="10">
        <v>14457</v>
      </c>
      <c r="F60" s="70">
        <f t="shared" si="3"/>
        <v>14970</v>
      </c>
      <c r="G60" s="73">
        <v>3205</v>
      </c>
      <c r="H60" s="223">
        <f t="shared" si="4"/>
        <v>3318.7279518572323</v>
      </c>
      <c r="I60" s="76"/>
      <c r="J60" s="10" t="s">
        <v>251</v>
      </c>
      <c r="K60" s="10" t="s">
        <v>22</v>
      </c>
      <c r="L60" s="10" t="s">
        <v>41</v>
      </c>
      <c r="M60" s="10" t="s">
        <v>41</v>
      </c>
      <c r="N60" s="10">
        <v>688</v>
      </c>
      <c r="O60" s="78"/>
      <c r="P60" s="222" t="s">
        <v>572</v>
      </c>
      <c r="Q60" s="71" t="s">
        <v>87</v>
      </c>
      <c r="R60" s="71">
        <v>766</v>
      </c>
    </row>
    <row r="61" spans="1:18">
      <c r="A61" s="71" t="s">
        <v>562</v>
      </c>
      <c r="B61" s="10" t="s">
        <v>251</v>
      </c>
      <c r="C61" s="10" t="s">
        <v>23</v>
      </c>
      <c r="D61" s="10" t="s">
        <v>23</v>
      </c>
      <c r="E61" s="10">
        <v>7804</v>
      </c>
      <c r="F61" s="70">
        <f t="shared" si="3"/>
        <v>7859</v>
      </c>
      <c r="G61" s="73">
        <v>1538</v>
      </c>
      <c r="H61" s="223">
        <f t="shared" si="4"/>
        <v>1548.8393131727321</v>
      </c>
      <c r="I61" s="76"/>
      <c r="J61" s="10" t="s">
        <v>243</v>
      </c>
      <c r="K61" s="10" t="s">
        <v>27</v>
      </c>
      <c r="L61" s="10" t="s">
        <v>56</v>
      </c>
      <c r="M61" s="10" t="s">
        <v>56</v>
      </c>
      <c r="N61" s="10">
        <v>338</v>
      </c>
      <c r="O61" s="78"/>
      <c r="P61" s="222" t="s">
        <v>563</v>
      </c>
      <c r="Q61" s="71" t="s">
        <v>45</v>
      </c>
      <c r="R61" s="71">
        <v>92369</v>
      </c>
    </row>
    <row r="62" spans="1:18">
      <c r="A62" s="71" t="s">
        <v>624</v>
      </c>
      <c r="B62" s="10" t="s">
        <v>249</v>
      </c>
      <c r="C62" s="10" t="s">
        <v>34</v>
      </c>
      <c r="D62" s="10" t="s">
        <v>106</v>
      </c>
      <c r="E62" s="10">
        <v>4663</v>
      </c>
      <c r="F62" s="70">
        <f t="shared" si="3"/>
        <v>4829</v>
      </c>
      <c r="G62" s="73">
        <v>976</v>
      </c>
      <c r="H62" s="223">
        <f t="shared" si="4"/>
        <v>1010.7450139395239</v>
      </c>
      <c r="I62" s="76"/>
      <c r="J62" s="10" t="s">
        <v>251</v>
      </c>
      <c r="K62" s="10" t="s">
        <v>21</v>
      </c>
      <c r="L62" s="10" t="s">
        <v>39</v>
      </c>
      <c r="M62" s="10" t="s">
        <v>209</v>
      </c>
      <c r="N62" s="10">
        <v>1107</v>
      </c>
      <c r="O62" s="78"/>
      <c r="P62" s="222" t="s">
        <v>625</v>
      </c>
      <c r="Q62" s="71" t="s">
        <v>107</v>
      </c>
      <c r="R62" s="71">
        <v>939</v>
      </c>
    </row>
    <row r="63" spans="1:18">
      <c r="A63" s="71" t="s">
        <v>559</v>
      </c>
      <c r="B63" s="10" t="s">
        <v>249</v>
      </c>
      <c r="C63" s="10" t="s">
        <v>35</v>
      </c>
      <c r="D63" s="10" t="s">
        <v>111</v>
      </c>
      <c r="E63" s="324">
        <v>6549</v>
      </c>
      <c r="F63" s="70">
        <f t="shared" si="3"/>
        <v>6782</v>
      </c>
      <c r="G63" s="325">
        <v>1401</v>
      </c>
      <c r="H63" s="326">
        <f t="shared" si="4"/>
        <v>1450.8447091158955</v>
      </c>
      <c r="I63" s="76"/>
      <c r="J63" s="10" t="s">
        <v>243</v>
      </c>
      <c r="K63" s="10" t="s">
        <v>27</v>
      </c>
      <c r="L63" s="10" t="s">
        <v>57</v>
      </c>
      <c r="M63" s="10" t="s">
        <v>57</v>
      </c>
      <c r="N63" s="10">
        <v>154</v>
      </c>
      <c r="O63" s="78"/>
      <c r="P63" s="222" t="s">
        <v>603</v>
      </c>
      <c r="Q63" s="71" t="s">
        <v>58</v>
      </c>
      <c r="R63" s="71">
        <v>745</v>
      </c>
    </row>
    <row r="64" spans="1:18">
      <c r="A64" s="71" t="s">
        <v>584</v>
      </c>
      <c r="B64" s="10" t="s">
        <v>371</v>
      </c>
      <c r="C64" s="10" t="s">
        <v>30</v>
      </c>
      <c r="D64" s="10" t="s">
        <v>77</v>
      </c>
      <c r="E64" s="10">
        <v>2583</v>
      </c>
      <c r="F64" s="70">
        <f t="shared" si="3"/>
        <v>2675</v>
      </c>
      <c r="G64" s="73">
        <v>548</v>
      </c>
      <c r="H64" s="223">
        <f t="shared" si="4"/>
        <v>567.51838946960902</v>
      </c>
      <c r="I64" s="76"/>
      <c r="J64" s="10" t="s">
        <v>243</v>
      </c>
      <c r="K64" s="10" t="s">
        <v>27</v>
      </c>
      <c r="L64" s="10" t="s">
        <v>58</v>
      </c>
      <c r="M64" s="10" t="s">
        <v>58</v>
      </c>
      <c r="N64" s="10">
        <v>719</v>
      </c>
      <c r="O64" s="78"/>
      <c r="P64" s="222" t="s">
        <v>553</v>
      </c>
      <c r="Q64" s="71" t="s">
        <v>97</v>
      </c>
      <c r="R64" s="9">
        <v>24465</v>
      </c>
    </row>
    <row r="65" spans="1:18">
      <c r="A65" s="71" t="s">
        <v>617</v>
      </c>
      <c r="B65" s="10" t="s">
        <v>371</v>
      </c>
      <c r="C65" s="10" t="s">
        <v>31</v>
      </c>
      <c r="D65" s="10" t="s">
        <v>85</v>
      </c>
      <c r="E65" s="10">
        <v>6047</v>
      </c>
      <c r="F65" s="70">
        <f t="shared" si="3"/>
        <v>6262</v>
      </c>
      <c r="G65" s="73">
        <v>1104</v>
      </c>
      <c r="H65" s="223">
        <f t="shared" si="4"/>
        <v>1143.2525219116917</v>
      </c>
      <c r="I65" s="76"/>
      <c r="J65" s="10" t="s">
        <v>243</v>
      </c>
      <c r="K65" s="10" t="s">
        <v>28</v>
      </c>
      <c r="L65" s="10" t="s">
        <v>68</v>
      </c>
      <c r="M65" s="10" t="s">
        <v>68</v>
      </c>
      <c r="N65" s="10">
        <v>483</v>
      </c>
      <c r="O65" s="78"/>
      <c r="P65" s="222" t="s">
        <v>573</v>
      </c>
      <c r="Q65" s="71" t="s">
        <v>88</v>
      </c>
      <c r="R65" s="71">
        <v>266</v>
      </c>
    </row>
    <row r="66" spans="1:18">
      <c r="A66" s="71" t="s">
        <v>568</v>
      </c>
      <c r="B66" s="10" t="s">
        <v>251</v>
      </c>
      <c r="C66" s="10" t="s">
        <v>25</v>
      </c>
      <c r="D66" s="10" t="s">
        <v>51</v>
      </c>
      <c r="E66" s="10">
        <v>6578</v>
      </c>
      <c r="F66" s="70">
        <f t="shared" ref="F66:F87" si="5">SUMIF(Q:Q,D66,R:R)</f>
        <v>6812</v>
      </c>
      <c r="G66" s="73">
        <v>1105</v>
      </c>
      <c r="H66" s="223">
        <f t="shared" si="4"/>
        <v>1144.308300395257</v>
      </c>
      <c r="I66" s="76"/>
      <c r="J66" s="10" t="s">
        <v>243</v>
      </c>
      <c r="K66" s="10" t="s">
        <v>28</v>
      </c>
      <c r="L66" s="10" t="s">
        <v>72</v>
      </c>
      <c r="M66" s="10" t="s">
        <v>150</v>
      </c>
      <c r="N66" s="10">
        <v>1279</v>
      </c>
      <c r="O66" s="78"/>
      <c r="P66" s="222" t="s">
        <v>552</v>
      </c>
      <c r="Q66" s="71" t="s">
        <v>96</v>
      </c>
      <c r="R66" s="71">
        <v>12353</v>
      </c>
    </row>
    <row r="67" spans="1:18">
      <c r="A67" s="71" t="s">
        <v>565</v>
      </c>
      <c r="B67" s="10" t="s">
        <v>251</v>
      </c>
      <c r="C67" s="10" t="s">
        <v>24</v>
      </c>
      <c r="D67" s="10" t="s">
        <v>24</v>
      </c>
      <c r="E67" s="10">
        <v>14613</v>
      </c>
      <c r="F67" s="70">
        <f t="shared" si="5"/>
        <v>15132</v>
      </c>
      <c r="G67" s="73">
        <v>3067</v>
      </c>
      <c r="H67" s="223">
        <f t="shared" si="4"/>
        <v>3175.9285567645247</v>
      </c>
      <c r="I67" s="76"/>
      <c r="J67" s="10" t="s">
        <v>251</v>
      </c>
      <c r="K67" s="10" t="s">
        <v>21</v>
      </c>
      <c r="L67" s="10" t="s">
        <v>36</v>
      </c>
      <c r="M67" s="10" t="s">
        <v>640</v>
      </c>
      <c r="N67" s="10">
        <v>1230</v>
      </c>
      <c r="O67" s="78"/>
      <c r="P67" s="222" t="s">
        <v>580</v>
      </c>
      <c r="Q67" s="71" t="s">
        <v>74</v>
      </c>
      <c r="R67" s="71">
        <v>3961</v>
      </c>
    </row>
    <row r="68" spans="1:18">
      <c r="A68" s="71" t="s">
        <v>563</v>
      </c>
      <c r="B68" s="10" t="s">
        <v>251</v>
      </c>
      <c r="C68" s="10" t="s">
        <v>23</v>
      </c>
      <c r="D68" s="10" t="s">
        <v>45</v>
      </c>
      <c r="E68" s="10">
        <v>68673</v>
      </c>
      <c r="F68" s="70">
        <f t="shared" si="5"/>
        <v>92369</v>
      </c>
      <c r="G68" s="73">
        <v>18637</v>
      </c>
      <c r="H68" s="223">
        <f t="shared" si="4"/>
        <v>25067.800343657625</v>
      </c>
      <c r="I68" s="76"/>
      <c r="J68" s="10" t="s">
        <v>251</v>
      </c>
      <c r="K68" s="10" t="s">
        <v>21</v>
      </c>
      <c r="L68" s="10" t="s">
        <v>39</v>
      </c>
      <c r="M68" s="10" t="s">
        <v>641</v>
      </c>
      <c r="N68" s="10">
        <v>972</v>
      </c>
      <c r="O68" s="78"/>
      <c r="P68" s="222" t="s">
        <v>588</v>
      </c>
      <c r="Q68" s="71" t="s">
        <v>81</v>
      </c>
      <c r="R68" s="71">
        <v>5076</v>
      </c>
    </row>
    <row r="69" spans="1:18">
      <c r="A69" s="71" t="s">
        <v>553</v>
      </c>
      <c r="B69" s="10" t="s">
        <v>249</v>
      </c>
      <c r="C69" s="10" t="s">
        <v>33</v>
      </c>
      <c r="D69" s="10" t="s">
        <v>97</v>
      </c>
      <c r="E69" s="10">
        <v>23626</v>
      </c>
      <c r="F69" s="70">
        <f t="shared" si="5"/>
        <v>24465</v>
      </c>
      <c r="G69" s="73">
        <v>5058</v>
      </c>
      <c r="H69" s="223">
        <f t="shared" si="4"/>
        <v>5237.6183018708207</v>
      </c>
      <c r="I69" s="76"/>
      <c r="J69" s="10" t="s">
        <v>251</v>
      </c>
      <c r="K69" s="10" t="s">
        <v>21</v>
      </c>
      <c r="L69" s="10" t="s">
        <v>37</v>
      </c>
      <c r="M69" s="10" t="s">
        <v>642</v>
      </c>
      <c r="N69" s="10">
        <v>1535</v>
      </c>
      <c r="O69" s="78"/>
      <c r="P69" s="222" t="s">
        <v>586</v>
      </c>
      <c r="Q69" s="71" t="s">
        <v>79</v>
      </c>
      <c r="R69" s="71">
        <v>4853</v>
      </c>
    </row>
    <row r="70" spans="1:18">
      <c r="A70" s="71" t="s">
        <v>592</v>
      </c>
      <c r="B70" s="10" t="s">
        <v>243</v>
      </c>
      <c r="C70" s="10" t="s">
        <v>26</v>
      </c>
      <c r="D70" s="10" t="s">
        <v>9</v>
      </c>
      <c r="E70" s="10">
        <v>4040</v>
      </c>
      <c r="F70" s="70">
        <f t="shared" si="5"/>
        <v>4183</v>
      </c>
      <c r="G70" s="73">
        <v>865</v>
      </c>
      <c r="H70" s="223">
        <f t="shared" si="4"/>
        <v>895.61757425742576</v>
      </c>
      <c r="I70" s="76"/>
      <c r="J70" s="10" t="s">
        <v>243</v>
      </c>
      <c r="K70" s="10" t="s">
        <v>26</v>
      </c>
      <c r="L70" s="10" t="s">
        <v>9</v>
      </c>
      <c r="M70" s="10" t="s">
        <v>657</v>
      </c>
      <c r="N70" s="10">
        <v>1004</v>
      </c>
      <c r="O70" s="78"/>
      <c r="P70" s="222" t="s">
        <v>578</v>
      </c>
      <c r="Q70" s="71" t="s">
        <v>29</v>
      </c>
      <c r="R70" s="71">
        <v>5985</v>
      </c>
    </row>
    <row r="71" spans="1:18">
      <c r="A71" s="71" t="s">
        <v>604</v>
      </c>
      <c r="B71" s="10" t="s">
        <v>243</v>
      </c>
      <c r="C71" s="10" t="s">
        <v>27</v>
      </c>
      <c r="D71" s="10" t="s">
        <v>59</v>
      </c>
      <c r="E71" s="10">
        <v>705</v>
      </c>
      <c r="F71" s="70">
        <f t="shared" si="5"/>
        <v>730</v>
      </c>
      <c r="G71" s="73">
        <v>148</v>
      </c>
      <c r="H71" s="223">
        <f t="shared" si="4"/>
        <v>153.24822695035462</v>
      </c>
      <c r="I71" s="76"/>
      <c r="J71" s="10" t="s">
        <v>251</v>
      </c>
      <c r="K71" s="10" t="s">
        <v>23</v>
      </c>
      <c r="L71" s="10" t="s">
        <v>42</v>
      </c>
      <c r="M71" s="10" t="s">
        <v>661</v>
      </c>
      <c r="N71" s="10">
        <v>589</v>
      </c>
      <c r="O71" s="78"/>
      <c r="P71" s="222" t="s">
        <v>596</v>
      </c>
      <c r="Q71" s="71" t="s">
        <v>64</v>
      </c>
      <c r="R71" s="71">
        <v>979</v>
      </c>
    </row>
    <row r="72" spans="1:18">
      <c r="A72" s="71" t="s">
        <v>585</v>
      </c>
      <c r="B72" s="10" t="s">
        <v>371</v>
      </c>
      <c r="C72" s="10" t="s">
        <v>30</v>
      </c>
      <c r="D72" s="10" t="s">
        <v>78</v>
      </c>
      <c r="E72" s="10">
        <v>3428</v>
      </c>
      <c r="F72" s="70">
        <f t="shared" si="5"/>
        <v>3550</v>
      </c>
      <c r="G72" s="73">
        <v>720</v>
      </c>
      <c r="H72" s="223">
        <f t="shared" si="4"/>
        <v>745.62427071178536</v>
      </c>
      <c r="I72" s="76"/>
      <c r="J72" s="10" t="s">
        <v>251</v>
      </c>
      <c r="K72" s="10" t="s">
        <v>24</v>
      </c>
      <c r="L72" s="10" t="s">
        <v>24</v>
      </c>
      <c r="M72" s="10" t="s">
        <v>24</v>
      </c>
      <c r="N72" s="10">
        <v>2897</v>
      </c>
      <c r="O72" s="78"/>
      <c r="P72" s="222" t="s">
        <v>550</v>
      </c>
      <c r="Q72" s="71" t="s">
        <v>94</v>
      </c>
      <c r="R72" s="71">
        <v>53558</v>
      </c>
    </row>
    <row r="73" spans="1:18">
      <c r="A73" s="71" t="s">
        <v>625</v>
      </c>
      <c r="B73" s="10" t="s">
        <v>249</v>
      </c>
      <c r="C73" s="10" t="s">
        <v>34</v>
      </c>
      <c r="D73" s="10" t="s">
        <v>107</v>
      </c>
      <c r="E73" s="10">
        <v>907</v>
      </c>
      <c r="F73" s="70">
        <f t="shared" si="5"/>
        <v>939</v>
      </c>
      <c r="G73" s="73">
        <v>217</v>
      </c>
      <c r="H73" s="223">
        <f t="shared" si="4"/>
        <v>224.65600882028664</v>
      </c>
      <c r="I73" s="76"/>
      <c r="J73" s="10" t="s">
        <v>243</v>
      </c>
      <c r="K73" s="10" t="s">
        <v>27</v>
      </c>
      <c r="L73" s="10" t="s">
        <v>55</v>
      </c>
      <c r="M73" s="10" t="s">
        <v>55</v>
      </c>
      <c r="N73" s="10">
        <v>1024</v>
      </c>
      <c r="O73" s="78"/>
      <c r="P73" s="222" t="s">
        <v>594</v>
      </c>
      <c r="Q73" s="71" t="s">
        <v>61</v>
      </c>
      <c r="R73" s="71">
        <v>904</v>
      </c>
    </row>
    <row r="74" spans="1:18">
      <c r="A74" s="71" t="s">
        <v>586</v>
      </c>
      <c r="B74" s="10" t="s">
        <v>371</v>
      </c>
      <c r="C74" s="10" t="s">
        <v>30</v>
      </c>
      <c r="D74" s="10" t="s">
        <v>79</v>
      </c>
      <c r="E74" s="10">
        <v>4687</v>
      </c>
      <c r="F74" s="70">
        <f t="shared" si="5"/>
        <v>4853</v>
      </c>
      <c r="G74" s="73">
        <v>973</v>
      </c>
      <c r="H74" s="223">
        <f t="shared" si="4"/>
        <v>1007.4608491572435</v>
      </c>
      <c r="I74" s="76"/>
      <c r="J74" s="10" t="s">
        <v>243</v>
      </c>
      <c r="K74" s="10" t="s">
        <v>26</v>
      </c>
      <c r="L74" s="10" t="s">
        <v>9</v>
      </c>
      <c r="M74" s="10" t="s">
        <v>659</v>
      </c>
      <c r="N74" s="10">
        <v>1028</v>
      </c>
      <c r="O74" s="78"/>
      <c r="P74" s="222" t="s">
        <v>611</v>
      </c>
      <c r="Q74" s="71" t="s">
        <v>72</v>
      </c>
      <c r="R74" s="71">
        <v>9550</v>
      </c>
    </row>
    <row r="75" spans="1:18">
      <c r="A75" s="71" t="s">
        <v>546</v>
      </c>
      <c r="B75" s="10" t="s">
        <v>251</v>
      </c>
      <c r="C75" s="10" t="s">
        <v>22</v>
      </c>
      <c r="D75" s="10" t="s">
        <v>40</v>
      </c>
      <c r="E75" s="10">
        <v>3607</v>
      </c>
      <c r="F75" s="70">
        <f t="shared" si="5"/>
        <v>3735</v>
      </c>
      <c r="G75" s="73">
        <v>680</v>
      </c>
      <c r="H75" s="223">
        <f t="shared" si="4"/>
        <v>704.13085666759071</v>
      </c>
      <c r="I75" s="76"/>
      <c r="J75" s="10" t="s">
        <v>243</v>
      </c>
      <c r="K75" s="10" t="s">
        <v>27</v>
      </c>
      <c r="L75" s="10" t="s">
        <v>61</v>
      </c>
      <c r="M75" s="10" t="s">
        <v>61</v>
      </c>
      <c r="N75" s="10">
        <v>873</v>
      </c>
      <c r="O75" s="78"/>
      <c r="P75" s="222" t="s">
        <v>609</v>
      </c>
      <c r="Q75" s="71" t="s">
        <v>10</v>
      </c>
      <c r="R75" s="71">
        <v>3356</v>
      </c>
    </row>
    <row r="76" spans="1:18">
      <c r="A76" s="71" t="s">
        <v>569</v>
      </c>
      <c r="B76" s="10" t="s">
        <v>251</v>
      </c>
      <c r="C76" s="10" t="s">
        <v>25</v>
      </c>
      <c r="D76" s="10" t="s">
        <v>49</v>
      </c>
      <c r="E76" s="10">
        <v>9581</v>
      </c>
      <c r="F76" s="70">
        <f t="shared" si="5"/>
        <v>9921</v>
      </c>
      <c r="G76" s="73">
        <v>1958</v>
      </c>
      <c r="H76" s="223">
        <f t="shared" si="4"/>
        <v>2027.4833524684273</v>
      </c>
      <c r="I76" s="76"/>
      <c r="J76" s="10" t="s">
        <v>251</v>
      </c>
      <c r="K76" s="10" t="s">
        <v>25</v>
      </c>
      <c r="L76" s="10" t="s">
        <v>50</v>
      </c>
      <c r="M76" s="10" t="s">
        <v>643</v>
      </c>
      <c r="N76" s="10">
        <v>663</v>
      </c>
      <c r="O76" s="78"/>
      <c r="P76" s="222" t="s">
        <v>584</v>
      </c>
      <c r="Q76" s="71" t="s">
        <v>77</v>
      </c>
      <c r="R76" s="71">
        <v>2675</v>
      </c>
    </row>
    <row r="77" spans="1:18">
      <c r="A77" s="71" t="s">
        <v>554</v>
      </c>
      <c r="B77" s="10" t="s">
        <v>249</v>
      </c>
      <c r="C77" s="10" t="s">
        <v>33</v>
      </c>
      <c r="D77" s="10" t="s">
        <v>98</v>
      </c>
      <c r="E77" s="10">
        <v>89381</v>
      </c>
      <c r="F77" s="70">
        <f t="shared" si="5"/>
        <v>92555</v>
      </c>
      <c r="G77" s="73">
        <v>19008</v>
      </c>
      <c r="H77" s="223">
        <f t="shared" si="4"/>
        <v>19682.991239748939</v>
      </c>
      <c r="I77" s="76"/>
      <c r="J77" s="10" t="s">
        <v>251</v>
      </c>
      <c r="K77" s="10" t="s">
        <v>21</v>
      </c>
      <c r="L77" s="10" t="s">
        <v>21</v>
      </c>
      <c r="M77" s="10" t="s">
        <v>21</v>
      </c>
      <c r="N77" s="10">
        <v>142558</v>
      </c>
      <c r="O77" s="78"/>
      <c r="P77" s="222" t="s">
        <v>555</v>
      </c>
      <c r="Q77" s="71" t="s">
        <v>99</v>
      </c>
      <c r="R77" s="71">
        <v>2717</v>
      </c>
    </row>
    <row r="78" spans="1:18">
      <c r="A78" s="71" t="s">
        <v>605</v>
      </c>
      <c r="B78" s="10" t="s">
        <v>243</v>
      </c>
      <c r="C78" s="10" t="s">
        <v>27</v>
      </c>
      <c r="D78" s="10" t="s">
        <v>60</v>
      </c>
      <c r="E78" s="10">
        <v>386</v>
      </c>
      <c r="F78" s="70">
        <f t="shared" si="5"/>
        <v>400</v>
      </c>
      <c r="G78" s="73">
        <v>78</v>
      </c>
      <c r="H78" s="223">
        <f t="shared" si="4"/>
        <v>80.829015544041454</v>
      </c>
      <c r="I78" s="76"/>
      <c r="J78" s="10" t="s">
        <v>243</v>
      </c>
      <c r="K78" s="10" t="s">
        <v>28</v>
      </c>
      <c r="L78" s="10" t="s">
        <v>69</v>
      </c>
      <c r="M78" s="10" t="s">
        <v>170</v>
      </c>
      <c r="N78" s="10">
        <v>1606</v>
      </c>
      <c r="O78" s="78"/>
      <c r="P78" s="222" t="s">
        <v>581</v>
      </c>
      <c r="Q78" s="71" t="s">
        <v>30</v>
      </c>
      <c r="R78" s="71">
        <v>13252</v>
      </c>
    </row>
    <row r="79" spans="1:18">
      <c r="A79" s="71" t="s">
        <v>579</v>
      </c>
      <c r="B79" s="10" t="s">
        <v>371</v>
      </c>
      <c r="C79" s="10" t="s">
        <v>29</v>
      </c>
      <c r="D79" s="10" t="s">
        <v>73</v>
      </c>
      <c r="E79" s="10">
        <v>4571</v>
      </c>
      <c r="F79" s="70">
        <f t="shared" si="5"/>
        <v>4733</v>
      </c>
      <c r="G79" s="73">
        <v>933</v>
      </c>
      <c r="H79" s="223">
        <f t="shared" si="4"/>
        <v>966.06628746444972</v>
      </c>
      <c r="I79" s="76"/>
      <c r="J79" s="10" t="s">
        <v>251</v>
      </c>
      <c r="K79" s="10" t="s">
        <v>21</v>
      </c>
      <c r="L79" s="10" t="s">
        <v>38</v>
      </c>
      <c r="M79" s="10" t="s">
        <v>664</v>
      </c>
      <c r="N79" s="10">
        <v>768</v>
      </c>
      <c r="O79" s="78"/>
      <c r="P79" s="222" t="s">
        <v>610</v>
      </c>
      <c r="Q79" s="71" t="s">
        <v>71</v>
      </c>
      <c r="R79" s="71">
        <v>623</v>
      </c>
    </row>
    <row r="80" spans="1:18">
      <c r="A80" s="71" t="s">
        <v>587</v>
      </c>
      <c r="B80" s="10" t="s">
        <v>371</v>
      </c>
      <c r="C80" s="10" t="s">
        <v>30</v>
      </c>
      <c r="D80" s="10" t="s">
        <v>80</v>
      </c>
      <c r="E80" s="10">
        <v>6316</v>
      </c>
      <c r="F80" s="70">
        <f t="shared" si="5"/>
        <v>6540</v>
      </c>
      <c r="G80" s="73">
        <v>1230</v>
      </c>
      <c r="H80" s="223">
        <f t="shared" si="4"/>
        <v>1273.6225459151362</v>
      </c>
      <c r="I80" s="76"/>
      <c r="J80" s="10" t="s">
        <v>243</v>
      </c>
      <c r="K80" s="10" t="s">
        <v>28</v>
      </c>
      <c r="L80" s="10" t="s">
        <v>10</v>
      </c>
      <c r="M80" s="10" t="s">
        <v>10</v>
      </c>
      <c r="N80" s="10">
        <v>3449</v>
      </c>
      <c r="O80" s="78"/>
      <c r="P80" s="222" t="s">
        <v>619</v>
      </c>
      <c r="Q80" s="71" t="s">
        <v>101</v>
      </c>
      <c r="R80" s="71">
        <v>7555</v>
      </c>
    </row>
    <row r="81" spans="1:18">
      <c r="A81" s="71" t="s">
        <v>629</v>
      </c>
      <c r="B81" s="10" t="s">
        <v>251</v>
      </c>
      <c r="C81" s="10" t="s">
        <v>21</v>
      </c>
      <c r="D81" s="10" t="s">
        <v>38</v>
      </c>
      <c r="E81" s="10">
        <v>3760</v>
      </c>
      <c r="F81" s="70">
        <f t="shared" si="5"/>
        <v>3894</v>
      </c>
      <c r="G81" s="73">
        <v>777</v>
      </c>
      <c r="H81" s="223">
        <f t="shared" si="4"/>
        <v>804.69095744680851</v>
      </c>
      <c r="I81" s="76"/>
      <c r="J81" s="10" t="s">
        <v>243</v>
      </c>
      <c r="K81" s="10" t="s">
        <v>27</v>
      </c>
      <c r="L81" s="10" t="s">
        <v>62</v>
      </c>
      <c r="M81" s="10" t="s">
        <v>62</v>
      </c>
      <c r="N81" s="10">
        <v>1751</v>
      </c>
      <c r="O81" s="78"/>
      <c r="P81" s="222" t="s">
        <v>615</v>
      </c>
      <c r="Q81" s="71" t="s">
        <v>84</v>
      </c>
      <c r="R81" s="71">
        <v>56381</v>
      </c>
    </row>
    <row r="82" spans="1:18">
      <c r="A82" s="71" t="s">
        <v>570</v>
      </c>
      <c r="B82" s="10" t="s">
        <v>251</v>
      </c>
      <c r="C82" s="10" t="s">
        <v>25</v>
      </c>
      <c r="D82" s="10" t="s">
        <v>50</v>
      </c>
      <c r="E82" s="10">
        <v>3721</v>
      </c>
      <c r="F82" s="70">
        <f t="shared" si="5"/>
        <v>3853</v>
      </c>
      <c r="G82" s="67">
        <v>806</v>
      </c>
      <c r="H82" s="223">
        <f t="shared" si="4"/>
        <v>834.59231389411445</v>
      </c>
      <c r="I82" s="76"/>
      <c r="J82" s="10" t="s">
        <v>251</v>
      </c>
      <c r="K82" s="10" t="s">
        <v>23</v>
      </c>
      <c r="L82" s="10" t="s">
        <v>23</v>
      </c>
      <c r="M82" s="10" t="s">
        <v>21</v>
      </c>
      <c r="N82" s="10">
        <v>167</v>
      </c>
      <c r="O82" s="78"/>
      <c r="P82" s="222" t="s">
        <v>562</v>
      </c>
      <c r="Q82" s="71" t="s">
        <v>23</v>
      </c>
      <c r="R82" s="71">
        <v>7859</v>
      </c>
    </row>
    <row r="83" spans="1:18">
      <c r="A83" s="71" t="s">
        <v>588</v>
      </c>
      <c r="B83" s="10" t="s">
        <v>371</v>
      </c>
      <c r="C83" s="10" t="s">
        <v>30</v>
      </c>
      <c r="D83" s="10" t="s">
        <v>81</v>
      </c>
      <c r="E83" s="10">
        <v>4900</v>
      </c>
      <c r="F83" s="70">
        <f t="shared" si="5"/>
        <v>5076</v>
      </c>
      <c r="G83" s="73">
        <v>903</v>
      </c>
      <c r="H83" s="223">
        <f t="shared" si="4"/>
        <v>935.43428571428569</v>
      </c>
      <c r="I83" s="76"/>
      <c r="J83" s="10" t="s">
        <v>251</v>
      </c>
      <c r="K83" s="10" t="s">
        <v>25</v>
      </c>
      <c r="L83" s="10" t="s">
        <v>47</v>
      </c>
      <c r="M83" s="10" t="s">
        <v>48</v>
      </c>
      <c r="N83" s="10">
        <v>638</v>
      </c>
      <c r="O83" s="78"/>
      <c r="P83" s="222" t="s">
        <v>595</v>
      </c>
      <c r="Q83" s="71" t="s">
        <v>62</v>
      </c>
      <c r="R83" s="71">
        <v>1813</v>
      </c>
    </row>
    <row r="84" spans="1:18">
      <c r="A84" s="71" t="s">
        <v>547</v>
      </c>
      <c r="B84" s="10" t="s">
        <v>251</v>
      </c>
      <c r="C84" s="10" t="s">
        <v>22</v>
      </c>
      <c r="D84" s="10" t="s">
        <v>41</v>
      </c>
      <c r="E84" s="10">
        <v>2327</v>
      </c>
      <c r="F84" s="70">
        <f t="shared" si="5"/>
        <v>2410</v>
      </c>
      <c r="G84" s="73">
        <v>483</v>
      </c>
      <c r="H84" s="223">
        <f t="shared" si="4"/>
        <v>500.22776106574992</v>
      </c>
      <c r="I84" s="76"/>
      <c r="J84" s="10" t="s">
        <v>243</v>
      </c>
      <c r="K84" s="10" t="s">
        <v>28</v>
      </c>
      <c r="L84" s="10" t="s">
        <v>72</v>
      </c>
      <c r="M84" s="10" t="s">
        <v>152</v>
      </c>
      <c r="N84" s="10">
        <v>3241</v>
      </c>
      <c r="O84" s="78"/>
      <c r="P84" s="222" t="s">
        <v>617</v>
      </c>
      <c r="Q84" s="71" t="s">
        <v>85</v>
      </c>
      <c r="R84" s="71">
        <v>6262</v>
      </c>
    </row>
    <row r="85" spans="1:18">
      <c r="A85" s="71" t="s">
        <v>630</v>
      </c>
      <c r="B85" s="10" t="s">
        <v>251</v>
      </c>
      <c r="C85" s="10" t="s">
        <v>21</v>
      </c>
      <c r="D85" s="10" t="s">
        <v>39</v>
      </c>
      <c r="E85" s="10">
        <v>3941</v>
      </c>
      <c r="F85" s="70">
        <f t="shared" si="5"/>
        <v>4081</v>
      </c>
      <c r="G85" s="73">
        <v>859</v>
      </c>
      <c r="H85" s="223">
        <f t="shared" ref="H85:H87" si="6">F85/(E85/G85)</f>
        <v>889.51509769094139</v>
      </c>
      <c r="I85" s="76"/>
      <c r="J85" s="10" t="s">
        <v>251</v>
      </c>
      <c r="K85" s="10" t="s">
        <v>25</v>
      </c>
      <c r="L85" s="10" t="s">
        <v>48</v>
      </c>
      <c r="M85" s="10" t="s">
        <v>48</v>
      </c>
      <c r="N85" s="10">
        <v>4060</v>
      </c>
      <c r="O85" s="78"/>
      <c r="P85" s="222" t="s">
        <v>624</v>
      </c>
      <c r="Q85" s="71" t="s">
        <v>106</v>
      </c>
      <c r="R85" s="71">
        <v>4829</v>
      </c>
    </row>
    <row r="86" spans="1:18">
      <c r="A86" s="71" t="s">
        <v>580</v>
      </c>
      <c r="B86" s="10" t="s">
        <v>371</v>
      </c>
      <c r="C86" s="10" t="s">
        <v>29</v>
      </c>
      <c r="D86" s="10" t="s">
        <v>74</v>
      </c>
      <c r="E86" s="10">
        <v>3825</v>
      </c>
      <c r="F86" s="70">
        <f t="shared" si="5"/>
        <v>3961</v>
      </c>
      <c r="G86" s="73">
        <v>770</v>
      </c>
      <c r="H86" s="223">
        <f t="shared" si="6"/>
        <v>797.37777777777785</v>
      </c>
      <c r="I86" s="76"/>
      <c r="J86" s="10" t="s">
        <v>251</v>
      </c>
      <c r="K86" s="10" t="s">
        <v>25</v>
      </c>
      <c r="L86" s="10" t="s">
        <v>50</v>
      </c>
      <c r="M86" s="10" t="s">
        <v>129</v>
      </c>
      <c r="N86" s="10">
        <v>623</v>
      </c>
      <c r="O86" s="78"/>
      <c r="P86" s="222" t="s">
        <v>614</v>
      </c>
      <c r="Q86" s="71" t="s">
        <v>83</v>
      </c>
      <c r="R86" s="71">
        <v>2190</v>
      </c>
    </row>
    <row r="87" spans="1:18">
      <c r="A87" s="71" t="s">
        <v>555</v>
      </c>
      <c r="B87" s="10" t="s">
        <v>249</v>
      </c>
      <c r="C87" s="10" t="s">
        <v>33</v>
      </c>
      <c r="D87" s="10" t="s">
        <v>99</v>
      </c>
      <c r="E87" s="317">
        <v>2624</v>
      </c>
      <c r="F87" s="318">
        <f t="shared" si="5"/>
        <v>2717</v>
      </c>
      <c r="G87" s="319">
        <v>531</v>
      </c>
      <c r="H87" s="320">
        <f t="shared" si="6"/>
        <v>549.81974085365857</v>
      </c>
      <c r="I87" s="76"/>
      <c r="J87" s="10" t="s">
        <v>243</v>
      </c>
      <c r="K87" s="10" t="s">
        <v>27</v>
      </c>
      <c r="L87" s="10" t="s">
        <v>63</v>
      </c>
      <c r="M87" s="10" t="s">
        <v>64</v>
      </c>
      <c r="N87" s="10">
        <v>230</v>
      </c>
      <c r="O87" s="78"/>
      <c r="P87" s="222" t="s">
        <v>593</v>
      </c>
      <c r="Q87" s="71" t="s">
        <v>55</v>
      </c>
      <c r="R87" s="322">
        <v>1060</v>
      </c>
    </row>
    <row r="88" spans="1:18">
      <c r="E88" s="314">
        <f>SUM(E2:E87)</f>
        <v>816742</v>
      </c>
      <c r="F88" s="315">
        <f>SUM(F2:F87)</f>
        <v>866997</v>
      </c>
      <c r="G88" s="316">
        <f>SUM(G2:G87)</f>
        <v>174423</v>
      </c>
      <c r="H88" s="316">
        <f>SUM(H2:H87)</f>
        <v>186423.29873648967</v>
      </c>
      <c r="I88" s="76"/>
      <c r="J88" s="10" t="s">
        <v>243</v>
      </c>
      <c r="K88" s="10" t="s">
        <v>26</v>
      </c>
      <c r="L88" s="10" t="s">
        <v>9</v>
      </c>
      <c r="M88" s="10" t="s">
        <v>9</v>
      </c>
      <c r="N88" s="10">
        <v>2008</v>
      </c>
      <c r="O88" s="78"/>
      <c r="R88" s="313">
        <f>SUM(R2:R87)</f>
        <v>866997</v>
      </c>
    </row>
    <row r="89" spans="1:18">
      <c r="I89" s="76"/>
      <c r="J89" s="10" t="s">
        <v>243</v>
      </c>
      <c r="K89" s="10" t="s">
        <v>27</v>
      </c>
      <c r="L89" s="10" t="s">
        <v>59</v>
      </c>
      <c r="M89" s="10" t="s">
        <v>59</v>
      </c>
      <c r="N89" s="10">
        <v>705</v>
      </c>
      <c r="O89" s="78"/>
    </row>
    <row r="90" spans="1:18">
      <c r="I90" s="321"/>
      <c r="J90" s="10" t="s">
        <v>243</v>
      </c>
      <c r="K90" s="10" t="s">
        <v>28</v>
      </c>
      <c r="L90" s="10" t="s">
        <v>69</v>
      </c>
      <c r="M90" s="10" t="s">
        <v>172</v>
      </c>
      <c r="N90" s="10">
        <v>779</v>
      </c>
    </row>
    <row r="91" spans="1:18">
      <c r="I91" s="321"/>
      <c r="J91" s="10" t="s">
        <v>243</v>
      </c>
      <c r="K91" s="10" t="s">
        <v>27</v>
      </c>
      <c r="L91" s="10" t="s">
        <v>60</v>
      </c>
      <c r="M91" s="10" t="s">
        <v>60</v>
      </c>
      <c r="N91" s="10">
        <v>386</v>
      </c>
    </row>
    <row r="92" spans="1:18">
      <c r="I92" s="321"/>
      <c r="J92" s="10" t="s">
        <v>243</v>
      </c>
      <c r="K92" s="10" t="s">
        <v>28</v>
      </c>
      <c r="L92" s="10" t="s">
        <v>70</v>
      </c>
      <c r="M92" s="10" t="s">
        <v>177</v>
      </c>
      <c r="N92" s="10">
        <v>319</v>
      </c>
    </row>
    <row r="93" spans="1:18">
      <c r="I93" s="321"/>
      <c r="J93" s="10" t="s">
        <v>243</v>
      </c>
      <c r="K93" s="10" t="s">
        <v>26</v>
      </c>
      <c r="L93" s="10" t="s">
        <v>53</v>
      </c>
      <c r="M93" s="10" t="s">
        <v>677</v>
      </c>
      <c r="N93" s="10">
        <v>261</v>
      </c>
    </row>
    <row r="94" spans="1:18">
      <c r="I94" s="321"/>
      <c r="J94" s="10" t="s">
        <v>243</v>
      </c>
      <c r="K94" s="10" t="s">
        <v>26</v>
      </c>
      <c r="L94" s="10" t="s">
        <v>52</v>
      </c>
      <c r="M94" s="10" t="s">
        <v>678</v>
      </c>
      <c r="N94" s="10">
        <v>673</v>
      </c>
    </row>
    <row r="95" spans="1:18">
      <c r="I95" s="321"/>
      <c r="J95" s="10" t="s">
        <v>371</v>
      </c>
      <c r="K95" s="10" t="s">
        <v>29</v>
      </c>
      <c r="L95" s="10" t="s">
        <v>29</v>
      </c>
      <c r="M95" s="10" t="s">
        <v>29</v>
      </c>
      <c r="N95" s="10">
        <v>2243</v>
      </c>
    </row>
    <row r="96" spans="1:18">
      <c r="I96" s="321"/>
      <c r="J96" s="10" t="s">
        <v>371</v>
      </c>
      <c r="K96" s="10" t="s">
        <v>29</v>
      </c>
      <c r="L96" s="10" t="s">
        <v>73</v>
      </c>
      <c r="M96" s="10" t="s">
        <v>29</v>
      </c>
      <c r="N96" s="10">
        <v>171</v>
      </c>
    </row>
    <row r="97" spans="9:14">
      <c r="I97" s="321"/>
      <c r="J97" s="10" t="s">
        <v>371</v>
      </c>
      <c r="K97" s="10" t="s">
        <v>30</v>
      </c>
      <c r="L97" s="10" t="s">
        <v>30</v>
      </c>
      <c r="M97" s="10" t="s">
        <v>30</v>
      </c>
      <c r="N97" s="10">
        <v>8350</v>
      </c>
    </row>
    <row r="98" spans="9:14">
      <c r="I98" s="321"/>
      <c r="J98" s="10" t="s">
        <v>371</v>
      </c>
      <c r="K98" s="10" t="s">
        <v>29</v>
      </c>
      <c r="L98" s="10" t="s">
        <v>73</v>
      </c>
      <c r="M98" s="10" t="s">
        <v>181</v>
      </c>
      <c r="N98" s="10">
        <v>1725</v>
      </c>
    </row>
    <row r="99" spans="9:14">
      <c r="I99" s="321"/>
      <c r="J99" s="10" t="s">
        <v>371</v>
      </c>
      <c r="K99" s="10" t="s">
        <v>31</v>
      </c>
      <c r="L99" s="10" t="s">
        <v>83</v>
      </c>
      <c r="M99" s="10" t="s">
        <v>83</v>
      </c>
      <c r="N99" s="10">
        <v>866</v>
      </c>
    </row>
    <row r="100" spans="9:14">
      <c r="I100" s="321"/>
      <c r="J100" s="10" t="s">
        <v>371</v>
      </c>
      <c r="K100" s="10" t="s">
        <v>31</v>
      </c>
      <c r="L100" s="10" t="s">
        <v>31</v>
      </c>
      <c r="M100" s="10" t="s">
        <v>117</v>
      </c>
      <c r="N100" s="10">
        <v>3235</v>
      </c>
    </row>
    <row r="101" spans="9:14">
      <c r="I101" s="321"/>
      <c r="J101" s="10" t="s">
        <v>371</v>
      </c>
      <c r="K101" s="10" t="s">
        <v>32</v>
      </c>
      <c r="L101" s="10" t="s">
        <v>86</v>
      </c>
      <c r="M101" s="10" t="s">
        <v>86</v>
      </c>
      <c r="N101" s="10">
        <v>116</v>
      </c>
    </row>
    <row r="102" spans="9:14">
      <c r="I102" s="321"/>
      <c r="J102" s="10" t="s">
        <v>371</v>
      </c>
      <c r="K102" s="10" t="s">
        <v>32</v>
      </c>
      <c r="L102" s="10" t="s">
        <v>87</v>
      </c>
      <c r="M102" s="10" t="s">
        <v>87</v>
      </c>
      <c r="N102" s="10">
        <v>740</v>
      </c>
    </row>
    <row r="103" spans="9:14">
      <c r="I103" s="321"/>
      <c r="J103" s="10" t="s">
        <v>371</v>
      </c>
      <c r="K103" s="10" t="s">
        <v>32</v>
      </c>
      <c r="L103" s="10" t="s">
        <v>88</v>
      </c>
      <c r="M103" s="10" t="s">
        <v>88</v>
      </c>
      <c r="N103" s="10">
        <v>257</v>
      </c>
    </row>
    <row r="104" spans="9:14">
      <c r="I104" s="321"/>
      <c r="J104" s="10" t="s">
        <v>371</v>
      </c>
      <c r="K104" s="10" t="s">
        <v>30</v>
      </c>
      <c r="L104" s="10" t="s">
        <v>79</v>
      </c>
      <c r="M104" s="10" t="s">
        <v>385</v>
      </c>
      <c r="N104" s="10">
        <v>718</v>
      </c>
    </row>
    <row r="105" spans="9:14">
      <c r="I105" s="321"/>
      <c r="J105" s="10" t="s">
        <v>371</v>
      </c>
      <c r="K105" s="10" t="s">
        <v>29</v>
      </c>
      <c r="L105" s="10" t="s">
        <v>73</v>
      </c>
      <c r="M105" s="10" t="s">
        <v>120</v>
      </c>
      <c r="N105" s="10">
        <v>972</v>
      </c>
    </row>
    <row r="106" spans="9:14">
      <c r="I106" s="321"/>
      <c r="J106" s="10" t="s">
        <v>371</v>
      </c>
      <c r="K106" s="10" t="s">
        <v>31</v>
      </c>
      <c r="L106" s="10" t="s">
        <v>84</v>
      </c>
      <c r="M106" s="10" t="s">
        <v>84</v>
      </c>
      <c r="N106" s="10">
        <v>40725</v>
      </c>
    </row>
    <row r="107" spans="9:14">
      <c r="I107" s="321"/>
      <c r="J107" s="10" t="s">
        <v>371</v>
      </c>
      <c r="K107" s="10" t="s">
        <v>31</v>
      </c>
      <c r="L107" s="10" t="s">
        <v>31</v>
      </c>
      <c r="M107" s="10" t="s">
        <v>84</v>
      </c>
      <c r="N107" s="10">
        <v>252</v>
      </c>
    </row>
    <row r="108" spans="9:14">
      <c r="I108" s="321"/>
      <c r="J108" s="10" t="s">
        <v>371</v>
      </c>
      <c r="K108" s="10" t="s">
        <v>30</v>
      </c>
      <c r="L108" s="10" t="s">
        <v>81</v>
      </c>
      <c r="M108" s="10" t="s">
        <v>121</v>
      </c>
      <c r="N108" s="10">
        <v>892</v>
      </c>
    </row>
    <row r="109" spans="9:14">
      <c r="I109" s="321"/>
      <c r="J109" s="10" t="s">
        <v>371</v>
      </c>
      <c r="K109" s="10" t="s">
        <v>29</v>
      </c>
      <c r="L109" s="10" t="s">
        <v>29</v>
      </c>
      <c r="M109" s="10" t="s">
        <v>395</v>
      </c>
      <c r="N109" s="10">
        <v>2376</v>
      </c>
    </row>
    <row r="110" spans="9:14">
      <c r="I110" s="321"/>
      <c r="J110" s="10" t="s">
        <v>371</v>
      </c>
      <c r="K110" s="10" t="s">
        <v>31</v>
      </c>
      <c r="L110" s="10" t="s">
        <v>31</v>
      </c>
      <c r="M110" s="10" t="s">
        <v>31</v>
      </c>
      <c r="N110" s="10">
        <v>5652</v>
      </c>
    </row>
    <row r="111" spans="9:14">
      <c r="I111" s="321"/>
      <c r="J111" s="10" t="s">
        <v>371</v>
      </c>
      <c r="K111" s="10" t="s">
        <v>32</v>
      </c>
      <c r="L111" s="10" t="s">
        <v>89</v>
      </c>
      <c r="M111" s="10" t="s">
        <v>89</v>
      </c>
      <c r="N111" s="10">
        <v>241</v>
      </c>
    </row>
    <row r="112" spans="9:14">
      <c r="I112" s="321"/>
      <c r="J112" s="10" t="s">
        <v>371</v>
      </c>
      <c r="K112" s="10" t="s">
        <v>31</v>
      </c>
      <c r="L112" s="10" t="s">
        <v>31</v>
      </c>
      <c r="M112" s="10" t="s">
        <v>638</v>
      </c>
      <c r="N112" s="10">
        <v>588</v>
      </c>
    </row>
    <row r="113" spans="9:14">
      <c r="I113" s="321"/>
      <c r="J113" s="10" t="s">
        <v>371</v>
      </c>
      <c r="K113" s="10" t="s">
        <v>29</v>
      </c>
      <c r="L113" s="10" t="s">
        <v>74</v>
      </c>
      <c r="M113" s="10" t="s">
        <v>94</v>
      </c>
      <c r="N113" s="10">
        <v>1174</v>
      </c>
    </row>
    <row r="114" spans="9:14">
      <c r="I114" s="321"/>
      <c r="J114" s="10" t="s">
        <v>371</v>
      </c>
      <c r="K114" s="10" t="s">
        <v>31</v>
      </c>
      <c r="L114" s="10" t="s">
        <v>84</v>
      </c>
      <c r="M114" s="10" t="s">
        <v>184</v>
      </c>
      <c r="N114" s="10">
        <v>5393</v>
      </c>
    </row>
    <row r="115" spans="9:14">
      <c r="I115" s="321"/>
      <c r="J115" s="10" t="s">
        <v>371</v>
      </c>
      <c r="K115" s="10" t="s">
        <v>31</v>
      </c>
      <c r="L115" s="10" t="s">
        <v>83</v>
      </c>
      <c r="M115" s="10" t="s">
        <v>1</v>
      </c>
      <c r="N115" s="10">
        <v>717</v>
      </c>
    </row>
    <row r="116" spans="9:14">
      <c r="I116" s="321"/>
      <c r="J116" s="10" t="s">
        <v>371</v>
      </c>
      <c r="K116" s="10" t="s">
        <v>31</v>
      </c>
      <c r="L116" s="10" t="s">
        <v>84</v>
      </c>
      <c r="M116" s="10" t="s">
        <v>1</v>
      </c>
      <c r="N116" s="10">
        <v>485</v>
      </c>
    </row>
    <row r="117" spans="9:14">
      <c r="I117" s="321"/>
      <c r="J117" s="10" t="s">
        <v>371</v>
      </c>
      <c r="K117" s="10" t="s">
        <v>30</v>
      </c>
      <c r="L117" s="10" t="s">
        <v>78</v>
      </c>
      <c r="M117" s="10" t="s">
        <v>186</v>
      </c>
      <c r="N117" s="10">
        <v>1480</v>
      </c>
    </row>
    <row r="118" spans="9:14">
      <c r="I118" s="321"/>
      <c r="J118" s="10" t="s">
        <v>371</v>
      </c>
      <c r="K118" s="10" t="s">
        <v>29</v>
      </c>
      <c r="L118" s="10" t="s">
        <v>29</v>
      </c>
      <c r="M118" s="10" t="s">
        <v>394</v>
      </c>
      <c r="N118" s="10">
        <v>1161</v>
      </c>
    </row>
    <row r="119" spans="9:14">
      <c r="I119" s="321"/>
      <c r="J119" s="10" t="s">
        <v>371</v>
      </c>
      <c r="K119" s="10" t="s">
        <v>30</v>
      </c>
      <c r="L119" s="10" t="s">
        <v>75</v>
      </c>
      <c r="M119" s="10" t="s">
        <v>187</v>
      </c>
      <c r="N119" s="10">
        <v>1952</v>
      </c>
    </row>
    <row r="120" spans="9:14">
      <c r="I120" s="321"/>
      <c r="J120" s="10" t="s">
        <v>371</v>
      </c>
      <c r="K120" s="10" t="s">
        <v>30</v>
      </c>
      <c r="L120" s="10" t="s">
        <v>75</v>
      </c>
      <c r="M120" s="10" t="s">
        <v>188</v>
      </c>
      <c r="N120" s="10">
        <v>1205</v>
      </c>
    </row>
    <row r="121" spans="9:14">
      <c r="I121" s="321"/>
      <c r="J121" s="10" t="s">
        <v>371</v>
      </c>
      <c r="K121" s="10" t="s">
        <v>32</v>
      </c>
      <c r="L121" s="10" t="s">
        <v>90</v>
      </c>
      <c r="M121" s="10" t="s">
        <v>90</v>
      </c>
      <c r="N121" s="10">
        <v>281</v>
      </c>
    </row>
    <row r="122" spans="9:14">
      <c r="I122" s="321"/>
      <c r="J122" s="10" t="s">
        <v>371</v>
      </c>
      <c r="K122" s="10" t="s">
        <v>32</v>
      </c>
      <c r="L122" s="10" t="s">
        <v>91</v>
      </c>
      <c r="M122" s="10" t="s">
        <v>91</v>
      </c>
      <c r="N122" s="10">
        <v>222</v>
      </c>
    </row>
    <row r="123" spans="9:14">
      <c r="I123" s="321"/>
      <c r="J123" s="10" t="s">
        <v>371</v>
      </c>
      <c r="K123" s="10" t="s">
        <v>32</v>
      </c>
      <c r="L123" s="10" t="s">
        <v>92</v>
      </c>
      <c r="M123" s="10" t="s">
        <v>92</v>
      </c>
      <c r="N123" s="10">
        <v>145</v>
      </c>
    </row>
    <row r="124" spans="9:14">
      <c r="I124" s="321"/>
      <c r="J124" s="10" t="s">
        <v>371</v>
      </c>
      <c r="K124" s="10" t="s">
        <v>30</v>
      </c>
      <c r="L124" s="10" t="s">
        <v>76</v>
      </c>
      <c r="M124" s="10" t="s">
        <v>76</v>
      </c>
      <c r="N124" s="10">
        <v>2655</v>
      </c>
    </row>
    <row r="125" spans="9:14">
      <c r="I125" s="321"/>
      <c r="J125" s="10" t="s">
        <v>371</v>
      </c>
      <c r="K125" s="10" t="s">
        <v>30</v>
      </c>
      <c r="L125" s="10" t="s">
        <v>77</v>
      </c>
      <c r="M125" s="10" t="s">
        <v>77</v>
      </c>
      <c r="N125" s="10">
        <v>1926</v>
      </c>
    </row>
    <row r="126" spans="9:14">
      <c r="I126" s="321"/>
      <c r="J126" s="10" t="s">
        <v>371</v>
      </c>
      <c r="K126" s="10" t="s">
        <v>31</v>
      </c>
      <c r="L126" s="10" t="s">
        <v>85</v>
      </c>
      <c r="M126" s="10" t="s">
        <v>85</v>
      </c>
      <c r="N126" s="10">
        <v>3532</v>
      </c>
    </row>
    <row r="127" spans="9:14">
      <c r="I127" s="321"/>
      <c r="J127" s="10" t="s">
        <v>371</v>
      </c>
      <c r="K127" s="10" t="s">
        <v>30</v>
      </c>
      <c r="L127" s="10" t="s">
        <v>75</v>
      </c>
      <c r="M127" s="10" t="s">
        <v>191</v>
      </c>
      <c r="N127" s="10">
        <v>8820</v>
      </c>
    </row>
    <row r="128" spans="9:14">
      <c r="I128" s="321"/>
      <c r="J128" s="10" t="s">
        <v>371</v>
      </c>
      <c r="K128" s="10" t="s">
        <v>31</v>
      </c>
      <c r="L128" s="10" t="s">
        <v>85</v>
      </c>
      <c r="M128" s="10" t="s">
        <v>662</v>
      </c>
      <c r="N128" s="10">
        <v>2515</v>
      </c>
    </row>
    <row r="129" spans="9:14">
      <c r="I129" s="321"/>
      <c r="J129" s="10" t="s">
        <v>371</v>
      </c>
      <c r="K129" s="10" t="s">
        <v>29</v>
      </c>
      <c r="L129" s="10" t="s">
        <v>74</v>
      </c>
      <c r="M129" s="10" t="s">
        <v>393</v>
      </c>
      <c r="N129" s="10">
        <v>680</v>
      </c>
    </row>
    <row r="130" spans="9:14">
      <c r="I130" s="321"/>
      <c r="J130" s="10" t="s">
        <v>371</v>
      </c>
      <c r="K130" s="10" t="s">
        <v>30</v>
      </c>
      <c r="L130" s="10" t="s">
        <v>77</v>
      </c>
      <c r="M130" s="10" t="s">
        <v>192</v>
      </c>
      <c r="N130" s="10">
        <v>657</v>
      </c>
    </row>
    <row r="131" spans="9:14">
      <c r="I131" s="321"/>
      <c r="J131" s="10" t="s">
        <v>371</v>
      </c>
      <c r="K131" s="10" t="s">
        <v>30</v>
      </c>
      <c r="L131" s="10" t="s">
        <v>78</v>
      </c>
      <c r="M131" s="10" t="s">
        <v>78</v>
      </c>
      <c r="N131" s="10">
        <v>1948</v>
      </c>
    </row>
    <row r="132" spans="9:14">
      <c r="I132" s="321"/>
      <c r="J132" s="10" t="s">
        <v>371</v>
      </c>
      <c r="K132" s="10" t="s">
        <v>31</v>
      </c>
      <c r="L132" s="10" t="s">
        <v>82</v>
      </c>
      <c r="M132" s="10" t="s">
        <v>668</v>
      </c>
      <c r="N132" s="10">
        <v>104</v>
      </c>
    </row>
    <row r="133" spans="9:14">
      <c r="I133" s="321"/>
      <c r="J133" s="10" t="s">
        <v>371</v>
      </c>
      <c r="K133" s="10" t="s">
        <v>31</v>
      </c>
      <c r="L133" s="10" t="s">
        <v>83</v>
      </c>
      <c r="M133" s="10" t="s">
        <v>668</v>
      </c>
      <c r="N133" s="10">
        <v>532</v>
      </c>
    </row>
    <row r="134" spans="9:14">
      <c r="I134" s="321"/>
      <c r="J134" s="10" t="s">
        <v>371</v>
      </c>
      <c r="K134" s="10" t="s">
        <v>30</v>
      </c>
      <c r="L134" s="10" t="s">
        <v>79</v>
      </c>
      <c r="M134" s="10" t="s">
        <v>79</v>
      </c>
      <c r="N134" s="10">
        <v>1889</v>
      </c>
    </row>
    <row r="135" spans="9:14">
      <c r="I135" s="321"/>
      <c r="J135" s="10" t="s">
        <v>371</v>
      </c>
      <c r="K135" s="10" t="s">
        <v>30</v>
      </c>
      <c r="L135" s="10" t="s">
        <v>30</v>
      </c>
      <c r="M135" s="10" t="s">
        <v>671</v>
      </c>
      <c r="N135" s="10">
        <v>3670</v>
      </c>
    </row>
    <row r="136" spans="9:14">
      <c r="I136" s="321"/>
      <c r="J136" s="10" t="s">
        <v>371</v>
      </c>
      <c r="K136" s="10" t="s">
        <v>29</v>
      </c>
      <c r="L136" s="10" t="s">
        <v>73</v>
      </c>
      <c r="M136" s="10" t="s">
        <v>73</v>
      </c>
      <c r="N136" s="10">
        <v>1703</v>
      </c>
    </row>
    <row r="137" spans="9:14">
      <c r="I137" s="321"/>
      <c r="J137" s="10" t="s">
        <v>371</v>
      </c>
      <c r="K137" s="10" t="s">
        <v>31</v>
      </c>
      <c r="L137" s="10" t="s">
        <v>84</v>
      </c>
      <c r="M137" s="10" t="s">
        <v>80</v>
      </c>
      <c r="N137" s="10">
        <v>7845</v>
      </c>
    </row>
    <row r="138" spans="9:14">
      <c r="I138" s="321"/>
      <c r="J138" s="10" t="s">
        <v>371</v>
      </c>
      <c r="K138" s="10" t="s">
        <v>30</v>
      </c>
      <c r="L138" s="10" t="s">
        <v>80</v>
      </c>
      <c r="M138" s="10" t="s">
        <v>675</v>
      </c>
      <c r="N138" s="10">
        <v>3766</v>
      </c>
    </row>
    <row r="139" spans="9:14">
      <c r="I139" s="321"/>
      <c r="J139" s="10" t="s">
        <v>371</v>
      </c>
      <c r="K139" s="10" t="s">
        <v>30</v>
      </c>
      <c r="L139" s="10" t="s">
        <v>80</v>
      </c>
      <c r="M139" s="10" t="s">
        <v>676</v>
      </c>
      <c r="N139" s="10">
        <v>2550</v>
      </c>
    </row>
    <row r="140" spans="9:14">
      <c r="I140" s="321"/>
      <c r="J140" s="10" t="s">
        <v>371</v>
      </c>
      <c r="K140" s="10" t="s">
        <v>30</v>
      </c>
      <c r="L140" s="10" t="s">
        <v>30</v>
      </c>
      <c r="M140" s="10" t="s">
        <v>81</v>
      </c>
      <c r="N140" s="10">
        <v>778</v>
      </c>
    </row>
    <row r="141" spans="9:14">
      <c r="I141" s="321"/>
      <c r="J141" s="10" t="s">
        <v>371</v>
      </c>
      <c r="K141" s="10" t="s">
        <v>30</v>
      </c>
      <c r="L141" s="10" t="s">
        <v>81</v>
      </c>
      <c r="M141" s="10" t="s">
        <v>81</v>
      </c>
      <c r="N141" s="10">
        <v>4008</v>
      </c>
    </row>
    <row r="142" spans="9:14">
      <c r="I142" s="321"/>
      <c r="J142" s="10" t="s">
        <v>371</v>
      </c>
      <c r="K142" s="10" t="s">
        <v>29</v>
      </c>
      <c r="L142" s="10" t="s">
        <v>74</v>
      </c>
      <c r="M142" s="10" t="s">
        <v>74</v>
      </c>
      <c r="N142" s="10">
        <v>1971</v>
      </c>
    </row>
    <row r="143" spans="9:14">
      <c r="I143" s="321"/>
      <c r="J143" s="10" t="s">
        <v>371</v>
      </c>
      <c r="K143" s="10" t="s">
        <v>30</v>
      </c>
      <c r="L143" s="10" t="s">
        <v>79</v>
      </c>
      <c r="M143" s="10" t="s">
        <v>197</v>
      </c>
      <c r="N143" s="10">
        <v>2080</v>
      </c>
    </row>
    <row r="144" spans="9:14">
      <c r="I144" s="321"/>
      <c r="J144" s="10" t="s">
        <v>249</v>
      </c>
      <c r="K144" s="10" t="s">
        <v>34</v>
      </c>
      <c r="L144" s="10" t="s">
        <v>100</v>
      </c>
      <c r="M144" s="10" t="s">
        <v>100</v>
      </c>
      <c r="N144" s="10">
        <v>1919</v>
      </c>
    </row>
    <row r="145" spans="9:14">
      <c r="I145" s="321"/>
      <c r="J145" s="10" t="s">
        <v>249</v>
      </c>
      <c r="K145" s="10" t="s">
        <v>33</v>
      </c>
      <c r="L145" s="10" t="s">
        <v>33</v>
      </c>
      <c r="M145" s="10" t="s">
        <v>180</v>
      </c>
      <c r="N145" s="10">
        <v>23387</v>
      </c>
    </row>
    <row r="146" spans="9:14">
      <c r="I146" s="321"/>
      <c r="J146" s="10" t="s">
        <v>249</v>
      </c>
      <c r="K146" s="10" t="s">
        <v>35</v>
      </c>
      <c r="L146" s="10" t="s">
        <v>108</v>
      </c>
      <c r="M146" s="10" t="s">
        <v>356</v>
      </c>
      <c r="N146" s="10">
        <v>468</v>
      </c>
    </row>
    <row r="147" spans="9:14">
      <c r="I147" s="321"/>
      <c r="J147" s="10" t="s">
        <v>249</v>
      </c>
      <c r="K147" s="10" t="s">
        <v>35</v>
      </c>
      <c r="L147" s="10" t="s">
        <v>108</v>
      </c>
      <c r="M147" s="10" t="s">
        <v>352</v>
      </c>
      <c r="N147" s="10">
        <v>566</v>
      </c>
    </row>
    <row r="148" spans="9:14">
      <c r="I148" s="321"/>
      <c r="J148" s="10" t="s">
        <v>249</v>
      </c>
      <c r="K148" s="10" t="s">
        <v>34</v>
      </c>
      <c r="L148" s="10" t="s">
        <v>100</v>
      </c>
      <c r="M148" s="10" t="s">
        <v>634</v>
      </c>
      <c r="N148" s="10">
        <v>4067</v>
      </c>
    </row>
    <row r="149" spans="9:14">
      <c r="I149" s="321"/>
      <c r="J149" s="10" t="s">
        <v>249</v>
      </c>
      <c r="K149" s="10" t="s">
        <v>34</v>
      </c>
      <c r="L149" s="10" t="s">
        <v>101</v>
      </c>
      <c r="M149" s="10" t="s">
        <v>101</v>
      </c>
      <c r="N149" s="10">
        <v>4305</v>
      </c>
    </row>
    <row r="150" spans="9:14">
      <c r="I150" s="321"/>
      <c r="J150" s="10" t="s">
        <v>249</v>
      </c>
      <c r="K150" s="10" t="s">
        <v>34</v>
      </c>
      <c r="L150" s="10" t="s">
        <v>100</v>
      </c>
      <c r="M150" s="10" t="s">
        <v>118</v>
      </c>
      <c r="N150" s="10">
        <v>2189</v>
      </c>
    </row>
    <row r="151" spans="9:14">
      <c r="I151" s="321"/>
      <c r="J151" s="10" t="s">
        <v>249</v>
      </c>
      <c r="K151" s="10" t="s">
        <v>35</v>
      </c>
      <c r="L151" s="10" t="s">
        <v>109</v>
      </c>
      <c r="M151" s="10" t="s">
        <v>124</v>
      </c>
      <c r="N151" s="10">
        <v>1602</v>
      </c>
    </row>
    <row r="152" spans="9:14">
      <c r="I152" s="321"/>
      <c r="J152" s="10" t="s">
        <v>249</v>
      </c>
      <c r="K152" s="10" t="s">
        <v>33</v>
      </c>
      <c r="L152" s="10" t="s">
        <v>93</v>
      </c>
      <c r="M152" s="10" t="s">
        <v>93</v>
      </c>
      <c r="N152" s="10">
        <v>1820</v>
      </c>
    </row>
    <row r="153" spans="9:14">
      <c r="I153" s="321"/>
      <c r="J153" s="10" t="s">
        <v>249</v>
      </c>
      <c r="K153" s="10" t="s">
        <v>33</v>
      </c>
      <c r="L153" s="10" t="s">
        <v>98</v>
      </c>
      <c r="M153" s="10" t="s">
        <v>102</v>
      </c>
      <c r="N153" s="10">
        <v>608</v>
      </c>
    </row>
    <row r="154" spans="9:14">
      <c r="I154" s="321"/>
      <c r="J154" s="10" t="s">
        <v>249</v>
      </c>
      <c r="K154" s="10" t="s">
        <v>34</v>
      </c>
      <c r="L154" s="10" t="s">
        <v>102</v>
      </c>
      <c r="M154" s="10" t="s">
        <v>102</v>
      </c>
      <c r="N154" s="10">
        <v>2798</v>
      </c>
    </row>
    <row r="155" spans="9:14">
      <c r="I155" s="321"/>
      <c r="J155" s="10" t="s">
        <v>249</v>
      </c>
      <c r="K155" s="10" t="s">
        <v>34</v>
      </c>
      <c r="L155" s="10" t="s">
        <v>103</v>
      </c>
      <c r="M155" s="10" t="s">
        <v>103</v>
      </c>
      <c r="N155" s="10">
        <v>5077</v>
      </c>
    </row>
    <row r="156" spans="9:14">
      <c r="I156" s="321"/>
      <c r="J156" s="10" t="s">
        <v>249</v>
      </c>
      <c r="K156" s="10" t="s">
        <v>35</v>
      </c>
      <c r="L156" s="10" t="s">
        <v>108</v>
      </c>
      <c r="M156" s="10" t="s">
        <v>5</v>
      </c>
      <c r="N156" s="10">
        <v>892</v>
      </c>
    </row>
    <row r="157" spans="9:14">
      <c r="I157" s="321"/>
      <c r="J157" s="10" t="s">
        <v>249</v>
      </c>
      <c r="K157" s="10" t="s">
        <v>34</v>
      </c>
      <c r="L157" s="10" t="s">
        <v>106</v>
      </c>
      <c r="M157" s="10" t="s">
        <v>207</v>
      </c>
      <c r="N157" s="10">
        <v>1318</v>
      </c>
    </row>
    <row r="158" spans="9:14">
      <c r="I158" s="321"/>
      <c r="J158" s="10" t="s">
        <v>249</v>
      </c>
      <c r="K158" s="10" t="s">
        <v>34</v>
      </c>
      <c r="L158" s="10" t="s">
        <v>103</v>
      </c>
      <c r="M158" s="10" t="s">
        <v>208</v>
      </c>
      <c r="N158" s="10">
        <v>7292</v>
      </c>
    </row>
    <row r="159" spans="9:14">
      <c r="I159" s="321"/>
      <c r="J159" s="10" t="s">
        <v>249</v>
      </c>
      <c r="K159" s="10" t="s">
        <v>33</v>
      </c>
      <c r="L159" s="10" t="s">
        <v>94</v>
      </c>
      <c r="M159" s="10" t="s">
        <v>94</v>
      </c>
      <c r="N159" s="10">
        <v>39960</v>
      </c>
    </row>
    <row r="160" spans="9:14">
      <c r="I160" s="321"/>
      <c r="J160" s="10" t="s">
        <v>249</v>
      </c>
      <c r="K160" s="10" t="s">
        <v>34</v>
      </c>
      <c r="L160" s="10" t="s">
        <v>105</v>
      </c>
      <c r="M160" s="10" t="s">
        <v>126</v>
      </c>
      <c r="N160" s="10">
        <v>423</v>
      </c>
    </row>
    <row r="161" spans="9:14">
      <c r="I161" s="321"/>
      <c r="J161" s="10" t="s">
        <v>249</v>
      </c>
      <c r="K161" s="10" t="s">
        <v>33</v>
      </c>
      <c r="L161" s="10" t="s">
        <v>33</v>
      </c>
      <c r="M161" s="10" t="s">
        <v>211</v>
      </c>
      <c r="N161" s="10">
        <v>20304</v>
      </c>
    </row>
    <row r="162" spans="9:14">
      <c r="I162" s="321"/>
      <c r="J162" s="10" t="s">
        <v>249</v>
      </c>
      <c r="K162" s="10" t="s">
        <v>35</v>
      </c>
      <c r="L162" s="10" t="s">
        <v>111</v>
      </c>
      <c r="M162" s="10" t="s">
        <v>212</v>
      </c>
      <c r="N162" s="10">
        <v>655</v>
      </c>
    </row>
    <row r="163" spans="9:14">
      <c r="I163" s="321"/>
      <c r="J163" s="10" t="s">
        <v>249</v>
      </c>
      <c r="K163" s="10" t="s">
        <v>35</v>
      </c>
      <c r="L163" s="10" t="s">
        <v>111</v>
      </c>
      <c r="M163" s="10" t="s">
        <v>160</v>
      </c>
      <c r="N163" s="10">
        <v>1862</v>
      </c>
    </row>
    <row r="164" spans="9:14">
      <c r="I164" s="321"/>
      <c r="J164" s="10" t="s">
        <v>249</v>
      </c>
      <c r="K164" s="10" t="s">
        <v>35</v>
      </c>
      <c r="L164" s="10" t="s">
        <v>108</v>
      </c>
      <c r="M164" s="10" t="s">
        <v>108</v>
      </c>
      <c r="N164" s="10">
        <v>645</v>
      </c>
    </row>
    <row r="165" spans="9:14">
      <c r="I165" s="321"/>
      <c r="J165" s="10" t="s">
        <v>249</v>
      </c>
      <c r="K165" s="10" t="s">
        <v>35</v>
      </c>
      <c r="L165" s="10" t="s">
        <v>108</v>
      </c>
      <c r="M165" s="10" t="s">
        <v>644</v>
      </c>
      <c r="N165" s="10">
        <v>1232</v>
      </c>
    </row>
    <row r="166" spans="9:14">
      <c r="I166" s="321"/>
      <c r="J166" s="10" t="s">
        <v>249</v>
      </c>
      <c r="K166" s="10" t="s">
        <v>35</v>
      </c>
      <c r="L166" s="10" t="s">
        <v>111</v>
      </c>
      <c r="M166" s="10" t="s">
        <v>312</v>
      </c>
      <c r="N166" s="10">
        <v>787</v>
      </c>
    </row>
    <row r="167" spans="9:14">
      <c r="I167" s="321"/>
      <c r="J167" s="10" t="s">
        <v>249</v>
      </c>
      <c r="K167" s="10" t="s">
        <v>35</v>
      </c>
      <c r="L167" s="10" t="s">
        <v>109</v>
      </c>
      <c r="M167" s="10" t="s">
        <v>109</v>
      </c>
      <c r="N167" s="10">
        <v>2122</v>
      </c>
    </row>
    <row r="168" spans="9:14">
      <c r="I168" s="321"/>
      <c r="J168" s="10" t="s">
        <v>249</v>
      </c>
      <c r="K168" s="10" t="s">
        <v>33</v>
      </c>
      <c r="L168" s="10" t="s">
        <v>93</v>
      </c>
      <c r="M168" s="10" t="s">
        <v>214</v>
      </c>
      <c r="N168" s="10">
        <v>1994</v>
      </c>
    </row>
    <row r="169" spans="9:14">
      <c r="I169" s="321"/>
      <c r="J169" s="10" t="s">
        <v>249</v>
      </c>
      <c r="K169" s="10" t="s">
        <v>33</v>
      </c>
      <c r="L169" s="10" t="s">
        <v>93</v>
      </c>
      <c r="M169" s="10" t="s">
        <v>129</v>
      </c>
      <c r="N169" s="10">
        <v>2105</v>
      </c>
    </row>
    <row r="170" spans="9:14">
      <c r="I170" s="321"/>
      <c r="J170" s="10" t="s">
        <v>249</v>
      </c>
      <c r="K170" s="10" t="s">
        <v>34</v>
      </c>
      <c r="L170" s="10" t="s">
        <v>105</v>
      </c>
      <c r="M170" s="10" t="s">
        <v>645</v>
      </c>
      <c r="N170" s="10">
        <v>1939</v>
      </c>
    </row>
    <row r="171" spans="9:14">
      <c r="I171" s="321"/>
      <c r="J171" s="10" t="s">
        <v>249</v>
      </c>
      <c r="K171" s="10" t="s">
        <v>35</v>
      </c>
      <c r="L171" s="10" t="s">
        <v>111</v>
      </c>
      <c r="M171" s="10" t="s">
        <v>133</v>
      </c>
      <c r="N171" s="10">
        <v>571</v>
      </c>
    </row>
    <row r="172" spans="9:14">
      <c r="I172" s="321"/>
      <c r="J172" s="10" t="s">
        <v>249</v>
      </c>
      <c r="K172" s="10" t="s">
        <v>35</v>
      </c>
      <c r="L172" s="10" t="s">
        <v>109</v>
      </c>
      <c r="M172" s="10" t="s">
        <v>134</v>
      </c>
      <c r="N172" s="10">
        <v>535</v>
      </c>
    </row>
    <row r="173" spans="9:14">
      <c r="I173" s="321"/>
      <c r="J173" s="10" t="s">
        <v>249</v>
      </c>
      <c r="K173" s="10" t="s">
        <v>34</v>
      </c>
      <c r="L173" s="10" t="s">
        <v>106</v>
      </c>
      <c r="M173" s="10" t="s">
        <v>647</v>
      </c>
      <c r="N173" s="10">
        <v>483</v>
      </c>
    </row>
    <row r="174" spans="9:14">
      <c r="I174" s="321"/>
      <c r="J174" s="10" t="s">
        <v>249</v>
      </c>
      <c r="K174" s="10" t="s">
        <v>34</v>
      </c>
      <c r="L174" s="10" t="s">
        <v>105</v>
      </c>
      <c r="M174" s="10" t="s">
        <v>648</v>
      </c>
      <c r="N174" s="10">
        <v>1197</v>
      </c>
    </row>
    <row r="175" spans="9:14">
      <c r="I175" s="321"/>
      <c r="J175" s="10" t="s">
        <v>249</v>
      </c>
      <c r="K175" s="10" t="s">
        <v>33</v>
      </c>
      <c r="L175" s="10" t="s">
        <v>95</v>
      </c>
      <c r="M175" s="10" t="s">
        <v>95</v>
      </c>
      <c r="N175" s="10">
        <v>2024</v>
      </c>
    </row>
    <row r="176" spans="9:14">
      <c r="I176" s="321"/>
      <c r="J176" s="10" t="s">
        <v>249</v>
      </c>
      <c r="K176" s="10" t="s">
        <v>33</v>
      </c>
      <c r="L176" s="10" t="s">
        <v>99</v>
      </c>
      <c r="M176" s="10" t="s">
        <v>95</v>
      </c>
      <c r="N176" s="10">
        <v>2624</v>
      </c>
    </row>
    <row r="177" spans="9:14">
      <c r="I177" s="321"/>
      <c r="J177" s="10" t="s">
        <v>249</v>
      </c>
      <c r="K177" s="10" t="s">
        <v>35</v>
      </c>
      <c r="L177" s="10" t="s">
        <v>108</v>
      </c>
      <c r="M177" s="10" t="s">
        <v>221</v>
      </c>
      <c r="N177" s="10">
        <v>396</v>
      </c>
    </row>
    <row r="178" spans="9:14">
      <c r="I178" s="321"/>
      <c r="J178" s="10" t="s">
        <v>249</v>
      </c>
      <c r="K178" s="10" t="s">
        <v>35</v>
      </c>
      <c r="L178" s="10" t="s">
        <v>110</v>
      </c>
      <c r="M178" s="10" t="s">
        <v>140</v>
      </c>
      <c r="N178" s="10">
        <v>1074</v>
      </c>
    </row>
    <row r="179" spans="9:14">
      <c r="I179" s="321"/>
      <c r="J179" s="10" t="s">
        <v>249</v>
      </c>
      <c r="K179" s="10" t="s">
        <v>33</v>
      </c>
      <c r="L179" s="10" t="s">
        <v>96</v>
      </c>
      <c r="M179" s="10" t="s">
        <v>96</v>
      </c>
      <c r="N179" s="10">
        <v>9780</v>
      </c>
    </row>
    <row r="180" spans="9:14">
      <c r="I180" s="321"/>
      <c r="J180" s="10" t="s">
        <v>249</v>
      </c>
      <c r="K180" s="10" t="s">
        <v>34</v>
      </c>
      <c r="L180" s="10" t="s">
        <v>105</v>
      </c>
      <c r="M180" s="10" t="s">
        <v>651</v>
      </c>
      <c r="N180" s="10">
        <v>1869</v>
      </c>
    </row>
    <row r="181" spans="9:14">
      <c r="I181" s="321"/>
      <c r="J181" s="10" t="s">
        <v>249</v>
      </c>
      <c r="K181" s="10" t="s">
        <v>34</v>
      </c>
      <c r="L181" s="10" t="s">
        <v>104</v>
      </c>
      <c r="M181" s="10" t="s">
        <v>653</v>
      </c>
      <c r="N181" s="10">
        <v>1970</v>
      </c>
    </row>
    <row r="182" spans="9:14">
      <c r="I182" s="321"/>
      <c r="J182" s="10" t="s">
        <v>249</v>
      </c>
      <c r="K182" s="10" t="s">
        <v>34</v>
      </c>
      <c r="L182" s="10" t="s">
        <v>106</v>
      </c>
      <c r="M182" s="10" t="s">
        <v>654</v>
      </c>
      <c r="N182" s="10">
        <v>2006</v>
      </c>
    </row>
    <row r="183" spans="9:14">
      <c r="I183" s="321"/>
      <c r="J183" s="10" t="s">
        <v>249</v>
      </c>
      <c r="K183" s="10" t="s">
        <v>33</v>
      </c>
      <c r="L183" s="10" t="s">
        <v>97</v>
      </c>
      <c r="M183" s="10" t="s">
        <v>655</v>
      </c>
      <c r="N183" s="10">
        <v>626</v>
      </c>
    </row>
    <row r="184" spans="9:14">
      <c r="I184" s="321"/>
      <c r="J184" s="10" t="s">
        <v>249</v>
      </c>
      <c r="K184" s="10" t="s">
        <v>35</v>
      </c>
      <c r="L184" s="10" t="s">
        <v>110</v>
      </c>
      <c r="M184" s="10" t="s">
        <v>110</v>
      </c>
      <c r="N184" s="10">
        <v>8655</v>
      </c>
    </row>
    <row r="185" spans="9:14">
      <c r="I185" s="321"/>
      <c r="J185" s="10" t="s">
        <v>249</v>
      </c>
      <c r="K185" s="10" t="s">
        <v>35</v>
      </c>
      <c r="L185" s="10" t="s">
        <v>110</v>
      </c>
      <c r="M185" s="10" t="s">
        <v>168</v>
      </c>
      <c r="N185" s="10">
        <v>4182</v>
      </c>
    </row>
    <row r="186" spans="9:14">
      <c r="I186" s="321"/>
      <c r="J186" s="10" t="s">
        <v>249</v>
      </c>
      <c r="K186" s="10" t="s">
        <v>33</v>
      </c>
      <c r="L186" s="10" t="s">
        <v>96</v>
      </c>
      <c r="M186" s="10" t="s">
        <v>189</v>
      </c>
      <c r="N186" s="10">
        <v>1144</v>
      </c>
    </row>
    <row r="187" spans="9:14">
      <c r="I187" s="321"/>
      <c r="J187" s="10" t="s">
        <v>249</v>
      </c>
      <c r="K187" s="10" t="s">
        <v>34</v>
      </c>
      <c r="L187" s="10" t="s">
        <v>106</v>
      </c>
      <c r="M187" s="10" t="s">
        <v>106</v>
      </c>
      <c r="N187" s="10">
        <v>856</v>
      </c>
    </row>
    <row r="188" spans="9:14">
      <c r="I188" s="321"/>
      <c r="J188" s="10" t="s">
        <v>249</v>
      </c>
      <c r="K188" s="10" t="s">
        <v>33</v>
      </c>
      <c r="L188" s="10" t="s">
        <v>98</v>
      </c>
      <c r="M188" s="10" t="s">
        <v>658</v>
      </c>
      <c r="N188" s="10">
        <v>7131</v>
      </c>
    </row>
    <row r="189" spans="9:14">
      <c r="I189" s="321"/>
      <c r="J189" s="10" t="s">
        <v>249</v>
      </c>
      <c r="K189" s="10" t="s">
        <v>35</v>
      </c>
      <c r="L189" s="10" t="s">
        <v>111</v>
      </c>
      <c r="M189" s="10" t="s">
        <v>111</v>
      </c>
      <c r="N189" s="10">
        <v>1245</v>
      </c>
    </row>
    <row r="190" spans="9:14">
      <c r="I190" s="321"/>
      <c r="J190" s="10" t="s">
        <v>249</v>
      </c>
      <c r="K190" s="10" t="s">
        <v>33</v>
      </c>
      <c r="L190" s="10" t="s">
        <v>97</v>
      </c>
      <c r="M190" s="10" t="s">
        <v>660</v>
      </c>
      <c r="N190" s="10">
        <v>2397</v>
      </c>
    </row>
    <row r="191" spans="9:14">
      <c r="I191" s="321"/>
      <c r="J191" s="10" t="s">
        <v>249</v>
      </c>
      <c r="K191" s="10" t="s">
        <v>34</v>
      </c>
      <c r="L191" s="10" t="s">
        <v>104</v>
      </c>
      <c r="M191" s="10" t="s">
        <v>224</v>
      </c>
      <c r="N191" s="10">
        <v>9273</v>
      </c>
    </row>
    <row r="192" spans="9:14">
      <c r="I192" s="321"/>
      <c r="J192" s="10" t="s">
        <v>249</v>
      </c>
      <c r="K192" s="10" t="s">
        <v>33</v>
      </c>
      <c r="L192" s="10" t="s">
        <v>94</v>
      </c>
      <c r="M192" s="10" t="s">
        <v>663</v>
      </c>
      <c r="N192" s="10">
        <v>11764</v>
      </c>
    </row>
    <row r="193" spans="9:14">
      <c r="I193" s="321"/>
      <c r="J193" s="10" t="s">
        <v>249</v>
      </c>
      <c r="K193" s="10" t="s">
        <v>33</v>
      </c>
      <c r="L193" s="10" t="s">
        <v>97</v>
      </c>
      <c r="M193" s="10" t="s">
        <v>97</v>
      </c>
      <c r="N193" s="10">
        <v>20603</v>
      </c>
    </row>
    <row r="194" spans="9:14">
      <c r="I194" s="321"/>
      <c r="J194" s="10" t="s">
        <v>249</v>
      </c>
      <c r="K194" s="10" t="s">
        <v>35</v>
      </c>
      <c r="L194" s="10" t="s">
        <v>110</v>
      </c>
      <c r="M194" s="10" t="s">
        <v>97</v>
      </c>
      <c r="N194" s="10">
        <v>546</v>
      </c>
    </row>
    <row r="195" spans="9:14">
      <c r="I195" s="321"/>
      <c r="J195" s="10" t="s">
        <v>249</v>
      </c>
      <c r="K195" s="10" t="s">
        <v>35</v>
      </c>
      <c r="L195" s="10" t="s">
        <v>111</v>
      </c>
      <c r="M195" s="10" t="s">
        <v>288</v>
      </c>
      <c r="N195" s="10">
        <v>1429</v>
      </c>
    </row>
    <row r="196" spans="9:14">
      <c r="I196" s="321"/>
      <c r="J196" s="10" t="s">
        <v>249</v>
      </c>
      <c r="K196" s="10" t="s">
        <v>34</v>
      </c>
      <c r="L196" s="10" t="s">
        <v>101</v>
      </c>
      <c r="M196" s="10" t="s">
        <v>667</v>
      </c>
      <c r="N196" s="10">
        <v>2991</v>
      </c>
    </row>
    <row r="197" spans="9:14">
      <c r="I197" s="321"/>
      <c r="J197" s="10" t="s">
        <v>249</v>
      </c>
      <c r="K197" s="10" t="s">
        <v>34</v>
      </c>
      <c r="L197" s="10" t="s">
        <v>107</v>
      </c>
      <c r="M197" s="10" t="s">
        <v>107</v>
      </c>
      <c r="N197" s="10">
        <v>907</v>
      </c>
    </row>
    <row r="198" spans="9:14">
      <c r="I198" s="321"/>
      <c r="J198" s="10" t="s">
        <v>249</v>
      </c>
      <c r="K198" s="10" t="s">
        <v>33</v>
      </c>
      <c r="L198" s="10" t="s">
        <v>96</v>
      </c>
      <c r="M198" s="10" t="s">
        <v>669</v>
      </c>
      <c r="N198" s="10">
        <v>1003</v>
      </c>
    </row>
    <row r="199" spans="9:14">
      <c r="I199" s="321"/>
      <c r="J199" s="10" t="s">
        <v>249</v>
      </c>
      <c r="K199" s="10" t="s">
        <v>33</v>
      </c>
      <c r="L199" s="10" t="s">
        <v>98</v>
      </c>
      <c r="M199" s="10" t="s">
        <v>670</v>
      </c>
      <c r="N199" s="10">
        <v>68926</v>
      </c>
    </row>
    <row r="200" spans="9:14">
      <c r="I200" s="321"/>
      <c r="J200" s="10" t="s">
        <v>249</v>
      </c>
      <c r="K200" s="10" t="s">
        <v>33</v>
      </c>
      <c r="L200" s="10" t="s">
        <v>98</v>
      </c>
      <c r="M200" s="10" t="s">
        <v>98</v>
      </c>
      <c r="N200" s="10">
        <v>12716</v>
      </c>
    </row>
    <row r="201" spans="9:14">
      <c r="I201" s="321"/>
      <c r="J201" s="10" t="s">
        <v>249</v>
      </c>
      <c r="K201" s="10" t="s">
        <v>34</v>
      </c>
      <c r="L201" s="10" t="s">
        <v>103</v>
      </c>
      <c r="M201" s="10" t="s">
        <v>195</v>
      </c>
      <c r="N201" s="10">
        <v>3625</v>
      </c>
    </row>
    <row r="202" spans="9:14">
      <c r="I202" s="321"/>
      <c r="J202" s="10" t="s">
        <v>249</v>
      </c>
      <c r="K202" s="10" t="s">
        <v>34</v>
      </c>
      <c r="L202" s="10" t="s">
        <v>104</v>
      </c>
      <c r="M202" s="10" t="s">
        <v>673</v>
      </c>
      <c r="N202" s="10">
        <v>1883</v>
      </c>
    </row>
    <row r="203" spans="9:14">
      <c r="I203" s="321"/>
      <c r="J203" s="10" t="s">
        <v>249</v>
      </c>
      <c r="K203" s="10" t="s">
        <v>33</v>
      </c>
      <c r="L203" s="10" t="s">
        <v>95</v>
      </c>
      <c r="M203" s="10" t="s">
        <v>233</v>
      </c>
      <c r="N203" s="317">
        <v>844</v>
      </c>
    </row>
    <row r="204" spans="9:14">
      <c r="I204" s="321"/>
      <c r="N204" s="313">
        <f>SUM(N2:N203)</f>
        <v>837271</v>
      </c>
    </row>
  </sheetData>
  <autoFilter ref="A1:R1">
    <sortState ref="A2:R89">
      <sortCondition ref="D1"/>
    </sortState>
  </autoFilter>
  <sortState ref="J2:N203">
    <sortCondition ref="J1"/>
  </sortState>
  <dataConsolidate/>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heetViews>
  <sheetFormatPr defaultColWidth="8.85546875" defaultRowHeight="15"/>
  <cols>
    <col min="1" max="1" width="10.42578125" style="2" bestFit="1" customWidth="1"/>
    <col min="2" max="2" width="14.42578125" style="2" bestFit="1" customWidth="1"/>
    <col min="3" max="16384" width="8.85546875" style="2"/>
  </cols>
  <sheetData>
    <row r="1" spans="1:4">
      <c r="A1" s="400" t="s">
        <v>2050</v>
      </c>
      <c r="B1" s="400" t="s">
        <v>2051</v>
      </c>
      <c r="C1" s="400" t="s">
        <v>2052</v>
      </c>
      <c r="D1" s="400" t="s">
        <v>2053</v>
      </c>
    </row>
    <row r="2" spans="1:4">
      <c r="A2" s="2" t="s">
        <v>2054</v>
      </c>
      <c r="B2" s="90">
        <v>36317</v>
      </c>
      <c r="C2" s="90">
        <v>18506.46329364313</v>
      </c>
      <c r="D2" s="90">
        <v>17810.516848302686</v>
      </c>
    </row>
    <row r="3" spans="1:4">
      <c r="A3" s="2" t="s">
        <v>2055</v>
      </c>
      <c r="B3" s="90">
        <v>35252</v>
      </c>
      <c r="C3" s="90">
        <v>17963.759231971464</v>
      </c>
      <c r="D3" s="90">
        <v>17288.221492313965</v>
      </c>
    </row>
    <row r="4" spans="1:4">
      <c r="A4" s="2" t="s">
        <v>2056</v>
      </c>
      <c r="B4" s="90">
        <v>31141</v>
      </c>
      <c r="C4" s="90">
        <v>15868.870595790971</v>
      </c>
      <c r="D4" s="90">
        <v>15272.112376380041</v>
      </c>
    </row>
    <row r="5" spans="1:4">
      <c r="A5" s="2" t="s">
        <v>2057</v>
      </c>
      <c r="B5" s="90">
        <v>29862</v>
      </c>
      <c r="C5" s="90">
        <v>15217.116140506407</v>
      </c>
      <c r="D5" s="90">
        <v>14644.867531018939</v>
      </c>
    </row>
    <row r="6" spans="1:4">
      <c r="A6" s="2" t="s">
        <v>2058</v>
      </c>
      <c r="B6" s="90">
        <v>27941</v>
      </c>
      <c r="C6" s="90">
        <v>14238.210504383145</v>
      </c>
      <c r="D6" s="90">
        <v>13702.774217540693</v>
      </c>
    </row>
    <row r="7" spans="1:4">
      <c r="A7" s="2" t="s">
        <v>2059</v>
      </c>
      <c r="B7" s="90">
        <v>27297</v>
      </c>
      <c r="C7" s="90">
        <v>13910.040160987321</v>
      </c>
      <c r="D7" s="90">
        <v>13386.944913074274</v>
      </c>
    </row>
    <row r="8" spans="1:4">
      <c r="A8" s="2" t="s">
        <v>2060</v>
      </c>
      <c r="B8" s="90">
        <v>26985</v>
      </c>
      <c r="C8" s="90">
        <v>13751.050802075057</v>
      </c>
      <c r="D8" s="90">
        <v>13233.934442587439</v>
      </c>
    </row>
    <row r="9" spans="1:4">
      <c r="A9" s="2" t="s">
        <v>2061</v>
      </c>
      <c r="B9" s="90">
        <v>24446</v>
      </c>
      <c r="C9" s="90">
        <v>12457.22393579866</v>
      </c>
      <c r="D9" s="90">
        <v>11988.762697183343</v>
      </c>
    </row>
    <row r="10" spans="1:4">
      <c r="A10" s="2" t="s">
        <v>2062</v>
      </c>
      <c r="B10" s="90">
        <v>21591</v>
      </c>
      <c r="C10" s="90">
        <v>11002.36938549574</v>
      </c>
      <c r="D10" s="90">
        <v>10588.618808593863</v>
      </c>
    </row>
    <row r="11" spans="1:4">
      <c r="A11" s="2" t="s">
        <v>2063</v>
      </c>
      <c r="B11" s="90">
        <v>20454</v>
      </c>
      <c r="C11" s="90">
        <v>10422.975471767397</v>
      </c>
      <c r="D11" s="90">
        <v>10031.013344031257</v>
      </c>
    </row>
    <row r="12" spans="1:4">
      <c r="A12" s="2" t="s">
        <v>2064</v>
      </c>
      <c r="B12" s="90">
        <v>19820</v>
      </c>
      <c r="C12" s="90">
        <v>10099.900941157222</v>
      </c>
      <c r="D12" s="90">
        <v>9720.0882213112109</v>
      </c>
    </row>
    <row r="13" spans="1:4">
      <c r="A13" s="2" t="s">
        <v>2065</v>
      </c>
      <c r="B13" s="90">
        <v>16337</v>
      </c>
      <c r="C13" s="90">
        <v>8325.0293479155171</v>
      </c>
      <c r="D13" s="90">
        <v>8011.9617190495082</v>
      </c>
    </row>
    <row r="14" spans="1:4">
      <c r="A14" s="2" t="s">
        <v>2066</v>
      </c>
      <c r="B14" s="90">
        <v>11958</v>
      </c>
      <c r="C14" s="90">
        <v>6093.5729290796198</v>
      </c>
      <c r="D14" s="90">
        <v>5864.4205323127881</v>
      </c>
    </row>
    <row r="15" spans="1:4">
      <c r="A15" s="2" t="s">
        <v>2067</v>
      </c>
      <c r="B15" s="90">
        <v>8828</v>
      </c>
      <c r="C15" s="90">
        <v>4498.5835271713395</v>
      </c>
      <c r="D15" s="90">
        <v>4329.411645698051</v>
      </c>
    </row>
    <row r="16" spans="1:4">
      <c r="A16" s="2" t="s">
        <v>2068</v>
      </c>
      <c r="B16" s="90">
        <v>5752</v>
      </c>
      <c r="C16" s="90">
        <v>2931.1115143055672</v>
      </c>
      <c r="D16" s="90">
        <v>2820.8853405137279</v>
      </c>
    </row>
    <row r="17" spans="1:4">
      <c r="A17" s="337" t="s">
        <v>2069</v>
      </c>
      <c r="B17" s="399">
        <v>5382</v>
      </c>
      <c r="C17" s="399">
        <v>2742.5664412365372</v>
      </c>
      <c r="D17" s="399">
        <v>2639.430615897928</v>
      </c>
    </row>
    <row r="18" spans="1:4">
      <c r="A18" s="3" t="s">
        <v>2047</v>
      </c>
      <c r="B18" s="91">
        <v>349363</v>
      </c>
      <c r="C18" s="91">
        <f>SUM(C2:C17)</f>
        <v>178028.84422328509</v>
      </c>
      <c r="D18" s="91">
        <f>SUM(D2:D17)</f>
        <v>171333.96474580973</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8"/>
  <sheetViews>
    <sheetView workbookViewId="0">
      <pane xSplit="5" ySplit="2" topLeftCell="F3" activePane="bottomRight" state="frozen"/>
      <selection pane="topRight" activeCell="F1" sqref="F1"/>
      <selection pane="bottomLeft" activeCell="A4" sqref="A4"/>
      <selection pane="bottomRight" sqref="A1:B1"/>
    </sheetView>
  </sheetViews>
  <sheetFormatPr defaultColWidth="8.85546875" defaultRowHeight="12.75"/>
  <cols>
    <col min="1" max="1" width="8.85546875" style="243"/>
    <col min="2" max="2" width="13.140625" style="11" customWidth="1"/>
    <col min="3" max="5" width="11.85546875" style="11" customWidth="1"/>
    <col min="6" max="53" width="9.140625" style="11" customWidth="1"/>
    <col min="54" max="16384" width="8.85546875" style="11"/>
  </cols>
  <sheetData>
    <row r="1" spans="1:53" s="24" customFormat="1">
      <c r="A1" s="461" t="s">
        <v>13</v>
      </c>
      <c r="B1" s="462"/>
      <c r="C1" s="346" t="s">
        <v>2052</v>
      </c>
      <c r="D1" s="347" t="s">
        <v>2053</v>
      </c>
      <c r="E1" s="347" t="s">
        <v>2047</v>
      </c>
      <c r="F1" s="348" t="s">
        <v>2052</v>
      </c>
      <c r="G1" s="349" t="s">
        <v>2053</v>
      </c>
      <c r="H1" s="350" t="s">
        <v>2047</v>
      </c>
      <c r="I1" s="348" t="s">
        <v>2052</v>
      </c>
      <c r="J1" s="349" t="s">
        <v>2053</v>
      </c>
      <c r="K1" s="350" t="s">
        <v>2047</v>
      </c>
      <c r="L1" s="348" t="s">
        <v>2052</v>
      </c>
      <c r="M1" s="349" t="s">
        <v>2053</v>
      </c>
      <c r="N1" s="350" t="s">
        <v>2047</v>
      </c>
      <c r="O1" s="348" t="s">
        <v>2052</v>
      </c>
      <c r="P1" s="349" t="s">
        <v>2053</v>
      </c>
      <c r="Q1" s="350" t="s">
        <v>2047</v>
      </c>
      <c r="R1" s="348" t="s">
        <v>2052</v>
      </c>
      <c r="S1" s="349" t="s">
        <v>2053</v>
      </c>
      <c r="T1" s="350" t="s">
        <v>2047</v>
      </c>
      <c r="U1" s="348" t="s">
        <v>2052</v>
      </c>
      <c r="V1" s="349" t="s">
        <v>2053</v>
      </c>
      <c r="W1" s="350" t="s">
        <v>2047</v>
      </c>
      <c r="X1" s="348" t="s">
        <v>2052</v>
      </c>
      <c r="Y1" s="349" t="s">
        <v>2053</v>
      </c>
      <c r="Z1" s="350" t="s">
        <v>2047</v>
      </c>
      <c r="AA1" s="348" t="s">
        <v>2052</v>
      </c>
      <c r="AB1" s="349" t="s">
        <v>2053</v>
      </c>
      <c r="AC1" s="350" t="s">
        <v>2047</v>
      </c>
      <c r="AD1" s="348" t="s">
        <v>2052</v>
      </c>
      <c r="AE1" s="349" t="s">
        <v>2053</v>
      </c>
      <c r="AF1" s="350" t="s">
        <v>2047</v>
      </c>
      <c r="AG1" s="348" t="s">
        <v>2052</v>
      </c>
      <c r="AH1" s="349" t="s">
        <v>2053</v>
      </c>
      <c r="AI1" s="350" t="s">
        <v>2047</v>
      </c>
      <c r="AJ1" s="348" t="s">
        <v>2052</v>
      </c>
      <c r="AK1" s="349" t="s">
        <v>2053</v>
      </c>
      <c r="AL1" s="350" t="s">
        <v>2047</v>
      </c>
      <c r="AM1" s="348" t="s">
        <v>2052</v>
      </c>
      <c r="AN1" s="349" t="s">
        <v>2053</v>
      </c>
      <c r="AO1" s="350" t="s">
        <v>2047</v>
      </c>
      <c r="AP1" s="348" t="s">
        <v>2052</v>
      </c>
      <c r="AQ1" s="349" t="s">
        <v>2053</v>
      </c>
      <c r="AR1" s="350" t="s">
        <v>2047</v>
      </c>
      <c r="AS1" s="348" t="s">
        <v>2052</v>
      </c>
      <c r="AT1" s="349" t="s">
        <v>2053</v>
      </c>
      <c r="AU1" s="350" t="s">
        <v>2047</v>
      </c>
      <c r="AV1" s="348" t="s">
        <v>2052</v>
      </c>
      <c r="AW1" s="349" t="s">
        <v>2053</v>
      </c>
      <c r="AX1" s="350" t="s">
        <v>2047</v>
      </c>
      <c r="AY1" s="348" t="s">
        <v>2052</v>
      </c>
      <c r="AZ1" s="349" t="s">
        <v>2053</v>
      </c>
      <c r="BA1" s="350" t="s">
        <v>2047</v>
      </c>
    </row>
    <row r="2" spans="1:53" s="361" customFormat="1" ht="25.5">
      <c r="A2" s="351" t="s">
        <v>541</v>
      </c>
      <c r="B2" s="352" t="s">
        <v>238</v>
      </c>
      <c r="C2" s="353" t="s">
        <v>6443</v>
      </c>
      <c r="D2" s="354" t="s">
        <v>6443</v>
      </c>
      <c r="E2" s="354" t="s">
        <v>6443</v>
      </c>
      <c r="F2" s="355" t="s">
        <v>6444</v>
      </c>
      <c r="G2" s="356" t="s">
        <v>6444</v>
      </c>
      <c r="H2" s="357" t="s">
        <v>6444</v>
      </c>
      <c r="I2" s="355" t="s">
        <v>6445</v>
      </c>
      <c r="J2" s="356" t="s">
        <v>6445</v>
      </c>
      <c r="K2" s="357" t="s">
        <v>6445</v>
      </c>
      <c r="L2" s="355" t="s">
        <v>6446</v>
      </c>
      <c r="M2" s="356" t="s">
        <v>6446</v>
      </c>
      <c r="N2" s="357" t="s">
        <v>6446</v>
      </c>
      <c r="O2" s="355" t="s">
        <v>6447</v>
      </c>
      <c r="P2" s="356" t="s">
        <v>6447</v>
      </c>
      <c r="Q2" s="357" t="s">
        <v>6447</v>
      </c>
      <c r="R2" s="355" t="s">
        <v>6448</v>
      </c>
      <c r="S2" s="356" t="s">
        <v>6448</v>
      </c>
      <c r="T2" s="357" t="s">
        <v>6448</v>
      </c>
      <c r="U2" s="355" t="s">
        <v>6449</v>
      </c>
      <c r="V2" s="356" t="s">
        <v>6449</v>
      </c>
      <c r="W2" s="357" t="s">
        <v>6449</v>
      </c>
      <c r="X2" s="355" t="s">
        <v>6450</v>
      </c>
      <c r="Y2" s="356" t="s">
        <v>6450</v>
      </c>
      <c r="Z2" s="357" t="s">
        <v>6450</v>
      </c>
      <c r="AA2" s="358" t="s">
        <v>6451</v>
      </c>
      <c r="AB2" s="359" t="s">
        <v>6451</v>
      </c>
      <c r="AC2" s="360" t="s">
        <v>6451</v>
      </c>
      <c r="AD2" s="358" t="s">
        <v>6452</v>
      </c>
      <c r="AE2" s="359" t="s">
        <v>6452</v>
      </c>
      <c r="AF2" s="360" t="s">
        <v>6452</v>
      </c>
      <c r="AG2" s="358" t="s">
        <v>6453</v>
      </c>
      <c r="AH2" s="359" t="s">
        <v>6453</v>
      </c>
      <c r="AI2" s="360" t="s">
        <v>6453</v>
      </c>
      <c r="AJ2" s="358" t="s">
        <v>6454</v>
      </c>
      <c r="AK2" s="359" t="s">
        <v>6454</v>
      </c>
      <c r="AL2" s="360" t="s">
        <v>6454</v>
      </c>
      <c r="AM2" s="358" t="s">
        <v>6455</v>
      </c>
      <c r="AN2" s="359" t="s">
        <v>6455</v>
      </c>
      <c r="AO2" s="360" t="s">
        <v>6455</v>
      </c>
      <c r="AP2" s="358" t="s">
        <v>6456</v>
      </c>
      <c r="AQ2" s="359" t="s">
        <v>6456</v>
      </c>
      <c r="AR2" s="360" t="s">
        <v>6456</v>
      </c>
      <c r="AS2" s="358" t="s">
        <v>6457</v>
      </c>
      <c r="AT2" s="359" t="s">
        <v>6457</v>
      </c>
      <c r="AU2" s="360" t="s">
        <v>6457</v>
      </c>
      <c r="AV2" s="358" t="s">
        <v>6458</v>
      </c>
      <c r="AW2" s="359" t="s">
        <v>6458</v>
      </c>
      <c r="AX2" s="360" t="s">
        <v>6458</v>
      </c>
      <c r="AY2" s="358" t="s">
        <v>6459</v>
      </c>
      <c r="AZ2" s="359" t="s">
        <v>6459</v>
      </c>
      <c r="BA2" s="360" t="s">
        <v>6459</v>
      </c>
    </row>
    <row r="3" spans="1:53">
      <c r="A3" s="362" t="s">
        <v>548</v>
      </c>
      <c r="B3" s="363" t="s">
        <v>33</v>
      </c>
      <c r="C3" s="364">
        <v>23267</v>
      </c>
      <c r="D3" s="365">
        <v>22010</v>
      </c>
      <c r="E3" s="366">
        <v>45277</v>
      </c>
      <c r="F3" s="367">
        <v>2076</v>
      </c>
      <c r="G3" s="32">
        <v>1947</v>
      </c>
      <c r="H3" s="368">
        <v>4023</v>
      </c>
      <c r="I3" s="367">
        <v>2052</v>
      </c>
      <c r="J3" s="32">
        <v>1718</v>
      </c>
      <c r="K3" s="368">
        <v>3770</v>
      </c>
      <c r="L3" s="367">
        <v>1969</v>
      </c>
      <c r="M3" s="32">
        <v>1851</v>
      </c>
      <c r="N3" s="368">
        <v>3820</v>
      </c>
      <c r="O3" s="367">
        <v>2102</v>
      </c>
      <c r="P3" s="32">
        <v>2003</v>
      </c>
      <c r="Q3" s="368">
        <v>4105</v>
      </c>
      <c r="R3" s="367">
        <v>2013</v>
      </c>
      <c r="S3" s="32">
        <v>1725</v>
      </c>
      <c r="T3" s="368">
        <v>3738</v>
      </c>
      <c r="U3" s="367">
        <v>1841</v>
      </c>
      <c r="V3" s="32">
        <v>1673</v>
      </c>
      <c r="W3" s="368">
        <v>3514</v>
      </c>
      <c r="X3" s="367">
        <v>1730</v>
      </c>
      <c r="Y3" s="32">
        <v>1574</v>
      </c>
      <c r="Z3" s="368">
        <v>3304</v>
      </c>
      <c r="AA3" s="367">
        <v>1632</v>
      </c>
      <c r="AB3" s="32">
        <v>1600</v>
      </c>
      <c r="AC3" s="368">
        <v>3232</v>
      </c>
      <c r="AD3" s="367">
        <v>1566</v>
      </c>
      <c r="AE3" s="32">
        <v>1436</v>
      </c>
      <c r="AF3" s="368">
        <v>3002</v>
      </c>
      <c r="AG3" s="367">
        <v>1532</v>
      </c>
      <c r="AH3" s="32">
        <v>1482</v>
      </c>
      <c r="AI3" s="368">
        <v>3014</v>
      </c>
      <c r="AJ3" s="367">
        <v>1527</v>
      </c>
      <c r="AK3" s="32">
        <v>1499</v>
      </c>
      <c r="AL3" s="368">
        <v>3026</v>
      </c>
      <c r="AM3" s="367">
        <v>1140</v>
      </c>
      <c r="AN3" s="32">
        <v>1134</v>
      </c>
      <c r="AO3" s="368">
        <v>2274</v>
      </c>
      <c r="AP3" s="367">
        <v>894</v>
      </c>
      <c r="AQ3" s="32">
        <v>903</v>
      </c>
      <c r="AR3" s="368">
        <v>1797</v>
      </c>
      <c r="AS3" s="367">
        <v>536</v>
      </c>
      <c r="AT3" s="32">
        <v>587</v>
      </c>
      <c r="AU3" s="368">
        <v>1123</v>
      </c>
      <c r="AV3" s="367">
        <v>355</v>
      </c>
      <c r="AW3" s="32">
        <v>431</v>
      </c>
      <c r="AX3" s="368">
        <v>786</v>
      </c>
      <c r="AY3" s="367">
        <v>302</v>
      </c>
      <c r="AZ3" s="32">
        <v>445</v>
      </c>
      <c r="BA3" s="368">
        <v>747</v>
      </c>
    </row>
    <row r="4" spans="1:53">
      <c r="A4" s="362" t="s">
        <v>618</v>
      </c>
      <c r="B4" s="369" t="s">
        <v>100</v>
      </c>
      <c r="C4" s="370">
        <v>4310</v>
      </c>
      <c r="D4" s="371">
        <v>4170</v>
      </c>
      <c r="E4" s="372">
        <v>8480</v>
      </c>
      <c r="F4" s="367">
        <v>427</v>
      </c>
      <c r="G4" s="32">
        <v>435</v>
      </c>
      <c r="H4" s="368">
        <v>862</v>
      </c>
      <c r="I4" s="367">
        <v>483</v>
      </c>
      <c r="J4" s="32">
        <v>461</v>
      </c>
      <c r="K4" s="368">
        <v>944</v>
      </c>
      <c r="L4" s="367">
        <v>389</v>
      </c>
      <c r="M4" s="32">
        <v>368</v>
      </c>
      <c r="N4" s="368">
        <v>757</v>
      </c>
      <c r="O4" s="367">
        <v>386</v>
      </c>
      <c r="P4" s="32">
        <v>338</v>
      </c>
      <c r="Q4" s="368">
        <v>724</v>
      </c>
      <c r="R4" s="367">
        <v>385</v>
      </c>
      <c r="S4" s="32">
        <v>293</v>
      </c>
      <c r="T4" s="368">
        <v>678</v>
      </c>
      <c r="U4" s="367">
        <v>313</v>
      </c>
      <c r="V4" s="32">
        <v>304</v>
      </c>
      <c r="W4" s="368">
        <v>617</v>
      </c>
      <c r="X4" s="367">
        <v>317</v>
      </c>
      <c r="Y4" s="32">
        <v>313</v>
      </c>
      <c r="Z4" s="368">
        <v>630</v>
      </c>
      <c r="AA4" s="367">
        <v>270</v>
      </c>
      <c r="AB4" s="32">
        <v>304</v>
      </c>
      <c r="AC4" s="368">
        <v>574</v>
      </c>
      <c r="AD4" s="367">
        <v>275</v>
      </c>
      <c r="AE4" s="32">
        <v>280</v>
      </c>
      <c r="AF4" s="368">
        <v>555</v>
      </c>
      <c r="AG4" s="367">
        <v>243</v>
      </c>
      <c r="AH4" s="32">
        <v>252</v>
      </c>
      <c r="AI4" s="368">
        <v>495</v>
      </c>
      <c r="AJ4" s="367">
        <v>213</v>
      </c>
      <c r="AK4" s="32">
        <v>221</v>
      </c>
      <c r="AL4" s="368">
        <v>434</v>
      </c>
      <c r="AM4" s="367">
        <v>240</v>
      </c>
      <c r="AN4" s="32">
        <v>199</v>
      </c>
      <c r="AO4" s="368">
        <v>439</v>
      </c>
      <c r="AP4" s="367">
        <v>130</v>
      </c>
      <c r="AQ4" s="32">
        <v>133</v>
      </c>
      <c r="AR4" s="368">
        <v>263</v>
      </c>
      <c r="AS4" s="367">
        <v>113</v>
      </c>
      <c r="AT4" s="32">
        <v>114</v>
      </c>
      <c r="AU4" s="368">
        <v>227</v>
      </c>
      <c r="AV4" s="367">
        <v>66</v>
      </c>
      <c r="AW4" s="32">
        <v>83</v>
      </c>
      <c r="AX4" s="368">
        <v>149</v>
      </c>
      <c r="AY4" s="367">
        <v>60</v>
      </c>
      <c r="AZ4" s="32">
        <v>72</v>
      </c>
      <c r="BA4" s="368">
        <v>132</v>
      </c>
    </row>
    <row r="5" spans="1:53">
      <c r="A5" s="362" t="s">
        <v>607</v>
      </c>
      <c r="B5" s="369" t="s">
        <v>68</v>
      </c>
      <c r="C5" s="370">
        <v>148</v>
      </c>
      <c r="D5" s="371">
        <v>124</v>
      </c>
      <c r="E5" s="372">
        <v>272</v>
      </c>
      <c r="F5" s="367">
        <v>26</v>
      </c>
      <c r="G5" s="32">
        <v>17</v>
      </c>
      <c r="H5" s="368">
        <v>43</v>
      </c>
      <c r="I5" s="367">
        <v>32</v>
      </c>
      <c r="J5" s="32">
        <v>16</v>
      </c>
      <c r="K5" s="368">
        <v>48</v>
      </c>
      <c r="L5" s="367">
        <v>16</v>
      </c>
      <c r="M5" s="32">
        <v>11</v>
      </c>
      <c r="N5" s="368">
        <v>27</v>
      </c>
      <c r="O5" s="367">
        <v>3</v>
      </c>
      <c r="P5" s="32">
        <v>2</v>
      </c>
      <c r="Q5" s="368">
        <v>5</v>
      </c>
      <c r="R5" s="367">
        <v>8</v>
      </c>
      <c r="S5" s="32">
        <v>6</v>
      </c>
      <c r="T5" s="368">
        <v>14</v>
      </c>
      <c r="U5" s="367">
        <v>7</v>
      </c>
      <c r="V5" s="32">
        <v>7</v>
      </c>
      <c r="W5" s="368">
        <v>14</v>
      </c>
      <c r="X5" s="367">
        <v>6</v>
      </c>
      <c r="Y5" s="32">
        <v>12</v>
      </c>
      <c r="Z5" s="368">
        <v>18</v>
      </c>
      <c r="AA5" s="367">
        <v>11</v>
      </c>
      <c r="AB5" s="32">
        <v>13</v>
      </c>
      <c r="AC5" s="368">
        <v>24</v>
      </c>
      <c r="AD5" s="367">
        <v>8</v>
      </c>
      <c r="AE5" s="32">
        <v>7</v>
      </c>
      <c r="AF5" s="368">
        <v>15</v>
      </c>
      <c r="AG5" s="367">
        <v>7</v>
      </c>
      <c r="AH5" s="32">
        <v>7</v>
      </c>
      <c r="AI5" s="368">
        <v>14</v>
      </c>
      <c r="AJ5" s="367">
        <v>5</v>
      </c>
      <c r="AK5" s="32">
        <v>6</v>
      </c>
      <c r="AL5" s="368">
        <v>11</v>
      </c>
      <c r="AM5" s="367">
        <v>10</v>
      </c>
      <c r="AN5" s="32">
        <v>6</v>
      </c>
      <c r="AO5" s="368">
        <v>16</v>
      </c>
      <c r="AP5" s="367">
        <v>4</v>
      </c>
      <c r="AQ5" s="32">
        <v>4</v>
      </c>
      <c r="AR5" s="368">
        <v>8</v>
      </c>
      <c r="AS5" s="367">
        <v>1</v>
      </c>
      <c r="AT5" s="32">
        <v>4</v>
      </c>
      <c r="AU5" s="368">
        <v>5</v>
      </c>
      <c r="AV5" s="367">
        <v>3</v>
      </c>
      <c r="AW5" s="32">
        <v>4</v>
      </c>
      <c r="AX5" s="368">
        <v>7</v>
      </c>
      <c r="AY5" s="367">
        <v>0</v>
      </c>
      <c r="AZ5" s="32">
        <v>2</v>
      </c>
      <c r="BA5" s="368">
        <v>2</v>
      </c>
    </row>
    <row r="6" spans="1:53">
      <c r="A6" s="362" t="s">
        <v>566</v>
      </c>
      <c r="B6" s="369" t="s">
        <v>47</v>
      </c>
      <c r="C6" s="370">
        <v>14042</v>
      </c>
      <c r="D6" s="371">
        <v>13517</v>
      </c>
      <c r="E6" s="372">
        <v>27559</v>
      </c>
      <c r="F6" s="367">
        <v>1429</v>
      </c>
      <c r="G6" s="32">
        <v>1268</v>
      </c>
      <c r="H6" s="368">
        <v>2697</v>
      </c>
      <c r="I6" s="367">
        <v>1464</v>
      </c>
      <c r="J6" s="32">
        <v>1328</v>
      </c>
      <c r="K6" s="368">
        <v>2792</v>
      </c>
      <c r="L6" s="367">
        <v>1260</v>
      </c>
      <c r="M6" s="32">
        <v>1199</v>
      </c>
      <c r="N6" s="368">
        <v>2459</v>
      </c>
      <c r="O6" s="367">
        <v>1124</v>
      </c>
      <c r="P6" s="32">
        <v>1059</v>
      </c>
      <c r="Q6" s="368">
        <v>2183</v>
      </c>
      <c r="R6" s="367">
        <v>1211</v>
      </c>
      <c r="S6" s="32">
        <v>1089</v>
      </c>
      <c r="T6" s="368">
        <v>2300</v>
      </c>
      <c r="U6" s="367">
        <v>1031</v>
      </c>
      <c r="V6" s="32">
        <v>1089</v>
      </c>
      <c r="W6" s="368">
        <v>2120</v>
      </c>
      <c r="X6" s="367">
        <v>1129</v>
      </c>
      <c r="Y6" s="32">
        <v>1161</v>
      </c>
      <c r="Z6" s="368">
        <v>2290</v>
      </c>
      <c r="AA6" s="367">
        <v>986</v>
      </c>
      <c r="AB6" s="32">
        <v>953</v>
      </c>
      <c r="AC6" s="368">
        <v>1939</v>
      </c>
      <c r="AD6" s="367">
        <v>865</v>
      </c>
      <c r="AE6" s="32">
        <v>829</v>
      </c>
      <c r="AF6" s="368">
        <v>1694</v>
      </c>
      <c r="AG6" s="367">
        <v>858</v>
      </c>
      <c r="AH6" s="32">
        <v>793</v>
      </c>
      <c r="AI6" s="368">
        <v>1651</v>
      </c>
      <c r="AJ6" s="367">
        <v>779</v>
      </c>
      <c r="AK6" s="32">
        <v>777</v>
      </c>
      <c r="AL6" s="368">
        <v>1556</v>
      </c>
      <c r="AM6" s="367">
        <v>686</v>
      </c>
      <c r="AN6" s="32">
        <v>650</v>
      </c>
      <c r="AO6" s="368">
        <v>1336</v>
      </c>
      <c r="AP6" s="367">
        <v>475</v>
      </c>
      <c r="AQ6" s="32">
        <v>479</v>
      </c>
      <c r="AR6" s="368">
        <v>954</v>
      </c>
      <c r="AS6" s="367">
        <v>315</v>
      </c>
      <c r="AT6" s="32">
        <v>342</v>
      </c>
      <c r="AU6" s="368">
        <v>657</v>
      </c>
      <c r="AV6" s="367">
        <v>224</v>
      </c>
      <c r="AW6" s="32">
        <v>238</v>
      </c>
      <c r="AX6" s="368">
        <v>462</v>
      </c>
      <c r="AY6" s="367">
        <v>206</v>
      </c>
      <c r="AZ6" s="32">
        <v>263</v>
      </c>
      <c r="BA6" s="368">
        <v>469</v>
      </c>
    </row>
    <row r="7" spans="1:53">
      <c r="A7" s="362" t="s">
        <v>560</v>
      </c>
      <c r="B7" s="369" t="s">
        <v>42</v>
      </c>
      <c r="C7" s="370">
        <v>634</v>
      </c>
      <c r="D7" s="371">
        <v>561</v>
      </c>
      <c r="E7" s="372">
        <v>1195</v>
      </c>
      <c r="F7" s="367">
        <v>92</v>
      </c>
      <c r="G7" s="32">
        <v>74</v>
      </c>
      <c r="H7" s="368">
        <v>166</v>
      </c>
      <c r="I7" s="367">
        <v>55</v>
      </c>
      <c r="J7" s="32">
        <v>59</v>
      </c>
      <c r="K7" s="368">
        <v>114</v>
      </c>
      <c r="L7" s="367">
        <v>34</v>
      </c>
      <c r="M7" s="32">
        <v>22</v>
      </c>
      <c r="N7" s="368">
        <v>56</v>
      </c>
      <c r="O7" s="367">
        <v>25</v>
      </c>
      <c r="P7" s="32">
        <v>20</v>
      </c>
      <c r="Q7" s="368">
        <v>45</v>
      </c>
      <c r="R7" s="367">
        <v>53</v>
      </c>
      <c r="S7" s="32">
        <v>44</v>
      </c>
      <c r="T7" s="368">
        <v>97</v>
      </c>
      <c r="U7" s="367">
        <v>50</v>
      </c>
      <c r="V7" s="32">
        <v>44</v>
      </c>
      <c r="W7" s="368">
        <v>94</v>
      </c>
      <c r="X7" s="367">
        <v>38</v>
      </c>
      <c r="Y7" s="32">
        <v>54</v>
      </c>
      <c r="Z7" s="368">
        <v>92</v>
      </c>
      <c r="AA7" s="367">
        <v>34</v>
      </c>
      <c r="AB7" s="32">
        <v>39</v>
      </c>
      <c r="AC7" s="368">
        <v>73</v>
      </c>
      <c r="AD7" s="367">
        <v>29</v>
      </c>
      <c r="AE7" s="32">
        <v>37</v>
      </c>
      <c r="AF7" s="368">
        <v>66</v>
      </c>
      <c r="AG7" s="367">
        <v>39</v>
      </c>
      <c r="AH7" s="32">
        <v>34</v>
      </c>
      <c r="AI7" s="368">
        <v>73</v>
      </c>
      <c r="AJ7" s="367">
        <v>37</v>
      </c>
      <c r="AK7" s="32">
        <v>28</v>
      </c>
      <c r="AL7" s="368">
        <v>65</v>
      </c>
      <c r="AM7" s="367">
        <v>55</v>
      </c>
      <c r="AN7" s="32">
        <v>26</v>
      </c>
      <c r="AO7" s="368">
        <v>81</v>
      </c>
      <c r="AP7" s="367">
        <v>26</v>
      </c>
      <c r="AQ7" s="32">
        <v>23</v>
      </c>
      <c r="AR7" s="368">
        <v>49</v>
      </c>
      <c r="AS7" s="367">
        <v>17</v>
      </c>
      <c r="AT7" s="32">
        <v>15</v>
      </c>
      <c r="AU7" s="368">
        <v>32</v>
      </c>
      <c r="AV7" s="367">
        <v>19</v>
      </c>
      <c r="AW7" s="32">
        <v>27</v>
      </c>
      <c r="AX7" s="368">
        <v>46</v>
      </c>
      <c r="AY7" s="367">
        <v>33</v>
      </c>
      <c r="AZ7" s="32">
        <v>14</v>
      </c>
      <c r="BA7" s="368">
        <v>47</v>
      </c>
    </row>
    <row r="8" spans="1:53">
      <c r="A8" s="362" t="s">
        <v>578</v>
      </c>
      <c r="B8" s="369" t="s">
        <v>29</v>
      </c>
      <c r="C8" s="370">
        <v>3098</v>
      </c>
      <c r="D8" s="371">
        <v>2968</v>
      </c>
      <c r="E8" s="372">
        <v>6066</v>
      </c>
      <c r="F8" s="367">
        <v>378</v>
      </c>
      <c r="G8" s="32">
        <v>338</v>
      </c>
      <c r="H8" s="368">
        <v>716</v>
      </c>
      <c r="I8" s="367">
        <v>389</v>
      </c>
      <c r="J8" s="32">
        <v>337</v>
      </c>
      <c r="K8" s="368">
        <v>726</v>
      </c>
      <c r="L8" s="367">
        <v>299</v>
      </c>
      <c r="M8" s="32">
        <v>265</v>
      </c>
      <c r="N8" s="368">
        <v>564</v>
      </c>
      <c r="O8" s="367">
        <v>184</v>
      </c>
      <c r="P8" s="32">
        <v>216</v>
      </c>
      <c r="Q8" s="368">
        <v>400</v>
      </c>
      <c r="R8" s="367">
        <v>167</v>
      </c>
      <c r="S8" s="32">
        <v>183</v>
      </c>
      <c r="T8" s="368">
        <v>350</v>
      </c>
      <c r="U8" s="367">
        <v>192</v>
      </c>
      <c r="V8" s="32">
        <v>207</v>
      </c>
      <c r="W8" s="368">
        <v>399</v>
      </c>
      <c r="X8" s="367">
        <v>251</v>
      </c>
      <c r="Y8" s="32">
        <v>202</v>
      </c>
      <c r="Z8" s="368">
        <v>453</v>
      </c>
      <c r="AA8" s="367">
        <v>224</v>
      </c>
      <c r="AB8" s="32">
        <v>225</v>
      </c>
      <c r="AC8" s="368">
        <v>449</v>
      </c>
      <c r="AD8" s="367">
        <v>181</v>
      </c>
      <c r="AE8" s="32">
        <v>180</v>
      </c>
      <c r="AF8" s="368">
        <v>361</v>
      </c>
      <c r="AG8" s="367">
        <v>189</v>
      </c>
      <c r="AH8" s="32">
        <v>159</v>
      </c>
      <c r="AI8" s="368">
        <v>348</v>
      </c>
      <c r="AJ8" s="367">
        <v>174</v>
      </c>
      <c r="AK8" s="32">
        <v>173</v>
      </c>
      <c r="AL8" s="368">
        <v>347</v>
      </c>
      <c r="AM8" s="367">
        <v>148</v>
      </c>
      <c r="AN8" s="32">
        <v>161</v>
      </c>
      <c r="AO8" s="368">
        <v>309</v>
      </c>
      <c r="AP8" s="367">
        <v>121</v>
      </c>
      <c r="AQ8" s="32">
        <v>105</v>
      </c>
      <c r="AR8" s="368">
        <v>226</v>
      </c>
      <c r="AS8" s="367">
        <v>90</v>
      </c>
      <c r="AT8" s="32">
        <v>104</v>
      </c>
      <c r="AU8" s="368">
        <v>194</v>
      </c>
      <c r="AV8" s="367">
        <v>71</v>
      </c>
      <c r="AW8" s="32">
        <v>61</v>
      </c>
      <c r="AX8" s="368">
        <v>132</v>
      </c>
      <c r="AY8" s="367">
        <v>39</v>
      </c>
      <c r="AZ8" s="32">
        <v>52</v>
      </c>
      <c r="BA8" s="368">
        <v>91</v>
      </c>
    </row>
    <row r="9" spans="1:53">
      <c r="A9" s="362" t="s">
        <v>581</v>
      </c>
      <c r="B9" s="369" t="s">
        <v>30</v>
      </c>
      <c r="C9" s="370">
        <v>7037</v>
      </c>
      <c r="D9" s="371">
        <v>6281</v>
      </c>
      <c r="E9" s="372">
        <v>13318</v>
      </c>
      <c r="F9" s="367">
        <v>974</v>
      </c>
      <c r="G9" s="32">
        <v>821</v>
      </c>
      <c r="H9" s="368">
        <v>1795</v>
      </c>
      <c r="I9" s="367">
        <v>925</v>
      </c>
      <c r="J9" s="32">
        <v>843</v>
      </c>
      <c r="K9" s="368">
        <v>1768</v>
      </c>
      <c r="L9" s="367">
        <v>698</v>
      </c>
      <c r="M9" s="32">
        <v>689</v>
      </c>
      <c r="N9" s="368">
        <v>1387</v>
      </c>
      <c r="O9" s="367">
        <v>476</v>
      </c>
      <c r="P9" s="32">
        <v>440</v>
      </c>
      <c r="Q9" s="368">
        <v>916</v>
      </c>
      <c r="R9" s="367">
        <v>451</v>
      </c>
      <c r="S9" s="32">
        <v>412</v>
      </c>
      <c r="T9" s="368">
        <v>863</v>
      </c>
      <c r="U9" s="367">
        <v>522</v>
      </c>
      <c r="V9" s="32">
        <v>453</v>
      </c>
      <c r="W9" s="368">
        <v>975</v>
      </c>
      <c r="X9" s="367">
        <v>555</v>
      </c>
      <c r="Y9" s="32">
        <v>442</v>
      </c>
      <c r="Z9" s="368">
        <v>997</v>
      </c>
      <c r="AA9" s="367">
        <v>444</v>
      </c>
      <c r="AB9" s="32">
        <v>416</v>
      </c>
      <c r="AC9" s="368">
        <v>860</v>
      </c>
      <c r="AD9" s="367">
        <v>402</v>
      </c>
      <c r="AE9" s="32">
        <v>342</v>
      </c>
      <c r="AF9" s="368">
        <v>744</v>
      </c>
      <c r="AG9" s="367">
        <v>350</v>
      </c>
      <c r="AH9" s="32">
        <v>325</v>
      </c>
      <c r="AI9" s="368">
        <v>675</v>
      </c>
      <c r="AJ9" s="367">
        <v>354</v>
      </c>
      <c r="AK9" s="32">
        <v>301</v>
      </c>
      <c r="AL9" s="368">
        <v>655</v>
      </c>
      <c r="AM9" s="367">
        <v>300</v>
      </c>
      <c r="AN9" s="32">
        <v>290</v>
      </c>
      <c r="AO9" s="368">
        <v>590</v>
      </c>
      <c r="AP9" s="367">
        <v>221</v>
      </c>
      <c r="AQ9" s="32">
        <v>173</v>
      </c>
      <c r="AR9" s="368">
        <v>394</v>
      </c>
      <c r="AS9" s="367">
        <v>177</v>
      </c>
      <c r="AT9" s="32">
        <v>155</v>
      </c>
      <c r="AU9" s="368">
        <v>332</v>
      </c>
      <c r="AV9" s="367">
        <v>110</v>
      </c>
      <c r="AW9" s="32">
        <v>90</v>
      </c>
      <c r="AX9" s="368">
        <v>200</v>
      </c>
      <c r="AY9" s="367">
        <v>78</v>
      </c>
      <c r="AZ9" s="32">
        <v>88</v>
      </c>
      <c r="BA9" s="368">
        <v>166</v>
      </c>
    </row>
    <row r="10" spans="1:53">
      <c r="A10" s="362" t="s">
        <v>593</v>
      </c>
      <c r="B10" s="369" t="s">
        <v>55</v>
      </c>
      <c r="C10" s="370">
        <v>570</v>
      </c>
      <c r="D10" s="371">
        <v>500</v>
      </c>
      <c r="E10" s="372">
        <v>1070</v>
      </c>
      <c r="F10" s="367">
        <v>70</v>
      </c>
      <c r="G10" s="32">
        <v>58</v>
      </c>
      <c r="H10" s="368">
        <v>128</v>
      </c>
      <c r="I10" s="367">
        <v>73</v>
      </c>
      <c r="J10" s="32">
        <v>62</v>
      </c>
      <c r="K10" s="368">
        <v>135</v>
      </c>
      <c r="L10" s="367">
        <v>84</v>
      </c>
      <c r="M10" s="32">
        <v>59</v>
      </c>
      <c r="N10" s="368">
        <v>143</v>
      </c>
      <c r="O10" s="367">
        <v>51</v>
      </c>
      <c r="P10" s="32">
        <v>38</v>
      </c>
      <c r="Q10" s="368">
        <v>89</v>
      </c>
      <c r="R10" s="367">
        <v>32</v>
      </c>
      <c r="S10" s="32">
        <v>29</v>
      </c>
      <c r="T10" s="368">
        <v>61</v>
      </c>
      <c r="U10" s="367">
        <v>32</v>
      </c>
      <c r="V10" s="32">
        <v>28</v>
      </c>
      <c r="W10" s="368">
        <v>60</v>
      </c>
      <c r="X10" s="367">
        <v>19</v>
      </c>
      <c r="Y10" s="32">
        <v>21</v>
      </c>
      <c r="Z10" s="368">
        <v>40</v>
      </c>
      <c r="AA10" s="367">
        <v>27</v>
      </c>
      <c r="AB10" s="32">
        <v>33</v>
      </c>
      <c r="AC10" s="368">
        <v>60</v>
      </c>
      <c r="AD10" s="367">
        <v>27</v>
      </c>
      <c r="AE10" s="32">
        <v>33</v>
      </c>
      <c r="AF10" s="368">
        <v>60</v>
      </c>
      <c r="AG10" s="367">
        <v>32</v>
      </c>
      <c r="AH10" s="32">
        <v>25</v>
      </c>
      <c r="AI10" s="368">
        <v>57</v>
      </c>
      <c r="AJ10" s="367">
        <v>34</v>
      </c>
      <c r="AK10" s="32">
        <v>29</v>
      </c>
      <c r="AL10" s="368">
        <v>63</v>
      </c>
      <c r="AM10" s="367">
        <v>19</v>
      </c>
      <c r="AN10" s="32">
        <v>18</v>
      </c>
      <c r="AO10" s="368">
        <v>37</v>
      </c>
      <c r="AP10" s="367">
        <v>14</v>
      </c>
      <c r="AQ10" s="32">
        <v>21</v>
      </c>
      <c r="AR10" s="368">
        <v>35</v>
      </c>
      <c r="AS10" s="367">
        <v>18</v>
      </c>
      <c r="AT10" s="32">
        <v>14</v>
      </c>
      <c r="AU10" s="368">
        <v>32</v>
      </c>
      <c r="AV10" s="367">
        <v>20</v>
      </c>
      <c r="AW10" s="32">
        <v>17</v>
      </c>
      <c r="AX10" s="368">
        <v>37</v>
      </c>
      <c r="AY10" s="367">
        <v>19</v>
      </c>
      <c r="AZ10" s="32">
        <v>15</v>
      </c>
      <c r="BA10" s="368">
        <v>34</v>
      </c>
    </row>
    <row r="11" spans="1:53">
      <c r="A11" s="362" t="s">
        <v>613</v>
      </c>
      <c r="B11" s="369" t="s">
        <v>82</v>
      </c>
      <c r="C11" s="370">
        <v>55</v>
      </c>
      <c r="D11" s="371">
        <v>57</v>
      </c>
      <c r="E11" s="372">
        <v>112</v>
      </c>
      <c r="F11" s="367">
        <v>3</v>
      </c>
      <c r="G11" s="32">
        <v>7</v>
      </c>
      <c r="H11" s="368">
        <v>10</v>
      </c>
      <c r="I11" s="367">
        <v>3</v>
      </c>
      <c r="J11" s="32">
        <v>9</v>
      </c>
      <c r="K11" s="368">
        <v>12</v>
      </c>
      <c r="L11" s="367">
        <v>6</v>
      </c>
      <c r="M11" s="32">
        <v>4</v>
      </c>
      <c r="N11" s="368">
        <v>10</v>
      </c>
      <c r="O11" s="367">
        <v>2</v>
      </c>
      <c r="P11" s="32">
        <v>3</v>
      </c>
      <c r="Q11" s="368">
        <v>5</v>
      </c>
      <c r="R11" s="367">
        <v>2</v>
      </c>
      <c r="S11" s="32">
        <v>4</v>
      </c>
      <c r="T11" s="368">
        <v>6</v>
      </c>
      <c r="U11" s="367">
        <v>6</v>
      </c>
      <c r="V11" s="32">
        <v>3</v>
      </c>
      <c r="W11" s="368">
        <v>9</v>
      </c>
      <c r="X11" s="367">
        <v>3</v>
      </c>
      <c r="Y11" s="32">
        <v>4</v>
      </c>
      <c r="Z11" s="368">
        <v>7</v>
      </c>
      <c r="AA11" s="367">
        <v>5</v>
      </c>
      <c r="AB11" s="32">
        <v>6</v>
      </c>
      <c r="AC11" s="368">
        <v>11</v>
      </c>
      <c r="AD11" s="367">
        <v>2</v>
      </c>
      <c r="AE11" s="32">
        <v>3</v>
      </c>
      <c r="AF11" s="368">
        <v>5</v>
      </c>
      <c r="AG11" s="367">
        <v>0</v>
      </c>
      <c r="AH11" s="32">
        <v>1</v>
      </c>
      <c r="AI11" s="368">
        <v>1</v>
      </c>
      <c r="AJ11" s="367">
        <v>7</v>
      </c>
      <c r="AK11" s="32">
        <v>1</v>
      </c>
      <c r="AL11" s="368">
        <v>8</v>
      </c>
      <c r="AM11" s="367">
        <v>1</v>
      </c>
      <c r="AN11" s="32">
        <v>0</v>
      </c>
      <c r="AO11" s="368">
        <v>1</v>
      </c>
      <c r="AP11" s="367">
        <v>4</v>
      </c>
      <c r="AQ11" s="32">
        <v>2</v>
      </c>
      <c r="AR11" s="368">
        <v>6</v>
      </c>
      <c r="AS11" s="367">
        <v>9</v>
      </c>
      <c r="AT11" s="32">
        <v>8</v>
      </c>
      <c r="AU11" s="368">
        <v>17</v>
      </c>
      <c r="AV11" s="367">
        <v>0</v>
      </c>
      <c r="AW11" s="32">
        <v>1</v>
      </c>
      <c r="AX11" s="368">
        <v>1</v>
      </c>
      <c r="AY11" s="367">
        <v>1</v>
      </c>
      <c r="AZ11" s="32">
        <v>1</v>
      </c>
      <c r="BA11" s="368">
        <v>2</v>
      </c>
    </row>
    <row r="12" spans="1:53">
      <c r="A12" s="362" t="s">
        <v>619</v>
      </c>
      <c r="B12" s="369" t="s">
        <v>101</v>
      </c>
      <c r="C12" s="370">
        <v>3947</v>
      </c>
      <c r="D12" s="371">
        <v>3615</v>
      </c>
      <c r="E12" s="372">
        <v>7562</v>
      </c>
      <c r="F12" s="367">
        <v>366</v>
      </c>
      <c r="G12" s="32">
        <v>338</v>
      </c>
      <c r="H12" s="368">
        <v>704</v>
      </c>
      <c r="I12" s="367">
        <v>393</v>
      </c>
      <c r="J12" s="32">
        <v>289</v>
      </c>
      <c r="K12" s="368">
        <v>682</v>
      </c>
      <c r="L12" s="367">
        <v>348</v>
      </c>
      <c r="M12" s="32">
        <v>323</v>
      </c>
      <c r="N12" s="368">
        <v>671</v>
      </c>
      <c r="O12" s="367">
        <v>347</v>
      </c>
      <c r="P12" s="32">
        <v>315</v>
      </c>
      <c r="Q12" s="368">
        <v>662</v>
      </c>
      <c r="R12" s="367">
        <v>335</v>
      </c>
      <c r="S12" s="32">
        <v>308</v>
      </c>
      <c r="T12" s="368">
        <v>643</v>
      </c>
      <c r="U12" s="367">
        <v>325</v>
      </c>
      <c r="V12" s="32">
        <v>258</v>
      </c>
      <c r="W12" s="368">
        <v>583</v>
      </c>
      <c r="X12" s="367">
        <v>329</v>
      </c>
      <c r="Y12" s="32">
        <v>292</v>
      </c>
      <c r="Z12" s="368">
        <v>621</v>
      </c>
      <c r="AA12" s="367">
        <v>249</v>
      </c>
      <c r="AB12" s="32">
        <v>254</v>
      </c>
      <c r="AC12" s="368">
        <v>503</v>
      </c>
      <c r="AD12" s="367">
        <v>252</v>
      </c>
      <c r="AE12" s="32">
        <v>219</v>
      </c>
      <c r="AF12" s="368">
        <v>471</v>
      </c>
      <c r="AG12" s="367">
        <v>239</v>
      </c>
      <c r="AH12" s="32">
        <v>212</v>
      </c>
      <c r="AI12" s="368">
        <v>451</v>
      </c>
      <c r="AJ12" s="367">
        <v>215</v>
      </c>
      <c r="AK12" s="32">
        <v>219</v>
      </c>
      <c r="AL12" s="368">
        <v>434</v>
      </c>
      <c r="AM12" s="367">
        <v>193</v>
      </c>
      <c r="AN12" s="32">
        <v>204</v>
      </c>
      <c r="AO12" s="368">
        <v>397</v>
      </c>
      <c r="AP12" s="367">
        <v>147</v>
      </c>
      <c r="AQ12" s="32">
        <v>128</v>
      </c>
      <c r="AR12" s="368">
        <v>275</v>
      </c>
      <c r="AS12" s="367">
        <v>105</v>
      </c>
      <c r="AT12" s="32">
        <v>114</v>
      </c>
      <c r="AU12" s="368">
        <v>219</v>
      </c>
      <c r="AV12" s="367">
        <v>57</v>
      </c>
      <c r="AW12" s="32">
        <v>71</v>
      </c>
      <c r="AX12" s="368">
        <v>128</v>
      </c>
      <c r="AY12" s="367">
        <v>49</v>
      </c>
      <c r="AZ12" s="32">
        <v>69</v>
      </c>
      <c r="BA12" s="368">
        <v>118</v>
      </c>
    </row>
    <row r="13" spans="1:53">
      <c r="A13" s="362" t="s">
        <v>614</v>
      </c>
      <c r="B13" s="369" t="s">
        <v>83</v>
      </c>
      <c r="C13" s="370">
        <v>1203</v>
      </c>
      <c r="D13" s="371">
        <v>1039</v>
      </c>
      <c r="E13" s="372">
        <v>2242</v>
      </c>
      <c r="F13" s="367">
        <v>169</v>
      </c>
      <c r="G13" s="32">
        <v>158</v>
      </c>
      <c r="H13" s="368">
        <v>327</v>
      </c>
      <c r="I13" s="367">
        <v>146</v>
      </c>
      <c r="J13" s="32">
        <v>135</v>
      </c>
      <c r="K13" s="368">
        <v>281</v>
      </c>
      <c r="L13" s="367">
        <v>95</v>
      </c>
      <c r="M13" s="32">
        <v>69</v>
      </c>
      <c r="N13" s="368">
        <v>164</v>
      </c>
      <c r="O13" s="367">
        <v>67</v>
      </c>
      <c r="P13" s="32">
        <v>31</v>
      </c>
      <c r="Q13" s="368">
        <v>98</v>
      </c>
      <c r="R13" s="367">
        <v>63</v>
      </c>
      <c r="S13" s="32">
        <v>56</v>
      </c>
      <c r="T13" s="368">
        <v>119</v>
      </c>
      <c r="U13" s="367">
        <v>81</v>
      </c>
      <c r="V13" s="32">
        <v>70</v>
      </c>
      <c r="W13" s="368">
        <v>151</v>
      </c>
      <c r="X13" s="367">
        <v>89</v>
      </c>
      <c r="Y13" s="32">
        <v>76</v>
      </c>
      <c r="Z13" s="368">
        <v>165</v>
      </c>
      <c r="AA13" s="367">
        <v>97</v>
      </c>
      <c r="AB13" s="32">
        <v>81</v>
      </c>
      <c r="AC13" s="368">
        <v>178</v>
      </c>
      <c r="AD13" s="367">
        <v>81</v>
      </c>
      <c r="AE13" s="32">
        <v>61</v>
      </c>
      <c r="AF13" s="368">
        <v>142</v>
      </c>
      <c r="AG13" s="367">
        <v>51</v>
      </c>
      <c r="AH13" s="32">
        <v>48</v>
      </c>
      <c r="AI13" s="368">
        <v>99</v>
      </c>
      <c r="AJ13" s="367">
        <v>66</v>
      </c>
      <c r="AK13" s="32">
        <v>64</v>
      </c>
      <c r="AL13" s="368">
        <v>130</v>
      </c>
      <c r="AM13" s="367">
        <v>58</v>
      </c>
      <c r="AN13" s="32">
        <v>50</v>
      </c>
      <c r="AO13" s="368">
        <v>108</v>
      </c>
      <c r="AP13" s="367">
        <v>38</v>
      </c>
      <c r="AQ13" s="32">
        <v>38</v>
      </c>
      <c r="AR13" s="368">
        <v>76</v>
      </c>
      <c r="AS13" s="367">
        <v>38</v>
      </c>
      <c r="AT13" s="32">
        <v>35</v>
      </c>
      <c r="AU13" s="368">
        <v>73</v>
      </c>
      <c r="AV13" s="367">
        <v>40</v>
      </c>
      <c r="AW13" s="32">
        <v>29</v>
      </c>
      <c r="AX13" s="368">
        <v>69</v>
      </c>
      <c r="AY13" s="367">
        <v>21</v>
      </c>
      <c r="AZ13" s="32">
        <v>39</v>
      </c>
      <c r="BA13" s="368">
        <v>60</v>
      </c>
    </row>
    <row r="14" spans="1:53">
      <c r="A14" s="362" t="s">
        <v>608</v>
      </c>
      <c r="B14" s="369" t="s">
        <v>69</v>
      </c>
      <c r="C14" s="370">
        <v>1431</v>
      </c>
      <c r="D14" s="371">
        <v>1304</v>
      </c>
      <c r="E14" s="372">
        <v>2735</v>
      </c>
      <c r="F14" s="367">
        <v>180</v>
      </c>
      <c r="G14" s="32">
        <v>190</v>
      </c>
      <c r="H14" s="368">
        <v>370</v>
      </c>
      <c r="I14" s="367">
        <v>191</v>
      </c>
      <c r="J14" s="32">
        <v>173</v>
      </c>
      <c r="K14" s="368">
        <v>364</v>
      </c>
      <c r="L14" s="367">
        <v>174</v>
      </c>
      <c r="M14" s="32">
        <v>143</v>
      </c>
      <c r="N14" s="368">
        <v>317</v>
      </c>
      <c r="O14" s="367">
        <v>101</v>
      </c>
      <c r="P14" s="32">
        <v>77</v>
      </c>
      <c r="Q14" s="368">
        <v>178</v>
      </c>
      <c r="R14" s="367">
        <v>83</v>
      </c>
      <c r="S14" s="32">
        <v>63</v>
      </c>
      <c r="T14" s="368">
        <v>146</v>
      </c>
      <c r="U14" s="367">
        <v>75</v>
      </c>
      <c r="V14" s="32">
        <v>64</v>
      </c>
      <c r="W14" s="368">
        <v>139</v>
      </c>
      <c r="X14" s="367">
        <v>93</v>
      </c>
      <c r="Y14" s="32">
        <v>102</v>
      </c>
      <c r="Z14" s="368">
        <v>195</v>
      </c>
      <c r="AA14" s="367">
        <v>87</v>
      </c>
      <c r="AB14" s="32">
        <v>94</v>
      </c>
      <c r="AC14" s="368">
        <v>181</v>
      </c>
      <c r="AD14" s="367">
        <v>92</v>
      </c>
      <c r="AE14" s="32">
        <v>79</v>
      </c>
      <c r="AF14" s="368">
        <v>171</v>
      </c>
      <c r="AG14" s="367">
        <v>80</v>
      </c>
      <c r="AH14" s="32">
        <v>53</v>
      </c>
      <c r="AI14" s="368">
        <v>133</v>
      </c>
      <c r="AJ14" s="367">
        <v>70</v>
      </c>
      <c r="AK14" s="32">
        <v>70</v>
      </c>
      <c r="AL14" s="368">
        <v>140</v>
      </c>
      <c r="AM14" s="367">
        <v>55</v>
      </c>
      <c r="AN14" s="32">
        <v>44</v>
      </c>
      <c r="AO14" s="368">
        <v>99</v>
      </c>
      <c r="AP14" s="367">
        <v>53</v>
      </c>
      <c r="AQ14" s="32">
        <v>47</v>
      </c>
      <c r="AR14" s="368">
        <v>100</v>
      </c>
      <c r="AS14" s="367">
        <v>47</v>
      </c>
      <c r="AT14" s="32">
        <v>44</v>
      </c>
      <c r="AU14" s="368">
        <v>91</v>
      </c>
      <c r="AV14" s="367">
        <v>33</v>
      </c>
      <c r="AW14" s="32">
        <v>27</v>
      </c>
      <c r="AX14" s="368">
        <v>60</v>
      </c>
      <c r="AY14" s="367">
        <v>16</v>
      </c>
      <c r="AZ14" s="32">
        <v>33</v>
      </c>
      <c r="BA14" s="368">
        <v>49</v>
      </c>
    </row>
    <row r="15" spans="1:53">
      <c r="A15" s="362" t="s">
        <v>571</v>
      </c>
      <c r="B15" s="369" t="s">
        <v>86</v>
      </c>
      <c r="C15" s="370">
        <v>70</v>
      </c>
      <c r="D15" s="371">
        <v>53</v>
      </c>
      <c r="E15" s="372">
        <v>123</v>
      </c>
      <c r="F15" s="367">
        <v>8</v>
      </c>
      <c r="G15" s="32">
        <v>1</v>
      </c>
      <c r="H15" s="368">
        <v>9</v>
      </c>
      <c r="I15" s="367">
        <v>12</v>
      </c>
      <c r="J15" s="32">
        <v>4</v>
      </c>
      <c r="K15" s="368">
        <v>16</v>
      </c>
      <c r="L15" s="367">
        <v>6</v>
      </c>
      <c r="M15" s="32">
        <v>9</v>
      </c>
      <c r="N15" s="368">
        <v>15</v>
      </c>
      <c r="O15" s="367">
        <v>5</v>
      </c>
      <c r="P15" s="32">
        <v>4</v>
      </c>
      <c r="Q15" s="368">
        <v>9</v>
      </c>
      <c r="R15" s="367">
        <v>4</v>
      </c>
      <c r="S15" s="32">
        <v>2</v>
      </c>
      <c r="T15" s="368">
        <v>6</v>
      </c>
      <c r="U15" s="367">
        <v>3</v>
      </c>
      <c r="V15" s="32">
        <v>3</v>
      </c>
      <c r="W15" s="368">
        <v>6</v>
      </c>
      <c r="X15" s="367">
        <v>2</v>
      </c>
      <c r="Y15" s="32">
        <v>2</v>
      </c>
      <c r="Z15" s="368">
        <v>4</v>
      </c>
      <c r="AA15" s="367">
        <v>2</v>
      </c>
      <c r="AB15" s="32">
        <v>6</v>
      </c>
      <c r="AC15" s="368">
        <v>8</v>
      </c>
      <c r="AD15" s="367">
        <v>6</v>
      </c>
      <c r="AE15" s="32">
        <v>1</v>
      </c>
      <c r="AF15" s="368">
        <v>7</v>
      </c>
      <c r="AG15" s="367">
        <v>3</v>
      </c>
      <c r="AH15" s="32">
        <v>4</v>
      </c>
      <c r="AI15" s="368">
        <v>7</v>
      </c>
      <c r="AJ15" s="367">
        <v>8</v>
      </c>
      <c r="AK15" s="32">
        <v>1</v>
      </c>
      <c r="AL15" s="368">
        <v>9</v>
      </c>
      <c r="AM15" s="367">
        <v>0</v>
      </c>
      <c r="AN15" s="32">
        <v>3</v>
      </c>
      <c r="AO15" s="368">
        <v>3</v>
      </c>
      <c r="AP15" s="367">
        <v>4</v>
      </c>
      <c r="AQ15" s="32">
        <v>4</v>
      </c>
      <c r="AR15" s="368">
        <v>8</v>
      </c>
      <c r="AS15" s="367">
        <v>4</v>
      </c>
      <c r="AT15" s="32">
        <v>1</v>
      </c>
      <c r="AU15" s="368">
        <v>5</v>
      </c>
      <c r="AV15" s="367">
        <v>0</v>
      </c>
      <c r="AW15" s="32">
        <v>3</v>
      </c>
      <c r="AX15" s="368">
        <v>3</v>
      </c>
      <c r="AY15" s="367">
        <v>3</v>
      </c>
      <c r="AZ15" s="32">
        <v>5</v>
      </c>
      <c r="BA15" s="368">
        <v>8</v>
      </c>
    </row>
    <row r="16" spans="1:53">
      <c r="A16" s="362" t="s">
        <v>572</v>
      </c>
      <c r="B16" s="369" t="s">
        <v>87</v>
      </c>
      <c r="C16" s="370">
        <v>404</v>
      </c>
      <c r="D16" s="371">
        <v>375</v>
      </c>
      <c r="E16" s="372">
        <v>779</v>
      </c>
      <c r="F16" s="367">
        <v>40</v>
      </c>
      <c r="G16" s="32">
        <v>45</v>
      </c>
      <c r="H16" s="368">
        <v>85</v>
      </c>
      <c r="I16" s="367">
        <v>48</v>
      </c>
      <c r="J16" s="32">
        <v>39</v>
      </c>
      <c r="K16" s="368">
        <v>87</v>
      </c>
      <c r="L16" s="367">
        <v>53</v>
      </c>
      <c r="M16" s="32">
        <v>44</v>
      </c>
      <c r="N16" s="368">
        <v>97</v>
      </c>
      <c r="O16" s="367">
        <v>34</v>
      </c>
      <c r="P16" s="32">
        <v>30</v>
      </c>
      <c r="Q16" s="368">
        <v>64</v>
      </c>
      <c r="R16" s="367">
        <v>21</v>
      </c>
      <c r="S16" s="32">
        <v>16</v>
      </c>
      <c r="T16" s="368">
        <v>37</v>
      </c>
      <c r="U16" s="367">
        <v>17</v>
      </c>
      <c r="V16" s="32">
        <v>18</v>
      </c>
      <c r="W16" s="368">
        <v>35</v>
      </c>
      <c r="X16" s="367">
        <v>20</v>
      </c>
      <c r="Y16" s="32">
        <v>23</v>
      </c>
      <c r="Z16" s="368">
        <v>43</v>
      </c>
      <c r="AA16" s="367">
        <v>24</v>
      </c>
      <c r="AB16" s="32">
        <v>22</v>
      </c>
      <c r="AC16" s="368">
        <v>46</v>
      </c>
      <c r="AD16" s="367">
        <v>28</v>
      </c>
      <c r="AE16" s="32">
        <v>22</v>
      </c>
      <c r="AF16" s="368">
        <v>50</v>
      </c>
      <c r="AG16" s="367">
        <v>19</v>
      </c>
      <c r="AH16" s="32">
        <v>19</v>
      </c>
      <c r="AI16" s="368">
        <v>38</v>
      </c>
      <c r="AJ16" s="367">
        <v>22</v>
      </c>
      <c r="AK16" s="32">
        <v>17</v>
      </c>
      <c r="AL16" s="368">
        <v>39</v>
      </c>
      <c r="AM16" s="367">
        <v>19</v>
      </c>
      <c r="AN16" s="32">
        <v>19</v>
      </c>
      <c r="AO16" s="368">
        <v>38</v>
      </c>
      <c r="AP16" s="367">
        <v>16</v>
      </c>
      <c r="AQ16" s="32">
        <v>20</v>
      </c>
      <c r="AR16" s="368">
        <v>36</v>
      </c>
      <c r="AS16" s="367">
        <v>15</v>
      </c>
      <c r="AT16" s="32">
        <v>13</v>
      </c>
      <c r="AU16" s="368">
        <v>28</v>
      </c>
      <c r="AV16" s="367">
        <v>13</v>
      </c>
      <c r="AW16" s="32">
        <v>16</v>
      </c>
      <c r="AX16" s="368">
        <v>29</v>
      </c>
      <c r="AY16" s="367">
        <v>15</v>
      </c>
      <c r="AZ16" s="32">
        <v>11</v>
      </c>
      <c r="BA16" s="368">
        <v>26</v>
      </c>
    </row>
    <row r="17" spans="1:53">
      <c r="A17" s="362" t="s">
        <v>573</v>
      </c>
      <c r="B17" s="369" t="s">
        <v>88</v>
      </c>
      <c r="C17" s="370">
        <v>148</v>
      </c>
      <c r="D17" s="371">
        <v>129</v>
      </c>
      <c r="E17" s="372">
        <v>277</v>
      </c>
      <c r="F17" s="367">
        <v>15</v>
      </c>
      <c r="G17" s="32">
        <v>13</v>
      </c>
      <c r="H17" s="368">
        <v>28</v>
      </c>
      <c r="I17" s="367">
        <v>21</v>
      </c>
      <c r="J17" s="32">
        <v>15</v>
      </c>
      <c r="K17" s="368">
        <v>36</v>
      </c>
      <c r="L17" s="367">
        <v>12</v>
      </c>
      <c r="M17" s="32">
        <v>14</v>
      </c>
      <c r="N17" s="368">
        <v>26</v>
      </c>
      <c r="O17" s="367">
        <v>8</v>
      </c>
      <c r="P17" s="32">
        <v>10</v>
      </c>
      <c r="Q17" s="368">
        <v>18</v>
      </c>
      <c r="R17" s="367">
        <v>4</v>
      </c>
      <c r="S17" s="32">
        <v>2</v>
      </c>
      <c r="T17" s="368">
        <v>6</v>
      </c>
      <c r="U17" s="367">
        <v>4</v>
      </c>
      <c r="V17" s="32">
        <v>7</v>
      </c>
      <c r="W17" s="368">
        <v>11</v>
      </c>
      <c r="X17" s="367">
        <v>9</v>
      </c>
      <c r="Y17" s="32">
        <v>9</v>
      </c>
      <c r="Z17" s="368">
        <v>18</v>
      </c>
      <c r="AA17" s="367">
        <v>12</v>
      </c>
      <c r="AB17" s="32">
        <v>7</v>
      </c>
      <c r="AC17" s="368">
        <v>19</v>
      </c>
      <c r="AD17" s="367">
        <v>9</v>
      </c>
      <c r="AE17" s="32">
        <v>7</v>
      </c>
      <c r="AF17" s="368">
        <v>16</v>
      </c>
      <c r="AG17" s="367">
        <v>8</v>
      </c>
      <c r="AH17" s="32">
        <v>5</v>
      </c>
      <c r="AI17" s="368">
        <v>13</v>
      </c>
      <c r="AJ17" s="367">
        <v>17</v>
      </c>
      <c r="AK17" s="32">
        <v>7</v>
      </c>
      <c r="AL17" s="368">
        <v>24</v>
      </c>
      <c r="AM17" s="367">
        <v>6</v>
      </c>
      <c r="AN17" s="32">
        <v>8</v>
      </c>
      <c r="AO17" s="368">
        <v>14</v>
      </c>
      <c r="AP17" s="367">
        <v>7</v>
      </c>
      <c r="AQ17" s="32">
        <v>6</v>
      </c>
      <c r="AR17" s="368">
        <v>13</v>
      </c>
      <c r="AS17" s="367">
        <v>5</v>
      </c>
      <c r="AT17" s="32">
        <v>9</v>
      </c>
      <c r="AU17" s="368">
        <v>14</v>
      </c>
      <c r="AV17" s="367">
        <v>6</v>
      </c>
      <c r="AW17" s="32">
        <v>7</v>
      </c>
      <c r="AX17" s="368">
        <v>13</v>
      </c>
      <c r="AY17" s="367">
        <v>5</v>
      </c>
      <c r="AZ17" s="32">
        <v>1</v>
      </c>
      <c r="BA17" s="368">
        <v>6</v>
      </c>
    </row>
    <row r="18" spans="1:53">
      <c r="A18" s="362" t="s">
        <v>594</v>
      </c>
      <c r="B18" s="369" t="s">
        <v>61</v>
      </c>
      <c r="C18" s="370">
        <v>470</v>
      </c>
      <c r="D18" s="371">
        <v>445</v>
      </c>
      <c r="E18" s="372">
        <v>915</v>
      </c>
      <c r="F18" s="367">
        <v>64</v>
      </c>
      <c r="G18" s="32">
        <v>64</v>
      </c>
      <c r="H18" s="368">
        <v>128</v>
      </c>
      <c r="I18" s="367">
        <v>60</v>
      </c>
      <c r="J18" s="32">
        <v>58</v>
      </c>
      <c r="K18" s="368">
        <v>118</v>
      </c>
      <c r="L18" s="367">
        <v>49</v>
      </c>
      <c r="M18" s="32">
        <v>45</v>
      </c>
      <c r="N18" s="368">
        <v>94</v>
      </c>
      <c r="O18" s="367">
        <v>17</v>
      </c>
      <c r="P18" s="32">
        <v>26</v>
      </c>
      <c r="Q18" s="368">
        <v>43</v>
      </c>
      <c r="R18" s="367">
        <v>35</v>
      </c>
      <c r="S18" s="32">
        <v>27</v>
      </c>
      <c r="T18" s="368">
        <v>62</v>
      </c>
      <c r="U18" s="367">
        <v>38</v>
      </c>
      <c r="V18" s="32">
        <v>25</v>
      </c>
      <c r="W18" s="368">
        <v>63</v>
      </c>
      <c r="X18" s="367">
        <v>28</v>
      </c>
      <c r="Y18" s="32">
        <v>23</v>
      </c>
      <c r="Z18" s="368">
        <v>51</v>
      </c>
      <c r="AA18" s="367">
        <v>15</v>
      </c>
      <c r="AB18" s="32">
        <v>28</v>
      </c>
      <c r="AC18" s="368">
        <v>43</v>
      </c>
      <c r="AD18" s="367">
        <v>32</v>
      </c>
      <c r="AE18" s="32">
        <v>25</v>
      </c>
      <c r="AF18" s="368">
        <v>57</v>
      </c>
      <c r="AG18" s="367">
        <v>32</v>
      </c>
      <c r="AH18" s="32">
        <v>25</v>
      </c>
      <c r="AI18" s="368">
        <v>57</v>
      </c>
      <c r="AJ18" s="367">
        <v>23</v>
      </c>
      <c r="AK18" s="32">
        <v>18</v>
      </c>
      <c r="AL18" s="368">
        <v>41</v>
      </c>
      <c r="AM18" s="367">
        <v>19</v>
      </c>
      <c r="AN18" s="32">
        <v>21</v>
      </c>
      <c r="AO18" s="368">
        <v>40</v>
      </c>
      <c r="AP18" s="367">
        <v>15</v>
      </c>
      <c r="AQ18" s="32">
        <v>12</v>
      </c>
      <c r="AR18" s="368">
        <v>27</v>
      </c>
      <c r="AS18" s="367">
        <v>14</v>
      </c>
      <c r="AT18" s="32">
        <v>18</v>
      </c>
      <c r="AU18" s="368">
        <v>32</v>
      </c>
      <c r="AV18" s="367">
        <v>13</v>
      </c>
      <c r="AW18" s="32">
        <v>13</v>
      </c>
      <c r="AX18" s="368">
        <v>26</v>
      </c>
      <c r="AY18" s="367">
        <v>15</v>
      </c>
      <c r="AZ18" s="32">
        <v>17</v>
      </c>
      <c r="BA18" s="368">
        <v>32</v>
      </c>
    </row>
    <row r="19" spans="1:53">
      <c r="A19" s="362" t="s">
        <v>609</v>
      </c>
      <c r="B19" s="369" t="s">
        <v>10</v>
      </c>
      <c r="C19" s="370">
        <v>1851</v>
      </c>
      <c r="D19" s="371">
        <v>1558</v>
      </c>
      <c r="E19" s="372">
        <v>3409</v>
      </c>
      <c r="F19" s="367">
        <v>231</v>
      </c>
      <c r="G19" s="32">
        <v>192</v>
      </c>
      <c r="H19" s="368">
        <v>423</v>
      </c>
      <c r="I19" s="367">
        <v>245</v>
      </c>
      <c r="J19" s="32">
        <v>226</v>
      </c>
      <c r="K19" s="368">
        <v>471</v>
      </c>
      <c r="L19" s="367">
        <v>189</v>
      </c>
      <c r="M19" s="32">
        <v>177</v>
      </c>
      <c r="N19" s="368">
        <v>366</v>
      </c>
      <c r="O19" s="367">
        <v>111</v>
      </c>
      <c r="P19" s="32">
        <v>83</v>
      </c>
      <c r="Q19" s="368">
        <v>194</v>
      </c>
      <c r="R19" s="367">
        <v>108</v>
      </c>
      <c r="S19" s="32">
        <v>66</v>
      </c>
      <c r="T19" s="368">
        <v>174</v>
      </c>
      <c r="U19" s="367">
        <v>110</v>
      </c>
      <c r="V19" s="32">
        <v>96</v>
      </c>
      <c r="W19" s="368">
        <v>206</v>
      </c>
      <c r="X19" s="367">
        <v>117</v>
      </c>
      <c r="Y19" s="32">
        <v>97</v>
      </c>
      <c r="Z19" s="368">
        <v>214</v>
      </c>
      <c r="AA19" s="367">
        <v>132</v>
      </c>
      <c r="AB19" s="32">
        <v>127</v>
      </c>
      <c r="AC19" s="368">
        <v>259</v>
      </c>
      <c r="AD19" s="367">
        <v>110</v>
      </c>
      <c r="AE19" s="32">
        <v>83</v>
      </c>
      <c r="AF19" s="368">
        <v>193</v>
      </c>
      <c r="AG19" s="367">
        <v>110</v>
      </c>
      <c r="AH19" s="32">
        <v>76</v>
      </c>
      <c r="AI19" s="368">
        <v>186</v>
      </c>
      <c r="AJ19" s="367">
        <v>100</v>
      </c>
      <c r="AK19" s="32">
        <v>76</v>
      </c>
      <c r="AL19" s="368">
        <v>176</v>
      </c>
      <c r="AM19" s="367">
        <v>85</v>
      </c>
      <c r="AN19" s="32">
        <v>72</v>
      </c>
      <c r="AO19" s="368">
        <v>157</v>
      </c>
      <c r="AP19" s="367">
        <v>84</v>
      </c>
      <c r="AQ19" s="32">
        <v>56</v>
      </c>
      <c r="AR19" s="368">
        <v>140</v>
      </c>
      <c r="AS19" s="367">
        <v>54</v>
      </c>
      <c r="AT19" s="32">
        <v>56</v>
      </c>
      <c r="AU19" s="368">
        <v>110</v>
      </c>
      <c r="AV19" s="367">
        <v>41</v>
      </c>
      <c r="AW19" s="32">
        <v>36</v>
      </c>
      <c r="AX19" s="368">
        <v>77</v>
      </c>
      <c r="AY19" s="367">
        <v>23</v>
      </c>
      <c r="AZ19" s="32">
        <v>38</v>
      </c>
      <c r="BA19" s="368">
        <v>61</v>
      </c>
    </row>
    <row r="20" spans="1:53">
      <c r="A20" s="362" t="s">
        <v>615</v>
      </c>
      <c r="B20" s="369" t="s">
        <v>84</v>
      </c>
      <c r="C20" s="370">
        <v>28149</v>
      </c>
      <c r="D20" s="371">
        <v>28221</v>
      </c>
      <c r="E20" s="372">
        <v>56370</v>
      </c>
      <c r="F20" s="367">
        <v>2571</v>
      </c>
      <c r="G20" s="32">
        <v>2454</v>
      </c>
      <c r="H20" s="368">
        <v>5025</v>
      </c>
      <c r="I20" s="367">
        <v>2690</v>
      </c>
      <c r="J20" s="32">
        <v>2504</v>
      </c>
      <c r="K20" s="368">
        <v>5194</v>
      </c>
      <c r="L20" s="367">
        <v>2732</v>
      </c>
      <c r="M20" s="32">
        <v>2555</v>
      </c>
      <c r="N20" s="368">
        <v>5287</v>
      </c>
      <c r="O20" s="367">
        <v>2862</v>
      </c>
      <c r="P20" s="32">
        <v>2995</v>
      </c>
      <c r="Q20" s="368">
        <v>5857</v>
      </c>
      <c r="R20" s="367">
        <v>1918</v>
      </c>
      <c r="S20" s="32">
        <v>1932</v>
      </c>
      <c r="T20" s="368">
        <v>3850</v>
      </c>
      <c r="U20" s="367">
        <v>1894</v>
      </c>
      <c r="V20" s="32">
        <v>1944</v>
      </c>
      <c r="W20" s="368">
        <v>3838</v>
      </c>
      <c r="X20" s="367">
        <v>2146</v>
      </c>
      <c r="Y20" s="32">
        <v>2034</v>
      </c>
      <c r="Z20" s="368">
        <v>4180</v>
      </c>
      <c r="AA20" s="367">
        <v>2126</v>
      </c>
      <c r="AB20" s="32">
        <v>2113</v>
      </c>
      <c r="AC20" s="368">
        <v>4239</v>
      </c>
      <c r="AD20" s="367">
        <v>2011</v>
      </c>
      <c r="AE20" s="32">
        <v>1954</v>
      </c>
      <c r="AF20" s="368">
        <v>3965</v>
      </c>
      <c r="AG20" s="367">
        <v>1828</v>
      </c>
      <c r="AH20" s="32">
        <v>1806</v>
      </c>
      <c r="AI20" s="368">
        <v>3634</v>
      </c>
      <c r="AJ20" s="367">
        <v>1711</v>
      </c>
      <c r="AK20" s="32">
        <v>1690</v>
      </c>
      <c r="AL20" s="368">
        <v>3401</v>
      </c>
      <c r="AM20" s="367">
        <v>1276</v>
      </c>
      <c r="AN20" s="32">
        <v>1378</v>
      </c>
      <c r="AO20" s="368">
        <v>2654</v>
      </c>
      <c r="AP20" s="367">
        <v>942</v>
      </c>
      <c r="AQ20" s="32">
        <v>1074</v>
      </c>
      <c r="AR20" s="368">
        <v>2016</v>
      </c>
      <c r="AS20" s="367">
        <v>673</v>
      </c>
      <c r="AT20" s="32">
        <v>802</v>
      </c>
      <c r="AU20" s="368">
        <v>1475</v>
      </c>
      <c r="AV20" s="367">
        <v>428</v>
      </c>
      <c r="AW20" s="32">
        <v>538</v>
      </c>
      <c r="AX20" s="368">
        <v>966</v>
      </c>
      <c r="AY20" s="367">
        <v>341</v>
      </c>
      <c r="AZ20" s="32">
        <v>448</v>
      </c>
      <c r="BA20" s="368">
        <v>789</v>
      </c>
    </row>
    <row r="21" spans="1:53">
      <c r="A21" s="362" t="s">
        <v>595</v>
      </c>
      <c r="B21" s="369" t="s">
        <v>62</v>
      </c>
      <c r="C21" s="370">
        <v>984</v>
      </c>
      <c r="D21" s="371">
        <v>840</v>
      </c>
      <c r="E21" s="372">
        <v>1824</v>
      </c>
      <c r="F21" s="367">
        <v>102</v>
      </c>
      <c r="G21" s="32">
        <v>109</v>
      </c>
      <c r="H21" s="368">
        <v>211</v>
      </c>
      <c r="I21" s="367">
        <v>119</v>
      </c>
      <c r="J21" s="32">
        <v>116</v>
      </c>
      <c r="K21" s="368">
        <v>235</v>
      </c>
      <c r="L21" s="367">
        <v>94</v>
      </c>
      <c r="M21" s="32">
        <v>85</v>
      </c>
      <c r="N21" s="368">
        <v>179</v>
      </c>
      <c r="O21" s="367">
        <v>107</v>
      </c>
      <c r="P21" s="32">
        <v>67</v>
      </c>
      <c r="Q21" s="368">
        <v>174</v>
      </c>
      <c r="R21" s="367">
        <v>65</v>
      </c>
      <c r="S21" s="32">
        <v>46</v>
      </c>
      <c r="T21" s="368">
        <v>111</v>
      </c>
      <c r="U21" s="367">
        <v>57</v>
      </c>
      <c r="V21" s="32">
        <v>56</v>
      </c>
      <c r="W21" s="368">
        <v>113</v>
      </c>
      <c r="X21" s="367">
        <v>64</v>
      </c>
      <c r="Y21" s="32">
        <v>43</v>
      </c>
      <c r="Z21" s="368">
        <v>107</v>
      </c>
      <c r="AA21" s="367">
        <v>55</v>
      </c>
      <c r="AB21" s="32">
        <v>51</v>
      </c>
      <c r="AC21" s="368">
        <v>106</v>
      </c>
      <c r="AD21" s="367">
        <v>61</v>
      </c>
      <c r="AE21" s="32">
        <v>54</v>
      </c>
      <c r="AF21" s="368">
        <v>115</v>
      </c>
      <c r="AG21" s="367">
        <v>57</v>
      </c>
      <c r="AH21" s="32">
        <v>57</v>
      </c>
      <c r="AI21" s="368">
        <v>114</v>
      </c>
      <c r="AJ21" s="367">
        <v>56</v>
      </c>
      <c r="AK21" s="32">
        <v>34</v>
      </c>
      <c r="AL21" s="368">
        <v>90</v>
      </c>
      <c r="AM21" s="367">
        <v>48</v>
      </c>
      <c r="AN21" s="32">
        <v>32</v>
      </c>
      <c r="AO21" s="368">
        <v>80</v>
      </c>
      <c r="AP21" s="367">
        <v>23</v>
      </c>
      <c r="AQ21" s="32">
        <v>19</v>
      </c>
      <c r="AR21" s="368">
        <v>42</v>
      </c>
      <c r="AS21" s="367">
        <v>32</v>
      </c>
      <c r="AT21" s="32">
        <v>29</v>
      </c>
      <c r="AU21" s="368">
        <v>61</v>
      </c>
      <c r="AV21" s="367">
        <v>24</v>
      </c>
      <c r="AW21" s="32">
        <v>23</v>
      </c>
      <c r="AX21" s="368">
        <v>47</v>
      </c>
      <c r="AY21" s="367">
        <v>19</v>
      </c>
      <c r="AZ21" s="32">
        <v>17</v>
      </c>
      <c r="BA21" s="368">
        <v>36</v>
      </c>
    </row>
    <row r="22" spans="1:53">
      <c r="A22" s="362" t="s">
        <v>606</v>
      </c>
      <c r="B22" s="369" t="s">
        <v>2040</v>
      </c>
      <c r="C22" s="370">
        <v>153</v>
      </c>
      <c r="D22" s="371">
        <v>84</v>
      </c>
      <c r="E22" s="372">
        <v>237</v>
      </c>
      <c r="F22" s="367">
        <v>14</v>
      </c>
      <c r="G22" s="32">
        <v>13</v>
      </c>
      <c r="H22" s="368">
        <v>27</v>
      </c>
      <c r="I22" s="367">
        <v>11</v>
      </c>
      <c r="J22" s="32">
        <v>13</v>
      </c>
      <c r="K22" s="368">
        <v>24</v>
      </c>
      <c r="L22" s="367">
        <v>10</v>
      </c>
      <c r="M22" s="32">
        <v>5</v>
      </c>
      <c r="N22" s="368">
        <v>15</v>
      </c>
      <c r="O22" s="367">
        <v>7</v>
      </c>
      <c r="P22" s="32">
        <v>4</v>
      </c>
      <c r="Q22" s="368">
        <v>11</v>
      </c>
      <c r="R22" s="367">
        <v>18</v>
      </c>
      <c r="S22" s="32">
        <v>8</v>
      </c>
      <c r="T22" s="368">
        <v>26</v>
      </c>
      <c r="U22" s="367">
        <v>13</v>
      </c>
      <c r="V22" s="32">
        <v>9</v>
      </c>
      <c r="W22" s="368">
        <v>22</v>
      </c>
      <c r="X22" s="367">
        <v>20</v>
      </c>
      <c r="Y22" s="32">
        <v>6</v>
      </c>
      <c r="Z22" s="368">
        <v>26</v>
      </c>
      <c r="AA22" s="367">
        <v>18</v>
      </c>
      <c r="AB22" s="32">
        <v>11</v>
      </c>
      <c r="AC22" s="368">
        <v>29</v>
      </c>
      <c r="AD22" s="367">
        <v>8</v>
      </c>
      <c r="AE22" s="32">
        <v>2</v>
      </c>
      <c r="AF22" s="368">
        <v>10</v>
      </c>
      <c r="AG22" s="367">
        <v>6</v>
      </c>
      <c r="AH22" s="32">
        <v>8</v>
      </c>
      <c r="AI22" s="368">
        <v>14</v>
      </c>
      <c r="AJ22" s="367">
        <v>17</v>
      </c>
      <c r="AK22" s="32">
        <v>4</v>
      </c>
      <c r="AL22" s="368">
        <v>21</v>
      </c>
      <c r="AM22" s="367">
        <v>1</v>
      </c>
      <c r="AN22" s="32">
        <v>0</v>
      </c>
      <c r="AO22" s="368">
        <v>1</v>
      </c>
      <c r="AP22" s="367">
        <v>2</v>
      </c>
      <c r="AQ22" s="32">
        <v>1</v>
      </c>
      <c r="AR22" s="368">
        <v>3</v>
      </c>
      <c r="AS22" s="367">
        <v>6</v>
      </c>
      <c r="AT22" s="32">
        <v>0</v>
      </c>
      <c r="AU22" s="368">
        <v>6</v>
      </c>
      <c r="AV22" s="367">
        <v>0</v>
      </c>
      <c r="AW22" s="32">
        <v>0</v>
      </c>
      <c r="AX22" s="368">
        <v>0</v>
      </c>
      <c r="AY22" s="367">
        <v>0</v>
      </c>
      <c r="AZ22" s="32">
        <v>0</v>
      </c>
      <c r="BA22" s="368">
        <v>0</v>
      </c>
    </row>
    <row r="23" spans="1:53">
      <c r="A23" s="362" t="s">
        <v>612</v>
      </c>
      <c r="B23" s="369" t="s">
        <v>2041</v>
      </c>
      <c r="C23" s="370">
        <v>208</v>
      </c>
      <c r="D23" s="371">
        <v>119</v>
      </c>
      <c r="E23" s="372">
        <v>327</v>
      </c>
      <c r="F23" s="367">
        <v>20</v>
      </c>
      <c r="G23" s="32">
        <v>19</v>
      </c>
      <c r="H23" s="368">
        <v>39</v>
      </c>
      <c r="I23" s="367">
        <v>21</v>
      </c>
      <c r="J23" s="32">
        <v>20</v>
      </c>
      <c r="K23" s="368">
        <v>41</v>
      </c>
      <c r="L23" s="367">
        <v>10</v>
      </c>
      <c r="M23" s="32">
        <v>16</v>
      </c>
      <c r="N23" s="368">
        <v>26</v>
      </c>
      <c r="O23" s="367">
        <v>9</v>
      </c>
      <c r="P23" s="32">
        <v>5</v>
      </c>
      <c r="Q23" s="368">
        <v>14</v>
      </c>
      <c r="R23" s="367">
        <v>17</v>
      </c>
      <c r="S23" s="32">
        <v>7</v>
      </c>
      <c r="T23" s="368">
        <v>24</v>
      </c>
      <c r="U23" s="367">
        <v>26</v>
      </c>
      <c r="V23" s="32">
        <v>6</v>
      </c>
      <c r="W23" s="368">
        <v>32</v>
      </c>
      <c r="X23" s="367">
        <v>22</v>
      </c>
      <c r="Y23" s="32">
        <v>16</v>
      </c>
      <c r="Z23" s="368">
        <v>38</v>
      </c>
      <c r="AA23" s="367">
        <v>27</v>
      </c>
      <c r="AB23" s="32">
        <v>12</v>
      </c>
      <c r="AC23" s="368">
        <v>39</v>
      </c>
      <c r="AD23" s="367">
        <v>22</v>
      </c>
      <c r="AE23" s="32">
        <v>2</v>
      </c>
      <c r="AF23" s="368">
        <v>24</v>
      </c>
      <c r="AG23" s="367">
        <v>18</v>
      </c>
      <c r="AH23" s="32">
        <v>5</v>
      </c>
      <c r="AI23" s="368">
        <v>23</v>
      </c>
      <c r="AJ23" s="367">
        <v>8</v>
      </c>
      <c r="AK23" s="32">
        <v>4</v>
      </c>
      <c r="AL23" s="368">
        <v>12</v>
      </c>
      <c r="AM23" s="367">
        <v>6</v>
      </c>
      <c r="AN23" s="32">
        <v>3</v>
      </c>
      <c r="AO23" s="368">
        <v>9</v>
      </c>
      <c r="AP23" s="367">
        <v>2</v>
      </c>
      <c r="AQ23" s="32">
        <v>1</v>
      </c>
      <c r="AR23" s="368">
        <v>3</v>
      </c>
      <c r="AS23" s="367">
        <v>0</v>
      </c>
      <c r="AT23" s="32">
        <v>3</v>
      </c>
      <c r="AU23" s="368">
        <v>3</v>
      </c>
      <c r="AV23" s="367">
        <v>0</v>
      </c>
      <c r="AW23" s="32">
        <v>1</v>
      </c>
      <c r="AX23" s="368">
        <v>1</v>
      </c>
      <c r="AY23" s="367">
        <v>0</v>
      </c>
      <c r="AZ23" s="32">
        <v>0</v>
      </c>
      <c r="BA23" s="368">
        <v>0</v>
      </c>
    </row>
    <row r="24" spans="1:53">
      <c r="A24" s="362" t="s">
        <v>626</v>
      </c>
      <c r="B24" s="369" t="s">
        <v>36</v>
      </c>
      <c r="C24" s="370">
        <v>2572</v>
      </c>
      <c r="D24" s="371">
        <v>2330</v>
      </c>
      <c r="E24" s="372">
        <v>4902</v>
      </c>
      <c r="F24" s="367">
        <v>345</v>
      </c>
      <c r="G24" s="32">
        <v>278</v>
      </c>
      <c r="H24" s="368">
        <v>623</v>
      </c>
      <c r="I24" s="367">
        <v>307</v>
      </c>
      <c r="J24" s="32">
        <v>288</v>
      </c>
      <c r="K24" s="368">
        <v>595</v>
      </c>
      <c r="L24" s="367">
        <v>257</v>
      </c>
      <c r="M24" s="32">
        <v>224</v>
      </c>
      <c r="N24" s="368">
        <v>481</v>
      </c>
      <c r="O24" s="367">
        <v>206</v>
      </c>
      <c r="P24" s="32">
        <v>168</v>
      </c>
      <c r="Q24" s="368">
        <v>374</v>
      </c>
      <c r="R24" s="367">
        <v>211</v>
      </c>
      <c r="S24" s="32">
        <v>179</v>
      </c>
      <c r="T24" s="368">
        <v>390</v>
      </c>
      <c r="U24" s="367">
        <v>178</v>
      </c>
      <c r="V24" s="32">
        <v>148</v>
      </c>
      <c r="W24" s="368">
        <v>326</v>
      </c>
      <c r="X24" s="367">
        <v>160</v>
      </c>
      <c r="Y24" s="32">
        <v>159</v>
      </c>
      <c r="Z24" s="368">
        <v>319</v>
      </c>
      <c r="AA24" s="367">
        <v>159</v>
      </c>
      <c r="AB24" s="32">
        <v>136</v>
      </c>
      <c r="AC24" s="368">
        <v>295</v>
      </c>
      <c r="AD24" s="367">
        <v>117</v>
      </c>
      <c r="AE24" s="32">
        <v>146</v>
      </c>
      <c r="AF24" s="368">
        <v>263</v>
      </c>
      <c r="AG24" s="367">
        <v>137</v>
      </c>
      <c r="AH24" s="32">
        <v>101</v>
      </c>
      <c r="AI24" s="368">
        <v>238</v>
      </c>
      <c r="AJ24" s="367">
        <v>115</v>
      </c>
      <c r="AK24" s="32">
        <v>150</v>
      </c>
      <c r="AL24" s="368">
        <v>265</v>
      </c>
      <c r="AM24" s="367">
        <v>110</v>
      </c>
      <c r="AN24" s="32">
        <v>99</v>
      </c>
      <c r="AO24" s="368">
        <v>209</v>
      </c>
      <c r="AP24" s="367">
        <v>96</v>
      </c>
      <c r="AQ24" s="32">
        <v>80</v>
      </c>
      <c r="AR24" s="368">
        <v>176</v>
      </c>
      <c r="AS24" s="367">
        <v>68</v>
      </c>
      <c r="AT24" s="32">
        <v>56</v>
      </c>
      <c r="AU24" s="368">
        <v>124</v>
      </c>
      <c r="AV24" s="367">
        <v>67</v>
      </c>
      <c r="AW24" s="32">
        <v>68</v>
      </c>
      <c r="AX24" s="368">
        <v>135</v>
      </c>
      <c r="AY24" s="367">
        <v>39</v>
      </c>
      <c r="AZ24" s="32">
        <v>48</v>
      </c>
      <c r="BA24" s="368">
        <v>87</v>
      </c>
    </row>
    <row r="25" spans="1:53">
      <c r="A25" s="362" t="s">
        <v>596</v>
      </c>
      <c r="B25" s="369" t="s">
        <v>64</v>
      </c>
      <c r="C25" s="370">
        <v>528</v>
      </c>
      <c r="D25" s="371">
        <v>472</v>
      </c>
      <c r="E25" s="372">
        <v>1000</v>
      </c>
      <c r="F25" s="367">
        <v>55</v>
      </c>
      <c r="G25" s="32">
        <v>50</v>
      </c>
      <c r="H25" s="368">
        <v>105</v>
      </c>
      <c r="I25" s="367">
        <v>56</v>
      </c>
      <c r="J25" s="32">
        <v>56</v>
      </c>
      <c r="K25" s="368">
        <v>112</v>
      </c>
      <c r="L25" s="367">
        <v>53</v>
      </c>
      <c r="M25" s="32">
        <v>47</v>
      </c>
      <c r="N25" s="368">
        <v>100</v>
      </c>
      <c r="O25" s="367">
        <v>40</v>
      </c>
      <c r="P25" s="32">
        <v>28</v>
      </c>
      <c r="Q25" s="368">
        <v>68</v>
      </c>
      <c r="R25" s="367">
        <v>26</v>
      </c>
      <c r="S25" s="32">
        <v>24</v>
      </c>
      <c r="T25" s="368">
        <v>50</v>
      </c>
      <c r="U25" s="367">
        <v>28</v>
      </c>
      <c r="V25" s="32">
        <v>23</v>
      </c>
      <c r="W25" s="368">
        <v>51</v>
      </c>
      <c r="X25" s="367">
        <v>26</v>
      </c>
      <c r="Y25" s="32">
        <v>22</v>
      </c>
      <c r="Z25" s="368">
        <v>48</v>
      </c>
      <c r="AA25" s="367">
        <v>33</v>
      </c>
      <c r="AB25" s="32">
        <v>34</v>
      </c>
      <c r="AC25" s="368">
        <v>67</v>
      </c>
      <c r="AD25" s="367">
        <v>40</v>
      </c>
      <c r="AE25" s="32">
        <v>34</v>
      </c>
      <c r="AF25" s="368">
        <v>74</v>
      </c>
      <c r="AG25" s="367">
        <v>34</v>
      </c>
      <c r="AH25" s="32">
        <v>26</v>
      </c>
      <c r="AI25" s="368">
        <v>60</v>
      </c>
      <c r="AJ25" s="367">
        <v>35</v>
      </c>
      <c r="AK25" s="32">
        <v>18</v>
      </c>
      <c r="AL25" s="368">
        <v>53</v>
      </c>
      <c r="AM25" s="367">
        <v>18</v>
      </c>
      <c r="AN25" s="32">
        <v>24</v>
      </c>
      <c r="AO25" s="368">
        <v>42</v>
      </c>
      <c r="AP25" s="367">
        <v>16</v>
      </c>
      <c r="AQ25" s="32">
        <v>17</v>
      </c>
      <c r="AR25" s="368">
        <v>33</v>
      </c>
      <c r="AS25" s="367">
        <v>27</v>
      </c>
      <c r="AT25" s="32">
        <v>23</v>
      </c>
      <c r="AU25" s="368">
        <v>50</v>
      </c>
      <c r="AV25" s="367">
        <v>21</v>
      </c>
      <c r="AW25" s="32">
        <v>27</v>
      </c>
      <c r="AX25" s="368">
        <v>48</v>
      </c>
      <c r="AY25" s="367">
        <v>21</v>
      </c>
      <c r="AZ25" s="32">
        <v>17</v>
      </c>
      <c r="BA25" s="368">
        <v>38</v>
      </c>
    </row>
    <row r="26" spans="1:53">
      <c r="A26" s="362" t="s">
        <v>616</v>
      </c>
      <c r="B26" s="369" t="s">
        <v>31</v>
      </c>
      <c r="C26" s="370">
        <v>5222</v>
      </c>
      <c r="D26" s="371">
        <v>4949</v>
      </c>
      <c r="E26" s="372">
        <v>10171</v>
      </c>
      <c r="F26" s="367">
        <v>599</v>
      </c>
      <c r="G26" s="32">
        <v>544</v>
      </c>
      <c r="H26" s="368">
        <v>1143</v>
      </c>
      <c r="I26" s="367">
        <v>589</v>
      </c>
      <c r="J26" s="32">
        <v>579</v>
      </c>
      <c r="K26" s="368">
        <v>1168</v>
      </c>
      <c r="L26" s="367">
        <v>498</v>
      </c>
      <c r="M26" s="32">
        <v>469</v>
      </c>
      <c r="N26" s="368">
        <v>967</v>
      </c>
      <c r="O26" s="367">
        <v>390</v>
      </c>
      <c r="P26" s="32">
        <v>427</v>
      </c>
      <c r="Q26" s="368">
        <v>817</v>
      </c>
      <c r="R26" s="367">
        <v>338</v>
      </c>
      <c r="S26" s="32">
        <v>301</v>
      </c>
      <c r="T26" s="368">
        <v>639</v>
      </c>
      <c r="U26" s="367">
        <v>333</v>
      </c>
      <c r="V26" s="32">
        <v>322</v>
      </c>
      <c r="W26" s="368">
        <v>655</v>
      </c>
      <c r="X26" s="367">
        <v>415</v>
      </c>
      <c r="Y26" s="32">
        <v>347</v>
      </c>
      <c r="Z26" s="368">
        <v>762</v>
      </c>
      <c r="AA26" s="367">
        <v>376</v>
      </c>
      <c r="AB26" s="32">
        <v>332</v>
      </c>
      <c r="AC26" s="368">
        <v>708</v>
      </c>
      <c r="AD26" s="367">
        <v>299</v>
      </c>
      <c r="AE26" s="32">
        <v>290</v>
      </c>
      <c r="AF26" s="368">
        <v>589</v>
      </c>
      <c r="AG26" s="367">
        <v>313</v>
      </c>
      <c r="AH26" s="32">
        <v>268</v>
      </c>
      <c r="AI26" s="368">
        <v>581</v>
      </c>
      <c r="AJ26" s="367">
        <v>289</v>
      </c>
      <c r="AK26" s="32">
        <v>274</v>
      </c>
      <c r="AL26" s="368">
        <v>563</v>
      </c>
      <c r="AM26" s="367">
        <v>266</v>
      </c>
      <c r="AN26" s="32">
        <v>262</v>
      </c>
      <c r="AO26" s="368">
        <v>528</v>
      </c>
      <c r="AP26" s="367">
        <v>178</v>
      </c>
      <c r="AQ26" s="32">
        <v>178</v>
      </c>
      <c r="AR26" s="368">
        <v>356</v>
      </c>
      <c r="AS26" s="367">
        <v>120</v>
      </c>
      <c r="AT26" s="32">
        <v>144</v>
      </c>
      <c r="AU26" s="368">
        <v>264</v>
      </c>
      <c r="AV26" s="367">
        <v>128</v>
      </c>
      <c r="AW26" s="32">
        <v>108</v>
      </c>
      <c r="AX26" s="368">
        <v>236</v>
      </c>
      <c r="AY26" s="367">
        <v>90</v>
      </c>
      <c r="AZ26" s="32">
        <v>104</v>
      </c>
      <c r="BA26" s="368">
        <v>194</v>
      </c>
    </row>
    <row r="27" spans="1:53">
      <c r="A27" s="362" t="s">
        <v>549</v>
      </c>
      <c r="B27" s="369" t="s">
        <v>93</v>
      </c>
      <c r="C27" s="370">
        <v>3284</v>
      </c>
      <c r="D27" s="371">
        <v>2856</v>
      </c>
      <c r="E27" s="372">
        <v>6140</v>
      </c>
      <c r="F27" s="367">
        <v>337</v>
      </c>
      <c r="G27" s="32">
        <v>316</v>
      </c>
      <c r="H27" s="368">
        <v>653</v>
      </c>
      <c r="I27" s="367">
        <v>353</v>
      </c>
      <c r="J27" s="32">
        <v>331</v>
      </c>
      <c r="K27" s="368">
        <v>684</v>
      </c>
      <c r="L27" s="367">
        <v>290</v>
      </c>
      <c r="M27" s="32">
        <v>255</v>
      </c>
      <c r="N27" s="368">
        <v>545</v>
      </c>
      <c r="O27" s="367">
        <v>277</v>
      </c>
      <c r="P27" s="32">
        <v>230</v>
      </c>
      <c r="Q27" s="368">
        <v>507</v>
      </c>
      <c r="R27" s="367">
        <v>296</v>
      </c>
      <c r="S27" s="32">
        <v>211</v>
      </c>
      <c r="T27" s="368">
        <v>507</v>
      </c>
      <c r="U27" s="367">
        <v>243</v>
      </c>
      <c r="V27" s="32">
        <v>198</v>
      </c>
      <c r="W27" s="368">
        <v>441</v>
      </c>
      <c r="X27" s="367">
        <v>227</v>
      </c>
      <c r="Y27" s="32">
        <v>185</v>
      </c>
      <c r="Z27" s="368">
        <v>412</v>
      </c>
      <c r="AA27" s="367">
        <v>210</v>
      </c>
      <c r="AB27" s="32">
        <v>175</v>
      </c>
      <c r="AC27" s="368">
        <v>385</v>
      </c>
      <c r="AD27" s="367">
        <v>202</v>
      </c>
      <c r="AE27" s="32">
        <v>216</v>
      </c>
      <c r="AF27" s="368">
        <v>418</v>
      </c>
      <c r="AG27" s="367">
        <v>206</v>
      </c>
      <c r="AH27" s="32">
        <v>176</v>
      </c>
      <c r="AI27" s="368">
        <v>382</v>
      </c>
      <c r="AJ27" s="367">
        <v>177</v>
      </c>
      <c r="AK27" s="32">
        <v>160</v>
      </c>
      <c r="AL27" s="368">
        <v>337</v>
      </c>
      <c r="AM27" s="367">
        <v>158</v>
      </c>
      <c r="AN27" s="32">
        <v>144</v>
      </c>
      <c r="AO27" s="368">
        <v>302</v>
      </c>
      <c r="AP27" s="367">
        <v>112</v>
      </c>
      <c r="AQ27" s="32">
        <v>105</v>
      </c>
      <c r="AR27" s="368">
        <v>217</v>
      </c>
      <c r="AS27" s="367">
        <v>96</v>
      </c>
      <c r="AT27" s="32">
        <v>65</v>
      </c>
      <c r="AU27" s="368">
        <v>161</v>
      </c>
      <c r="AV27" s="367">
        <v>61</v>
      </c>
      <c r="AW27" s="32">
        <v>47</v>
      </c>
      <c r="AX27" s="368">
        <v>108</v>
      </c>
      <c r="AY27" s="367">
        <v>40</v>
      </c>
      <c r="AZ27" s="32">
        <v>44</v>
      </c>
      <c r="BA27" s="368">
        <v>84</v>
      </c>
    </row>
    <row r="28" spans="1:53">
      <c r="A28" s="362" t="s">
        <v>574</v>
      </c>
      <c r="B28" s="369" t="s">
        <v>89</v>
      </c>
      <c r="C28" s="370">
        <v>126</v>
      </c>
      <c r="D28" s="371">
        <v>131</v>
      </c>
      <c r="E28" s="372">
        <v>257</v>
      </c>
      <c r="F28" s="367">
        <v>9</v>
      </c>
      <c r="G28" s="32">
        <v>20</v>
      </c>
      <c r="H28" s="368">
        <v>29</v>
      </c>
      <c r="I28" s="367">
        <v>12</v>
      </c>
      <c r="J28" s="32">
        <v>13</v>
      </c>
      <c r="K28" s="368">
        <v>25</v>
      </c>
      <c r="L28" s="367">
        <v>18</v>
      </c>
      <c r="M28" s="32">
        <v>14</v>
      </c>
      <c r="N28" s="368">
        <v>32</v>
      </c>
      <c r="O28" s="367">
        <v>6</v>
      </c>
      <c r="P28" s="32">
        <v>11</v>
      </c>
      <c r="Q28" s="368">
        <v>17</v>
      </c>
      <c r="R28" s="367">
        <v>6</v>
      </c>
      <c r="S28" s="32">
        <v>7</v>
      </c>
      <c r="T28" s="368">
        <v>13</v>
      </c>
      <c r="U28" s="367">
        <v>4</v>
      </c>
      <c r="V28" s="32">
        <v>5</v>
      </c>
      <c r="W28" s="368">
        <v>9</v>
      </c>
      <c r="X28" s="367">
        <v>6</v>
      </c>
      <c r="Y28" s="32">
        <v>6</v>
      </c>
      <c r="Z28" s="368">
        <v>12</v>
      </c>
      <c r="AA28" s="367">
        <v>12</v>
      </c>
      <c r="AB28" s="32">
        <v>6</v>
      </c>
      <c r="AC28" s="368">
        <v>18</v>
      </c>
      <c r="AD28" s="367">
        <v>7</v>
      </c>
      <c r="AE28" s="32">
        <v>4</v>
      </c>
      <c r="AF28" s="368">
        <v>11</v>
      </c>
      <c r="AG28" s="367">
        <v>9</v>
      </c>
      <c r="AH28" s="32">
        <v>7</v>
      </c>
      <c r="AI28" s="368">
        <v>16</v>
      </c>
      <c r="AJ28" s="367">
        <v>7</v>
      </c>
      <c r="AK28" s="32">
        <v>7</v>
      </c>
      <c r="AL28" s="368">
        <v>14</v>
      </c>
      <c r="AM28" s="367">
        <v>6</v>
      </c>
      <c r="AN28" s="32">
        <v>9</v>
      </c>
      <c r="AO28" s="368">
        <v>15</v>
      </c>
      <c r="AP28" s="367">
        <v>9</v>
      </c>
      <c r="AQ28" s="32">
        <v>4</v>
      </c>
      <c r="AR28" s="368">
        <v>13</v>
      </c>
      <c r="AS28" s="367">
        <v>1</v>
      </c>
      <c r="AT28" s="32">
        <v>3</v>
      </c>
      <c r="AU28" s="368">
        <v>4</v>
      </c>
      <c r="AV28" s="367">
        <v>9</v>
      </c>
      <c r="AW28" s="32">
        <v>9</v>
      </c>
      <c r="AX28" s="368">
        <v>18</v>
      </c>
      <c r="AY28" s="367">
        <v>6</v>
      </c>
      <c r="AZ28" s="32">
        <v>7</v>
      </c>
      <c r="BA28" s="368">
        <v>13</v>
      </c>
    </row>
    <row r="29" spans="1:53">
      <c r="A29" s="362" t="s">
        <v>620</v>
      </c>
      <c r="B29" s="369" t="s">
        <v>102</v>
      </c>
      <c r="C29" s="370">
        <v>1582</v>
      </c>
      <c r="D29" s="371">
        <v>1256</v>
      </c>
      <c r="E29" s="372">
        <v>2838</v>
      </c>
      <c r="F29" s="367">
        <v>96</v>
      </c>
      <c r="G29" s="32">
        <v>121</v>
      </c>
      <c r="H29" s="368">
        <v>217</v>
      </c>
      <c r="I29" s="367">
        <v>89</v>
      </c>
      <c r="J29" s="32">
        <v>91</v>
      </c>
      <c r="K29" s="368">
        <v>180</v>
      </c>
      <c r="L29" s="367">
        <v>59</v>
      </c>
      <c r="M29" s="32">
        <v>52</v>
      </c>
      <c r="N29" s="368">
        <v>111</v>
      </c>
      <c r="O29" s="367">
        <v>64</v>
      </c>
      <c r="P29" s="32">
        <v>61</v>
      </c>
      <c r="Q29" s="368">
        <v>125</v>
      </c>
      <c r="R29" s="367">
        <v>262</v>
      </c>
      <c r="S29" s="32">
        <v>168</v>
      </c>
      <c r="T29" s="368">
        <v>430</v>
      </c>
      <c r="U29" s="367">
        <v>197</v>
      </c>
      <c r="V29" s="32">
        <v>167</v>
      </c>
      <c r="W29" s="368">
        <v>364</v>
      </c>
      <c r="X29" s="367">
        <v>171</v>
      </c>
      <c r="Y29" s="32">
        <v>109</v>
      </c>
      <c r="Z29" s="368">
        <v>280</v>
      </c>
      <c r="AA29" s="367">
        <v>137</v>
      </c>
      <c r="AB29" s="32">
        <v>110</v>
      </c>
      <c r="AC29" s="368">
        <v>247</v>
      </c>
      <c r="AD29" s="367">
        <v>146</v>
      </c>
      <c r="AE29" s="32">
        <v>110</v>
      </c>
      <c r="AF29" s="368">
        <v>256</v>
      </c>
      <c r="AG29" s="367">
        <v>116</v>
      </c>
      <c r="AH29" s="32">
        <v>83</v>
      </c>
      <c r="AI29" s="368">
        <v>199</v>
      </c>
      <c r="AJ29" s="367">
        <v>108</v>
      </c>
      <c r="AK29" s="32">
        <v>83</v>
      </c>
      <c r="AL29" s="368">
        <v>191</v>
      </c>
      <c r="AM29" s="367">
        <v>64</v>
      </c>
      <c r="AN29" s="32">
        <v>36</v>
      </c>
      <c r="AO29" s="368">
        <v>100</v>
      </c>
      <c r="AP29" s="367">
        <v>22</v>
      </c>
      <c r="AQ29" s="32">
        <v>23</v>
      </c>
      <c r="AR29" s="368">
        <v>45</v>
      </c>
      <c r="AS29" s="367">
        <v>23</v>
      </c>
      <c r="AT29" s="32">
        <v>15</v>
      </c>
      <c r="AU29" s="368">
        <v>38</v>
      </c>
      <c r="AV29" s="367">
        <v>17</v>
      </c>
      <c r="AW29" s="32">
        <v>13</v>
      </c>
      <c r="AX29" s="368">
        <v>30</v>
      </c>
      <c r="AY29" s="367">
        <v>10</v>
      </c>
      <c r="AZ29" s="32">
        <v>13</v>
      </c>
      <c r="BA29" s="368">
        <v>23</v>
      </c>
    </row>
    <row r="30" spans="1:53">
      <c r="A30" s="362" t="s">
        <v>621</v>
      </c>
      <c r="B30" s="369" t="s">
        <v>103</v>
      </c>
      <c r="C30" s="370">
        <v>8774</v>
      </c>
      <c r="D30" s="371">
        <v>7837</v>
      </c>
      <c r="E30" s="372">
        <v>16611</v>
      </c>
      <c r="F30" s="367">
        <v>828</v>
      </c>
      <c r="G30" s="32">
        <v>735</v>
      </c>
      <c r="H30" s="368">
        <v>1563</v>
      </c>
      <c r="I30" s="367">
        <v>704</v>
      </c>
      <c r="J30" s="32">
        <v>744</v>
      </c>
      <c r="K30" s="368">
        <v>1448</v>
      </c>
      <c r="L30" s="367">
        <v>687</v>
      </c>
      <c r="M30" s="32">
        <v>623</v>
      </c>
      <c r="N30" s="368">
        <v>1310</v>
      </c>
      <c r="O30" s="367">
        <v>811</v>
      </c>
      <c r="P30" s="32">
        <v>683</v>
      </c>
      <c r="Q30" s="368">
        <v>1494</v>
      </c>
      <c r="R30" s="367">
        <v>761</v>
      </c>
      <c r="S30" s="32">
        <v>584</v>
      </c>
      <c r="T30" s="368">
        <v>1345</v>
      </c>
      <c r="U30" s="367">
        <v>694</v>
      </c>
      <c r="V30" s="32">
        <v>570</v>
      </c>
      <c r="W30" s="368">
        <v>1264</v>
      </c>
      <c r="X30" s="367">
        <v>729</v>
      </c>
      <c r="Y30" s="32">
        <v>664</v>
      </c>
      <c r="Z30" s="368">
        <v>1393</v>
      </c>
      <c r="AA30" s="367">
        <v>640</v>
      </c>
      <c r="AB30" s="32">
        <v>542</v>
      </c>
      <c r="AC30" s="368">
        <v>1182</v>
      </c>
      <c r="AD30" s="367">
        <v>570</v>
      </c>
      <c r="AE30" s="32">
        <v>490</v>
      </c>
      <c r="AF30" s="368">
        <v>1060</v>
      </c>
      <c r="AG30" s="367">
        <v>550</v>
      </c>
      <c r="AH30" s="32">
        <v>474</v>
      </c>
      <c r="AI30" s="368">
        <v>1024</v>
      </c>
      <c r="AJ30" s="367">
        <v>517</v>
      </c>
      <c r="AK30" s="32">
        <v>424</v>
      </c>
      <c r="AL30" s="368">
        <v>941</v>
      </c>
      <c r="AM30" s="367">
        <v>419</v>
      </c>
      <c r="AN30" s="32">
        <v>411</v>
      </c>
      <c r="AO30" s="368">
        <v>830</v>
      </c>
      <c r="AP30" s="367">
        <v>327</v>
      </c>
      <c r="AQ30" s="32">
        <v>344</v>
      </c>
      <c r="AR30" s="368">
        <v>671</v>
      </c>
      <c r="AS30" s="367">
        <v>251</v>
      </c>
      <c r="AT30" s="32">
        <v>226</v>
      </c>
      <c r="AU30" s="368">
        <v>477</v>
      </c>
      <c r="AV30" s="367">
        <v>141</v>
      </c>
      <c r="AW30" s="32">
        <v>166</v>
      </c>
      <c r="AX30" s="368">
        <v>307</v>
      </c>
      <c r="AY30" s="367">
        <v>147</v>
      </c>
      <c r="AZ30" s="32">
        <v>157</v>
      </c>
      <c r="BA30" s="368">
        <v>304</v>
      </c>
    </row>
    <row r="31" spans="1:53">
      <c r="A31" s="362" t="s">
        <v>627</v>
      </c>
      <c r="B31" s="369" t="s">
        <v>37</v>
      </c>
      <c r="C31" s="370">
        <v>2115</v>
      </c>
      <c r="D31" s="371">
        <v>1903</v>
      </c>
      <c r="E31" s="372">
        <v>4018</v>
      </c>
      <c r="F31" s="367">
        <v>287</v>
      </c>
      <c r="G31" s="32">
        <v>277</v>
      </c>
      <c r="H31" s="368">
        <v>564</v>
      </c>
      <c r="I31" s="367">
        <v>276</v>
      </c>
      <c r="J31" s="32">
        <v>229</v>
      </c>
      <c r="K31" s="368">
        <v>505</v>
      </c>
      <c r="L31" s="367">
        <v>243</v>
      </c>
      <c r="M31" s="32">
        <v>211</v>
      </c>
      <c r="N31" s="368">
        <v>454</v>
      </c>
      <c r="O31" s="367">
        <v>136</v>
      </c>
      <c r="P31" s="32">
        <v>113</v>
      </c>
      <c r="Q31" s="368">
        <v>249</v>
      </c>
      <c r="R31" s="367">
        <v>114</v>
      </c>
      <c r="S31" s="32">
        <v>121</v>
      </c>
      <c r="T31" s="368">
        <v>235</v>
      </c>
      <c r="U31" s="367">
        <v>143</v>
      </c>
      <c r="V31" s="32">
        <v>124</v>
      </c>
      <c r="W31" s="368">
        <v>267</v>
      </c>
      <c r="X31" s="367">
        <v>131</v>
      </c>
      <c r="Y31" s="32">
        <v>132</v>
      </c>
      <c r="Z31" s="368">
        <v>263</v>
      </c>
      <c r="AA31" s="367">
        <v>144</v>
      </c>
      <c r="AB31" s="32">
        <v>115</v>
      </c>
      <c r="AC31" s="368">
        <v>259</v>
      </c>
      <c r="AD31" s="367">
        <v>108</v>
      </c>
      <c r="AE31" s="32">
        <v>102</v>
      </c>
      <c r="AF31" s="368">
        <v>210</v>
      </c>
      <c r="AG31" s="367">
        <v>93</v>
      </c>
      <c r="AH31" s="32">
        <v>102</v>
      </c>
      <c r="AI31" s="368">
        <v>195</v>
      </c>
      <c r="AJ31" s="367">
        <v>111</v>
      </c>
      <c r="AK31" s="32">
        <v>83</v>
      </c>
      <c r="AL31" s="368">
        <v>194</v>
      </c>
      <c r="AM31" s="367">
        <v>105</v>
      </c>
      <c r="AN31" s="32">
        <v>90</v>
      </c>
      <c r="AO31" s="368">
        <v>195</v>
      </c>
      <c r="AP31" s="367">
        <v>69</v>
      </c>
      <c r="AQ31" s="32">
        <v>62</v>
      </c>
      <c r="AR31" s="368">
        <v>131</v>
      </c>
      <c r="AS31" s="367">
        <v>79</v>
      </c>
      <c r="AT31" s="32">
        <v>59</v>
      </c>
      <c r="AU31" s="368">
        <v>138</v>
      </c>
      <c r="AV31" s="367">
        <v>41</v>
      </c>
      <c r="AW31" s="32">
        <v>37</v>
      </c>
      <c r="AX31" s="368">
        <v>78</v>
      </c>
      <c r="AY31" s="367">
        <v>33</v>
      </c>
      <c r="AZ31" s="32">
        <v>46</v>
      </c>
      <c r="BA31" s="368">
        <v>79</v>
      </c>
    </row>
    <row r="32" spans="1:53">
      <c r="A32" s="362" t="s">
        <v>597</v>
      </c>
      <c r="B32" s="369" t="s">
        <v>65</v>
      </c>
      <c r="C32" s="370">
        <v>377</v>
      </c>
      <c r="D32" s="371">
        <v>335</v>
      </c>
      <c r="E32" s="372">
        <v>712</v>
      </c>
      <c r="F32" s="367">
        <v>62</v>
      </c>
      <c r="G32" s="32">
        <v>49</v>
      </c>
      <c r="H32" s="368">
        <v>111</v>
      </c>
      <c r="I32" s="367">
        <v>48</v>
      </c>
      <c r="J32" s="32">
        <v>41</v>
      </c>
      <c r="K32" s="368">
        <v>89</v>
      </c>
      <c r="L32" s="367">
        <v>40</v>
      </c>
      <c r="M32" s="32">
        <v>37</v>
      </c>
      <c r="N32" s="368">
        <v>77</v>
      </c>
      <c r="O32" s="367">
        <v>20</v>
      </c>
      <c r="P32" s="32">
        <v>8</v>
      </c>
      <c r="Q32" s="368">
        <v>28</v>
      </c>
      <c r="R32" s="367">
        <v>15</v>
      </c>
      <c r="S32" s="32">
        <v>20</v>
      </c>
      <c r="T32" s="368">
        <v>35</v>
      </c>
      <c r="U32" s="367">
        <v>22</v>
      </c>
      <c r="V32" s="32">
        <v>23</v>
      </c>
      <c r="W32" s="368">
        <v>45</v>
      </c>
      <c r="X32" s="367">
        <v>17</v>
      </c>
      <c r="Y32" s="32">
        <v>14</v>
      </c>
      <c r="Z32" s="368">
        <v>31</v>
      </c>
      <c r="AA32" s="367">
        <v>23</v>
      </c>
      <c r="AB32" s="32">
        <v>24</v>
      </c>
      <c r="AC32" s="368">
        <v>47</v>
      </c>
      <c r="AD32" s="367">
        <v>17</v>
      </c>
      <c r="AE32" s="32">
        <v>15</v>
      </c>
      <c r="AF32" s="368">
        <v>32</v>
      </c>
      <c r="AG32" s="367">
        <v>23</v>
      </c>
      <c r="AH32" s="32">
        <v>16</v>
      </c>
      <c r="AI32" s="368">
        <v>39</v>
      </c>
      <c r="AJ32" s="367">
        <v>21</v>
      </c>
      <c r="AK32" s="32">
        <v>13</v>
      </c>
      <c r="AL32" s="368">
        <v>34</v>
      </c>
      <c r="AM32" s="367">
        <v>15</v>
      </c>
      <c r="AN32" s="32">
        <v>22</v>
      </c>
      <c r="AO32" s="368">
        <v>37</v>
      </c>
      <c r="AP32" s="367">
        <v>17</v>
      </c>
      <c r="AQ32" s="32">
        <v>14</v>
      </c>
      <c r="AR32" s="368">
        <v>31</v>
      </c>
      <c r="AS32" s="367">
        <v>15</v>
      </c>
      <c r="AT32" s="32">
        <v>14</v>
      </c>
      <c r="AU32" s="368">
        <v>29</v>
      </c>
      <c r="AV32" s="367">
        <v>9</v>
      </c>
      <c r="AW32" s="32">
        <v>7</v>
      </c>
      <c r="AX32" s="368">
        <v>16</v>
      </c>
      <c r="AY32" s="367">
        <v>13</v>
      </c>
      <c r="AZ32" s="32">
        <v>18</v>
      </c>
      <c r="BA32" s="368">
        <v>31</v>
      </c>
    </row>
    <row r="33" spans="1:53">
      <c r="A33" s="362" t="s">
        <v>598</v>
      </c>
      <c r="B33" s="369" t="s">
        <v>4</v>
      </c>
      <c r="C33" s="370">
        <v>788</v>
      </c>
      <c r="D33" s="371">
        <v>661</v>
      </c>
      <c r="E33" s="372">
        <v>1449</v>
      </c>
      <c r="F33" s="367">
        <v>97</v>
      </c>
      <c r="G33" s="32">
        <v>76</v>
      </c>
      <c r="H33" s="368">
        <v>173</v>
      </c>
      <c r="I33" s="367">
        <v>105</v>
      </c>
      <c r="J33" s="32">
        <v>84</v>
      </c>
      <c r="K33" s="368">
        <v>189</v>
      </c>
      <c r="L33" s="367">
        <v>88</v>
      </c>
      <c r="M33" s="32">
        <v>70</v>
      </c>
      <c r="N33" s="368">
        <v>158</v>
      </c>
      <c r="O33" s="367">
        <v>64</v>
      </c>
      <c r="P33" s="32">
        <v>45</v>
      </c>
      <c r="Q33" s="368">
        <v>109</v>
      </c>
      <c r="R33" s="367">
        <v>39</v>
      </c>
      <c r="S33" s="32">
        <v>35</v>
      </c>
      <c r="T33" s="368">
        <v>74</v>
      </c>
      <c r="U33" s="367">
        <v>50</v>
      </c>
      <c r="V33" s="32">
        <v>48</v>
      </c>
      <c r="W33" s="368">
        <v>98</v>
      </c>
      <c r="X33" s="367">
        <v>43</v>
      </c>
      <c r="Y33" s="32">
        <v>41</v>
      </c>
      <c r="Z33" s="368">
        <v>84</v>
      </c>
      <c r="AA33" s="367">
        <v>64</v>
      </c>
      <c r="AB33" s="32">
        <v>47</v>
      </c>
      <c r="AC33" s="368">
        <v>111</v>
      </c>
      <c r="AD33" s="367">
        <v>48</v>
      </c>
      <c r="AE33" s="32">
        <v>38</v>
      </c>
      <c r="AF33" s="368">
        <v>86</v>
      </c>
      <c r="AG33" s="367">
        <v>44</v>
      </c>
      <c r="AH33" s="32">
        <v>31</v>
      </c>
      <c r="AI33" s="368">
        <v>75</v>
      </c>
      <c r="AJ33" s="367">
        <v>31</v>
      </c>
      <c r="AK33" s="32">
        <v>29</v>
      </c>
      <c r="AL33" s="368">
        <v>60</v>
      </c>
      <c r="AM33" s="367">
        <v>33</v>
      </c>
      <c r="AN33" s="32">
        <v>26</v>
      </c>
      <c r="AO33" s="368">
        <v>59</v>
      </c>
      <c r="AP33" s="367">
        <v>28</v>
      </c>
      <c r="AQ33" s="32">
        <v>37</v>
      </c>
      <c r="AR33" s="368">
        <v>65</v>
      </c>
      <c r="AS33" s="367">
        <v>23</v>
      </c>
      <c r="AT33" s="32">
        <v>17</v>
      </c>
      <c r="AU33" s="368">
        <v>40</v>
      </c>
      <c r="AV33" s="367">
        <v>19</v>
      </c>
      <c r="AW33" s="32">
        <v>26</v>
      </c>
      <c r="AX33" s="368">
        <v>45</v>
      </c>
      <c r="AY33" s="367">
        <v>11</v>
      </c>
      <c r="AZ33" s="32">
        <v>10</v>
      </c>
      <c r="BA33" s="368">
        <v>21</v>
      </c>
    </row>
    <row r="34" spans="1:53">
      <c r="A34" s="362" t="s">
        <v>599</v>
      </c>
      <c r="B34" s="369" t="s">
        <v>66</v>
      </c>
      <c r="C34" s="370">
        <v>260</v>
      </c>
      <c r="D34" s="371">
        <v>235</v>
      </c>
      <c r="E34" s="372">
        <v>495</v>
      </c>
      <c r="F34" s="367">
        <v>35</v>
      </c>
      <c r="G34" s="32">
        <v>31</v>
      </c>
      <c r="H34" s="368">
        <v>66</v>
      </c>
      <c r="I34" s="367">
        <v>40</v>
      </c>
      <c r="J34" s="32">
        <v>32</v>
      </c>
      <c r="K34" s="368">
        <v>72</v>
      </c>
      <c r="L34" s="367">
        <v>23</v>
      </c>
      <c r="M34" s="32">
        <v>25</v>
      </c>
      <c r="N34" s="368">
        <v>48</v>
      </c>
      <c r="O34" s="367">
        <v>9</v>
      </c>
      <c r="P34" s="32">
        <v>5</v>
      </c>
      <c r="Q34" s="368">
        <v>14</v>
      </c>
      <c r="R34" s="367">
        <v>21</v>
      </c>
      <c r="S34" s="32">
        <v>13</v>
      </c>
      <c r="T34" s="368">
        <v>34</v>
      </c>
      <c r="U34" s="367">
        <v>15</v>
      </c>
      <c r="V34" s="32">
        <v>18</v>
      </c>
      <c r="W34" s="368">
        <v>33</v>
      </c>
      <c r="X34" s="367">
        <v>14</v>
      </c>
      <c r="Y34" s="32">
        <v>11</v>
      </c>
      <c r="Z34" s="368">
        <v>25</v>
      </c>
      <c r="AA34" s="367">
        <v>14</v>
      </c>
      <c r="AB34" s="32">
        <v>12</v>
      </c>
      <c r="AC34" s="368">
        <v>26</v>
      </c>
      <c r="AD34" s="367">
        <v>16</v>
      </c>
      <c r="AE34" s="32">
        <v>14</v>
      </c>
      <c r="AF34" s="368">
        <v>30</v>
      </c>
      <c r="AG34" s="367">
        <v>19</v>
      </c>
      <c r="AH34" s="32">
        <v>15</v>
      </c>
      <c r="AI34" s="368">
        <v>34</v>
      </c>
      <c r="AJ34" s="367">
        <v>12</v>
      </c>
      <c r="AK34" s="32">
        <v>10</v>
      </c>
      <c r="AL34" s="368">
        <v>22</v>
      </c>
      <c r="AM34" s="367">
        <v>10</v>
      </c>
      <c r="AN34" s="32">
        <v>10</v>
      </c>
      <c r="AO34" s="368">
        <v>20</v>
      </c>
      <c r="AP34" s="367">
        <v>9</v>
      </c>
      <c r="AQ34" s="32">
        <v>5</v>
      </c>
      <c r="AR34" s="368">
        <v>14</v>
      </c>
      <c r="AS34" s="367">
        <v>6</v>
      </c>
      <c r="AT34" s="32">
        <v>8</v>
      </c>
      <c r="AU34" s="368">
        <v>14</v>
      </c>
      <c r="AV34" s="367">
        <v>4</v>
      </c>
      <c r="AW34" s="32">
        <v>17</v>
      </c>
      <c r="AX34" s="368">
        <v>21</v>
      </c>
      <c r="AY34" s="367">
        <v>14</v>
      </c>
      <c r="AZ34" s="32">
        <v>10</v>
      </c>
      <c r="BA34" s="368">
        <v>24</v>
      </c>
    </row>
    <row r="35" spans="1:53">
      <c r="A35" s="362" t="s">
        <v>600</v>
      </c>
      <c r="B35" s="369" t="s">
        <v>67</v>
      </c>
      <c r="C35" s="370">
        <v>584</v>
      </c>
      <c r="D35" s="371">
        <v>512</v>
      </c>
      <c r="E35" s="372">
        <v>1096</v>
      </c>
      <c r="F35" s="367">
        <v>60</v>
      </c>
      <c r="G35" s="32">
        <v>69</v>
      </c>
      <c r="H35" s="368">
        <v>129</v>
      </c>
      <c r="I35" s="367">
        <v>69</v>
      </c>
      <c r="J35" s="32">
        <v>64</v>
      </c>
      <c r="K35" s="368">
        <v>133</v>
      </c>
      <c r="L35" s="367">
        <v>69</v>
      </c>
      <c r="M35" s="32">
        <v>39</v>
      </c>
      <c r="N35" s="368">
        <v>108</v>
      </c>
      <c r="O35" s="367">
        <v>34</v>
      </c>
      <c r="P35" s="32">
        <v>26</v>
      </c>
      <c r="Q35" s="368">
        <v>60</v>
      </c>
      <c r="R35" s="367">
        <v>34</v>
      </c>
      <c r="S35" s="32">
        <v>24</v>
      </c>
      <c r="T35" s="368">
        <v>58</v>
      </c>
      <c r="U35" s="367">
        <v>31</v>
      </c>
      <c r="V35" s="32">
        <v>30</v>
      </c>
      <c r="W35" s="368">
        <v>61</v>
      </c>
      <c r="X35" s="367">
        <v>38</v>
      </c>
      <c r="Y35" s="32">
        <v>30</v>
      </c>
      <c r="Z35" s="368">
        <v>68</v>
      </c>
      <c r="AA35" s="367">
        <v>39</v>
      </c>
      <c r="AB35" s="32">
        <v>36</v>
      </c>
      <c r="AC35" s="368">
        <v>75</v>
      </c>
      <c r="AD35" s="367">
        <v>25</v>
      </c>
      <c r="AE35" s="32">
        <v>32</v>
      </c>
      <c r="AF35" s="368">
        <v>57</v>
      </c>
      <c r="AG35" s="367">
        <v>37</v>
      </c>
      <c r="AH35" s="32">
        <v>29</v>
      </c>
      <c r="AI35" s="368">
        <v>66</v>
      </c>
      <c r="AJ35" s="367">
        <v>25</v>
      </c>
      <c r="AK35" s="32">
        <v>25</v>
      </c>
      <c r="AL35" s="368">
        <v>50</v>
      </c>
      <c r="AM35" s="367">
        <v>31</v>
      </c>
      <c r="AN35" s="32">
        <v>31</v>
      </c>
      <c r="AO35" s="368">
        <v>62</v>
      </c>
      <c r="AP35" s="367">
        <v>25</v>
      </c>
      <c r="AQ35" s="32">
        <v>21</v>
      </c>
      <c r="AR35" s="368">
        <v>46</v>
      </c>
      <c r="AS35" s="367">
        <v>18</v>
      </c>
      <c r="AT35" s="32">
        <v>19</v>
      </c>
      <c r="AU35" s="368">
        <v>37</v>
      </c>
      <c r="AV35" s="367">
        <v>30</v>
      </c>
      <c r="AW35" s="32">
        <v>19</v>
      </c>
      <c r="AX35" s="368">
        <v>49</v>
      </c>
      <c r="AY35" s="367">
        <v>18</v>
      </c>
      <c r="AZ35" s="32">
        <v>19</v>
      </c>
      <c r="BA35" s="368">
        <v>37</v>
      </c>
    </row>
    <row r="36" spans="1:53">
      <c r="A36" s="362" t="s">
        <v>589</v>
      </c>
      <c r="B36" s="369" t="s">
        <v>52</v>
      </c>
      <c r="C36" s="370">
        <v>1279</v>
      </c>
      <c r="D36" s="371">
        <v>1095</v>
      </c>
      <c r="E36" s="372">
        <v>2374</v>
      </c>
      <c r="F36" s="367">
        <v>142</v>
      </c>
      <c r="G36" s="32">
        <v>181</v>
      </c>
      <c r="H36" s="368">
        <v>323</v>
      </c>
      <c r="I36" s="367">
        <v>179</v>
      </c>
      <c r="J36" s="32">
        <v>127</v>
      </c>
      <c r="K36" s="368">
        <v>306</v>
      </c>
      <c r="L36" s="367">
        <v>129</v>
      </c>
      <c r="M36" s="32">
        <v>110</v>
      </c>
      <c r="N36" s="368">
        <v>239</v>
      </c>
      <c r="O36" s="367">
        <v>83</v>
      </c>
      <c r="P36" s="32">
        <v>40</v>
      </c>
      <c r="Q36" s="368">
        <v>123</v>
      </c>
      <c r="R36" s="367">
        <v>75</v>
      </c>
      <c r="S36" s="32">
        <v>63</v>
      </c>
      <c r="T36" s="368">
        <v>138</v>
      </c>
      <c r="U36" s="367">
        <v>89</v>
      </c>
      <c r="V36" s="32">
        <v>71</v>
      </c>
      <c r="W36" s="368">
        <v>160</v>
      </c>
      <c r="X36" s="367">
        <v>91</v>
      </c>
      <c r="Y36" s="32">
        <v>71</v>
      </c>
      <c r="Z36" s="368">
        <v>162</v>
      </c>
      <c r="AA36" s="367">
        <v>87</v>
      </c>
      <c r="AB36" s="32">
        <v>54</v>
      </c>
      <c r="AC36" s="368">
        <v>141</v>
      </c>
      <c r="AD36" s="367">
        <v>63</v>
      </c>
      <c r="AE36" s="32">
        <v>74</v>
      </c>
      <c r="AF36" s="368">
        <v>137</v>
      </c>
      <c r="AG36" s="367">
        <v>70</v>
      </c>
      <c r="AH36" s="32">
        <v>55</v>
      </c>
      <c r="AI36" s="368">
        <v>125</v>
      </c>
      <c r="AJ36" s="367">
        <v>53</v>
      </c>
      <c r="AK36" s="32">
        <v>69</v>
      </c>
      <c r="AL36" s="368">
        <v>122</v>
      </c>
      <c r="AM36" s="367">
        <v>71</v>
      </c>
      <c r="AN36" s="32">
        <v>45</v>
      </c>
      <c r="AO36" s="368">
        <v>116</v>
      </c>
      <c r="AP36" s="367">
        <v>54</v>
      </c>
      <c r="AQ36" s="32">
        <v>37</v>
      </c>
      <c r="AR36" s="368">
        <v>91</v>
      </c>
      <c r="AS36" s="367">
        <v>37</v>
      </c>
      <c r="AT36" s="32">
        <v>28</v>
      </c>
      <c r="AU36" s="368">
        <v>65</v>
      </c>
      <c r="AV36" s="367">
        <v>24</v>
      </c>
      <c r="AW36" s="32">
        <v>37</v>
      </c>
      <c r="AX36" s="368">
        <v>61</v>
      </c>
      <c r="AY36" s="367">
        <v>32</v>
      </c>
      <c r="AZ36" s="32">
        <v>32</v>
      </c>
      <c r="BA36" s="368">
        <v>64</v>
      </c>
    </row>
    <row r="37" spans="1:53">
      <c r="A37" s="362" t="s">
        <v>590</v>
      </c>
      <c r="B37" s="369" t="s">
        <v>53</v>
      </c>
      <c r="C37" s="370">
        <v>964</v>
      </c>
      <c r="D37" s="371">
        <v>848</v>
      </c>
      <c r="E37" s="372">
        <v>1812</v>
      </c>
      <c r="F37" s="367">
        <v>130</v>
      </c>
      <c r="G37" s="32">
        <v>122</v>
      </c>
      <c r="H37" s="368">
        <v>252</v>
      </c>
      <c r="I37" s="367">
        <v>134</v>
      </c>
      <c r="J37" s="32">
        <v>115</v>
      </c>
      <c r="K37" s="368">
        <v>249</v>
      </c>
      <c r="L37" s="367">
        <v>91</v>
      </c>
      <c r="M37" s="32">
        <v>83</v>
      </c>
      <c r="N37" s="368">
        <v>174</v>
      </c>
      <c r="O37" s="367">
        <v>41</v>
      </c>
      <c r="P37" s="32">
        <v>35</v>
      </c>
      <c r="Q37" s="368">
        <v>76</v>
      </c>
      <c r="R37" s="367">
        <v>65</v>
      </c>
      <c r="S37" s="32">
        <v>52</v>
      </c>
      <c r="T37" s="368">
        <v>117</v>
      </c>
      <c r="U37" s="367">
        <v>64</v>
      </c>
      <c r="V37" s="32">
        <v>62</v>
      </c>
      <c r="W37" s="368">
        <v>126</v>
      </c>
      <c r="X37" s="367">
        <v>58</v>
      </c>
      <c r="Y37" s="32">
        <v>49</v>
      </c>
      <c r="Z37" s="368">
        <v>107</v>
      </c>
      <c r="AA37" s="367">
        <v>60</v>
      </c>
      <c r="AB37" s="32">
        <v>53</v>
      </c>
      <c r="AC37" s="368">
        <v>113</v>
      </c>
      <c r="AD37" s="367">
        <v>58</v>
      </c>
      <c r="AE37" s="32">
        <v>50</v>
      </c>
      <c r="AF37" s="368">
        <v>108</v>
      </c>
      <c r="AG37" s="367">
        <v>48</v>
      </c>
      <c r="AH37" s="32">
        <v>50</v>
      </c>
      <c r="AI37" s="368">
        <v>98</v>
      </c>
      <c r="AJ37" s="367">
        <v>54</v>
      </c>
      <c r="AK37" s="32">
        <v>46</v>
      </c>
      <c r="AL37" s="368">
        <v>100</v>
      </c>
      <c r="AM37" s="367">
        <v>42</v>
      </c>
      <c r="AN37" s="32">
        <v>35</v>
      </c>
      <c r="AO37" s="368">
        <v>77</v>
      </c>
      <c r="AP37" s="367">
        <v>42</v>
      </c>
      <c r="AQ37" s="32">
        <v>27</v>
      </c>
      <c r="AR37" s="368">
        <v>69</v>
      </c>
      <c r="AS37" s="367">
        <v>26</v>
      </c>
      <c r="AT37" s="32">
        <v>18</v>
      </c>
      <c r="AU37" s="368">
        <v>44</v>
      </c>
      <c r="AV37" s="367">
        <v>24</v>
      </c>
      <c r="AW37" s="32">
        <v>30</v>
      </c>
      <c r="AX37" s="368">
        <v>54</v>
      </c>
      <c r="AY37" s="367">
        <v>27</v>
      </c>
      <c r="AZ37" s="32">
        <v>22</v>
      </c>
      <c r="BA37" s="368">
        <v>49</v>
      </c>
    </row>
    <row r="38" spans="1:53">
      <c r="A38" s="362" t="s">
        <v>550</v>
      </c>
      <c r="B38" s="369" t="s">
        <v>94</v>
      </c>
      <c r="C38" s="370">
        <v>26776</v>
      </c>
      <c r="D38" s="371">
        <v>26455</v>
      </c>
      <c r="E38" s="372">
        <v>53231</v>
      </c>
      <c r="F38" s="367">
        <v>2593</v>
      </c>
      <c r="G38" s="32">
        <v>2494</v>
      </c>
      <c r="H38" s="368">
        <v>5087</v>
      </c>
      <c r="I38" s="367">
        <v>2447</v>
      </c>
      <c r="J38" s="32">
        <v>2333</v>
      </c>
      <c r="K38" s="368">
        <v>4780</v>
      </c>
      <c r="L38" s="367">
        <v>2263</v>
      </c>
      <c r="M38" s="32">
        <v>2076</v>
      </c>
      <c r="N38" s="368">
        <v>4339</v>
      </c>
      <c r="O38" s="367">
        <v>2301</v>
      </c>
      <c r="P38" s="32">
        <v>2288</v>
      </c>
      <c r="Q38" s="368">
        <v>4589</v>
      </c>
      <c r="R38" s="367">
        <v>2484</v>
      </c>
      <c r="S38" s="32">
        <v>2479</v>
      </c>
      <c r="T38" s="368">
        <v>4963</v>
      </c>
      <c r="U38" s="367">
        <v>2398</v>
      </c>
      <c r="V38" s="32">
        <v>2420</v>
      </c>
      <c r="W38" s="368">
        <v>4818</v>
      </c>
      <c r="X38" s="367">
        <v>2304</v>
      </c>
      <c r="Y38" s="32">
        <v>2283</v>
      </c>
      <c r="Z38" s="368">
        <v>4587</v>
      </c>
      <c r="AA38" s="367">
        <v>2064</v>
      </c>
      <c r="AB38" s="32">
        <v>2023</v>
      </c>
      <c r="AC38" s="368">
        <v>4087</v>
      </c>
      <c r="AD38" s="367">
        <v>1782</v>
      </c>
      <c r="AE38" s="32">
        <v>1635</v>
      </c>
      <c r="AF38" s="368">
        <v>3417</v>
      </c>
      <c r="AG38" s="367">
        <v>1593</v>
      </c>
      <c r="AH38" s="32">
        <v>1513</v>
      </c>
      <c r="AI38" s="368">
        <v>3106</v>
      </c>
      <c r="AJ38" s="367">
        <v>1465</v>
      </c>
      <c r="AK38" s="32">
        <v>1528</v>
      </c>
      <c r="AL38" s="368">
        <v>2993</v>
      </c>
      <c r="AM38" s="367">
        <v>1203</v>
      </c>
      <c r="AN38" s="32">
        <v>1212</v>
      </c>
      <c r="AO38" s="368">
        <v>2415</v>
      </c>
      <c r="AP38" s="367">
        <v>806</v>
      </c>
      <c r="AQ38" s="32">
        <v>860</v>
      </c>
      <c r="AR38" s="368">
        <v>1666</v>
      </c>
      <c r="AS38" s="367">
        <v>540</v>
      </c>
      <c r="AT38" s="32">
        <v>596</v>
      </c>
      <c r="AU38" s="368">
        <v>1136</v>
      </c>
      <c r="AV38" s="367">
        <v>264</v>
      </c>
      <c r="AW38" s="32">
        <v>371</v>
      </c>
      <c r="AX38" s="368">
        <v>635</v>
      </c>
      <c r="AY38" s="367">
        <v>268</v>
      </c>
      <c r="AZ38" s="32">
        <v>345</v>
      </c>
      <c r="BA38" s="368">
        <v>613</v>
      </c>
    </row>
    <row r="39" spans="1:53">
      <c r="A39" s="362" t="s">
        <v>610</v>
      </c>
      <c r="B39" s="369" t="s">
        <v>71</v>
      </c>
      <c r="C39" s="370">
        <v>344</v>
      </c>
      <c r="D39" s="371">
        <v>291</v>
      </c>
      <c r="E39" s="372">
        <v>635</v>
      </c>
      <c r="F39" s="367">
        <v>54</v>
      </c>
      <c r="G39" s="32">
        <v>39</v>
      </c>
      <c r="H39" s="368">
        <v>93</v>
      </c>
      <c r="I39" s="367">
        <v>44</v>
      </c>
      <c r="J39" s="32">
        <v>48</v>
      </c>
      <c r="K39" s="368">
        <v>92</v>
      </c>
      <c r="L39" s="367">
        <v>36</v>
      </c>
      <c r="M39" s="32">
        <v>29</v>
      </c>
      <c r="N39" s="368">
        <v>65</v>
      </c>
      <c r="O39" s="367">
        <v>19</v>
      </c>
      <c r="P39" s="32">
        <v>8</v>
      </c>
      <c r="Q39" s="368">
        <v>27</v>
      </c>
      <c r="R39" s="367">
        <v>23</v>
      </c>
      <c r="S39" s="32">
        <v>17</v>
      </c>
      <c r="T39" s="368">
        <v>40</v>
      </c>
      <c r="U39" s="367">
        <v>25</v>
      </c>
      <c r="V39" s="32">
        <v>23</v>
      </c>
      <c r="W39" s="368">
        <v>48</v>
      </c>
      <c r="X39" s="367">
        <v>23</v>
      </c>
      <c r="Y39" s="32">
        <v>15</v>
      </c>
      <c r="Z39" s="368">
        <v>38</v>
      </c>
      <c r="AA39" s="367">
        <v>20</v>
      </c>
      <c r="AB39" s="32">
        <v>12</v>
      </c>
      <c r="AC39" s="368">
        <v>32</v>
      </c>
      <c r="AD39" s="367">
        <v>12</v>
      </c>
      <c r="AE39" s="32">
        <v>17</v>
      </c>
      <c r="AF39" s="368">
        <v>29</v>
      </c>
      <c r="AG39" s="367">
        <v>22</v>
      </c>
      <c r="AH39" s="32">
        <v>16</v>
      </c>
      <c r="AI39" s="368">
        <v>38</v>
      </c>
      <c r="AJ39" s="367">
        <v>15</v>
      </c>
      <c r="AK39" s="32">
        <v>10</v>
      </c>
      <c r="AL39" s="368">
        <v>25</v>
      </c>
      <c r="AM39" s="367">
        <v>12</v>
      </c>
      <c r="AN39" s="32">
        <v>13</v>
      </c>
      <c r="AO39" s="368">
        <v>25</v>
      </c>
      <c r="AP39" s="367">
        <v>16</v>
      </c>
      <c r="AQ39" s="32">
        <v>10</v>
      </c>
      <c r="AR39" s="368">
        <v>26</v>
      </c>
      <c r="AS39" s="367">
        <v>9</v>
      </c>
      <c r="AT39" s="32">
        <v>19</v>
      </c>
      <c r="AU39" s="368">
        <v>28</v>
      </c>
      <c r="AV39" s="367">
        <v>9</v>
      </c>
      <c r="AW39" s="32">
        <v>11</v>
      </c>
      <c r="AX39" s="368">
        <v>20</v>
      </c>
      <c r="AY39" s="367">
        <v>7</v>
      </c>
      <c r="AZ39" s="32">
        <v>5</v>
      </c>
      <c r="BA39" s="368">
        <v>12</v>
      </c>
    </row>
    <row r="40" spans="1:53">
      <c r="A40" s="362" t="s">
        <v>628</v>
      </c>
      <c r="B40" s="369" t="s">
        <v>21</v>
      </c>
      <c r="C40" s="370">
        <v>74015</v>
      </c>
      <c r="D40" s="371">
        <v>74464</v>
      </c>
      <c r="E40" s="372">
        <v>148479</v>
      </c>
      <c r="F40" s="367">
        <v>7767</v>
      </c>
      <c r="G40" s="32">
        <v>7377</v>
      </c>
      <c r="H40" s="368">
        <v>15144</v>
      </c>
      <c r="I40" s="367">
        <v>7048</v>
      </c>
      <c r="J40" s="32">
        <v>6657</v>
      </c>
      <c r="K40" s="368">
        <v>13705</v>
      </c>
      <c r="L40" s="367">
        <v>6178</v>
      </c>
      <c r="M40" s="32">
        <v>5970</v>
      </c>
      <c r="N40" s="368">
        <v>12148</v>
      </c>
      <c r="O40" s="367">
        <v>6898</v>
      </c>
      <c r="P40" s="32">
        <v>7261</v>
      </c>
      <c r="Q40" s="368">
        <v>14159</v>
      </c>
      <c r="R40" s="367">
        <v>7591</v>
      </c>
      <c r="S40" s="32">
        <v>7651</v>
      </c>
      <c r="T40" s="368">
        <v>15242</v>
      </c>
      <c r="U40" s="367">
        <v>6812</v>
      </c>
      <c r="V40" s="32">
        <v>6505</v>
      </c>
      <c r="W40" s="368">
        <v>13317</v>
      </c>
      <c r="X40" s="367">
        <v>5952</v>
      </c>
      <c r="Y40" s="32">
        <v>5721</v>
      </c>
      <c r="Z40" s="368">
        <v>11673</v>
      </c>
      <c r="AA40" s="367">
        <v>5219</v>
      </c>
      <c r="AB40" s="32">
        <v>5204</v>
      </c>
      <c r="AC40" s="368">
        <v>10423</v>
      </c>
      <c r="AD40" s="367">
        <v>4262</v>
      </c>
      <c r="AE40" s="32">
        <v>4353</v>
      </c>
      <c r="AF40" s="368">
        <v>8615</v>
      </c>
      <c r="AG40" s="367">
        <v>4046</v>
      </c>
      <c r="AH40" s="32">
        <v>4137</v>
      </c>
      <c r="AI40" s="368">
        <v>8183</v>
      </c>
      <c r="AJ40" s="367">
        <v>4048</v>
      </c>
      <c r="AK40" s="32">
        <v>4177</v>
      </c>
      <c r="AL40" s="368">
        <v>8225</v>
      </c>
      <c r="AM40" s="367">
        <v>3140</v>
      </c>
      <c r="AN40" s="32">
        <v>3314</v>
      </c>
      <c r="AO40" s="368">
        <v>6454</v>
      </c>
      <c r="AP40" s="367">
        <v>2230</v>
      </c>
      <c r="AQ40" s="32">
        <v>2436</v>
      </c>
      <c r="AR40" s="368">
        <v>4666</v>
      </c>
      <c r="AS40" s="367">
        <v>1362</v>
      </c>
      <c r="AT40" s="32">
        <v>1582</v>
      </c>
      <c r="AU40" s="368">
        <v>2944</v>
      </c>
      <c r="AV40" s="367">
        <v>755</v>
      </c>
      <c r="AW40" s="32">
        <v>1074</v>
      </c>
      <c r="AX40" s="368">
        <v>1829</v>
      </c>
      <c r="AY40" s="367">
        <v>706</v>
      </c>
      <c r="AZ40" s="32">
        <v>1044</v>
      </c>
      <c r="BA40" s="368">
        <v>1750</v>
      </c>
    </row>
    <row r="41" spans="1:53">
      <c r="A41" s="362" t="s">
        <v>591</v>
      </c>
      <c r="B41" s="369" t="s">
        <v>54</v>
      </c>
      <c r="C41" s="370">
        <v>1195</v>
      </c>
      <c r="D41" s="371">
        <v>1054</v>
      </c>
      <c r="E41" s="372">
        <v>2249</v>
      </c>
      <c r="F41" s="367">
        <v>166</v>
      </c>
      <c r="G41" s="32">
        <v>153</v>
      </c>
      <c r="H41" s="368">
        <v>319</v>
      </c>
      <c r="I41" s="367">
        <v>142</v>
      </c>
      <c r="J41" s="32">
        <v>117</v>
      </c>
      <c r="K41" s="368">
        <v>259</v>
      </c>
      <c r="L41" s="367">
        <v>120</v>
      </c>
      <c r="M41" s="32">
        <v>110</v>
      </c>
      <c r="N41" s="368">
        <v>230</v>
      </c>
      <c r="O41" s="367">
        <v>61</v>
      </c>
      <c r="P41" s="32">
        <v>79</v>
      </c>
      <c r="Q41" s="368">
        <v>140</v>
      </c>
      <c r="R41" s="367">
        <v>77</v>
      </c>
      <c r="S41" s="32">
        <v>64</v>
      </c>
      <c r="T41" s="368">
        <v>141</v>
      </c>
      <c r="U41" s="367">
        <v>97</v>
      </c>
      <c r="V41" s="32">
        <v>70</v>
      </c>
      <c r="W41" s="368">
        <v>167</v>
      </c>
      <c r="X41" s="367">
        <v>83</v>
      </c>
      <c r="Y41" s="32">
        <v>84</v>
      </c>
      <c r="Z41" s="368">
        <v>167</v>
      </c>
      <c r="AA41" s="367">
        <v>79</v>
      </c>
      <c r="AB41" s="32">
        <v>67</v>
      </c>
      <c r="AC41" s="368">
        <v>146</v>
      </c>
      <c r="AD41" s="367">
        <v>64</v>
      </c>
      <c r="AE41" s="32">
        <v>50</v>
      </c>
      <c r="AF41" s="368">
        <v>114</v>
      </c>
      <c r="AG41" s="367">
        <v>53</v>
      </c>
      <c r="AH41" s="32">
        <v>52</v>
      </c>
      <c r="AI41" s="368">
        <v>105</v>
      </c>
      <c r="AJ41" s="367">
        <v>56</v>
      </c>
      <c r="AK41" s="32">
        <v>41</v>
      </c>
      <c r="AL41" s="368">
        <v>97</v>
      </c>
      <c r="AM41" s="367">
        <v>51</v>
      </c>
      <c r="AN41" s="32">
        <v>45</v>
      </c>
      <c r="AO41" s="368">
        <v>96</v>
      </c>
      <c r="AP41" s="367">
        <v>57</v>
      </c>
      <c r="AQ41" s="32">
        <v>44</v>
      </c>
      <c r="AR41" s="368">
        <v>101</v>
      </c>
      <c r="AS41" s="367">
        <v>38</v>
      </c>
      <c r="AT41" s="32">
        <v>37</v>
      </c>
      <c r="AU41" s="368">
        <v>75</v>
      </c>
      <c r="AV41" s="367">
        <v>36</v>
      </c>
      <c r="AW41" s="32">
        <v>13</v>
      </c>
      <c r="AX41" s="368">
        <v>49</v>
      </c>
      <c r="AY41" s="367">
        <v>15</v>
      </c>
      <c r="AZ41" s="32">
        <v>25</v>
      </c>
      <c r="BA41" s="368">
        <v>40</v>
      </c>
    </row>
    <row r="42" spans="1:53">
      <c r="A42" s="362" t="s">
        <v>567</v>
      </c>
      <c r="B42" s="369" t="s">
        <v>48</v>
      </c>
      <c r="C42" s="370">
        <v>4903</v>
      </c>
      <c r="D42" s="371">
        <v>4684</v>
      </c>
      <c r="E42" s="372">
        <v>9587</v>
      </c>
      <c r="F42" s="367">
        <v>601</v>
      </c>
      <c r="G42" s="32">
        <v>489</v>
      </c>
      <c r="H42" s="368">
        <v>1090</v>
      </c>
      <c r="I42" s="367">
        <v>541</v>
      </c>
      <c r="J42" s="32">
        <v>480</v>
      </c>
      <c r="K42" s="368">
        <v>1021</v>
      </c>
      <c r="L42" s="367">
        <v>459</v>
      </c>
      <c r="M42" s="32">
        <v>437</v>
      </c>
      <c r="N42" s="368">
        <v>896</v>
      </c>
      <c r="O42" s="367">
        <v>443</v>
      </c>
      <c r="P42" s="32">
        <v>381</v>
      </c>
      <c r="Q42" s="368">
        <v>824</v>
      </c>
      <c r="R42" s="367">
        <v>363</v>
      </c>
      <c r="S42" s="32">
        <v>388</v>
      </c>
      <c r="T42" s="368">
        <v>751</v>
      </c>
      <c r="U42" s="367">
        <v>323</v>
      </c>
      <c r="V42" s="32">
        <v>325</v>
      </c>
      <c r="W42" s="368">
        <v>648</v>
      </c>
      <c r="X42" s="367">
        <v>393</v>
      </c>
      <c r="Y42" s="32">
        <v>404</v>
      </c>
      <c r="Z42" s="368">
        <v>797</v>
      </c>
      <c r="AA42" s="367">
        <v>319</v>
      </c>
      <c r="AB42" s="32">
        <v>309</v>
      </c>
      <c r="AC42" s="368">
        <v>628</v>
      </c>
      <c r="AD42" s="367">
        <v>281</v>
      </c>
      <c r="AE42" s="32">
        <v>276</v>
      </c>
      <c r="AF42" s="368">
        <v>557</v>
      </c>
      <c r="AG42" s="367">
        <v>264</v>
      </c>
      <c r="AH42" s="32">
        <v>220</v>
      </c>
      <c r="AI42" s="368">
        <v>484</v>
      </c>
      <c r="AJ42" s="367">
        <v>266</v>
      </c>
      <c r="AK42" s="32">
        <v>248</v>
      </c>
      <c r="AL42" s="368">
        <v>514</v>
      </c>
      <c r="AM42" s="367">
        <v>211</v>
      </c>
      <c r="AN42" s="32">
        <v>235</v>
      </c>
      <c r="AO42" s="368">
        <v>446</v>
      </c>
      <c r="AP42" s="367">
        <v>191</v>
      </c>
      <c r="AQ42" s="32">
        <v>152</v>
      </c>
      <c r="AR42" s="368">
        <v>343</v>
      </c>
      <c r="AS42" s="367">
        <v>126</v>
      </c>
      <c r="AT42" s="32">
        <v>133</v>
      </c>
      <c r="AU42" s="368">
        <v>259</v>
      </c>
      <c r="AV42" s="367">
        <v>57</v>
      </c>
      <c r="AW42" s="32">
        <v>94</v>
      </c>
      <c r="AX42" s="368">
        <v>151</v>
      </c>
      <c r="AY42" s="367">
        <v>65</v>
      </c>
      <c r="AZ42" s="32">
        <v>114</v>
      </c>
      <c r="BA42" s="368">
        <v>179</v>
      </c>
    </row>
    <row r="43" spans="1:53">
      <c r="A43" s="362" t="s">
        <v>556</v>
      </c>
      <c r="B43" s="369" t="s">
        <v>108</v>
      </c>
      <c r="C43" s="370">
        <v>2291</v>
      </c>
      <c r="D43" s="371">
        <v>2125</v>
      </c>
      <c r="E43" s="372">
        <v>4416</v>
      </c>
      <c r="F43" s="367">
        <v>312</v>
      </c>
      <c r="G43" s="32">
        <v>270</v>
      </c>
      <c r="H43" s="368">
        <v>582</v>
      </c>
      <c r="I43" s="367">
        <v>281</v>
      </c>
      <c r="J43" s="32">
        <v>282</v>
      </c>
      <c r="K43" s="368">
        <v>563</v>
      </c>
      <c r="L43" s="367">
        <v>241</v>
      </c>
      <c r="M43" s="32">
        <v>217</v>
      </c>
      <c r="N43" s="368">
        <v>458</v>
      </c>
      <c r="O43" s="367">
        <v>154</v>
      </c>
      <c r="P43" s="32">
        <v>112</v>
      </c>
      <c r="Q43" s="368">
        <v>266</v>
      </c>
      <c r="R43" s="367">
        <v>131</v>
      </c>
      <c r="S43" s="32">
        <v>141</v>
      </c>
      <c r="T43" s="368">
        <v>272</v>
      </c>
      <c r="U43" s="367">
        <v>128</v>
      </c>
      <c r="V43" s="32">
        <v>129</v>
      </c>
      <c r="W43" s="368">
        <v>257</v>
      </c>
      <c r="X43" s="367">
        <v>169</v>
      </c>
      <c r="Y43" s="32">
        <v>170</v>
      </c>
      <c r="Z43" s="368">
        <v>339</v>
      </c>
      <c r="AA43" s="367">
        <v>150</v>
      </c>
      <c r="AB43" s="32">
        <v>116</v>
      </c>
      <c r="AC43" s="368">
        <v>266</v>
      </c>
      <c r="AD43" s="367">
        <v>126</v>
      </c>
      <c r="AE43" s="32">
        <v>114</v>
      </c>
      <c r="AF43" s="368">
        <v>240</v>
      </c>
      <c r="AG43" s="367">
        <v>122</v>
      </c>
      <c r="AH43" s="32">
        <v>109</v>
      </c>
      <c r="AI43" s="368">
        <v>231</v>
      </c>
      <c r="AJ43" s="367">
        <v>96</v>
      </c>
      <c r="AK43" s="32">
        <v>100</v>
      </c>
      <c r="AL43" s="368">
        <v>196</v>
      </c>
      <c r="AM43" s="367">
        <v>105</v>
      </c>
      <c r="AN43" s="32">
        <v>76</v>
      </c>
      <c r="AO43" s="368">
        <v>181</v>
      </c>
      <c r="AP43" s="367">
        <v>81</v>
      </c>
      <c r="AQ43" s="32">
        <v>81</v>
      </c>
      <c r="AR43" s="368">
        <v>162</v>
      </c>
      <c r="AS43" s="367">
        <v>95</v>
      </c>
      <c r="AT43" s="32">
        <v>97</v>
      </c>
      <c r="AU43" s="368">
        <v>192</v>
      </c>
      <c r="AV43" s="367">
        <v>58</v>
      </c>
      <c r="AW43" s="32">
        <v>67</v>
      </c>
      <c r="AX43" s="368">
        <v>125</v>
      </c>
      <c r="AY43" s="367">
        <v>41</v>
      </c>
      <c r="AZ43" s="32">
        <v>44</v>
      </c>
      <c r="BA43" s="368">
        <v>85</v>
      </c>
    </row>
    <row r="44" spans="1:53">
      <c r="A44" s="362" t="s">
        <v>557</v>
      </c>
      <c r="B44" s="369" t="s">
        <v>109</v>
      </c>
      <c r="C44" s="370">
        <v>2307</v>
      </c>
      <c r="D44" s="371">
        <v>2130</v>
      </c>
      <c r="E44" s="372">
        <v>4437</v>
      </c>
      <c r="F44" s="367">
        <v>314</v>
      </c>
      <c r="G44" s="32">
        <v>274</v>
      </c>
      <c r="H44" s="368">
        <v>588</v>
      </c>
      <c r="I44" s="367">
        <v>319</v>
      </c>
      <c r="J44" s="32">
        <v>269</v>
      </c>
      <c r="K44" s="368">
        <v>588</v>
      </c>
      <c r="L44" s="367">
        <v>250</v>
      </c>
      <c r="M44" s="32">
        <v>226</v>
      </c>
      <c r="N44" s="368">
        <v>476</v>
      </c>
      <c r="O44" s="367">
        <v>204</v>
      </c>
      <c r="P44" s="32">
        <v>185</v>
      </c>
      <c r="Q44" s="368">
        <v>389</v>
      </c>
      <c r="R44" s="367">
        <v>149</v>
      </c>
      <c r="S44" s="32">
        <v>134</v>
      </c>
      <c r="T44" s="368">
        <v>283</v>
      </c>
      <c r="U44" s="367">
        <v>135</v>
      </c>
      <c r="V44" s="32">
        <v>151</v>
      </c>
      <c r="W44" s="368">
        <v>286</v>
      </c>
      <c r="X44" s="367">
        <v>159</v>
      </c>
      <c r="Y44" s="32">
        <v>160</v>
      </c>
      <c r="Z44" s="368">
        <v>319</v>
      </c>
      <c r="AA44" s="367">
        <v>149</v>
      </c>
      <c r="AB44" s="32">
        <v>135</v>
      </c>
      <c r="AC44" s="368">
        <v>284</v>
      </c>
      <c r="AD44" s="367">
        <v>102</v>
      </c>
      <c r="AE44" s="32">
        <v>99</v>
      </c>
      <c r="AF44" s="368">
        <v>201</v>
      </c>
      <c r="AG44" s="367">
        <v>113</v>
      </c>
      <c r="AH44" s="32">
        <v>101</v>
      </c>
      <c r="AI44" s="368">
        <v>214</v>
      </c>
      <c r="AJ44" s="367">
        <v>91</v>
      </c>
      <c r="AK44" s="32">
        <v>94</v>
      </c>
      <c r="AL44" s="368">
        <v>185</v>
      </c>
      <c r="AM44" s="367">
        <v>110</v>
      </c>
      <c r="AN44" s="32">
        <v>87</v>
      </c>
      <c r="AO44" s="368">
        <v>197</v>
      </c>
      <c r="AP44" s="367">
        <v>89</v>
      </c>
      <c r="AQ44" s="32">
        <v>70</v>
      </c>
      <c r="AR44" s="368">
        <v>159</v>
      </c>
      <c r="AS44" s="367">
        <v>62</v>
      </c>
      <c r="AT44" s="32">
        <v>63</v>
      </c>
      <c r="AU44" s="368">
        <v>125</v>
      </c>
      <c r="AV44" s="367">
        <v>31</v>
      </c>
      <c r="AW44" s="32">
        <v>39</v>
      </c>
      <c r="AX44" s="368">
        <v>70</v>
      </c>
      <c r="AY44" s="367">
        <v>30</v>
      </c>
      <c r="AZ44" s="32">
        <v>42</v>
      </c>
      <c r="BA44" s="368">
        <v>72</v>
      </c>
    </row>
    <row r="45" spans="1:53">
      <c r="A45" s="362" t="s">
        <v>545</v>
      </c>
      <c r="B45" s="369" t="s">
        <v>22</v>
      </c>
      <c r="C45" s="370">
        <v>518</v>
      </c>
      <c r="D45" s="371">
        <v>486</v>
      </c>
      <c r="E45" s="372">
        <v>1004</v>
      </c>
      <c r="F45" s="367">
        <v>66</v>
      </c>
      <c r="G45" s="32">
        <v>67</v>
      </c>
      <c r="H45" s="368">
        <v>133</v>
      </c>
      <c r="I45" s="367">
        <v>81</v>
      </c>
      <c r="J45" s="32">
        <v>60</v>
      </c>
      <c r="K45" s="368">
        <v>141</v>
      </c>
      <c r="L45" s="367">
        <v>65</v>
      </c>
      <c r="M45" s="32">
        <v>54</v>
      </c>
      <c r="N45" s="368">
        <v>119</v>
      </c>
      <c r="O45" s="367">
        <v>46</v>
      </c>
      <c r="P45" s="32">
        <v>39</v>
      </c>
      <c r="Q45" s="368">
        <v>85</v>
      </c>
      <c r="R45" s="367">
        <v>16</v>
      </c>
      <c r="S45" s="32">
        <v>31</v>
      </c>
      <c r="T45" s="368">
        <v>47</v>
      </c>
      <c r="U45" s="367">
        <v>33</v>
      </c>
      <c r="V45" s="32">
        <v>28</v>
      </c>
      <c r="W45" s="368">
        <v>61</v>
      </c>
      <c r="X45" s="367">
        <v>49</v>
      </c>
      <c r="Y45" s="32">
        <v>45</v>
      </c>
      <c r="Z45" s="368">
        <v>94</v>
      </c>
      <c r="AA45" s="367">
        <v>32</v>
      </c>
      <c r="AB45" s="32">
        <v>28</v>
      </c>
      <c r="AC45" s="368">
        <v>60</v>
      </c>
      <c r="AD45" s="367">
        <v>19</v>
      </c>
      <c r="AE45" s="32">
        <v>24</v>
      </c>
      <c r="AF45" s="368">
        <v>43</v>
      </c>
      <c r="AG45" s="367">
        <v>29</v>
      </c>
      <c r="AH45" s="32">
        <v>26</v>
      </c>
      <c r="AI45" s="368">
        <v>55</v>
      </c>
      <c r="AJ45" s="367">
        <v>13</v>
      </c>
      <c r="AK45" s="32">
        <v>15</v>
      </c>
      <c r="AL45" s="368">
        <v>28</v>
      </c>
      <c r="AM45" s="367">
        <v>27</v>
      </c>
      <c r="AN45" s="32">
        <v>18</v>
      </c>
      <c r="AO45" s="368">
        <v>45</v>
      </c>
      <c r="AP45" s="367">
        <v>16</v>
      </c>
      <c r="AQ45" s="32">
        <v>11</v>
      </c>
      <c r="AR45" s="368">
        <v>27</v>
      </c>
      <c r="AS45" s="367">
        <v>13</v>
      </c>
      <c r="AT45" s="32">
        <v>23</v>
      </c>
      <c r="AU45" s="368">
        <v>36</v>
      </c>
      <c r="AV45" s="367">
        <v>4</v>
      </c>
      <c r="AW45" s="32">
        <v>4</v>
      </c>
      <c r="AX45" s="368">
        <v>8</v>
      </c>
      <c r="AY45" s="367">
        <v>9</v>
      </c>
      <c r="AZ45" s="32">
        <v>14</v>
      </c>
      <c r="BA45" s="368">
        <v>23</v>
      </c>
    </row>
    <row r="46" spans="1:53">
      <c r="A46" s="362" t="s">
        <v>582</v>
      </c>
      <c r="B46" s="369" t="s">
        <v>75</v>
      </c>
      <c r="C46" s="370">
        <v>6327</v>
      </c>
      <c r="D46" s="371">
        <v>6130</v>
      </c>
      <c r="E46" s="372">
        <v>12457</v>
      </c>
      <c r="F46" s="367">
        <v>752</v>
      </c>
      <c r="G46" s="32">
        <v>703</v>
      </c>
      <c r="H46" s="368">
        <v>1455</v>
      </c>
      <c r="I46" s="367">
        <v>744</v>
      </c>
      <c r="J46" s="32">
        <v>782</v>
      </c>
      <c r="K46" s="368">
        <v>1526</v>
      </c>
      <c r="L46" s="367">
        <v>686</v>
      </c>
      <c r="M46" s="32">
        <v>607</v>
      </c>
      <c r="N46" s="368">
        <v>1293</v>
      </c>
      <c r="O46" s="367">
        <v>503</v>
      </c>
      <c r="P46" s="32">
        <v>507</v>
      </c>
      <c r="Q46" s="368">
        <v>1010</v>
      </c>
      <c r="R46" s="367">
        <v>417</v>
      </c>
      <c r="S46" s="32">
        <v>427</v>
      </c>
      <c r="T46" s="368">
        <v>844</v>
      </c>
      <c r="U46" s="367">
        <v>411</v>
      </c>
      <c r="V46" s="32">
        <v>414</v>
      </c>
      <c r="W46" s="368">
        <v>825</v>
      </c>
      <c r="X46" s="367">
        <v>454</v>
      </c>
      <c r="Y46" s="32">
        <v>422</v>
      </c>
      <c r="Z46" s="368">
        <v>876</v>
      </c>
      <c r="AA46" s="367">
        <v>428</v>
      </c>
      <c r="AB46" s="32">
        <v>423</v>
      </c>
      <c r="AC46" s="368">
        <v>851</v>
      </c>
      <c r="AD46" s="367">
        <v>397</v>
      </c>
      <c r="AE46" s="32">
        <v>367</v>
      </c>
      <c r="AF46" s="368">
        <v>764</v>
      </c>
      <c r="AG46" s="367">
        <v>326</v>
      </c>
      <c r="AH46" s="32">
        <v>310</v>
      </c>
      <c r="AI46" s="368">
        <v>636</v>
      </c>
      <c r="AJ46" s="367">
        <v>355</v>
      </c>
      <c r="AK46" s="32">
        <v>289</v>
      </c>
      <c r="AL46" s="368">
        <v>644</v>
      </c>
      <c r="AM46" s="367">
        <v>261</v>
      </c>
      <c r="AN46" s="32">
        <v>263</v>
      </c>
      <c r="AO46" s="368">
        <v>524</v>
      </c>
      <c r="AP46" s="367">
        <v>193</v>
      </c>
      <c r="AQ46" s="32">
        <v>197</v>
      </c>
      <c r="AR46" s="368">
        <v>390</v>
      </c>
      <c r="AS46" s="367">
        <v>176</v>
      </c>
      <c r="AT46" s="32">
        <v>169</v>
      </c>
      <c r="AU46" s="368">
        <v>345</v>
      </c>
      <c r="AV46" s="367">
        <v>123</v>
      </c>
      <c r="AW46" s="32">
        <v>120</v>
      </c>
      <c r="AX46" s="368">
        <v>243</v>
      </c>
      <c r="AY46" s="367">
        <v>102</v>
      </c>
      <c r="AZ46" s="32">
        <v>129</v>
      </c>
      <c r="BA46" s="368">
        <v>231</v>
      </c>
    </row>
    <row r="47" spans="1:53">
      <c r="A47" s="362" t="s">
        <v>622</v>
      </c>
      <c r="B47" s="369" t="s">
        <v>104</v>
      </c>
      <c r="C47" s="370">
        <v>6783</v>
      </c>
      <c r="D47" s="371">
        <v>6833</v>
      </c>
      <c r="E47" s="372">
        <v>13616</v>
      </c>
      <c r="F47" s="367">
        <v>657</v>
      </c>
      <c r="G47" s="32">
        <v>658</v>
      </c>
      <c r="H47" s="368">
        <v>1315</v>
      </c>
      <c r="I47" s="367">
        <v>687</v>
      </c>
      <c r="J47" s="32">
        <v>673</v>
      </c>
      <c r="K47" s="368">
        <v>1360</v>
      </c>
      <c r="L47" s="367">
        <v>608</v>
      </c>
      <c r="M47" s="32">
        <v>611</v>
      </c>
      <c r="N47" s="368">
        <v>1219</v>
      </c>
      <c r="O47" s="367">
        <v>549</v>
      </c>
      <c r="P47" s="32">
        <v>515</v>
      </c>
      <c r="Q47" s="368">
        <v>1064</v>
      </c>
      <c r="R47" s="367">
        <v>535</v>
      </c>
      <c r="S47" s="32">
        <v>553</v>
      </c>
      <c r="T47" s="368">
        <v>1088</v>
      </c>
      <c r="U47" s="367">
        <v>517</v>
      </c>
      <c r="V47" s="32">
        <v>567</v>
      </c>
      <c r="W47" s="368">
        <v>1084</v>
      </c>
      <c r="X47" s="367">
        <v>590</v>
      </c>
      <c r="Y47" s="32">
        <v>550</v>
      </c>
      <c r="Z47" s="368">
        <v>1140</v>
      </c>
      <c r="AA47" s="367">
        <v>491</v>
      </c>
      <c r="AB47" s="32">
        <v>439</v>
      </c>
      <c r="AC47" s="368">
        <v>930</v>
      </c>
      <c r="AD47" s="367">
        <v>428</v>
      </c>
      <c r="AE47" s="32">
        <v>443</v>
      </c>
      <c r="AF47" s="368">
        <v>871</v>
      </c>
      <c r="AG47" s="367">
        <v>404</v>
      </c>
      <c r="AH47" s="32">
        <v>396</v>
      </c>
      <c r="AI47" s="368">
        <v>800</v>
      </c>
      <c r="AJ47" s="367">
        <v>349</v>
      </c>
      <c r="AK47" s="32">
        <v>358</v>
      </c>
      <c r="AL47" s="368">
        <v>707</v>
      </c>
      <c r="AM47" s="367">
        <v>331</v>
      </c>
      <c r="AN47" s="32">
        <v>334</v>
      </c>
      <c r="AO47" s="368">
        <v>665</v>
      </c>
      <c r="AP47" s="367">
        <v>247</v>
      </c>
      <c r="AQ47" s="32">
        <v>272</v>
      </c>
      <c r="AR47" s="368">
        <v>519</v>
      </c>
      <c r="AS47" s="367">
        <v>176</v>
      </c>
      <c r="AT47" s="32">
        <v>194</v>
      </c>
      <c r="AU47" s="368">
        <v>370</v>
      </c>
      <c r="AV47" s="367">
        <v>91</v>
      </c>
      <c r="AW47" s="32">
        <v>146</v>
      </c>
      <c r="AX47" s="368">
        <v>237</v>
      </c>
      <c r="AY47" s="367">
        <v>123</v>
      </c>
      <c r="AZ47" s="32">
        <v>126</v>
      </c>
      <c r="BA47" s="368">
        <v>249</v>
      </c>
    </row>
    <row r="48" spans="1:53">
      <c r="A48" s="362" t="s">
        <v>551</v>
      </c>
      <c r="B48" s="369" t="s">
        <v>95</v>
      </c>
      <c r="C48" s="370">
        <v>1619</v>
      </c>
      <c r="D48" s="371">
        <v>1382</v>
      </c>
      <c r="E48" s="372">
        <v>3001</v>
      </c>
      <c r="F48" s="367">
        <v>190</v>
      </c>
      <c r="G48" s="32">
        <v>164</v>
      </c>
      <c r="H48" s="368">
        <v>354</v>
      </c>
      <c r="I48" s="367">
        <v>213</v>
      </c>
      <c r="J48" s="32">
        <v>139</v>
      </c>
      <c r="K48" s="368">
        <v>352</v>
      </c>
      <c r="L48" s="367">
        <v>126</v>
      </c>
      <c r="M48" s="32">
        <v>132</v>
      </c>
      <c r="N48" s="368">
        <v>258</v>
      </c>
      <c r="O48" s="367">
        <v>112</v>
      </c>
      <c r="P48" s="32">
        <v>86</v>
      </c>
      <c r="Q48" s="368">
        <v>198</v>
      </c>
      <c r="R48" s="367">
        <v>131</v>
      </c>
      <c r="S48" s="32">
        <v>102</v>
      </c>
      <c r="T48" s="368">
        <v>233</v>
      </c>
      <c r="U48" s="367">
        <v>131</v>
      </c>
      <c r="V48" s="32">
        <v>113</v>
      </c>
      <c r="W48" s="368">
        <v>244</v>
      </c>
      <c r="X48" s="367">
        <v>89</v>
      </c>
      <c r="Y48" s="32">
        <v>86</v>
      </c>
      <c r="Z48" s="368">
        <v>175</v>
      </c>
      <c r="AA48" s="367">
        <v>90</v>
      </c>
      <c r="AB48" s="32">
        <v>77</v>
      </c>
      <c r="AC48" s="368">
        <v>167</v>
      </c>
      <c r="AD48" s="367">
        <v>90</v>
      </c>
      <c r="AE48" s="32">
        <v>91</v>
      </c>
      <c r="AF48" s="368">
        <v>181</v>
      </c>
      <c r="AG48" s="367">
        <v>88</v>
      </c>
      <c r="AH48" s="32">
        <v>70</v>
      </c>
      <c r="AI48" s="368">
        <v>158</v>
      </c>
      <c r="AJ48" s="367">
        <v>89</v>
      </c>
      <c r="AK48" s="32">
        <v>87</v>
      </c>
      <c r="AL48" s="368">
        <v>176</v>
      </c>
      <c r="AM48" s="367">
        <v>81</v>
      </c>
      <c r="AN48" s="32">
        <v>80</v>
      </c>
      <c r="AO48" s="368">
        <v>161</v>
      </c>
      <c r="AP48" s="367">
        <v>54</v>
      </c>
      <c r="AQ48" s="32">
        <v>47</v>
      </c>
      <c r="AR48" s="368">
        <v>101</v>
      </c>
      <c r="AS48" s="367">
        <v>59</v>
      </c>
      <c r="AT48" s="32">
        <v>53</v>
      </c>
      <c r="AU48" s="368">
        <v>112</v>
      </c>
      <c r="AV48" s="367">
        <v>44</v>
      </c>
      <c r="AW48" s="32">
        <v>20</v>
      </c>
      <c r="AX48" s="368">
        <v>64</v>
      </c>
      <c r="AY48" s="367">
        <v>30</v>
      </c>
      <c r="AZ48" s="32">
        <v>37</v>
      </c>
      <c r="BA48" s="368">
        <v>67</v>
      </c>
    </row>
    <row r="49" spans="1:53">
      <c r="A49" s="362" t="s">
        <v>623</v>
      </c>
      <c r="B49" s="369" t="s">
        <v>105</v>
      </c>
      <c r="C49" s="370">
        <v>2925</v>
      </c>
      <c r="D49" s="371">
        <v>2730</v>
      </c>
      <c r="E49" s="372">
        <v>5655</v>
      </c>
      <c r="F49" s="367">
        <v>411</v>
      </c>
      <c r="G49" s="32">
        <v>415</v>
      </c>
      <c r="H49" s="368">
        <v>826</v>
      </c>
      <c r="I49" s="367">
        <v>376</v>
      </c>
      <c r="J49" s="32">
        <v>337</v>
      </c>
      <c r="K49" s="368">
        <v>713</v>
      </c>
      <c r="L49" s="367">
        <v>268</v>
      </c>
      <c r="M49" s="32">
        <v>259</v>
      </c>
      <c r="N49" s="368">
        <v>527</v>
      </c>
      <c r="O49" s="367">
        <v>174</v>
      </c>
      <c r="P49" s="32">
        <v>159</v>
      </c>
      <c r="Q49" s="368">
        <v>333</v>
      </c>
      <c r="R49" s="367">
        <v>232</v>
      </c>
      <c r="S49" s="32">
        <v>201</v>
      </c>
      <c r="T49" s="368">
        <v>433</v>
      </c>
      <c r="U49" s="367">
        <v>226</v>
      </c>
      <c r="V49" s="32">
        <v>208</v>
      </c>
      <c r="W49" s="368">
        <v>434</v>
      </c>
      <c r="X49" s="367">
        <v>214</v>
      </c>
      <c r="Y49" s="32">
        <v>189</v>
      </c>
      <c r="Z49" s="368">
        <v>403</v>
      </c>
      <c r="AA49" s="367">
        <v>196</v>
      </c>
      <c r="AB49" s="32">
        <v>162</v>
      </c>
      <c r="AC49" s="368">
        <v>358</v>
      </c>
      <c r="AD49" s="367">
        <v>160</v>
      </c>
      <c r="AE49" s="32">
        <v>153</v>
      </c>
      <c r="AF49" s="368">
        <v>313</v>
      </c>
      <c r="AG49" s="367">
        <v>141</v>
      </c>
      <c r="AH49" s="32">
        <v>149</v>
      </c>
      <c r="AI49" s="368">
        <v>290</v>
      </c>
      <c r="AJ49" s="367">
        <v>129</v>
      </c>
      <c r="AK49" s="32">
        <v>137</v>
      </c>
      <c r="AL49" s="368">
        <v>266</v>
      </c>
      <c r="AM49" s="367">
        <v>123</v>
      </c>
      <c r="AN49" s="32">
        <v>100</v>
      </c>
      <c r="AO49" s="368">
        <v>223</v>
      </c>
      <c r="AP49" s="367">
        <v>100</v>
      </c>
      <c r="AQ49" s="32">
        <v>100</v>
      </c>
      <c r="AR49" s="368">
        <v>200</v>
      </c>
      <c r="AS49" s="367">
        <v>81</v>
      </c>
      <c r="AT49" s="32">
        <v>70</v>
      </c>
      <c r="AU49" s="368">
        <v>151</v>
      </c>
      <c r="AV49" s="367">
        <v>56</v>
      </c>
      <c r="AW49" s="32">
        <v>44</v>
      </c>
      <c r="AX49" s="368">
        <v>100</v>
      </c>
      <c r="AY49" s="367">
        <v>40</v>
      </c>
      <c r="AZ49" s="32">
        <v>47</v>
      </c>
      <c r="BA49" s="368">
        <v>87</v>
      </c>
    </row>
    <row r="50" spans="1:53">
      <c r="A50" s="362" t="s">
        <v>552</v>
      </c>
      <c r="B50" s="369" t="s">
        <v>96</v>
      </c>
      <c r="C50" s="370">
        <v>6268</v>
      </c>
      <c r="D50" s="371">
        <v>6005</v>
      </c>
      <c r="E50" s="372">
        <v>12273</v>
      </c>
      <c r="F50" s="367">
        <v>686</v>
      </c>
      <c r="G50" s="32">
        <v>626</v>
      </c>
      <c r="H50" s="368">
        <v>1312</v>
      </c>
      <c r="I50" s="367">
        <v>643</v>
      </c>
      <c r="J50" s="32">
        <v>566</v>
      </c>
      <c r="K50" s="368">
        <v>1209</v>
      </c>
      <c r="L50" s="367">
        <v>512</v>
      </c>
      <c r="M50" s="32">
        <v>484</v>
      </c>
      <c r="N50" s="368">
        <v>996</v>
      </c>
      <c r="O50" s="367">
        <v>593</v>
      </c>
      <c r="P50" s="32">
        <v>515</v>
      </c>
      <c r="Q50" s="368">
        <v>1108</v>
      </c>
      <c r="R50" s="367">
        <v>569</v>
      </c>
      <c r="S50" s="32">
        <v>614</v>
      </c>
      <c r="T50" s="368">
        <v>1183</v>
      </c>
      <c r="U50" s="367">
        <v>590</v>
      </c>
      <c r="V50" s="32">
        <v>548</v>
      </c>
      <c r="W50" s="368">
        <v>1138</v>
      </c>
      <c r="X50" s="367">
        <v>465</v>
      </c>
      <c r="Y50" s="32">
        <v>453</v>
      </c>
      <c r="Z50" s="368">
        <v>918</v>
      </c>
      <c r="AA50" s="367">
        <v>410</v>
      </c>
      <c r="AB50" s="32">
        <v>390</v>
      </c>
      <c r="AC50" s="368">
        <v>800</v>
      </c>
      <c r="AD50" s="367">
        <v>395</v>
      </c>
      <c r="AE50" s="32">
        <v>347</v>
      </c>
      <c r="AF50" s="368">
        <v>742</v>
      </c>
      <c r="AG50" s="367">
        <v>358</v>
      </c>
      <c r="AH50" s="32">
        <v>361</v>
      </c>
      <c r="AI50" s="368">
        <v>719</v>
      </c>
      <c r="AJ50" s="367">
        <v>365</v>
      </c>
      <c r="AK50" s="32">
        <v>370</v>
      </c>
      <c r="AL50" s="368">
        <v>735</v>
      </c>
      <c r="AM50" s="367">
        <v>272</v>
      </c>
      <c r="AN50" s="32">
        <v>262</v>
      </c>
      <c r="AO50" s="368">
        <v>534</v>
      </c>
      <c r="AP50" s="367">
        <v>148</v>
      </c>
      <c r="AQ50" s="32">
        <v>173</v>
      </c>
      <c r="AR50" s="368">
        <v>321</v>
      </c>
      <c r="AS50" s="367">
        <v>119</v>
      </c>
      <c r="AT50" s="32">
        <v>131</v>
      </c>
      <c r="AU50" s="368">
        <v>250</v>
      </c>
      <c r="AV50" s="367">
        <v>76</v>
      </c>
      <c r="AW50" s="32">
        <v>96</v>
      </c>
      <c r="AX50" s="368">
        <v>172</v>
      </c>
      <c r="AY50" s="367">
        <v>66</v>
      </c>
      <c r="AZ50" s="32">
        <v>71</v>
      </c>
      <c r="BA50" s="368">
        <v>137</v>
      </c>
    </row>
    <row r="51" spans="1:53">
      <c r="A51" s="362" t="s">
        <v>601</v>
      </c>
      <c r="B51" s="369" t="s">
        <v>56</v>
      </c>
      <c r="C51" s="370">
        <v>195</v>
      </c>
      <c r="D51" s="371">
        <v>163</v>
      </c>
      <c r="E51" s="372">
        <v>358</v>
      </c>
      <c r="F51" s="367">
        <v>29</v>
      </c>
      <c r="G51" s="32">
        <v>19</v>
      </c>
      <c r="H51" s="368">
        <v>48</v>
      </c>
      <c r="I51" s="367">
        <v>18</v>
      </c>
      <c r="J51" s="32">
        <v>22</v>
      </c>
      <c r="K51" s="368">
        <v>40</v>
      </c>
      <c r="L51" s="367">
        <v>22</v>
      </c>
      <c r="M51" s="32">
        <v>18</v>
      </c>
      <c r="N51" s="368">
        <v>40</v>
      </c>
      <c r="O51" s="367">
        <v>8</v>
      </c>
      <c r="P51" s="32">
        <v>5</v>
      </c>
      <c r="Q51" s="368">
        <v>13</v>
      </c>
      <c r="R51" s="367">
        <v>12</v>
      </c>
      <c r="S51" s="32">
        <v>9</v>
      </c>
      <c r="T51" s="368">
        <v>21</v>
      </c>
      <c r="U51" s="367">
        <v>6</v>
      </c>
      <c r="V51" s="32">
        <v>10</v>
      </c>
      <c r="W51" s="368">
        <v>16</v>
      </c>
      <c r="X51" s="367">
        <v>9</v>
      </c>
      <c r="Y51" s="32">
        <v>12</v>
      </c>
      <c r="Z51" s="368">
        <v>21</v>
      </c>
      <c r="AA51" s="367">
        <v>14</v>
      </c>
      <c r="AB51" s="32">
        <v>13</v>
      </c>
      <c r="AC51" s="368">
        <v>27</v>
      </c>
      <c r="AD51" s="367">
        <v>12</v>
      </c>
      <c r="AE51" s="32">
        <v>10</v>
      </c>
      <c r="AF51" s="368">
        <v>22</v>
      </c>
      <c r="AG51" s="367">
        <v>13</v>
      </c>
      <c r="AH51" s="32">
        <v>4</v>
      </c>
      <c r="AI51" s="368">
        <v>17</v>
      </c>
      <c r="AJ51" s="367">
        <v>12</v>
      </c>
      <c r="AK51" s="32">
        <v>11</v>
      </c>
      <c r="AL51" s="368">
        <v>23</v>
      </c>
      <c r="AM51" s="367">
        <v>6</v>
      </c>
      <c r="AN51" s="32">
        <v>6</v>
      </c>
      <c r="AO51" s="368">
        <v>12</v>
      </c>
      <c r="AP51" s="367">
        <v>14</v>
      </c>
      <c r="AQ51" s="32">
        <v>7</v>
      </c>
      <c r="AR51" s="368">
        <v>21</v>
      </c>
      <c r="AS51" s="367">
        <v>10</v>
      </c>
      <c r="AT51" s="32">
        <v>6</v>
      </c>
      <c r="AU51" s="368">
        <v>16</v>
      </c>
      <c r="AV51" s="367">
        <v>3</v>
      </c>
      <c r="AW51" s="32">
        <v>3</v>
      </c>
      <c r="AX51" s="368">
        <v>6</v>
      </c>
      <c r="AY51" s="367">
        <v>7</v>
      </c>
      <c r="AZ51" s="32">
        <v>8</v>
      </c>
      <c r="BA51" s="368">
        <v>15</v>
      </c>
    </row>
    <row r="52" spans="1:53">
      <c r="A52" s="362" t="s">
        <v>575</v>
      </c>
      <c r="B52" s="369" t="s">
        <v>90</v>
      </c>
      <c r="C52" s="370">
        <v>157</v>
      </c>
      <c r="D52" s="371">
        <v>139</v>
      </c>
      <c r="E52" s="372">
        <v>296</v>
      </c>
      <c r="F52" s="367">
        <v>10</v>
      </c>
      <c r="G52" s="32">
        <v>10</v>
      </c>
      <c r="H52" s="368">
        <v>20</v>
      </c>
      <c r="I52" s="367">
        <v>16</v>
      </c>
      <c r="J52" s="32">
        <v>16</v>
      </c>
      <c r="K52" s="368">
        <v>32</v>
      </c>
      <c r="L52" s="367">
        <v>12</v>
      </c>
      <c r="M52" s="32">
        <v>16</v>
      </c>
      <c r="N52" s="368">
        <v>28</v>
      </c>
      <c r="O52" s="367">
        <v>25</v>
      </c>
      <c r="P52" s="32">
        <v>13</v>
      </c>
      <c r="Q52" s="368">
        <v>38</v>
      </c>
      <c r="R52" s="367">
        <v>8</v>
      </c>
      <c r="S52" s="32">
        <v>4</v>
      </c>
      <c r="T52" s="368">
        <v>12</v>
      </c>
      <c r="U52" s="367">
        <v>4</v>
      </c>
      <c r="V52" s="32">
        <v>4</v>
      </c>
      <c r="W52" s="368">
        <v>8</v>
      </c>
      <c r="X52" s="367">
        <v>6</v>
      </c>
      <c r="Y52" s="32">
        <v>3</v>
      </c>
      <c r="Z52" s="368">
        <v>9</v>
      </c>
      <c r="AA52" s="367">
        <v>7</v>
      </c>
      <c r="AB52" s="32">
        <v>5</v>
      </c>
      <c r="AC52" s="368">
        <v>12</v>
      </c>
      <c r="AD52" s="367">
        <v>10</v>
      </c>
      <c r="AE52" s="32">
        <v>13</v>
      </c>
      <c r="AF52" s="368">
        <v>23</v>
      </c>
      <c r="AG52" s="367">
        <v>15</v>
      </c>
      <c r="AH52" s="32">
        <v>13</v>
      </c>
      <c r="AI52" s="368">
        <v>28</v>
      </c>
      <c r="AJ52" s="367">
        <v>18</v>
      </c>
      <c r="AK52" s="32">
        <v>7</v>
      </c>
      <c r="AL52" s="368">
        <v>25</v>
      </c>
      <c r="AM52" s="367">
        <v>9</v>
      </c>
      <c r="AN52" s="32">
        <v>10</v>
      </c>
      <c r="AO52" s="368">
        <v>19</v>
      </c>
      <c r="AP52" s="367">
        <v>5</v>
      </c>
      <c r="AQ52" s="32">
        <v>5</v>
      </c>
      <c r="AR52" s="368">
        <v>10</v>
      </c>
      <c r="AS52" s="367">
        <v>5</v>
      </c>
      <c r="AT52" s="32">
        <v>8</v>
      </c>
      <c r="AU52" s="368">
        <v>13</v>
      </c>
      <c r="AV52" s="367">
        <v>1</v>
      </c>
      <c r="AW52" s="32">
        <v>4</v>
      </c>
      <c r="AX52" s="368">
        <v>5</v>
      </c>
      <c r="AY52" s="367">
        <v>6</v>
      </c>
      <c r="AZ52" s="32">
        <v>8</v>
      </c>
      <c r="BA52" s="368">
        <v>14</v>
      </c>
    </row>
    <row r="53" spans="1:53">
      <c r="A53" s="362" t="s">
        <v>561</v>
      </c>
      <c r="B53" s="369" t="s">
        <v>44</v>
      </c>
      <c r="C53" s="370">
        <v>1599</v>
      </c>
      <c r="D53" s="371">
        <v>1621</v>
      </c>
      <c r="E53" s="372">
        <v>3220</v>
      </c>
      <c r="F53" s="367">
        <v>197</v>
      </c>
      <c r="G53" s="32">
        <v>198</v>
      </c>
      <c r="H53" s="368">
        <v>395</v>
      </c>
      <c r="I53" s="367">
        <v>183</v>
      </c>
      <c r="J53" s="32">
        <v>186</v>
      </c>
      <c r="K53" s="368">
        <v>369</v>
      </c>
      <c r="L53" s="367">
        <v>165</v>
      </c>
      <c r="M53" s="32">
        <v>155</v>
      </c>
      <c r="N53" s="368">
        <v>320</v>
      </c>
      <c r="O53" s="367">
        <v>124</v>
      </c>
      <c r="P53" s="32">
        <v>124</v>
      </c>
      <c r="Q53" s="368">
        <v>248</v>
      </c>
      <c r="R53" s="367">
        <v>102</v>
      </c>
      <c r="S53" s="32">
        <v>99</v>
      </c>
      <c r="T53" s="368">
        <v>201</v>
      </c>
      <c r="U53" s="367">
        <v>95</v>
      </c>
      <c r="V53" s="32">
        <v>109</v>
      </c>
      <c r="W53" s="368">
        <v>204</v>
      </c>
      <c r="X53" s="367">
        <v>102</v>
      </c>
      <c r="Y53" s="32">
        <v>129</v>
      </c>
      <c r="Z53" s="368">
        <v>231</v>
      </c>
      <c r="AA53" s="367">
        <v>96</v>
      </c>
      <c r="AB53" s="32">
        <v>117</v>
      </c>
      <c r="AC53" s="368">
        <v>213</v>
      </c>
      <c r="AD53" s="367">
        <v>94</v>
      </c>
      <c r="AE53" s="32">
        <v>95</v>
      </c>
      <c r="AF53" s="368">
        <v>189</v>
      </c>
      <c r="AG53" s="367">
        <v>93</v>
      </c>
      <c r="AH53" s="32">
        <v>75</v>
      </c>
      <c r="AI53" s="368">
        <v>168</v>
      </c>
      <c r="AJ53" s="367">
        <v>80</v>
      </c>
      <c r="AK53" s="32">
        <v>62</v>
      </c>
      <c r="AL53" s="368">
        <v>142</v>
      </c>
      <c r="AM53" s="367">
        <v>82</v>
      </c>
      <c r="AN53" s="32">
        <v>73</v>
      </c>
      <c r="AO53" s="368">
        <v>155</v>
      </c>
      <c r="AP53" s="367">
        <v>64</v>
      </c>
      <c r="AQ53" s="32">
        <v>68</v>
      </c>
      <c r="AR53" s="368">
        <v>132</v>
      </c>
      <c r="AS53" s="367">
        <v>42</v>
      </c>
      <c r="AT53" s="32">
        <v>58</v>
      </c>
      <c r="AU53" s="368">
        <v>100</v>
      </c>
      <c r="AV53" s="367">
        <v>41</v>
      </c>
      <c r="AW53" s="32">
        <v>34</v>
      </c>
      <c r="AX53" s="368">
        <v>75</v>
      </c>
      <c r="AY53" s="367">
        <v>38</v>
      </c>
      <c r="AZ53" s="32">
        <v>40</v>
      </c>
      <c r="BA53" s="368">
        <v>78</v>
      </c>
    </row>
    <row r="54" spans="1:53">
      <c r="A54" s="362" t="s">
        <v>564</v>
      </c>
      <c r="B54" s="369" t="s">
        <v>46</v>
      </c>
      <c r="C54" s="370">
        <v>2011</v>
      </c>
      <c r="D54" s="371">
        <v>1751</v>
      </c>
      <c r="E54" s="372">
        <v>3762</v>
      </c>
      <c r="F54" s="367">
        <v>249</v>
      </c>
      <c r="G54" s="32">
        <v>230</v>
      </c>
      <c r="H54" s="368">
        <v>479</v>
      </c>
      <c r="I54" s="367">
        <v>249</v>
      </c>
      <c r="J54" s="32">
        <v>202</v>
      </c>
      <c r="K54" s="368">
        <v>451</v>
      </c>
      <c r="L54" s="367">
        <v>213</v>
      </c>
      <c r="M54" s="32">
        <v>160</v>
      </c>
      <c r="N54" s="368">
        <v>373</v>
      </c>
      <c r="O54" s="367">
        <v>163</v>
      </c>
      <c r="P54" s="32">
        <v>136</v>
      </c>
      <c r="Q54" s="368">
        <v>299</v>
      </c>
      <c r="R54" s="367">
        <v>158</v>
      </c>
      <c r="S54" s="32">
        <v>156</v>
      </c>
      <c r="T54" s="368">
        <v>314</v>
      </c>
      <c r="U54" s="367">
        <v>157</v>
      </c>
      <c r="V54" s="32">
        <v>139</v>
      </c>
      <c r="W54" s="368">
        <v>296</v>
      </c>
      <c r="X54" s="367">
        <v>134</v>
      </c>
      <c r="Y54" s="32">
        <v>136</v>
      </c>
      <c r="Z54" s="368">
        <v>270</v>
      </c>
      <c r="AA54" s="367">
        <v>138</v>
      </c>
      <c r="AB54" s="32">
        <v>112</v>
      </c>
      <c r="AC54" s="368">
        <v>250</v>
      </c>
      <c r="AD54" s="367">
        <v>101</v>
      </c>
      <c r="AE54" s="32">
        <v>105</v>
      </c>
      <c r="AF54" s="368">
        <v>206</v>
      </c>
      <c r="AG54" s="367">
        <v>118</v>
      </c>
      <c r="AH54" s="32">
        <v>70</v>
      </c>
      <c r="AI54" s="368">
        <v>188</v>
      </c>
      <c r="AJ54" s="367">
        <v>82</v>
      </c>
      <c r="AK54" s="32">
        <v>79</v>
      </c>
      <c r="AL54" s="368">
        <v>161</v>
      </c>
      <c r="AM54" s="367">
        <v>74</v>
      </c>
      <c r="AN54" s="32">
        <v>76</v>
      </c>
      <c r="AO54" s="368">
        <v>150</v>
      </c>
      <c r="AP54" s="367">
        <v>65</v>
      </c>
      <c r="AQ54" s="32">
        <v>56</v>
      </c>
      <c r="AR54" s="368">
        <v>121</v>
      </c>
      <c r="AS54" s="367">
        <v>50</v>
      </c>
      <c r="AT54" s="32">
        <v>49</v>
      </c>
      <c r="AU54" s="368">
        <v>99</v>
      </c>
      <c r="AV54" s="367">
        <v>41</v>
      </c>
      <c r="AW54" s="32">
        <v>19</v>
      </c>
      <c r="AX54" s="368">
        <v>60</v>
      </c>
      <c r="AY54" s="367">
        <v>17</v>
      </c>
      <c r="AZ54" s="32">
        <v>27</v>
      </c>
      <c r="BA54" s="368">
        <v>44</v>
      </c>
    </row>
    <row r="55" spans="1:53">
      <c r="A55" s="362" t="s">
        <v>576</v>
      </c>
      <c r="B55" s="369" t="s">
        <v>91</v>
      </c>
      <c r="C55" s="370">
        <v>121</v>
      </c>
      <c r="D55" s="371">
        <v>118</v>
      </c>
      <c r="E55" s="372">
        <v>239</v>
      </c>
      <c r="F55" s="367">
        <v>11</v>
      </c>
      <c r="G55" s="32">
        <v>14</v>
      </c>
      <c r="H55" s="368">
        <v>25</v>
      </c>
      <c r="I55" s="367">
        <v>15</v>
      </c>
      <c r="J55" s="32">
        <v>11</v>
      </c>
      <c r="K55" s="368">
        <v>26</v>
      </c>
      <c r="L55" s="367">
        <v>10</v>
      </c>
      <c r="M55" s="32">
        <v>11</v>
      </c>
      <c r="N55" s="368">
        <v>21</v>
      </c>
      <c r="O55" s="367">
        <v>11</v>
      </c>
      <c r="P55" s="32">
        <v>7</v>
      </c>
      <c r="Q55" s="368">
        <v>18</v>
      </c>
      <c r="R55" s="367">
        <v>6</v>
      </c>
      <c r="S55" s="32">
        <v>3</v>
      </c>
      <c r="T55" s="368">
        <v>9</v>
      </c>
      <c r="U55" s="367">
        <v>1</v>
      </c>
      <c r="V55" s="32">
        <v>5</v>
      </c>
      <c r="W55" s="368">
        <v>6</v>
      </c>
      <c r="X55" s="367">
        <v>4</v>
      </c>
      <c r="Y55" s="32">
        <v>6</v>
      </c>
      <c r="Z55" s="368">
        <v>10</v>
      </c>
      <c r="AA55" s="367">
        <v>11</v>
      </c>
      <c r="AB55" s="32">
        <v>4</v>
      </c>
      <c r="AC55" s="368">
        <v>15</v>
      </c>
      <c r="AD55" s="367">
        <v>11</v>
      </c>
      <c r="AE55" s="32">
        <v>9</v>
      </c>
      <c r="AF55" s="368">
        <v>20</v>
      </c>
      <c r="AG55" s="367">
        <v>3</v>
      </c>
      <c r="AH55" s="32">
        <v>5</v>
      </c>
      <c r="AI55" s="368">
        <v>8</v>
      </c>
      <c r="AJ55" s="367">
        <v>8</v>
      </c>
      <c r="AK55" s="32">
        <v>8</v>
      </c>
      <c r="AL55" s="368">
        <v>16</v>
      </c>
      <c r="AM55" s="367">
        <v>6</v>
      </c>
      <c r="AN55" s="32">
        <v>4</v>
      </c>
      <c r="AO55" s="368">
        <v>10</v>
      </c>
      <c r="AP55" s="367">
        <v>4</v>
      </c>
      <c r="AQ55" s="32">
        <v>9</v>
      </c>
      <c r="AR55" s="368">
        <v>13</v>
      </c>
      <c r="AS55" s="367">
        <v>9</v>
      </c>
      <c r="AT55" s="32">
        <v>9</v>
      </c>
      <c r="AU55" s="368">
        <v>18</v>
      </c>
      <c r="AV55" s="367">
        <v>7</v>
      </c>
      <c r="AW55" s="32">
        <v>7</v>
      </c>
      <c r="AX55" s="368">
        <v>14</v>
      </c>
      <c r="AY55" s="367">
        <v>3</v>
      </c>
      <c r="AZ55" s="32">
        <v>6</v>
      </c>
      <c r="BA55" s="368">
        <v>9</v>
      </c>
    </row>
    <row r="56" spans="1:53">
      <c r="A56" s="362" t="s">
        <v>602</v>
      </c>
      <c r="B56" s="369" t="s">
        <v>57</v>
      </c>
      <c r="C56" s="370">
        <v>75</v>
      </c>
      <c r="D56" s="371">
        <v>82</v>
      </c>
      <c r="E56" s="372">
        <v>157</v>
      </c>
      <c r="F56" s="367">
        <v>9</v>
      </c>
      <c r="G56" s="32">
        <v>14</v>
      </c>
      <c r="H56" s="368">
        <v>23</v>
      </c>
      <c r="I56" s="367">
        <v>12</v>
      </c>
      <c r="J56" s="32">
        <v>16</v>
      </c>
      <c r="K56" s="368">
        <v>28</v>
      </c>
      <c r="L56" s="367">
        <v>6</v>
      </c>
      <c r="M56" s="32">
        <v>9</v>
      </c>
      <c r="N56" s="368">
        <v>15</v>
      </c>
      <c r="O56" s="367">
        <v>4</v>
      </c>
      <c r="P56" s="32">
        <v>2</v>
      </c>
      <c r="Q56" s="368">
        <v>6</v>
      </c>
      <c r="R56" s="367">
        <v>7</v>
      </c>
      <c r="S56" s="32">
        <v>7</v>
      </c>
      <c r="T56" s="368">
        <v>14</v>
      </c>
      <c r="U56" s="367">
        <v>5</v>
      </c>
      <c r="V56" s="32">
        <v>6</v>
      </c>
      <c r="W56" s="368">
        <v>11</v>
      </c>
      <c r="X56" s="367">
        <v>3</v>
      </c>
      <c r="Y56" s="32">
        <v>2</v>
      </c>
      <c r="Z56" s="368">
        <v>5</v>
      </c>
      <c r="AA56" s="367">
        <v>9</v>
      </c>
      <c r="AB56" s="32">
        <v>7</v>
      </c>
      <c r="AC56" s="368">
        <v>16</v>
      </c>
      <c r="AD56" s="367">
        <v>9</v>
      </c>
      <c r="AE56" s="32">
        <v>8</v>
      </c>
      <c r="AF56" s="368">
        <v>17</v>
      </c>
      <c r="AG56" s="367">
        <v>5</v>
      </c>
      <c r="AH56" s="32">
        <v>2</v>
      </c>
      <c r="AI56" s="368">
        <v>7</v>
      </c>
      <c r="AJ56" s="367">
        <v>1</v>
      </c>
      <c r="AK56" s="32">
        <v>4</v>
      </c>
      <c r="AL56" s="368">
        <v>5</v>
      </c>
      <c r="AM56" s="367">
        <v>3</v>
      </c>
      <c r="AN56" s="32">
        <v>0</v>
      </c>
      <c r="AO56" s="368">
        <v>3</v>
      </c>
      <c r="AP56" s="367">
        <v>0</v>
      </c>
      <c r="AQ56" s="32">
        <v>4</v>
      </c>
      <c r="AR56" s="368">
        <v>4</v>
      </c>
      <c r="AS56" s="367">
        <v>1</v>
      </c>
      <c r="AT56" s="32">
        <v>0</v>
      </c>
      <c r="AU56" s="368">
        <v>1</v>
      </c>
      <c r="AV56" s="367">
        <v>0</v>
      </c>
      <c r="AW56" s="32">
        <v>0</v>
      </c>
      <c r="AX56" s="368">
        <v>0</v>
      </c>
      <c r="AY56" s="367">
        <v>1</v>
      </c>
      <c r="AZ56" s="32">
        <v>1</v>
      </c>
      <c r="BA56" s="368">
        <v>2</v>
      </c>
    </row>
    <row r="57" spans="1:53">
      <c r="A57" s="362" t="s">
        <v>603</v>
      </c>
      <c r="B57" s="369" t="s">
        <v>58</v>
      </c>
      <c r="C57" s="370">
        <v>465</v>
      </c>
      <c r="D57" s="371">
        <v>302</v>
      </c>
      <c r="E57" s="372">
        <v>767</v>
      </c>
      <c r="F57" s="367">
        <v>57</v>
      </c>
      <c r="G57" s="32">
        <v>23</v>
      </c>
      <c r="H57" s="368">
        <v>80</v>
      </c>
      <c r="I57" s="367">
        <v>36</v>
      </c>
      <c r="J57" s="32">
        <v>42</v>
      </c>
      <c r="K57" s="368">
        <v>78</v>
      </c>
      <c r="L57" s="367">
        <v>28</v>
      </c>
      <c r="M57" s="32">
        <v>25</v>
      </c>
      <c r="N57" s="368">
        <v>53</v>
      </c>
      <c r="O57" s="367">
        <v>21</v>
      </c>
      <c r="P57" s="32">
        <v>10</v>
      </c>
      <c r="Q57" s="368">
        <v>31</v>
      </c>
      <c r="R57" s="367">
        <v>39</v>
      </c>
      <c r="S57" s="32">
        <v>18</v>
      </c>
      <c r="T57" s="368">
        <v>57</v>
      </c>
      <c r="U57" s="367">
        <v>19</v>
      </c>
      <c r="V57" s="32">
        <v>14</v>
      </c>
      <c r="W57" s="368">
        <v>33</v>
      </c>
      <c r="X57" s="367">
        <v>20</v>
      </c>
      <c r="Y57" s="32">
        <v>15</v>
      </c>
      <c r="Z57" s="368">
        <v>35</v>
      </c>
      <c r="AA57" s="367">
        <v>35</v>
      </c>
      <c r="AB57" s="32">
        <v>21</v>
      </c>
      <c r="AC57" s="368">
        <v>56</v>
      </c>
      <c r="AD57" s="367">
        <v>40</v>
      </c>
      <c r="AE57" s="32">
        <v>19</v>
      </c>
      <c r="AF57" s="368">
        <v>59</v>
      </c>
      <c r="AG57" s="367">
        <v>32</v>
      </c>
      <c r="AH57" s="32">
        <v>16</v>
      </c>
      <c r="AI57" s="368">
        <v>48</v>
      </c>
      <c r="AJ57" s="367">
        <v>37</v>
      </c>
      <c r="AK57" s="32">
        <v>23</v>
      </c>
      <c r="AL57" s="368">
        <v>60</v>
      </c>
      <c r="AM57" s="367">
        <v>24</v>
      </c>
      <c r="AN57" s="32">
        <v>15</v>
      </c>
      <c r="AO57" s="368">
        <v>39</v>
      </c>
      <c r="AP57" s="367">
        <v>25</v>
      </c>
      <c r="AQ57" s="32">
        <v>19</v>
      </c>
      <c r="AR57" s="368">
        <v>44</v>
      </c>
      <c r="AS57" s="367">
        <v>12</v>
      </c>
      <c r="AT57" s="32">
        <v>17</v>
      </c>
      <c r="AU57" s="368">
        <v>29</v>
      </c>
      <c r="AV57" s="367">
        <v>20</v>
      </c>
      <c r="AW57" s="32">
        <v>13</v>
      </c>
      <c r="AX57" s="368">
        <v>33</v>
      </c>
      <c r="AY57" s="367">
        <v>21</v>
      </c>
      <c r="AZ57" s="32">
        <v>13</v>
      </c>
      <c r="BA57" s="368">
        <v>34</v>
      </c>
    </row>
    <row r="58" spans="1:53">
      <c r="A58" s="362" t="s">
        <v>611</v>
      </c>
      <c r="B58" s="369" t="s">
        <v>72</v>
      </c>
      <c r="C58" s="370">
        <v>4929</v>
      </c>
      <c r="D58" s="371">
        <v>4655</v>
      </c>
      <c r="E58" s="372">
        <v>9584</v>
      </c>
      <c r="F58" s="367">
        <v>545</v>
      </c>
      <c r="G58" s="32">
        <v>568</v>
      </c>
      <c r="H58" s="368">
        <v>1113</v>
      </c>
      <c r="I58" s="367">
        <v>631</v>
      </c>
      <c r="J58" s="32">
        <v>576</v>
      </c>
      <c r="K58" s="368">
        <v>1207</v>
      </c>
      <c r="L58" s="367">
        <v>546</v>
      </c>
      <c r="M58" s="32">
        <v>519</v>
      </c>
      <c r="N58" s="368">
        <v>1065</v>
      </c>
      <c r="O58" s="367">
        <v>518</v>
      </c>
      <c r="P58" s="32">
        <v>463</v>
      </c>
      <c r="Q58" s="368">
        <v>981</v>
      </c>
      <c r="R58" s="367">
        <v>313</v>
      </c>
      <c r="S58" s="32">
        <v>303</v>
      </c>
      <c r="T58" s="368">
        <v>616</v>
      </c>
      <c r="U58" s="367">
        <v>282</v>
      </c>
      <c r="V58" s="32">
        <v>286</v>
      </c>
      <c r="W58" s="368">
        <v>568</v>
      </c>
      <c r="X58" s="367">
        <v>306</v>
      </c>
      <c r="Y58" s="32">
        <v>290</v>
      </c>
      <c r="Z58" s="368">
        <v>596</v>
      </c>
      <c r="AA58" s="367">
        <v>299</v>
      </c>
      <c r="AB58" s="32">
        <v>292</v>
      </c>
      <c r="AC58" s="368">
        <v>591</v>
      </c>
      <c r="AD58" s="367">
        <v>274</v>
      </c>
      <c r="AE58" s="32">
        <v>257</v>
      </c>
      <c r="AF58" s="368">
        <v>531</v>
      </c>
      <c r="AG58" s="367">
        <v>248</v>
      </c>
      <c r="AH58" s="32">
        <v>249</v>
      </c>
      <c r="AI58" s="368">
        <v>497</v>
      </c>
      <c r="AJ58" s="367">
        <v>249</v>
      </c>
      <c r="AK58" s="32">
        <v>227</v>
      </c>
      <c r="AL58" s="368">
        <v>476</v>
      </c>
      <c r="AM58" s="367">
        <v>272</v>
      </c>
      <c r="AN58" s="32">
        <v>190</v>
      </c>
      <c r="AO58" s="368">
        <v>462</v>
      </c>
      <c r="AP58" s="367">
        <v>156</v>
      </c>
      <c r="AQ58" s="32">
        <v>142</v>
      </c>
      <c r="AR58" s="368">
        <v>298</v>
      </c>
      <c r="AS58" s="367">
        <v>120</v>
      </c>
      <c r="AT58" s="32">
        <v>123</v>
      </c>
      <c r="AU58" s="368">
        <v>243</v>
      </c>
      <c r="AV58" s="367">
        <v>90</v>
      </c>
      <c r="AW58" s="32">
        <v>90</v>
      </c>
      <c r="AX58" s="368">
        <v>180</v>
      </c>
      <c r="AY58" s="367">
        <v>81</v>
      </c>
      <c r="AZ58" s="32">
        <v>81</v>
      </c>
      <c r="BA58" s="368">
        <v>162</v>
      </c>
    </row>
    <row r="59" spans="1:53">
      <c r="A59" s="362" t="s">
        <v>577</v>
      </c>
      <c r="B59" s="369" t="s">
        <v>2042</v>
      </c>
      <c r="C59" s="370">
        <v>81</v>
      </c>
      <c r="D59" s="371">
        <v>72</v>
      </c>
      <c r="E59" s="372">
        <v>153</v>
      </c>
      <c r="F59" s="367">
        <v>5</v>
      </c>
      <c r="G59" s="32">
        <v>5</v>
      </c>
      <c r="H59" s="368">
        <v>10</v>
      </c>
      <c r="I59" s="367">
        <v>7</v>
      </c>
      <c r="J59" s="32">
        <v>6</v>
      </c>
      <c r="K59" s="368">
        <v>13</v>
      </c>
      <c r="L59" s="367">
        <v>9</v>
      </c>
      <c r="M59" s="32">
        <v>15</v>
      </c>
      <c r="N59" s="368">
        <v>24</v>
      </c>
      <c r="O59" s="367">
        <v>12</v>
      </c>
      <c r="P59" s="32">
        <v>5</v>
      </c>
      <c r="Q59" s="368">
        <v>17</v>
      </c>
      <c r="R59" s="367">
        <v>4</v>
      </c>
      <c r="S59" s="32">
        <v>3</v>
      </c>
      <c r="T59" s="368">
        <v>7</v>
      </c>
      <c r="U59" s="367">
        <v>3</v>
      </c>
      <c r="V59" s="32">
        <v>0</v>
      </c>
      <c r="W59" s="368">
        <v>3</v>
      </c>
      <c r="X59" s="367">
        <v>2</v>
      </c>
      <c r="Y59" s="32">
        <v>4</v>
      </c>
      <c r="Z59" s="368">
        <v>6</v>
      </c>
      <c r="AA59" s="367">
        <v>5</v>
      </c>
      <c r="AB59" s="32">
        <v>5</v>
      </c>
      <c r="AC59" s="368">
        <v>10</v>
      </c>
      <c r="AD59" s="367">
        <v>6</v>
      </c>
      <c r="AE59" s="32">
        <v>6</v>
      </c>
      <c r="AF59" s="368">
        <v>12</v>
      </c>
      <c r="AG59" s="367">
        <v>5</v>
      </c>
      <c r="AH59" s="32">
        <v>2</v>
      </c>
      <c r="AI59" s="368">
        <v>7</v>
      </c>
      <c r="AJ59" s="367">
        <v>5</v>
      </c>
      <c r="AK59" s="32">
        <v>4</v>
      </c>
      <c r="AL59" s="368">
        <v>9</v>
      </c>
      <c r="AM59" s="367">
        <v>6</v>
      </c>
      <c r="AN59" s="32">
        <v>4</v>
      </c>
      <c r="AO59" s="368">
        <v>10</v>
      </c>
      <c r="AP59" s="367">
        <v>6</v>
      </c>
      <c r="AQ59" s="32">
        <v>5</v>
      </c>
      <c r="AR59" s="368">
        <v>11</v>
      </c>
      <c r="AS59" s="367">
        <v>3</v>
      </c>
      <c r="AT59" s="32">
        <v>1</v>
      </c>
      <c r="AU59" s="368">
        <v>4</v>
      </c>
      <c r="AV59" s="367">
        <v>1</v>
      </c>
      <c r="AW59" s="32">
        <v>3</v>
      </c>
      <c r="AX59" s="368">
        <v>4</v>
      </c>
      <c r="AY59" s="367">
        <v>1</v>
      </c>
      <c r="AZ59" s="32">
        <v>5</v>
      </c>
      <c r="BA59" s="368">
        <v>6</v>
      </c>
    </row>
    <row r="60" spans="1:53">
      <c r="A60" s="362" t="s">
        <v>583</v>
      </c>
      <c r="B60" s="369" t="s">
        <v>76</v>
      </c>
      <c r="C60" s="370">
        <v>1429</v>
      </c>
      <c r="D60" s="371">
        <v>1324</v>
      </c>
      <c r="E60" s="372">
        <v>2753</v>
      </c>
      <c r="F60" s="367">
        <v>188</v>
      </c>
      <c r="G60" s="32">
        <v>141</v>
      </c>
      <c r="H60" s="368">
        <v>329</v>
      </c>
      <c r="I60" s="367">
        <v>199</v>
      </c>
      <c r="J60" s="32">
        <v>203</v>
      </c>
      <c r="K60" s="368">
        <v>402</v>
      </c>
      <c r="L60" s="367">
        <v>171</v>
      </c>
      <c r="M60" s="32">
        <v>140</v>
      </c>
      <c r="N60" s="368">
        <v>311</v>
      </c>
      <c r="O60" s="367">
        <v>121</v>
      </c>
      <c r="P60" s="32">
        <v>147</v>
      </c>
      <c r="Q60" s="368">
        <v>268</v>
      </c>
      <c r="R60" s="367">
        <v>89</v>
      </c>
      <c r="S60" s="32">
        <v>62</v>
      </c>
      <c r="T60" s="368">
        <v>151</v>
      </c>
      <c r="U60" s="367">
        <v>103</v>
      </c>
      <c r="V60" s="32">
        <v>81</v>
      </c>
      <c r="W60" s="368">
        <v>184</v>
      </c>
      <c r="X60" s="367">
        <v>93</v>
      </c>
      <c r="Y60" s="32">
        <v>89</v>
      </c>
      <c r="Z60" s="368">
        <v>182</v>
      </c>
      <c r="AA60" s="367">
        <v>80</v>
      </c>
      <c r="AB60" s="32">
        <v>71</v>
      </c>
      <c r="AC60" s="368">
        <v>151</v>
      </c>
      <c r="AD60" s="367">
        <v>79</v>
      </c>
      <c r="AE60" s="32">
        <v>72</v>
      </c>
      <c r="AF60" s="368">
        <v>151</v>
      </c>
      <c r="AG60" s="367">
        <v>67</v>
      </c>
      <c r="AH60" s="32">
        <v>90</v>
      </c>
      <c r="AI60" s="368">
        <v>157</v>
      </c>
      <c r="AJ60" s="367">
        <v>73</v>
      </c>
      <c r="AK60" s="32">
        <v>71</v>
      </c>
      <c r="AL60" s="368">
        <v>144</v>
      </c>
      <c r="AM60" s="367">
        <v>76</v>
      </c>
      <c r="AN60" s="32">
        <v>48</v>
      </c>
      <c r="AO60" s="368">
        <v>124</v>
      </c>
      <c r="AP60" s="367">
        <v>33</v>
      </c>
      <c r="AQ60" s="32">
        <v>35</v>
      </c>
      <c r="AR60" s="368">
        <v>68</v>
      </c>
      <c r="AS60" s="367">
        <v>24</v>
      </c>
      <c r="AT60" s="32">
        <v>47</v>
      </c>
      <c r="AU60" s="368">
        <v>71</v>
      </c>
      <c r="AV60" s="367">
        <v>11</v>
      </c>
      <c r="AW60" s="32">
        <v>17</v>
      </c>
      <c r="AX60" s="368">
        <v>28</v>
      </c>
      <c r="AY60" s="367">
        <v>23</v>
      </c>
      <c r="AZ60" s="32">
        <v>10</v>
      </c>
      <c r="BA60" s="368">
        <v>33</v>
      </c>
    </row>
    <row r="61" spans="1:53">
      <c r="A61" s="362" t="s">
        <v>558</v>
      </c>
      <c r="B61" s="369" t="s">
        <v>110</v>
      </c>
      <c r="C61" s="370">
        <v>7637</v>
      </c>
      <c r="D61" s="371">
        <v>7400</v>
      </c>
      <c r="E61" s="372">
        <v>15037</v>
      </c>
      <c r="F61" s="367">
        <v>727</v>
      </c>
      <c r="G61" s="32">
        <v>711</v>
      </c>
      <c r="H61" s="368">
        <v>1438</v>
      </c>
      <c r="I61" s="367">
        <v>777</v>
      </c>
      <c r="J61" s="32">
        <v>723</v>
      </c>
      <c r="K61" s="368">
        <v>1500</v>
      </c>
      <c r="L61" s="367">
        <v>648</v>
      </c>
      <c r="M61" s="32">
        <v>648</v>
      </c>
      <c r="N61" s="368">
        <v>1296</v>
      </c>
      <c r="O61" s="367">
        <v>704</v>
      </c>
      <c r="P61" s="32">
        <v>664</v>
      </c>
      <c r="Q61" s="368">
        <v>1368</v>
      </c>
      <c r="R61" s="367">
        <v>586</v>
      </c>
      <c r="S61" s="32">
        <v>549</v>
      </c>
      <c r="T61" s="368">
        <v>1135</v>
      </c>
      <c r="U61" s="367">
        <v>551</v>
      </c>
      <c r="V61" s="32">
        <v>541</v>
      </c>
      <c r="W61" s="368">
        <v>1092</v>
      </c>
      <c r="X61" s="367">
        <v>561</v>
      </c>
      <c r="Y61" s="32">
        <v>541</v>
      </c>
      <c r="Z61" s="368">
        <v>1102</v>
      </c>
      <c r="AA61" s="367">
        <v>540</v>
      </c>
      <c r="AB61" s="32">
        <v>520</v>
      </c>
      <c r="AC61" s="368">
        <v>1060</v>
      </c>
      <c r="AD61" s="367">
        <v>469</v>
      </c>
      <c r="AE61" s="32">
        <v>468</v>
      </c>
      <c r="AF61" s="368">
        <v>937</v>
      </c>
      <c r="AG61" s="367">
        <v>467</v>
      </c>
      <c r="AH61" s="32">
        <v>427</v>
      </c>
      <c r="AI61" s="368">
        <v>894</v>
      </c>
      <c r="AJ61" s="367">
        <v>451</v>
      </c>
      <c r="AK61" s="32">
        <v>449</v>
      </c>
      <c r="AL61" s="368">
        <v>900</v>
      </c>
      <c r="AM61" s="367">
        <v>371</v>
      </c>
      <c r="AN61" s="32">
        <v>313</v>
      </c>
      <c r="AO61" s="368">
        <v>684</v>
      </c>
      <c r="AP61" s="367">
        <v>285</v>
      </c>
      <c r="AQ61" s="32">
        <v>299</v>
      </c>
      <c r="AR61" s="368">
        <v>584</v>
      </c>
      <c r="AS61" s="367">
        <v>203</v>
      </c>
      <c r="AT61" s="32">
        <v>247</v>
      </c>
      <c r="AU61" s="368">
        <v>450</v>
      </c>
      <c r="AV61" s="367">
        <v>150</v>
      </c>
      <c r="AW61" s="32">
        <v>153</v>
      </c>
      <c r="AX61" s="368">
        <v>303</v>
      </c>
      <c r="AY61" s="367">
        <v>148</v>
      </c>
      <c r="AZ61" s="32">
        <v>148</v>
      </c>
      <c r="BA61" s="368">
        <v>296</v>
      </c>
    </row>
    <row r="62" spans="1:53">
      <c r="A62" s="362" t="s">
        <v>562</v>
      </c>
      <c r="B62" s="369" t="s">
        <v>23</v>
      </c>
      <c r="C62" s="370">
        <v>4023</v>
      </c>
      <c r="D62" s="371">
        <v>3863</v>
      </c>
      <c r="E62" s="372">
        <v>7886</v>
      </c>
      <c r="F62" s="367">
        <v>467</v>
      </c>
      <c r="G62" s="32">
        <v>420</v>
      </c>
      <c r="H62" s="368">
        <v>887</v>
      </c>
      <c r="I62" s="367">
        <v>449</v>
      </c>
      <c r="J62" s="32">
        <v>441</v>
      </c>
      <c r="K62" s="368">
        <v>890</v>
      </c>
      <c r="L62" s="367">
        <v>353</v>
      </c>
      <c r="M62" s="32">
        <v>367</v>
      </c>
      <c r="N62" s="368">
        <v>720</v>
      </c>
      <c r="O62" s="367">
        <v>354</v>
      </c>
      <c r="P62" s="32">
        <v>317</v>
      </c>
      <c r="Q62" s="368">
        <v>671</v>
      </c>
      <c r="R62" s="367">
        <v>297</v>
      </c>
      <c r="S62" s="32">
        <v>303</v>
      </c>
      <c r="T62" s="368">
        <v>600</v>
      </c>
      <c r="U62" s="367">
        <v>287</v>
      </c>
      <c r="V62" s="32">
        <v>291</v>
      </c>
      <c r="W62" s="368">
        <v>578</v>
      </c>
      <c r="X62" s="367">
        <v>352</v>
      </c>
      <c r="Y62" s="32">
        <v>314</v>
      </c>
      <c r="Z62" s="368">
        <v>666</v>
      </c>
      <c r="AA62" s="367">
        <v>241</v>
      </c>
      <c r="AB62" s="32">
        <v>225</v>
      </c>
      <c r="AC62" s="368">
        <v>466</v>
      </c>
      <c r="AD62" s="367">
        <v>209</v>
      </c>
      <c r="AE62" s="32">
        <v>216</v>
      </c>
      <c r="AF62" s="368">
        <v>425</v>
      </c>
      <c r="AG62" s="367">
        <v>231</v>
      </c>
      <c r="AH62" s="32">
        <v>224</v>
      </c>
      <c r="AI62" s="368">
        <v>455</v>
      </c>
      <c r="AJ62" s="367">
        <v>218</v>
      </c>
      <c r="AK62" s="32">
        <v>191</v>
      </c>
      <c r="AL62" s="368">
        <v>409</v>
      </c>
      <c r="AM62" s="367">
        <v>176</v>
      </c>
      <c r="AN62" s="32">
        <v>166</v>
      </c>
      <c r="AO62" s="368">
        <v>342</v>
      </c>
      <c r="AP62" s="367">
        <v>156</v>
      </c>
      <c r="AQ62" s="32">
        <v>165</v>
      </c>
      <c r="AR62" s="368">
        <v>321</v>
      </c>
      <c r="AS62" s="367">
        <v>109</v>
      </c>
      <c r="AT62" s="32">
        <v>91</v>
      </c>
      <c r="AU62" s="368">
        <v>200</v>
      </c>
      <c r="AV62" s="367">
        <v>66</v>
      </c>
      <c r="AW62" s="32">
        <v>63</v>
      </c>
      <c r="AX62" s="368">
        <v>129</v>
      </c>
      <c r="AY62" s="367">
        <v>61</v>
      </c>
      <c r="AZ62" s="32">
        <v>69</v>
      </c>
      <c r="BA62" s="368">
        <v>130</v>
      </c>
    </row>
    <row r="63" spans="1:53">
      <c r="A63" s="362" t="s">
        <v>624</v>
      </c>
      <c r="B63" s="369" t="s">
        <v>106</v>
      </c>
      <c r="C63" s="370">
        <v>2482</v>
      </c>
      <c r="D63" s="371">
        <v>2404</v>
      </c>
      <c r="E63" s="372">
        <v>4886</v>
      </c>
      <c r="F63" s="367">
        <v>294</v>
      </c>
      <c r="G63" s="32">
        <v>301</v>
      </c>
      <c r="H63" s="368">
        <v>595</v>
      </c>
      <c r="I63" s="367">
        <v>322</v>
      </c>
      <c r="J63" s="32">
        <v>312</v>
      </c>
      <c r="K63" s="368">
        <v>634</v>
      </c>
      <c r="L63" s="367">
        <v>241</v>
      </c>
      <c r="M63" s="32">
        <v>263</v>
      </c>
      <c r="N63" s="368">
        <v>504</v>
      </c>
      <c r="O63" s="367">
        <v>128</v>
      </c>
      <c r="P63" s="32">
        <v>145</v>
      </c>
      <c r="Q63" s="368">
        <v>273</v>
      </c>
      <c r="R63" s="367">
        <v>168</v>
      </c>
      <c r="S63" s="32">
        <v>135</v>
      </c>
      <c r="T63" s="368">
        <v>303</v>
      </c>
      <c r="U63" s="367">
        <v>178</v>
      </c>
      <c r="V63" s="32">
        <v>173</v>
      </c>
      <c r="W63" s="368">
        <v>351</v>
      </c>
      <c r="X63" s="367">
        <v>201</v>
      </c>
      <c r="Y63" s="32">
        <v>163</v>
      </c>
      <c r="Z63" s="368">
        <v>364</v>
      </c>
      <c r="AA63" s="367">
        <v>166</v>
      </c>
      <c r="AB63" s="32">
        <v>156</v>
      </c>
      <c r="AC63" s="368">
        <v>322</v>
      </c>
      <c r="AD63" s="367">
        <v>139</v>
      </c>
      <c r="AE63" s="32">
        <v>123</v>
      </c>
      <c r="AF63" s="368">
        <v>262</v>
      </c>
      <c r="AG63" s="367">
        <v>125</v>
      </c>
      <c r="AH63" s="32">
        <v>133</v>
      </c>
      <c r="AI63" s="368">
        <v>258</v>
      </c>
      <c r="AJ63" s="367">
        <v>138</v>
      </c>
      <c r="AK63" s="32">
        <v>115</v>
      </c>
      <c r="AL63" s="368">
        <v>253</v>
      </c>
      <c r="AM63" s="367">
        <v>134</v>
      </c>
      <c r="AN63" s="32">
        <v>127</v>
      </c>
      <c r="AO63" s="368">
        <v>261</v>
      </c>
      <c r="AP63" s="367">
        <v>106</v>
      </c>
      <c r="AQ63" s="32">
        <v>105</v>
      </c>
      <c r="AR63" s="368">
        <v>211</v>
      </c>
      <c r="AS63" s="367">
        <v>58</v>
      </c>
      <c r="AT63" s="32">
        <v>53</v>
      </c>
      <c r="AU63" s="368">
        <v>111</v>
      </c>
      <c r="AV63" s="367">
        <v>47</v>
      </c>
      <c r="AW63" s="32">
        <v>50</v>
      </c>
      <c r="AX63" s="368">
        <v>97</v>
      </c>
      <c r="AY63" s="367">
        <v>38</v>
      </c>
      <c r="AZ63" s="32">
        <v>49</v>
      </c>
      <c r="BA63" s="368">
        <v>87</v>
      </c>
    </row>
    <row r="64" spans="1:53">
      <c r="A64" s="362" t="s">
        <v>559</v>
      </c>
      <c r="B64" s="369" t="s">
        <v>111</v>
      </c>
      <c r="C64" s="370">
        <v>3482</v>
      </c>
      <c r="D64" s="371">
        <v>3351</v>
      </c>
      <c r="E64" s="372">
        <v>6833</v>
      </c>
      <c r="F64" s="367">
        <v>412</v>
      </c>
      <c r="G64" s="32">
        <v>381</v>
      </c>
      <c r="H64" s="368">
        <v>793</v>
      </c>
      <c r="I64" s="367">
        <v>406</v>
      </c>
      <c r="J64" s="32">
        <v>404</v>
      </c>
      <c r="K64" s="368">
        <v>810</v>
      </c>
      <c r="L64" s="367">
        <v>336</v>
      </c>
      <c r="M64" s="32">
        <v>329</v>
      </c>
      <c r="N64" s="368">
        <v>665</v>
      </c>
      <c r="O64" s="367">
        <v>256</v>
      </c>
      <c r="P64" s="32">
        <v>246</v>
      </c>
      <c r="Q64" s="368">
        <v>502</v>
      </c>
      <c r="R64" s="367">
        <v>251</v>
      </c>
      <c r="S64" s="32">
        <v>233</v>
      </c>
      <c r="T64" s="368">
        <v>484</v>
      </c>
      <c r="U64" s="367">
        <v>214</v>
      </c>
      <c r="V64" s="32">
        <v>205</v>
      </c>
      <c r="W64" s="368">
        <v>419</v>
      </c>
      <c r="X64" s="367">
        <v>268</v>
      </c>
      <c r="Y64" s="32">
        <v>240</v>
      </c>
      <c r="Z64" s="368">
        <v>508</v>
      </c>
      <c r="AA64" s="367">
        <v>242</v>
      </c>
      <c r="AB64" s="32">
        <v>228</v>
      </c>
      <c r="AC64" s="368">
        <v>470</v>
      </c>
      <c r="AD64" s="367">
        <v>192</v>
      </c>
      <c r="AE64" s="32">
        <v>227</v>
      </c>
      <c r="AF64" s="368">
        <v>419</v>
      </c>
      <c r="AG64" s="367">
        <v>201</v>
      </c>
      <c r="AH64" s="32">
        <v>178</v>
      </c>
      <c r="AI64" s="368">
        <v>379</v>
      </c>
      <c r="AJ64" s="367">
        <v>186</v>
      </c>
      <c r="AK64" s="32">
        <v>174</v>
      </c>
      <c r="AL64" s="368">
        <v>360</v>
      </c>
      <c r="AM64" s="367">
        <v>159</v>
      </c>
      <c r="AN64" s="32">
        <v>154</v>
      </c>
      <c r="AO64" s="368">
        <v>313</v>
      </c>
      <c r="AP64" s="367">
        <v>130</v>
      </c>
      <c r="AQ64" s="32">
        <v>121</v>
      </c>
      <c r="AR64" s="368">
        <v>251</v>
      </c>
      <c r="AS64" s="367">
        <v>91</v>
      </c>
      <c r="AT64" s="32">
        <v>104</v>
      </c>
      <c r="AU64" s="368">
        <v>195</v>
      </c>
      <c r="AV64" s="367">
        <v>67</v>
      </c>
      <c r="AW64" s="32">
        <v>61</v>
      </c>
      <c r="AX64" s="368">
        <v>128</v>
      </c>
      <c r="AY64" s="367">
        <v>71</v>
      </c>
      <c r="AZ64" s="32">
        <v>65</v>
      </c>
      <c r="BA64" s="368">
        <v>136</v>
      </c>
    </row>
    <row r="65" spans="1:53">
      <c r="A65" s="362" t="s">
        <v>584</v>
      </c>
      <c r="B65" s="369" t="s">
        <v>77</v>
      </c>
      <c r="C65" s="370">
        <v>1417</v>
      </c>
      <c r="D65" s="371">
        <v>1311</v>
      </c>
      <c r="E65" s="372">
        <v>2728</v>
      </c>
      <c r="F65" s="367">
        <v>163</v>
      </c>
      <c r="G65" s="32">
        <v>145</v>
      </c>
      <c r="H65" s="368">
        <v>308</v>
      </c>
      <c r="I65" s="367">
        <v>199</v>
      </c>
      <c r="J65" s="32">
        <v>172</v>
      </c>
      <c r="K65" s="368">
        <v>371</v>
      </c>
      <c r="L65" s="367">
        <v>129</v>
      </c>
      <c r="M65" s="32">
        <v>152</v>
      </c>
      <c r="N65" s="368">
        <v>281</v>
      </c>
      <c r="O65" s="367">
        <v>85</v>
      </c>
      <c r="P65" s="32">
        <v>81</v>
      </c>
      <c r="Q65" s="368">
        <v>166</v>
      </c>
      <c r="R65" s="367">
        <v>91</v>
      </c>
      <c r="S65" s="32">
        <v>66</v>
      </c>
      <c r="T65" s="368">
        <v>157</v>
      </c>
      <c r="U65" s="367">
        <v>76</v>
      </c>
      <c r="V65" s="32">
        <v>66</v>
      </c>
      <c r="W65" s="368">
        <v>142</v>
      </c>
      <c r="X65" s="367">
        <v>82</v>
      </c>
      <c r="Y65" s="32">
        <v>93</v>
      </c>
      <c r="Z65" s="368">
        <v>175</v>
      </c>
      <c r="AA65" s="367">
        <v>89</v>
      </c>
      <c r="AB65" s="32">
        <v>78</v>
      </c>
      <c r="AC65" s="368">
        <v>167</v>
      </c>
      <c r="AD65" s="367">
        <v>94</v>
      </c>
      <c r="AE65" s="32">
        <v>71</v>
      </c>
      <c r="AF65" s="368">
        <v>165</v>
      </c>
      <c r="AG65" s="367">
        <v>72</v>
      </c>
      <c r="AH65" s="32">
        <v>60</v>
      </c>
      <c r="AI65" s="368">
        <v>132</v>
      </c>
      <c r="AJ65" s="367">
        <v>77</v>
      </c>
      <c r="AK65" s="32">
        <v>66</v>
      </c>
      <c r="AL65" s="368">
        <v>143</v>
      </c>
      <c r="AM65" s="367">
        <v>67</v>
      </c>
      <c r="AN65" s="32">
        <v>64</v>
      </c>
      <c r="AO65" s="368">
        <v>131</v>
      </c>
      <c r="AP65" s="367">
        <v>63</v>
      </c>
      <c r="AQ65" s="32">
        <v>65</v>
      </c>
      <c r="AR65" s="368">
        <v>128</v>
      </c>
      <c r="AS65" s="367">
        <v>50</v>
      </c>
      <c r="AT65" s="32">
        <v>40</v>
      </c>
      <c r="AU65" s="368">
        <v>90</v>
      </c>
      <c r="AV65" s="367">
        <v>41</v>
      </c>
      <c r="AW65" s="32">
        <v>41</v>
      </c>
      <c r="AX65" s="368">
        <v>82</v>
      </c>
      <c r="AY65" s="367">
        <v>39</v>
      </c>
      <c r="AZ65" s="32">
        <v>49</v>
      </c>
      <c r="BA65" s="368">
        <v>88</v>
      </c>
    </row>
    <row r="66" spans="1:53">
      <c r="A66" s="362" t="s">
        <v>617</v>
      </c>
      <c r="B66" s="369" t="s">
        <v>85</v>
      </c>
      <c r="C66" s="370">
        <v>3241</v>
      </c>
      <c r="D66" s="371">
        <v>3028</v>
      </c>
      <c r="E66" s="372">
        <v>6269</v>
      </c>
      <c r="F66" s="367">
        <v>372</v>
      </c>
      <c r="G66" s="32">
        <v>346</v>
      </c>
      <c r="H66" s="368">
        <v>718</v>
      </c>
      <c r="I66" s="367">
        <v>358</v>
      </c>
      <c r="J66" s="32">
        <v>319</v>
      </c>
      <c r="K66" s="368">
        <v>677</v>
      </c>
      <c r="L66" s="367">
        <v>311</v>
      </c>
      <c r="M66" s="32">
        <v>295</v>
      </c>
      <c r="N66" s="368">
        <v>606</v>
      </c>
      <c r="O66" s="367">
        <v>322</v>
      </c>
      <c r="P66" s="32">
        <v>282</v>
      </c>
      <c r="Q66" s="368">
        <v>604</v>
      </c>
      <c r="R66" s="367">
        <v>238</v>
      </c>
      <c r="S66" s="32">
        <v>206</v>
      </c>
      <c r="T66" s="368">
        <v>444</v>
      </c>
      <c r="U66" s="367">
        <v>211</v>
      </c>
      <c r="V66" s="32">
        <v>200</v>
      </c>
      <c r="W66" s="368">
        <v>411</v>
      </c>
      <c r="X66" s="367">
        <v>250</v>
      </c>
      <c r="Y66" s="32">
        <v>198</v>
      </c>
      <c r="Z66" s="368">
        <v>448</v>
      </c>
      <c r="AA66" s="367">
        <v>230</v>
      </c>
      <c r="AB66" s="32">
        <v>218</v>
      </c>
      <c r="AC66" s="368">
        <v>448</v>
      </c>
      <c r="AD66" s="367">
        <v>215</v>
      </c>
      <c r="AE66" s="32">
        <v>162</v>
      </c>
      <c r="AF66" s="368">
        <v>377</v>
      </c>
      <c r="AG66" s="367">
        <v>190</v>
      </c>
      <c r="AH66" s="32">
        <v>169</v>
      </c>
      <c r="AI66" s="368">
        <v>359</v>
      </c>
      <c r="AJ66" s="367">
        <v>143</v>
      </c>
      <c r="AK66" s="32">
        <v>173</v>
      </c>
      <c r="AL66" s="368">
        <v>316</v>
      </c>
      <c r="AM66" s="367">
        <v>119</v>
      </c>
      <c r="AN66" s="32">
        <v>153</v>
      </c>
      <c r="AO66" s="368">
        <v>272</v>
      </c>
      <c r="AP66" s="367">
        <v>122</v>
      </c>
      <c r="AQ66" s="32">
        <v>94</v>
      </c>
      <c r="AR66" s="368">
        <v>216</v>
      </c>
      <c r="AS66" s="367">
        <v>72</v>
      </c>
      <c r="AT66" s="32">
        <v>86</v>
      </c>
      <c r="AU66" s="368">
        <v>158</v>
      </c>
      <c r="AV66" s="367">
        <v>39</v>
      </c>
      <c r="AW66" s="32">
        <v>54</v>
      </c>
      <c r="AX66" s="368">
        <v>93</v>
      </c>
      <c r="AY66" s="367">
        <v>49</v>
      </c>
      <c r="AZ66" s="32">
        <v>73</v>
      </c>
      <c r="BA66" s="368">
        <v>122</v>
      </c>
    </row>
    <row r="67" spans="1:53">
      <c r="A67" s="362" t="s">
        <v>568</v>
      </c>
      <c r="B67" s="369" t="s">
        <v>51</v>
      </c>
      <c r="C67" s="370">
        <v>4057</v>
      </c>
      <c r="D67" s="371">
        <v>2700</v>
      </c>
      <c r="E67" s="372">
        <v>6757</v>
      </c>
      <c r="F67" s="367">
        <v>395</v>
      </c>
      <c r="G67" s="32">
        <v>335</v>
      </c>
      <c r="H67" s="368">
        <v>730</v>
      </c>
      <c r="I67" s="367">
        <v>418</v>
      </c>
      <c r="J67" s="32">
        <v>328</v>
      </c>
      <c r="K67" s="368">
        <v>746</v>
      </c>
      <c r="L67" s="367">
        <v>472</v>
      </c>
      <c r="M67" s="32">
        <v>285</v>
      </c>
      <c r="N67" s="368">
        <v>757</v>
      </c>
      <c r="O67" s="367">
        <v>1150</v>
      </c>
      <c r="P67" s="32">
        <v>176</v>
      </c>
      <c r="Q67" s="368">
        <v>1326</v>
      </c>
      <c r="R67" s="367">
        <v>197</v>
      </c>
      <c r="S67" s="32">
        <v>153</v>
      </c>
      <c r="T67" s="368">
        <v>350</v>
      </c>
      <c r="U67" s="367">
        <v>149</v>
      </c>
      <c r="V67" s="32">
        <v>162</v>
      </c>
      <c r="W67" s="368">
        <v>311</v>
      </c>
      <c r="X67" s="367">
        <v>220</v>
      </c>
      <c r="Y67" s="32">
        <v>202</v>
      </c>
      <c r="Z67" s="368">
        <v>422</v>
      </c>
      <c r="AA67" s="367">
        <v>185</v>
      </c>
      <c r="AB67" s="32">
        <v>187</v>
      </c>
      <c r="AC67" s="368">
        <v>372</v>
      </c>
      <c r="AD67" s="367">
        <v>179</v>
      </c>
      <c r="AE67" s="32">
        <v>159</v>
      </c>
      <c r="AF67" s="368">
        <v>338</v>
      </c>
      <c r="AG67" s="367">
        <v>168</v>
      </c>
      <c r="AH67" s="32">
        <v>144</v>
      </c>
      <c r="AI67" s="368">
        <v>312</v>
      </c>
      <c r="AJ67" s="367">
        <v>131</v>
      </c>
      <c r="AK67" s="32">
        <v>128</v>
      </c>
      <c r="AL67" s="368">
        <v>259</v>
      </c>
      <c r="AM67" s="367">
        <v>122</v>
      </c>
      <c r="AN67" s="32">
        <v>121</v>
      </c>
      <c r="AO67" s="368">
        <v>243</v>
      </c>
      <c r="AP67" s="367">
        <v>99</v>
      </c>
      <c r="AQ67" s="32">
        <v>96</v>
      </c>
      <c r="AR67" s="368">
        <v>195</v>
      </c>
      <c r="AS67" s="367">
        <v>70</v>
      </c>
      <c r="AT67" s="32">
        <v>82</v>
      </c>
      <c r="AU67" s="368">
        <v>152</v>
      </c>
      <c r="AV67" s="367">
        <v>61</v>
      </c>
      <c r="AW67" s="32">
        <v>63</v>
      </c>
      <c r="AX67" s="368">
        <v>124</v>
      </c>
      <c r="AY67" s="367">
        <v>41</v>
      </c>
      <c r="AZ67" s="32">
        <v>78</v>
      </c>
      <c r="BA67" s="368">
        <v>119</v>
      </c>
    </row>
    <row r="68" spans="1:53">
      <c r="A68" s="362" t="s">
        <v>565</v>
      </c>
      <c r="B68" s="369" t="s">
        <v>24</v>
      </c>
      <c r="C68" s="370">
        <v>7605</v>
      </c>
      <c r="D68" s="371">
        <v>7542</v>
      </c>
      <c r="E68" s="372">
        <v>15147</v>
      </c>
      <c r="F68" s="367">
        <v>832</v>
      </c>
      <c r="G68" s="32">
        <v>806</v>
      </c>
      <c r="H68" s="368">
        <v>1638</v>
      </c>
      <c r="I68" s="367">
        <v>752</v>
      </c>
      <c r="J68" s="32">
        <v>764</v>
      </c>
      <c r="K68" s="368">
        <v>1516</v>
      </c>
      <c r="L68" s="367">
        <v>686</v>
      </c>
      <c r="M68" s="32">
        <v>673</v>
      </c>
      <c r="N68" s="368">
        <v>1359</v>
      </c>
      <c r="O68" s="367">
        <v>657</v>
      </c>
      <c r="P68" s="32">
        <v>691</v>
      </c>
      <c r="Q68" s="368">
        <v>1348</v>
      </c>
      <c r="R68" s="367">
        <v>667</v>
      </c>
      <c r="S68" s="32">
        <v>625</v>
      </c>
      <c r="T68" s="368">
        <v>1292</v>
      </c>
      <c r="U68" s="367">
        <v>526</v>
      </c>
      <c r="V68" s="32">
        <v>562</v>
      </c>
      <c r="W68" s="368">
        <v>1088</v>
      </c>
      <c r="X68" s="367">
        <v>640</v>
      </c>
      <c r="Y68" s="32">
        <v>594</v>
      </c>
      <c r="Z68" s="368">
        <v>1234</v>
      </c>
      <c r="AA68" s="367">
        <v>477</v>
      </c>
      <c r="AB68" s="32">
        <v>479</v>
      </c>
      <c r="AC68" s="368">
        <v>956</v>
      </c>
      <c r="AD68" s="367">
        <v>425</v>
      </c>
      <c r="AE68" s="32">
        <v>449</v>
      </c>
      <c r="AF68" s="368">
        <v>874</v>
      </c>
      <c r="AG68" s="367">
        <v>436</v>
      </c>
      <c r="AH68" s="32">
        <v>435</v>
      </c>
      <c r="AI68" s="368">
        <v>871</v>
      </c>
      <c r="AJ68" s="367">
        <v>440</v>
      </c>
      <c r="AK68" s="32">
        <v>415</v>
      </c>
      <c r="AL68" s="368">
        <v>855</v>
      </c>
      <c r="AM68" s="367">
        <v>358</v>
      </c>
      <c r="AN68" s="32">
        <v>306</v>
      </c>
      <c r="AO68" s="368">
        <v>664</v>
      </c>
      <c r="AP68" s="367">
        <v>281</v>
      </c>
      <c r="AQ68" s="32">
        <v>278</v>
      </c>
      <c r="AR68" s="368">
        <v>559</v>
      </c>
      <c r="AS68" s="367">
        <v>213</v>
      </c>
      <c r="AT68" s="32">
        <v>179</v>
      </c>
      <c r="AU68" s="368">
        <v>392</v>
      </c>
      <c r="AV68" s="367">
        <v>113</v>
      </c>
      <c r="AW68" s="32">
        <v>144</v>
      </c>
      <c r="AX68" s="368">
        <v>257</v>
      </c>
      <c r="AY68" s="367">
        <v>102</v>
      </c>
      <c r="AZ68" s="32">
        <v>143</v>
      </c>
      <c r="BA68" s="368">
        <v>245</v>
      </c>
    </row>
    <row r="69" spans="1:53">
      <c r="A69" s="362" t="s">
        <v>563</v>
      </c>
      <c r="B69" s="369" t="s">
        <v>45</v>
      </c>
      <c r="C69" s="370">
        <v>46000</v>
      </c>
      <c r="D69" s="371">
        <v>45969</v>
      </c>
      <c r="E69" s="372">
        <v>91969</v>
      </c>
      <c r="F69" s="367">
        <v>4572</v>
      </c>
      <c r="G69" s="32">
        <v>4242</v>
      </c>
      <c r="H69" s="368">
        <v>8814</v>
      </c>
      <c r="I69" s="367">
        <v>4140</v>
      </c>
      <c r="J69" s="32">
        <v>3920</v>
      </c>
      <c r="K69" s="368">
        <v>8060</v>
      </c>
      <c r="L69" s="367">
        <v>3557</v>
      </c>
      <c r="M69" s="32">
        <v>3508</v>
      </c>
      <c r="N69" s="368">
        <v>7065</v>
      </c>
      <c r="O69" s="367">
        <v>4057</v>
      </c>
      <c r="P69" s="32">
        <v>4073</v>
      </c>
      <c r="Q69" s="368">
        <v>8130</v>
      </c>
      <c r="R69" s="367">
        <v>4975</v>
      </c>
      <c r="S69" s="32">
        <v>4771</v>
      </c>
      <c r="T69" s="368">
        <v>9746</v>
      </c>
      <c r="U69" s="367">
        <v>3996</v>
      </c>
      <c r="V69" s="32">
        <v>3962</v>
      </c>
      <c r="W69" s="368">
        <v>7958</v>
      </c>
      <c r="X69" s="367">
        <v>3763</v>
      </c>
      <c r="Y69" s="32">
        <v>3707</v>
      </c>
      <c r="Z69" s="368">
        <v>7470</v>
      </c>
      <c r="AA69" s="367">
        <v>3225</v>
      </c>
      <c r="AB69" s="32">
        <v>3197</v>
      </c>
      <c r="AC69" s="368">
        <v>6422</v>
      </c>
      <c r="AD69" s="367">
        <v>2666</v>
      </c>
      <c r="AE69" s="32">
        <v>2718</v>
      </c>
      <c r="AF69" s="368">
        <v>5384</v>
      </c>
      <c r="AG69" s="367">
        <v>2578</v>
      </c>
      <c r="AH69" s="32">
        <v>2660</v>
      </c>
      <c r="AI69" s="368">
        <v>5238</v>
      </c>
      <c r="AJ69" s="367">
        <v>2580</v>
      </c>
      <c r="AK69" s="32">
        <v>2637</v>
      </c>
      <c r="AL69" s="368">
        <v>5217</v>
      </c>
      <c r="AM69" s="367">
        <v>2089</v>
      </c>
      <c r="AN69" s="32">
        <v>2177</v>
      </c>
      <c r="AO69" s="368">
        <v>4266</v>
      </c>
      <c r="AP69" s="367">
        <v>1497</v>
      </c>
      <c r="AQ69" s="32">
        <v>1548</v>
      </c>
      <c r="AR69" s="368">
        <v>3045</v>
      </c>
      <c r="AS69" s="367">
        <v>987</v>
      </c>
      <c r="AT69" s="32">
        <v>1160</v>
      </c>
      <c r="AU69" s="368">
        <v>2147</v>
      </c>
      <c r="AV69" s="367">
        <v>669</v>
      </c>
      <c r="AW69" s="32">
        <v>798</v>
      </c>
      <c r="AX69" s="368">
        <v>1467</v>
      </c>
      <c r="AY69" s="367">
        <v>648</v>
      </c>
      <c r="AZ69" s="32">
        <v>892</v>
      </c>
      <c r="BA69" s="368">
        <v>1540</v>
      </c>
    </row>
    <row r="70" spans="1:53">
      <c r="A70" s="362" t="s">
        <v>553</v>
      </c>
      <c r="B70" s="369" t="s">
        <v>97</v>
      </c>
      <c r="C70" s="370">
        <v>12443</v>
      </c>
      <c r="D70" s="371">
        <v>12163</v>
      </c>
      <c r="E70" s="372">
        <v>24606</v>
      </c>
      <c r="F70" s="367">
        <v>1390</v>
      </c>
      <c r="G70" s="32">
        <v>1275</v>
      </c>
      <c r="H70" s="368">
        <v>2665</v>
      </c>
      <c r="I70" s="367">
        <v>1286</v>
      </c>
      <c r="J70" s="32">
        <v>1240</v>
      </c>
      <c r="K70" s="368">
        <v>2526</v>
      </c>
      <c r="L70" s="367">
        <v>1139</v>
      </c>
      <c r="M70" s="32">
        <v>1129</v>
      </c>
      <c r="N70" s="368">
        <v>2268</v>
      </c>
      <c r="O70" s="367">
        <v>1017</v>
      </c>
      <c r="P70" s="32">
        <v>1082</v>
      </c>
      <c r="Q70" s="368">
        <v>2099</v>
      </c>
      <c r="R70" s="367">
        <v>847</v>
      </c>
      <c r="S70" s="32">
        <v>890</v>
      </c>
      <c r="T70" s="368">
        <v>1737</v>
      </c>
      <c r="U70" s="367">
        <v>878</v>
      </c>
      <c r="V70" s="32">
        <v>851</v>
      </c>
      <c r="W70" s="368">
        <v>1729</v>
      </c>
      <c r="X70" s="367">
        <v>938</v>
      </c>
      <c r="Y70" s="32">
        <v>875</v>
      </c>
      <c r="Z70" s="368">
        <v>1813</v>
      </c>
      <c r="AA70" s="367">
        <v>819</v>
      </c>
      <c r="AB70" s="32">
        <v>817</v>
      </c>
      <c r="AC70" s="368">
        <v>1636</v>
      </c>
      <c r="AD70" s="367">
        <v>757</v>
      </c>
      <c r="AE70" s="32">
        <v>770</v>
      </c>
      <c r="AF70" s="368">
        <v>1527</v>
      </c>
      <c r="AG70" s="367">
        <v>752</v>
      </c>
      <c r="AH70" s="32">
        <v>664</v>
      </c>
      <c r="AI70" s="368">
        <v>1416</v>
      </c>
      <c r="AJ70" s="367">
        <v>744</v>
      </c>
      <c r="AK70" s="32">
        <v>729</v>
      </c>
      <c r="AL70" s="368">
        <v>1473</v>
      </c>
      <c r="AM70" s="367">
        <v>688</v>
      </c>
      <c r="AN70" s="32">
        <v>588</v>
      </c>
      <c r="AO70" s="368">
        <v>1276</v>
      </c>
      <c r="AP70" s="367">
        <v>491</v>
      </c>
      <c r="AQ70" s="32">
        <v>478</v>
      </c>
      <c r="AR70" s="368">
        <v>969</v>
      </c>
      <c r="AS70" s="367">
        <v>326</v>
      </c>
      <c r="AT70" s="32">
        <v>356</v>
      </c>
      <c r="AU70" s="368">
        <v>682</v>
      </c>
      <c r="AV70" s="367">
        <v>221</v>
      </c>
      <c r="AW70" s="32">
        <v>205</v>
      </c>
      <c r="AX70" s="368">
        <v>426</v>
      </c>
      <c r="AY70" s="367">
        <v>150</v>
      </c>
      <c r="AZ70" s="32">
        <v>213</v>
      </c>
      <c r="BA70" s="368">
        <v>363</v>
      </c>
    </row>
    <row r="71" spans="1:53">
      <c r="A71" s="362" t="s">
        <v>592</v>
      </c>
      <c r="B71" s="369" t="s">
        <v>9</v>
      </c>
      <c r="C71" s="370">
        <v>2187</v>
      </c>
      <c r="D71" s="371">
        <v>2022</v>
      </c>
      <c r="E71" s="372">
        <v>4209</v>
      </c>
      <c r="F71" s="367">
        <v>265</v>
      </c>
      <c r="G71" s="32">
        <v>260</v>
      </c>
      <c r="H71" s="368">
        <v>525</v>
      </c>
      <c r="I71" s="367">
        <v>231</v>
      </c>
      <c r="J71" s="32">
        <v>245</v>
      </c>
      <c r="K71" s="368">
        <v>476</v>
      </c>
      <c r="L71" s="367">
        <v>209</v>
      </c>
      <c r="M71" s="32">
        <v>181</v>
      </c>
      <c r="N71" s="368">
        <v>390</v>
      </c>
      <c r="O71" s="367">
        <v>234</v>
      </c>
      <c r="P71" s="32">
        <v>212</v>
      </c>
      <c r="Q71" s="368">
        <v>446</v>
      </c>
      <c r="R71" s="367">
        <v>146</v>
      </c>
      <c r="S71" s="32">
        <v>118</v>
      </c>
      <c r="T71" s="368">
        <v>264</v>
      </c>
      <c r="U71" s="367">
        <v>159</v>
      </c>
      <c r="V71" s="32">
        <v>156</v>
      </c>
      <c r="W71" s="368">
        <v>315</v>
      </c>
      <c r="X71" s="367">
        <v>134</v>
      </c>
      <c r="Y71" s="32">
        <v>113</v>
      </c>
      <c r="Z71" s="368">
        <v>247</v>
      </c>
      <c r="AA71" s="367">
        <v>128</v>
      </c>
      <c r="AB71" s="32">
        <v>104</v>
      </c>
      <c r="AC71" s="368">
        <v>232</v>
      </c>
      <c r="AD71" s="367">
        <v>115</v>
      </c>
      <c r="AE71" s="32">
        <v>109</v>
      </c>
      <c r="AF71" s="368">
        <v>224</v>
      </c>
      <c r="AG71" s="367">
        <v>115</v>
      </c>
      <c r="AH71" s="32">
        <v>104</v>
      </c>
      <c r="AI71" s="368">
        <v>219</v>
      </c>
      <c r="AJ71" s="367">
        <v>128</v>
      </c>
      <c r="AK71" s="32">
        <v>89</v>
      </c>
      <c r="AL71" s="368">
        <v>217</v>
      </c>
      <c r="AM71" s="367">
        <v>82</v>
      </c>
      <c r="AN71" s="32">
        <v>103</v>
      </c>
      <c r="AO71" s="368">
        <v>185</v>
      </c>
      <c r="AP71" s="367">
        <v>74</v>
      </c>
      <c r="AQ71" s="32">
        <v>56</v>
      </c>
      <c r="AR71" s="368">
        <v>130</v>
      </c>
      <c r="AS71" s="367">
        <v>73</v>
      </c>
      <c r="AT71" s="32">
        <v>53</v>
      </c>
      <c r="AU71" s="368">
        <v>126</v>
      </c>
      <c r="AV71" s="367">
        <v>53</v>
      </c>
      <c r="AW71" s="32">
        <v>54</v>
      </c>
      <c r="AX71" s="368">
        <v>107</v>
      </c>
      <c r="AY71" s="367">
        <v>41</v>
      </c>
      <c r="AZ71" s="32">
        <v>65</v>
      </c>
      <c r="BA71" s="368">
        <v>106</v>
      </c>
    </row>
    <row r="72" spans="1:53">
      <c r="A72" s="362" t="s">
        <v>604</v>
      </c>
      <c r="B72" s="369" t="s">
        <v>59</v>
      </c>
      <c r="C72" s="370">
        <v>379</v>
      </c>
      <c r="D72" s="371">
        <v>361</v>
      </c>
      <c r="E72" s="372">
        <v>740</v>
      </c>
      <c r="F72" s="367">
        <v>38</v>
      </c>
      <c r="G72" s="32">
        <v>47</v>
      </c>
      <c r="H72" s="368">
        <v>85</v>
      </c>
      <c r="I72" s="367">
        <v>67</v>
      </c>
      <c r="J72" s="32">
        <v>52</v>
      </c>
      <c r="K72" s="368">
        <v>119</v>
      </c>
      <c r="L72" s="367">
        <v>58</v>
      </c>
      <c r="M72" s="32">
        <v>48</v>
      </c>
      <c r="N72" s="368">
        <v>106</v>
      </c>
      <c r="O72" s="367">
        <v>17</v>
      </c>
      <c r="P72" s="32">
        <v>12</v>
      </c>
      <c r="Q72" s="368">
        <v>29</v>
      </c>
      <c r="R72" s="367">
        <v>17</v>
      </c>
      <c r="S72" s="32">
        <v>20</v>
      </c>
      <c r="T72" s="368">
        <v>37</v>
      </c>
      <c r="U72" s="367">
        <v>23</v>
      </c>
      <c r="V72" s="32">
        <v>20</v>
      </c>
      <c r="W72" s="368">
        <v>43</v>
      </c>
      <c r="X72" s="367">
        <v>27</v>
      </c>
      <c r="Y72" s="32">
        <v>27</v>
      </c>
      <c r="Z72" s="368">
        <v>54</v>
      </c>
      <c r="AA72" s="367">
        <v>18</v>
      </c>
      <c r="AB72" s="32">
        <v>20</v>
      </c>
      <c r="AC72" s="368">
        <v>38</v>
      </c>
      <c r="AD72" s="367">
        <v>16</v>
      </c>
      <c r="AE72" s="32">
        <v>17</v>
      </c>
      <c r="AF72" s="368">
        <v>33</v>
      </c>
      <c r="AG72" s="367">
        <v>30</v>
      </c>
      <c r="AH72" s="32">
        <v>18</v>
      </c>
      <c r="AI72" s="368">
        <v>48</v>
      </c>
      <c r="AJ72" s="367">
        <v>8</v>
      </c>
      <c r="AK72" s="32">
        <v>17</v>
      </c>
      <c r="AL72" s="368">
        <v>25</v>
      </c>
      <c r="AM72" s="367">
        <v>18</v>
      </c>
      <c r="AN72" s="32">
        <v>10</v>
      </c>
      <c r="AO72" s="368">
        <v>28</v>
      </c>
      <c r="AP72" s="367">
        <v>7</v>
      </c>
      <c r="AQ72" s="32">
        <v>12</v>
      </c>
      <c r="AR72" s="368">
        <v>19</v>
      </c>
      <c r="AS72" s="367">
        <v>14</v>
      </c>
      <c r="AT72" s="32">
        <v>14</v>
      </c>
      <c r="AU72" s="368">
        <v>28</v>
      </c>
      <c r="AV72" s="367">
        <v>11</v>
      </c>
      <c r="AW72" s="32">
        <v>19</v>
      </c>
      <c r="AX72" s="368">
        <v>30</v>
      </c>
      <c r="AY72" s="367">
        <v>8</v>
      </c>
      <c r="AZ72" s="32">
        <v>7</v>
      </c>
      <c r="BA72" s="368">
        <v>15</v>
      </c>
    </row>
    <row r="73" spans="1:53">
      <c r="A73" s="362" t="s">
        <v>585</v>
      </c>
      <c r="B73" s="369" t="s">
        <v>78</v>
      </c>
      <c r="C73" s="370">
        <v>1841</v>
      </c>
      <c r="D73" s="371">
        <v>1766</v>
      </c>
      <c r="E73" s="372">
        <v>3607</v>
      </c>
      <c r="F73" s="367">
        <v>256</v>
      </c>
      <c r="G73" s="32">
        <v>234</v>
      </c>
      <c r="H73" s="368">
        <v>490</v>
      </c>
      <c r="I73" s="367">
        <v>278</v>
      </c>
      <c r="J73" s="32">
        <v>277</v>
      </c>
      <c r="K73" s="368">
        <v>555</v>
      </c>
      <c r="L73" s="367">
        <v>186</v>
      </c>
      <c r="M73" s="32">
        <v>176</v>
      </c>
      <c r="N73" s="368">
        <v>362</v>
      </c>
      <c r="O73" s="367">
        <v>94</v>
      </c>
      <c r="P73" s="32">
        <v>76</v>
      </c>
      <c r="Q73" s="368">
        <v>170</v>
      </c>
      <c r="R73" s="367">
        <v>86</v>
      </c>
      <c r="S73" s="32">
        <v>104</v>
      </c>
      <c r="T73" s="368">
        <v>190</v>
      </c>
      <c r="U73" s="367">
        <v>104</v>
      </c>
      <c r="V73" s="32">
        <v>98</v>
      </c>
      <c r="W73" s="368">
        <v>202</v>
      </c>
      <c r="X73" s="367">
        <v>157</v>
      </c>
      <c r="Y73" s="32">
        <v>141</v>
      </c>
      <c r="Z73" s="368">
        <v>298</v>
      </c>
      <c r="AA73" s="367">
        <v>123</v>
      </c>
      <c r="AB73" s="32">
        <v>118</v>
      </c>
      <c r="AC73" s="368">
        <v>241</v>
      </c>
      <c r="AD73" s="367">
        <v>115</v>
      </c>
      <c r="AE73" s="32">
        <v>90</v>
      </c>
      <c r="AF73" s="368">
        <v>205</v>
      </c>
      <c r="AG73" s="367">
        <v>103</v>
      </c>
      <c r="AH73" s="32">
        <v>93</v>
      </c>
      <c r="AI73" s="368">
        <v>196</v>
      </c>
      <c r="AJ73" s="367">
        <v>80</v>
      </c>
      <c r="AK73" s="32">
        <v>81</v>
      </c>
      <c r="AL73" s="368">
        <v>161</v>
      </c>
      <c r="AM73" s="367">
        <v>81</v>
      </c>
      <c r="AN73" s="32">
        <v>62</v>
      </c>
      <c r="AO73" s="368">
        <v>143</v>
      </c>
      <c r="AP73" s="367">
        <v>54</v>
      </c>
      <c r="AQ73" s="32">
        <v>72</v>
      </c>
      <c r="AR73" s="368">
        <v>126</v>
      </c>
      <c r="AS73" s="367">
        <v>46</v>
      </c>
      <c r="AT73" s="32">
        <v>69</v>
      </c>
      <c r="AU73" s="368">
        <v>115</v>
      </c>
      <c r="AV73" s="367">
        <v>40</v>
      </c>
      <c r="AW73" s="32">
        <v>36</v>
      </c>
      <c r="AX73" s="368">
        <v>76</v>
      </c>
      <c r="AY73" s="367">
        <v>38</v>
      </c>
      <c r="AZ73" s="32">
        <v>40</v>
      </c>
      <c r="BA73" s="368">
        <v>78</v>
      </c>
    </row>
    <row r="74" spans="1:53">
      <c r="A74" s="362" t="s">
        <v>625</v>
      </c>
      <c r="B74" s="369" t="s">
        <v>107</v>
      </c>
      <c r="C74" s="370">
        <v>473</v>
      </c>
      <c r="D74" s="371">
        <v>479</v>
      </c>
      <c r="E74" s="372">
        <v>952</v>
      </c>
      <c r="F74" s="367">
        <v>67</v>
      </c>
      <c r="G74" s="32">
        <v>66</v>
      </c>
      <c r="H74" s="368">
        <v>133</v>
      </c>
      <c r="I74" s="367">
        <v>54</v>
      </c>
      <c r="J74" s="32">
        <v>60</v>
      </c>
      <c r="K74" s="368">
        <v>114</v>
      </c>
      <c r="L74" s="367">
        <v>39</v>
      </c>
      <c r="M74" s="32">
        <v>38</v>
      </c>
      <c r="N74" s="368">
        <v>77</v>
      </c>
      <c r="O74" s="367">
        <v>13</v>
      </c>
      <c r="P74" s="32">
        <v>15</v>
      </c>
      <c r="Q74" s="368">
        <v>28</v>
      </c>
      <c r="R74" s="367">
        <v>28</v>
      </c>
      <c r="S74" s="32">
        <v>34</v>
      </c>
      <c r="T74" s="368">
        <v>62</v>
      </c>
      <c r="U74" s="367">
        <v>34</v>
      </c>
      <c r="V74" s="32">
        <v>33</v>
      </c>
      <c r="W74" s="368">
        <v>67</v>
      </c>
      <c r="X74" s="367">
        <v>42</v>
      </c>
      <c r="Y74" s="32">
        <v>23</v>
      </c>
      <c r="Z74" s="368">
        <v>65</v>
      </c>
      <c r="AA74" s="367">
        <v>26</v>
      </c>
      <c r="AB74" s="32">
        <v>27</v>
      </c>
      <c r="AC74" s="368">
        <v>53</v>
      </c>
      <c r="AD74" s="367">
        <v>38</v>
      </c>
      <c r="AE74" s="32">
        <v>40</v>
      </c>
      <c r="AF74" s="368">
        <v>78</v>
      </c>
      <c r="AG74" s="367">
        <v>34</v>
      </c>
      <c r="AH74" s="32">
        <v>33</v>
      </c>
      <c r="AI74" s="368">
        <v>67</v>
      </c>
      <c r="AJ74" s="367">
        <v>35</v>
      </c>
      <c r="AK74" s="32">
        <v>31</v>
      </c>
      <c r="AL74" s="368">
        <v>66</v>
      </c>
      <c r="AM74" s="367">
        <v>18</v>
      </c>
      <c r="AN74" s="32">
        <v>18</v>
      </c>
      <c r="AO74" s="368">
        <v>36</v>
      </c>
      <c r="AP74" s="367">
        <v>16</v>
      </c>
      <c r="AQ74" s="32">
        <v>22</v>
      </c>
      <c r="AR74" s="368">
        <v>38</v>
      </c>
      <c r="AS74" s="367">
        <v>13</v>
      </c>
      <c r="AT74" s="32">
        <v>22</v>
      </c>
      <c r="AU74" s="368">
        <v>35</v>
      </c>
      <c r="AV74" s="367">
        <v>9</v>
      </c>
      <c r="AW74" s="32">
        <v>6</v>
      </c>
      <c r="AX74" s="368">
        <v>15</v>
      </c>
      <c r="AY74" s="367">
        <v>8</v>
      </c>
      <c r="AZ74" s="32">
        <v>11</v>
      </c>
      <c r="BA74" s="368">
        <v>19</v>
      </c>
    </row>
    <row r="75" spans="1:53">
      <c r="A75" s="362" t="s">
        <v>586</v>
      </c>
      <c r="B75" s="369" t="s">
        <v>79</v>
      </c>
      <c r="C75" s="370">
        <v>2591</v>
      </c>
      <c r="D75" s="371">
        <v>2291</v>
      </c>
      <c r="E75" s="372">
        <v>4882</v>
      </c>
      <c r="F75" s="367">
        <v>316</v>
      </c>
      <c r="G75" s="32">
        <v>251</v>
      </c>
      <c r="H75" s="368">
        <v>567</v>
      </c>
      <c r="I75" s="367">
        <v>269</v>
      </c>
      <c r="J75" s="32">
        <v>241</v>
      </c>
      <c r="K75" s="368">
        <v>510</v>
      </c>
      <c r="L75" s="367">
        <v>246</v>
      </c>
      <c r="M75" s="32">
        <v>232</v>
      </c>
      <c r="N75" s="368">
        <v>478</v>
      </c>
      <c r="O75" s="367">
        <v>208</v>
      </c>
      <c r="P75" s="32">
        <v>203</v>
      </c>
      <c r="Q75" s="368">
        <v>411</v>
      </c>
      <c r="R75" s="367">
        <v>170</v>
      </c>
      <c r="S75" s="32">
        <v>137</v>
      </c>
      <c r="T75" s="368">
        <v>307</v>
      </c>
      <c r="U75" s="367">
        <v>171</v>
      </c>
      <c r="V75" s="32">
        <v>159</v>
      </c>
      <c r="W75" s="368">
        <v>330</v>
      </c>
      <c r="X75" s="367">
        <v>207</v>
      </c>
      <c r="Y75" s="32">
        <v>152</v>
      </c>
      <c r="Z75" s="368">
        <v>359</v>
      </c>
      <c r="AA75" s="367">
        <v>213</v>
      </c>
      <c r="AB75" s="32">
        <v>175</v>
      </c>
      <c r="AC75" s="368">
        <v>388</v>
      </c>
      <c r="AD75" s="367">
        <v>158</v>
      </c>
      <c r="AE75" s="32">
        <v>135</v>
      </c>
      <c r="AF75" s="368">
        <v>293</v>
      </c>
      <c r="AG75" s="367">
        <v>161</v>
      </c>
      <c r="AH75" s="32">
        <v>123</v>
      </c>
      <c r="AI75" s="368">
        <v>284</v>
      </c>
      <c r="AJ75" s="367">
        <v>109</v>
      </c>
      <c r="AK75" s="32">
        <v>122</v>
      </c>
      <c r="AL75" s="368">
        <v>231</v>
      </c>
      <c r="AM75" s="367">
        <v>95</v>
      </c>
      <c r="AN75" s="32">
        <v>103</v>
      </c>
      <c r="AO75" s="368">
        <v>198</v>
      </c>
      <c r="AP75" s="367">
        <v>97</v>
      </c>
      <c r="AQ75" s="32">
        <v>93</v>
      </c>
      <c r="AR75" s="368">
        <v>190</v>
      </c>
      <c r="AS75" s="367">
        <v>68</v>
      </c>
      <c r="AT75" s="32">
        <v>79</v>
      </c>
      <c r="AU75" s="368">
        <v>147</v>
      </c>
      <c r="AV75" s="367">
        <v>58</v>
      </c>
      <c r="AW75" s="32">
        <v>53</v>
      </c>
      <c r="AX75" s="368">
        <v>111</v>
      </c>
      <c r="AY75" s="367">
        <v>44</v>
      </c>
      <c r="AZ75" s="32">
        <v>34</v>
      </c>
      <c r="BA75" s="368">
        <v>78</v>
      </c>
    </row>
    <row r="76" spans="1:53">
      <c r="A76" s="362" t="s">
        <v>546</v>
      </c>
      <c r="B76" s="369" t="s">
        <v>40</v>
      </c>
      <c r="C76" s="370">
        <v>1899</v>
      </c>
      <c r="D76" s="371">
        <v>1836</v>
      </c>
      <c r="E76" s="372">
        <v>3735</v>
      </c>
      <c r="F76" s="367">
        <v>252</v>
      </c>
      <c r="G76" s="32">
        <v>231</v>
      </c>
      <c r="H76" s="368">
        <v>483</v>
      </c>
      <c r="I76" s="367">
        <v>218</v>
      </c>
      <c r="J76" s="32">
        <v>210</v>
      </c>
      <c r="K76" s="368">
        <v>428</v>
      </c>
      <c r="L76" s="367">
        <v>168</v>
      </c>
      <c r="M76" s="32">
        <v>176</v>
      </c>
      <c r="N76" s="368">
        <v>344</v>
      </c>
      <c r="O76" s="367">
        <v>165</v>
      </c>
      <c r="P76" s="32">
        <v>131</v>
      </c>
      <c r="Q76" s="368">
        <v>296</v>
      </c>
      <c r="R76" s="367">
        <v>147</v>
      </c>
      <c r="S76" s="32">
        <v>152</v>
      </c>
      <c r="T76" s="368">
        <v>299</v>
      </c>
      <c r="U76" s="367">
        <v>157</v>
      </c>
      <c r="V76" s="32">
        <v>151</v>
      </c>
      <c r="W76" s="368">
        <v>308</v>
      </c>
      <c r="X76" s="367">
        <v>159</v>
      </c>
      <c r="Y76" s="32">
        <v>136</v>
      </c>
      <c r="Z76" s="368">
        <v>295</v>
      </c>
      <c r="AA76" s="367">
        <v>121</v>
      </c>
      <c r="AB76" s="32">
        <v>129</v>
      </c>
      <c r="AC76" s="368">
        <v>250</v>
      </c>
      <c r="AD76" s="367">
        <v>103</v>
      </c>
      <c r="AE76" s="32">
        <v>106</v>
      </c>
      <c r="AF76" s="368">
        <v>209</v>
      </c>
      <c r="AG76" s="367">
        <v>93</v>
      </c>
      <c r="AH76" s="32">
        <v>91</v>
      </c>
      <c r="AI76" s="368">
        <v>184</v>
      </c>
      <c r="AJ76" s="367">
        <v>105</v>
      </c>
      <c r="AK76" s="32">
        <v>81</v>
      </c>
      <c r="AL76" s="368">
        <v>186</v>
      </c>
      <c r="AM76" s="367">
        <v>85</v>
      </c>
      <c r="AN76" s="32">
        <v>78</v>
      </c>
      <c r="AO76" s="368">
        <v>163</v>
      </c>
      <c r="AP76" s="367">
        <v>53</v>
      </c>
      <c r="AQ76" s="32">
        <v>73</v>
      </c>
      <c r="AR76" s="368">
        <v>126</v>
      </c>
      <c r="AS76" s="367">
        <v>33</v>
      </c>
      <c r="AT76" s="32">
        <v>37</v>
      </c>
      <c r="AU76" s="368">
        <v>70</v>
      </c>
      <c r="AV76" s="367">
        <v>23</v>
      </c>
      <c r="AW76" s="32">
        <v>33</v>
      </c>
      <c r="AX76" s="368">
        <v>56</v>
      </c>
      <c r="AY76" s="367">
        <v>16</v>
      </c>
      <c r="AZ76" s="32">
        <v>21</v>
      </c>
      <c r="BA76" s="368">
        <v>37</v>
      </c>
    </row>
    <row r="77" spans="1:53">
      <c r="A77" s="362" t="s">
        <v>569</v>
      </c>
      <c r="B77" s="369" t="s">
        <v>49</v>
      </c>
      <c r="C77" s="370">
        <v>5223</v>
      </c>
      <c r="D77" s="371">
        <v>4787</v>
      </c>
      <c r="E77" s="372">
        <v>10010</v>
      </c>
      <c r="F77" s="367">
        <v>664</v>
      </c>
      <c r="G77" s="32">
        <v>572</v>
      </c>
      <c r="H77" s="368">
        <v>1236</v>
      </c>
      <c r="I77" s="367">
        <v>667</v>
      </c>
      <c r="J77" s="32">
        <v>553</v>
      </c>
      <c r="K77" s="368">
        <v>1220</v>
      </c>
      <c r="L77" s="367">
        <v>498</v>
      </c>
      <c r="M77" s="32">
        <v>450</v>
      </c>
      <c r="N77" s="368">
        <v>948</v>
      </c>
      <c r="O77" s="367">
        <v>397</v>
      </c>
      <c r="P77" s="32">
        <v>353</v>
      </c>
      <c r="Q77" s="368">
        <v>750</v>
      </c>
      <c r="R77" s="367">
        <v>382</v>
      </c>
      <c r="S77" s="32">
        <v>340</v>
      </c>
      <c r="T77" s="368">
        <v>722</v>
      </c>
      <c r="U77" s="367">
        <v>310</v>
      </c>
      <c r="V77" s="32">
        <v>301</v>
      </c>
      <c r="W77" s="368">
        <v>611</v>
      </c>
      <c r="X77" s="367">
        <v>374</v>
      </c>
      <c r="Y77" s="32">
        <v>359</v>
      </c>
      <c r="Z77" s="368">
        <v>733</v>
      </c>
      <c r="AA77" s="367">
        <v>331</v>
      </c>
      <c r="AB77" s="32">
        <v>313</v>
      </c>
      <c r="AC77" s="368">
        <v>644</v>
      </c>
      <c r="AD77" s="367">
        <v>286</v>
      </c>
      <c r="AE77" s="32">
        <v>302</v>
      </c>
      <c r="AF77" s="368">
        <v>588</v>
      </c>
      <c r="AG77" s="367">
        <v>268</v>
      </c>
      <c r="AH77" s="32">
        <v>249</v>
      </c>
      <c r="AI77" s="368">
        <v>517</v>
      </c>
      <c r="AJ77" s="367">
        <v>270</v>
      </c>
      <c r="AK77" s="32">
        <v>251</v>
      </c>
      <c r="AL77" s="368">
        <v>521</v>
      </c>
      <c r="AM77" s="367">
        <v>229</v>
      </c>
      <c r="AN77" s="32">
        <v>218</v>
      </c>
      <c r="AO77" s="368">
        <v>447</v>
      </c>
      <c r="AP77" s="367">
        <v>222</v>
      </c>
      <c r="AQ77" s="32">
        <v>184</v>
      </c>
      <c r="AR77" s="368">
        <v>406</v>
      </c>
      <c r="AS77" s="367">
        <v>150</v>
      </c>
      <c r="AT77" s="32">
        <v>133</v>
      </c>
      <c r="AU77" s="368">
        <v>283</v>
      </c>
      <c r="AV77" s="367">
        <v>98</v>
      </c>
      <c r="AW77" s="32">
        <v>97</v>
      </c>
      <c r="AX77" s="368">
        <v>195</v>
      </c>
      <c r="AY77" s="367">
        <v>78</v>
      </c>
      <c r="AZ77" s="32">
        <v>110</v>
      </c>
      <c r="BA77" s="368">
        <v>188</v>
      </c>
    </row>
    <row r="78" spans="1:53">
      <c r="A78" s="362" t="s">
        <v>554</v>
      </c>
      <c r="B78" s="369" t="s">
        <v>98</v>
      </c>
      <c r="C78" s="370">
        <v>46791</v>
      </c>
      <c r="D78" s="371">
        <v>45573</v>
      </c>
      <c r="E78" s="372">
        <v>92364</v>
      </c>
      <c r="F78" s="367">
        <v>4492</v>
      </c>
      <c r="G78" s="32">
        <v>4151</v>
      </c>
      <c r="H78" s="368">
        <v>8643</v>
      </c>
      <c r="I78" s="367">
        <v>4175</v>
      </c>
      <c r="J78" s="32">
        <v>3991</v>
      </c>
      <c r="K78" s="368">
        <v>8166</v>
      </c>
      <c r="L78" s="367">
        <v>3901</v>
      </c>
      <c r="M78" s="32">
        <v>3779</v>
      </c>
      <c r="N78" s="368">
        <v>7680</v>
      </c>
      <c r="O78" s="367">
        <v>4047</v>
      </c>
      <c r="P78" s="32">
        <v>4002</v>
      </c>
      <c r="Q78" s="368">
        <v>8049</v>
      </c>
      <c r="R78" s="367">
        <v>4102</v>
      </c>
      <c r="S78" s="32">
        <v>3868</v>
      </c>
      <c r="T78" s="368">
        <v>7970</v>
      </c>
      <c r="U78" s="367">
        <v>4051</v>
      </c>
      <c r="V78" s="32">
        <v>3927</v>
      </c>
      <c r="W78" s="368">
        <v>7978</v>
      </c>
      <c r="X78" s="367">
        <v>4075</v>
      </c>
      <c r="Y78" s="32">
        <v>3607</v>
      </c>
      <c r="Z78" s="368">
        <v>7682</v>
      </c>
      <c r="AA78" s="367">
        <v>3352</v>
      </c>
      <c r="AB78" s="32">
        <v>3294</v>
      </c>
      <c r="AC78" s="368">
        <v>6646</v>
      </c>
      <c r="AD78" s="367">
        <v>2878</v>
      </c>
      <c r="AE78" s="32">
        <v>2856</v>
      </c>
      <c r="AF78" s="368">
        <v>5734</v>
      </c>
      <c r="AG78" s="367">
        <v>2976</v>
      </c>
      <c r="AH78" s="32">
        <v>2771</v>
      </c>
      <c r="AI78" s="368">
        <v>5747</v>
      </c>
      <c r="AJ78" s="367">
        <v>2668</v>
      </c>
      <c r="AK78" s="32">
        <v>2748</v>
      </c>
      <c r="AL78" s="368">
        <v>5416</v>
      </c>
      <c r="AM78" s="367">
        <v>2263</v>
      </c>
      <c r="AN78" s="32">
        <v>2292</v>
      </c>
      <c r="AO78" s="368">
        <v>4555</v>
      </c>
      <c r="AP78" s="367">
        <v>1497</v>
      </c>
      <c r="AQ78" s="32">
        <v>1581</v>
      </c>
      <c r="AR78" s="368">
        <v>3078</v>
      </c>
      <c r="AS78" s="367">
        <v>1045</v>
      </c>
      <c r="AT78" s="32">
        <v>1212</v>
      </c>
      <c r="AU78" s="368">
        <v>2257</v>
      </c>
      <c r="AV78" s="367">
        <v>651</v>
      </c>
      <c r="AW78" s="32">
        <v>753</v>
      </c>
      <c r="AX78" s="368">
        <v>1404</v>
      </c>
      <c r="AY78" s="367">
        <v>618</v>
      </c>
      <c r="AZ78" s="32">
        <v>739</v>
      </c>
      <c r="BA78" s="368">
        <v>1357</v>
      </c>
    </row>
    <row r="79" spans="1:53">
      <c r="A79" s="362" t="s">
        <v>605</v>
      </c>
      <c r="B79" s="369" t="s">
        <v>60</v>
      </c>
      <c r="C79" s="370">
        <v>214</v>
      </c>
      <c r="D79" s="371">
        <v>196</v>
      </c>
      <c r="E79" s="372">
        <v>410</v>
      </c>
      <c r="F79" s="367">
        <v>23</v>
      </c>
      <c r="G79" s="32">
        <v>22</v>
      </c>
      <c r="H79" s="368">
        <v>45</v>
      </c>
      <c r="I79" s="367">
        <v>23</v>
      </c>
      <c r="J79" s="32">
        <v>23</v>
      </c>
      <c r="K79" s="368">
        <v>46</v>
      </c>
      <c r="L79" s="367">
        <v>18</v>
      </c>
      <c r="M79" s="32">
        <v>19</v>
      </c>
      <c r="N79" s="368">
        <v>37</v>
      </c>
      <c r="O79" s="367">
        <v>10</v>
      </c>
      <c r="P79" s="32">
        <v>12</v>
      </c>
      <c r="Q79" s="368">
        <v>22</v>
      </c>
      <c r="R79" s="367">
        <v>10</v>
      </c>
      <c r="S79" s="32">
        <v>12</v>
      </c>
      <c r="T79" s="368">
        <v>22</v>
      </c>
      <c r="U79" s="367">
        <v>17</v>
      </c>
      <c r="V79" s="32">
        <v>6</v>
      </c>
      <c r="W79" s="368">
        <v>23</v>
      </c>
      <c r="X79" s="367">
        <v>13</v>
      </c>
      <c r="Y79" s="32">
        <v>16</v>
      </c>
      <c r="Z79" s="368">
        <v>29</v>
      </c>
      <c r="AA79" s="367">
        <v>17</v>
      </c>
      <c r="AB79" s="32">
        <v>16</v>
      </c>
      <c r="AC79" s="368">
        <v>33</v>
      </c>
      <c r="AD79" s="367">
        <v>20</v>
      </c>
      <c r="AE79" s="32">
        <v>10</v>
      </c>
      <c r="AF79" s="368">
        <v>30</v>
      </c>
      <c r="AG79" s="367">
        <v>6</v>
      </c>
      <c r="AH79" s="32">
        <v>8</v>
      </c>
      <c r="AI79" s="368">
        <v>14</v>
      </c>
      <c r="AJ79" s="367">
        <v>8</v>
      </c>
      <c r="AK79" s="32">
        <v>11</v>
      </c>
      <c r="AL79" s="368">
        <v>19</v>
      </c>
      <c r="AM79" s="367">
        <v>5</v>
      </c>
      <c r="AN79" s="32">
        <v>5</v>
      </c>
      <c r="AO79" s="368">
        <v>10</v>
      </c>
      <c r="AP79" s="367">
        <v>11</v>
      </c>
      <c r="AQ79" s="32">
        <v>12</v>
      </c>
      <c r="AR79" s="368">
        <v>23</v>
      </c>
      <c r="AS79" s="367">
        <v>15</v>
      </c>
      <c r="AT79" s="32">
        <v>14</v>
      </c>
      <c r="AU79" s="368">
        <v>29</v>
      </c>
      <c r="AV79" s="367">
        <v>10</v>
      </c>
      <c r="AW79" s="32">
        <v>6</v>
      </c>
      <c r="AX79" s="368">
        <v>16</v>
      </c>
      <c r="AY79" s="367">
        <v>8</v>
      </c>
      <c r="AZ79" s="32">
        <v>5</v>
      </c>
      <c r="BA79" s="368">
        <v>13</v>
      </c>
    </row>
    <row r="80" spans="1:53">
      <c r="A80" s="362" t="s">
        <v>579</v>
      </c>
      <c r="B80" s="369" t="s">
        <v>73</v>
      </c>
      <c r="C80" s="370">
        <v>2510</v>
      </c>
      <c r="D80" s="371">
        <v>2282</v>
      </c>
      <c r="E80" s="372">
        <v>4792</v>
      </c>
      <c r="F80" s="367">
        <v>314</v>
      </c>
      <c r="G80" s="32">
        <v>310</v>
      </c>
      <c r="H80" s="368">
        <v>624</v>
      </c>
      <c r="I80" s="367">
        <v>345</v>
      </c>
      <c r="J80" s="32">
        <v>280</v>
      </c>
      <c r="K80" s="368">
        <v>625</v>
      </c>
      <c r="L80" s="367">
        <v>246</v>
      </c>
      <c r="M80" s="32">
        <v>230</v>
      </c>
      <c r="N80" s="368">
        <v>476</v>
      </c>
      <c r="O80" s="367">
        <v>163</v>
      </c>
      <c r="P80" s="32">
        <v>144</v>
      </c>
      <c r="Q80" s="368">
        <v>307</v>
      </c>
      <c r="R80" s="367">
        <v>158</v>
      </c>
      <c r="S80" s="32">
        <v>126</v>
      </c>
      <c r="T80" s="368">
        <v>284</v>
      </c>
      <c r="U80" s="367">
        <v>161</v>
      </c>
      <c r="V80" s="32">
        <v>138</v>
      </c>
      <c r="W80" s="368">
        <v>299</v>
      </c>
      <c r="X80" s="367">
        <v>168</v>
      </c>
      <c r="Y80" s="32">
        <v>182</v>
      </c>
      <c r="Z80" s="368">
        <v>350</v>
      </c>
      <c r="AA80" s="367">
        <v>161</v>
      </c>
      <c r="AB80" s="32">
        <v>169</v>
      </c>
      <c r="AC80" s="368">
        <v>330</v>
      </c>
      <c r="AD80" s="367">
        <v>134</v>
      </c>
      <c r="AE80" s="32">
        <v>126</v>
      </c>
      <c r="AF80" s="368">
        <v>260</v>
      </c>
      <c r="AG80" s="367">
        <v>152</v>
      </c>
      <c r="AH80" s="32">
        <v>110</v>
      </c>
      <c r="AI80" s="368">
        <v>262</v>
      </c>
      <c r="AJ80" s="367">
        <v>150</v>
      </c>
      <c r="AK80" s="32">
        <v>112</v>
      </c>
      <c r="AL80" s="368">
        <v>262</v>
      </c>
      <c r="AM80" s="367">
        <v>104</v>
      </c>
      <c r="AN80" s="32">
        <v>85</v>
      </c>
      <c r="AO80" s="368">
        <v>189</v>
      </c>
      <c r="AP80" s="367">
        <v>83</v>
      </c>
      <c r="AQ80" s="32">
        <v>105</v>
      </c>
      <c r="AR80" s="368">
        <v>188</v>
      </c>
      <c r="AS80" s="367">
        <v>72</v>
      </c>
      <c r="AT80" s="32">
        <v>60</v>
      </c>
      <c r="AU80" s="368">
        <v>132</v>
      </c>
      <c r="AV80" s="367">
        <v>51</v>
      </c>
      <c r="AW80" s="32">
        <v>54</v>
      </c>
      <c r="AX80" s="368">
        <v>105</v>
      </c>
      <c r="AY80" s="367">
        <v>48</v>
      </c>
      <c r="AZ80" s="32">
        <v>50</v>
      </c>
      <c r="BA80" s="368">
        <v>98</v>
      </c>
    </row>
    <row r="81" spans="1:53">
      <c r="A81" s="362" t="s">
        <v>587</v>
      </c>
      <c r="B81" s="369" t="s">
        <v>80</v>
      </c>
      <c r="C81" s="370">
        <v>3454</v>
      </c>
      <c r="D81" s="371">
        <v>3181</v>
      </c>
      <c r="E81" s="372">
        <v>6635</v>
      </c>
      <c r="F81" s="367">
        <v>414</v>
      </c>
      <c r="G81" s="32">
        <v>349</v>
      </c>
      <c r="H81" s="368">
        <v>763</v>
      </c>
      <c r="I81" s="367">
        <v>471</v>
      </c>
      <c r="J81" s="32">
        <v>450</v>
      </c>
      <c r="K81" s="368">
        <v>921</v>
      </c>
      <c r="L81" s="367">
        <v>353</v>
      </c>
      <c r="M81" s="32">
        <v>316</v>
      </c>
      <c r="N81" s="368">
        <v>669</v>
      </c>
      <c r="O81" s="367">
        <v>281</v>
      </c>
      <c r="P81" s="32">
        <v>231</v>
      </c>
      <c r="Q81" s="368">
        <v>512</v>
      </c>
      <c r="R81" s="367">
        <v>238</v>
      </c>
      <c r="S81" s="32">
        <v>152</v>
      </c>
      <c r="T81" s="368">
        <v>390</v>
      </c>
      <c r="U81" s="367">
        <v>178</v>
      </c>
      <c r="V81" s="32">
        <v>207</v>
      </c>
      <c r="W81" s="368">
        <v>385</v>
      </c>
      <c r="X81" s="367">
        <v>218</v>
      </c>
      <c r="Y81" s="32">
        <v>218</v>
      </c>
      <c r="Z81" s="368">
        <v>436</v>
      </c>
      <c r="AA81" s="367">
        <v>211</v>
      </c>
      <c r="AB81" s="32">
        <v>203</v>
      </c>
      <c r="AC81" s="368">
        <v>414</v>
      </c>
      <c r="AD81" s="367">
        <v>186</v>
      </c>
      <c r="AE81" s="32">
        <v>174</v>
      </c>
      <c r="AF81" s="368">
        <v>360</v>
      </c>
      <c r="AG81" s="367">
        <v>191</v>
      </c>
      <c r="AH81" s="32">
        <v>152</v>
      </c>
      <c r="AI81" s="368">
        <v>343</v>
      </c>
      <c r="AJ81" s="367">
        <v>184</v>
      </c>
      <c r="AK81" s="32">
        <v>172</v>
      </c>
      <c r="AL81" s="368">
        <v>356</v>
      </c>
      <c r="AM81" s="367">
        <v>157</v>
      </c>
      <c r="AN81" s="32">
        <v>171</v>
      </c>
      <c r="AO81" s="368">
        <v>328</v>
      </c>
      <c r="AP81" s="367">
        <v>122</v>
      </c>
      <c r="AQ81" s="32">
        <v>120</v>
      </c>
      <c r="AR81" s="368">
        <v>242</v>
      </c>
      <c r="AS81" s="367">
        <v>103</v>
      </c>
      <c r="AT81" s="32">
        <v>106</v>
      </c>
      <c r="AU81" s="368">
        <v>209</v>
      </c>
      <c r="AV81" s="367">
        <v>83</v>
      </c>
      <c r="AW81" s="32">
        <v>87</v>
      </c>
      <c r="AX81" s="368">
        <v>170</v>
      </c>
      <c r="AY81" s="367">
        <v>65</v>
      </c>
      <c r="AZ81" s="32">
        <v>72</v>
      </c>
      <c r="BA81" s="368">
        <v>137</v>
      </c>
    </row>
    <row r="82" spans="1:53">
      <c r="A82" s="362" t="s">
        <v>629</v>
      </c>
      <c r="B82" s="369" t="s">
        <v>38</v>
      </c>
      <c r="C82" s="370">
        <v>1972</v>
      </c>
      <c r="D82" s="371">
        <v>1967</v>
      </c>
      <c r="E82" s="372">
        <v>3939</v>
      </c>
      <c r="F82" s="367">
        <v>257</v>
      </c>
      <c r="G82" s="32">
        <v>285</v>
      </c>
      <c r="H82" s="368">
        <v>542</v>
      </c>
      <c r="I82" s="367">
        <v>303</v>
      </c>
      <c r="J82" s="32">
        <v>255</v>
      </c>
      <c r="K82" s="368">
        <v>558</v>
      </c>
      <c r="L82" s="367">
        <v>204</v>
      </c>
      <c r="M82" s="32">
        <v>214</v>
      </c>
      <c r="N82" s="368">
        <v>418</v>
      </c>
      <c r="O82" s="367">
        <v>160</v>
      </c>
      <c r="P82" s="32">
        <v>144</v>
      </c>
      <c r="Q82" s="368">
        <v>304</v>
      </c>
      <c r="R82" s="367">
        <v>119</v>
      </c>
      <c r="S82" s="32">
        <v>114</v>
      </c>
      <c r="T82" s="368">
        <v>233</v>
      </c>
      <c r="U82" s="367">
        <v>97</v>
      </c>
      <c r="V82" s="32">
        <v>112</v>
      </c>
      <c r="W82" s="368">
        <v>209</v>
      </c>
      <c r="X82" s="367">
        <v>129</v>
      </c>
      <c r="Y82" s="32">
        <v>138</v>
      </c>
      <c r="Z82" s="368">
        <v>267</v>
      </c>
      <c r="AA82" s="367">
        <v>113</v>
      </c>
      <c r="AB82" s="32">
        <v>120</v>
      </c>
      <c r="AC82" s="368">
        <v>233</v>
      </c>
      <c r="AD82" s="367">
        <v>108</v>
      </c>
      <c r="AE82" s="32">
        <v>108</v>
      </c>
      <c r="AF82" s="368">
        <v>216</v>
      </c>
      <c r="AG82" s="367">
        <v>92</v>
      </c>
      <c r="AH82" s="32">
        <v>85</v>
      </c>
      <c r="AI82" s="368">
        <v>177</v>
      </c>
      <c r="AJ82" s="367">
        <v>99</v>
      </c>
      <c r="AK82" s="32">
        <v>87</v>
      </c>
      <c r="AL82" s="368">
        <v>186</v>
      </c>
      <c r="AM82" s="367">
        <v>98</v>
      </c>
      <c r="AN82" s="32">
        <v>85</v>
      </c>
      <c r="AO82" s="368">
        <v>183</v>
      </c>
      <c r="AP82" s="367">
        <v>83</v>
      </c>
      <c r="AQ82" s="32">
        <v>77</v>
      </c>
      <c r="AR82" s="368">
        <v>160</v>
      </c>
      <c r="AS82" s="367">
        <v>63</v>
      </c>
      <c r="AT82" s="32">
        <v>53</v>
      </c>
      <c r="AU82" s="368">
        <v>116</v>
      </c>
      <c r="AV82" s="367">
        <v>26</v>
      </c>
      <c r="AW82" s="32">
        <v>39</v>
      </c>
      <c r="AX82" s="368">
        <v>65</v>
      </c>
      <c r="AY82" s="367">
        <v>23</v>
      </c>
      <c r="AZ82" s="32">
        <v>52</v>
      </c>
      <c r="BA82" s="368">
        <v>75</v>
      </c>
    </row>
    <row r="83" spans="1:53">
      <c r="A83" s="362" t="s">
        <v>570</v>
      </c>
      <c r="B83" s="369" t="s">
        <v>50</v>
      </c>
      <c r="C83" s="370">
        <v>2005</v>
      </c>
      <c r="D83" s="371">
        <v>1896</v>
      </c>
      <c r="E83" s="372">
        <v>3901</v>
      </c>
      <c r="F83" s="367">
        <v>293</v>
      </c>
      <c r="G83" s="32">
        <v>242</v>
      </c>
      <c r="H83" s="368">
        <v>535</v>
      </c>
      <c r="I83" s="367">
        <v>297</v>
      </c>
      <c r="J83" s="32">
        <v>295</v>
      </c>
      <c r="K83" s="368">
        <v>592</v>
      </c>
      <c r="L83" s="367">
        <v>228</v>
      </c>
      <c r="M83" s="32">
        <v>205</v>
      </c>
      <c r="N83" s="368">
        <v>433</v>
      </c>
      <c r="O83" s="367">
        <v>168</v>
      </c>
      <c r="P83" s="32">
        <v>122</v>
      </c>
      <c r="Q83" s="368">
        <v>290</v>
      </c>
      <c r="R83" s="367">
        <v>89</v>
      </c>
      <c r="S83" s="32">
        <v>91</v>
      </c>
      <c r="T83" s="368">
        <v>180</v>
      </c>
      <c r="U83" s="367">
        <v>91</v>
      </c>
      <c r="V83" s="32">
        <v>116</v>
      </c>
      <c r="W83" s="368">
        <v>207</v>
      </c>
      <c r="X83" s="367">
        <v>109</v>
      </c>
      <c r="Y83" s="32">
        <v>134</v>
      </c>
      <c r="Z83" s="368">
        <v>243</v>
      </c>
      <c r="AA83" s="367">
        <v>111</v>
      </c>
      <c r="AB83" s="32">
        <v>120</v>
      </c>
      <c r="AC83" s="368">
        <v>231</v>
      </c>
      <c r="AD83" s="367">
        <v>114</v>
      </c>
      <c r="AE83" s="32">
        <v>113</v>
      </c>
      <c r="AF83" s="368">
        <v>227</v>
      </c>
      <c r="AG83" s="367">
        <v>100</v>
      </c>
      <c r="AH83" s="32">
        <v>98</v>
      </c>
      <c r="AI83" s="368">
        <v>198</v>
      </c>
      <c r="AJ83" s="367">
        <v>108</v>
      </c>
      <c r="AK83" s="32">
        <v>83</v>
      </c>
      <c r="AL83" s="368">
        <v>191</v>
      </c>
      <c r="AM83" s="367">
        <v>73</v>
      </c>
      <c r="AN83" s="32">
        <v>59</v>
      </c>
      <c r="AO83" s="368">
        <v>132</v>
      </c>
      <c r="AP83" s="367">
        <v>84</v>
      </c>
      <c r="AQ83" s="32">
        <v>69</v>
      </c>
      <c r="AR83" s="368">
        <v>153</v>
      </c>
      <c r="AS83" s="367">
        <v>60</v>
      </c>
      <c r="AT83" s="32">
        <v>51</v>
      </c>
      <c r="AU83" s="368">
        <v>111</v>
      </c>
      <c r="AV83" s="367">
        <v>33</v>
      </c>
      <c r="AW83" s="32">
        <v>46</v>
      </c>
      <c r="AX83" s="368">
        <v>79</v>
      </c>
      <c r="AY83" s="367">
        <v>49</v>
      </c>
      <c r="AZ83" s="32">
        <v>53</v>
      </c>
      <c r="BA83" s="368">
        <v>102</v>
      </c>
    </row>
    <row r="84" spans="1:53">
      <c r="A84" s="362" t="s">
        <v>588</v>
      </c>
      <c r="B84" s="369" t="s">
        <v>81</v>
      </c>
      <c r="C84" s="370">
        <v>2859</v>
      </c>
      <c r="D84" s="371">
        <v>2226</v>
      </c>
      <c r="E84" s="372">
        <v>5085</v>
      </c>
      <c r="F84" s="367">
        <v>359</v>
      </c>
      <c r="G84" s="32">
        <v>305</v>
      </c>
      <c r="H84" s="368">
        <v>664</v>
      </c>
      <c r="I84" s="367">
        <v>363</v>
      </c>
      <c r="J84" s="32">
        <v>282</v>
      </c>
      <c r="K84" s="368">
        <v>645</v>
      </c>
      <c r="L84" s="367">
        <v>256</v>
      </c>
      <c r="M84" s="32">
        <v>226</v>
      </c>
      <c r="N84" s="368">
        <v>482</v>
      </c>
      <c r="O84" s="367">
        <v>169</v>
      </c>
      <c r="P84" s="32">
        <v>135</v>
      </c>
      <c r="Q84" s="368">
        <v>304</v>
      </c>
      <c r="R84" s="367">
        <v>230</v>
      </c>
      <c r="S84" s="32">
        <v>160</v>
      </c>
      <c r="T84" s="368">
        <v>390</v>
      </c>
      <c r="U84" s="367">
        <v>227</v>
      </c>
      <c r="V84" s="32">
        <v>162</v>
      </c>
      <c r="W84" s="368">
        <v>389</v>
      </c>
      <c r="X84" s="367">
        <v>234</v>
      </c>
      <c r="Y84" s="32">
        <v>169</v>
      </c>
      <c r="Z84" s="368">
        <v>403</v>
      </c>
      <c r="AA84" s="367">
        <v>221</v>
      </c>
      <c r="AB84" s="32">
        <v>155</v>
      </c>
      <c r="AC84" s="368">
        <v>376</v>
      </c>
      <c r="AD84" s="367">
        <v>202</v>
      </c>
      <c r="AE84" s="32">
        <v>127</v>
      </c>
      <c r="AF84" s="368">
        <v>329</v>
      </c>
      <c r="AG84" s="367">
        <v>152</v>
      </c>
      <c r="AH84" s="32">
        <v>102</v>
      </c>
      <c r="AI84" s="368">
        <v>254</v>
      </c>
      <c r="AJ84" s="367">
        <v>126</v>
      </c>
      <c r="AK84" s="32">
        <v>105</v>
      </c>
      <c r="AL84" s="368">
        <v>231</v>
      </c>
      <c r="AM84" s="367">
        <v>101</v>
      </c>
      <c r="AN84" s="32">
        <v>90</v>
      </c>
      <c r="AO84" s="368">
        <v>191</v>
      </c>
      <c r="AP84" s="367">
        <v>78</v>
      </c>
      <c r="AQ84" s="32">
        <v>78</v>
      </c>
      <c r="AR84" s="368">
        <v>156</v>
      </c>
      <c r="AS84" s="367">
        <v>60</v>
      </c>
      <c r="AT84" s="32">
        <v>50</v>
      </c>
      <c r="AU84" s="368">
        <v>110</v>
      </c>
      <c r="AV84" s="367">
        <v>41</v>
      </c>
      <c r="AW84" s="32">
        <v>40</v>
      </c>
      <c r="AX84" s="368">
        <v>81</v>
      </c>
      <c r="AY84" s="367">
        <v>39</v>
      </c>
      <c r="AZ84" s="32">
        <v>40</v>
      </c>
      <c r="BA84" s="368">
        <v>79</v>
      </c>
    </row>
    <row r="85" spans="1:53">
      <c r="A85" s="362" t="s">
        <v>547</v>
      </c>
      <c r="B85" s="369" t="s">
        <v>41</v>
      </c>
      <c r="C85" s="370">
        <v>1277</v>
      </c>
      <c r="D85" s="371">
        <v>1143</v>
      </c>
      <c r="E85" s="372">
        <v>2420</v>
      </c>
      <c r="F85" s="367">
        <v>159</v>
      </c>
      <c r="G85" s="32">
        <v>150</v>
      </c>
      <c r="H85" s="368">
        <v>309</v>
      </c>
      <c r="I85" s="367">
        <v>177</v>
      </c>
      <c r="J85" s="32">
        <v>175</v>
      </c>
      <c r="K85" s="368">
        <v>352</v>
      </c>
      <c r="L85" s="367">
        <v>146</v>
      </c>
      <c r="M85" s="32">
        <v>145</v>
      </c>
      <c r="N85" s="368">
        <v>291</v>
      </c>
      <c r="O85" s="367">
        <v>77</v>
      </c>
      <c r="P85" s="32">
        <v>50</v>
      </c>
      <c r="Q85" s="368">
        <v>127</v>
      </c>
      <c r="R85" s="367">
        <v>77</v>
      </c>
      <c r="S85" s="32">
        <v>83</v>
      </c>
      <c r="T85" s="368">
        <v>160</v>
      </c>
      <c r="U85" s="367">
        <v>76</v>
      </c>
      <c r="V85" s="32">
        <v>83</v>
      </c>
      <c r="W85" s="368">
        <v>159</v>
      </c>
      <c r="X85" s="367">
        <v>124</v>
      </c>
      <c r="Y85" s="32">
        <v>93</v>
      </c>
      <c r="Z85" s="368">
        <v>217</v>
      </c>
      <c r="AA85" s="367">
        <v>103</v>
      </c>
      <c r="AB85" s="32">
        <v>78</v>
      </c>
      <c r="AC85" s="368">
        <v>181</v>
      </c>
      <c r="AD85" s="367">
        <v>65</v>
      </c>
      <c r="AE85" s="32">
        <v>60</v>
      </c>
      <c r="AF85" s="368">
        <v>125</v>
      </c>
      <c r="AG85" s="367">
        <v>61</v>
      </c>
      <c r="AH85" s="32">
        <v>51</v>
      </c>
      <c r="AI85" s="368">
        <v>112</v>
      </c>
      <c r="AJ85" s="367">
        <v>58</v>
      </c>
      <c r="AK85" s="32">
        <v>45</v>
      </c>
      <c r="AL85" s="368">
        <v>103</v>
      </c>
      <c r="AM85" s="367">
        <v>59</v>
      </c>
      <c r="AN85" s="32">
        <v>39</v>
      </c>
      <c r="AO85" s="368">
        <v>98</v>
      </c>
      <c r="AP85" s="367">
        <v>33</v>
      </c>
      <c r="AQ85" s="32">
        <v>37</v>
      </c>
      <c r="AR85" s="368">
        <v>70</v>
      </c>
      <c r="AS85" s="367">
        <v>33</v>
      </c>
      <c r="AT85" s="32">
        <v>28</v>
      </c>
      <c r="AU85" s="368">
        <v>61</v>
      </c>
      <c r="AV85" s="367">
        <v>19</v>
      </c>
      <c r="AW85" s="32">
        <v>13</v>
      </c>
      <c r="AX85" s="368">
        <v>32</v>
      </c>
      <c r="AY85" s="367">
        <v>8</v>
      </c>
      <c r="AZ85" s="32">
        <v>14</v>
      </c>
      <c r="BA85" s="368">
        <v>22</v>
      </c>
    </row>
    <row r="86" spans="1:53">
      <c r="A86" s="362" t="s">
        <v>630</v>
      </c>
      <c r="B86" s="369" t="s">
        <v>39</v>
      </c>
      <c r="C86" s="370">
        <v>2142</v>
      </c>
      <c r="D86" s="371">
        <v>1963</v>
      </c>
      <c r="E86" s="372">
        <v>4105</v>
      </c>
      <c r="F86" s="367">
        <v>338</v>
      </c>
      <c r="G86" s="32">
        <v>317</v>
      </c>
      <c r="H86" s="368">
        <v>655</v>
      </c>
      <c r="I86" s="367">
        <v>309</v>
      </c>
      <c r="J86" s="32">
        <v>268</v>
      </c>
      <c r="K86" s="368">
        <v>577</v>
      </c>
      <c r="L86" s="367">
        <v>233</v>
      </c>
      <c r="M86" s="32">
        <v>201</v>
      </c>
      <c r="N86" s="368">
        <v>434</v>
      </c>
      <c r="O86" s="367">
        <v>111</v>
      </c>
      <c r="P86" s="32">
        <v>108</v>
      </c>
      <c r="Q86" s="368">
        <v>219</v>
      </c>
      <c r="R86" s="367">
        <v>144</v>
      </c>
      <c r="S86" s="32">
        <v>136</v>
      </c>
      <c r="T86" s="368">
        <v>280</v>
      </c>
      <c r="U86" s="367">
        <v>141</v>
      </c>
      <c r="V86" s="32">
        <v>151</v>
      </c>
      <c r="W86" s="368">
        <v>292</v>
      </c>
      <c r="X86" s="367">
        <v>185</v>
      </c>
      <c r="Y86" s="32">
        <v>136</v>
      </c>
      <c r="Z86" s="368">
        <v>321</v>
      </c>
      <c r="AA86" s="367">
        <v>138</v>
      </c>
      <c r="AB86" s="32">
        <v>135</v>
      </c>
      <c r="AC86" s="368">
        <v>273</v>
      </c>
      <c r="AD86" s="367">
        <v>112</v>
      </c>
      <c r="AE86" s="32">
        <v>112</v>
      </c>
      <c r="AF86" s="368">
        <v>224</v>
      </c>
      <c r="AG86" s="367">
        <v>90</v>
      </c>
      <c r="AH86" s="32">
        <v>80</v>
      </c>
      <c r="AI86" s="368">
        <v>170</v>
      </c>
      <c r="AJ86" s="367">
        <v>93</v>
      </c>
      <c r="AK86" s="32">
        <v>89</v>
      </c>
      <c r="AL86" s="368">
        <v>182</v>
      </c>
      <c r="AM86" s="367">
        <v>89</v>
      </c>
      <c r="AN86" s="32">
        <v>57</v>
      </c>
      <c r="AO86" s="368">
        <v>146</v>
      </c>
      <c r="AP86" s="367">
        <v>67</v>
      </c>
      <c r="AQ86" s="32">
        <v>65</v>
      </c>
      <c r="AR86" s="368">
        <v>132</v>
      </c>
      <c r="AS86" s="367">
        <v>36</v>
      </c>
      <c r="AT86" s="32">
        <v>35</v>
      </c>
      <c r="AU86" s="368">
        <v>71</v>
      </c>
      <c r="AV86" s="367">
        <v>30</v>
      </c>
      <c r="AW86" s="32">
        <v>40</v>
      </c>
      <c r="AX86" s="368">
        <v>70</v>
      </c>
      <c r="AY86" s="367">
        <v>27</v>
      </c>
      <c r="AZ86" s="32">
        <v>33</v>
      </c>
      <c r="BA86" s="368">
        <v>60</v>
      </c>
    </row>
    <row r="87" spans="1:53">
      <c r="A87" s="362" t="s">
        <v>580</v>
      </c>
      <c r="B87" s="369" t="s">
        <v>74</v>
      </c>
      <c r="C87" s="370">
        <v>2150</v>
      </c>
      <c r="D87" s="371">
        <v>1846</v>
      </c>
      <c r="E87" s="372">
        <v>3996</v>
      </c>
      <c r="F87" s="367">
        <v>273</v>
      </c>
      <c r="G87" s="32">
        <v>277</v>
      </c>
      <c r="H87" s="368">
        <v>550</v>
      </c>
      <c r="I87" s="367">
        <v>279</v>
      </c>
      <c r="J87" s="32">
        <v>233</v>
      </c>
      <c r="K87" s="368">
        <v>512</v>
      </c>
      <c r="L87" s="367">
        <v>205</v>
      </c>
      <c r="M87" s="32">
        <v>171</v>
      </c>
      <c r="N87" s="368">
        <v>376</v>
      </c>
      <c r="O87" s="367">
        <v>137</v>
      </c>
      <c r="P87" s="32">
        <v>96</v>
      </c>
      <c r="Q87" s="368">
        <v>233</v>
      </c>
      <c r="R87" s="367">
        <v>164</v>
      </c>
      <c r="S87" s="32">
        <v>132</v>
      </c>
      <c r="T87" s="368">
        <v>296</v>
      </c>
      <c r="U87" s="367">
        <v>162</v>
      </c>
      <c r="V87" s="32">
        <v>124</v>
      </c>
      <c r="W87" s="368">
        <v>286</v>
      </c>
      <c r="X87" s="367">
        <v>147</v>
      </c>
      <c r="Y87" s="32">
        <v>128</v>
      </c>
      <c r="Z87" s="368">
        <v>275</v>
      </c>
      <c r="AA87" s="367">
        <v>135</v>
      </c>
      <c r="AB87" s="32">
        <v>100</v>
      </c>
      <c r="AC87" s="368">
        <v>235</v>
      </c>
      <c r="AD87" s="367">
        <v>115</v>
      </c>
      <c r="AE87" s="32">
        <v>112</v>
      </c>
      <c r="AF87" s="368">
        <v>227</v>
      </c>
      <c r="AG87" s="367">
        <v>122</v>
      </c>
      <c r="AH87" s="32">
        <v>99</v>
      </c>
      <c r="AI87" s="368">
        <v>221</v>
      </c>
      <c r="AJ87" s="367">
        <v>106</v>
      </c>
      <c r="AK87" s="32">
        <v>79</v>
      </c>
      <c r="AL87" s="368">
        <v>185</v>
      </c>
      <c r="AM87" s="367">
        <v>85</v>
      </c>
      <c r="AN87" s="32">
        <v>80</v>
      </c>
      <c r="AO87" s="368">
        <v>165</v>
      </c>
      <c r="AP87" s="367">
        <v>60</v>
      </c>
      <c r="AQ87" s="32">
        <v>70</v>
      </c>
      <c r="AR87" s="368">
        <v>130</v>
      </c>
      <c r="AS87" s="367">
        <v>72</v>
      </c>
      <c r="AT87" s="32">
        <v>55</v>
      </c>
      <c r="AU87" s="368">
        <v>127</v>
      </c>
      <c r="AV87" s="367">
        <v>44</v>
      </c>
      <c r="AW87" s="32">
        <v>44</v>
      </c>
      <c r="AX87" s="368">
        <v>88</v>
      </c>
      <c r="AY87" s="367">
        <v>45</v>
      </c>
      <c r="AZ87" s="32">
        <v>46</v>
      </c>
      <c r="BA87" s="368">
        <v>91</v>
      </c>
    </row>
    <row r="88" spans="1:53">
      <c r="A88" s="373" t="s">
        <v>555</v>
      </c>
      <c r="B88" s="374" t="s">
        <v>99</v>
      </c>
      <c r="C88" s="375">
        <v>1482</v>
      </c>
      <c r="D88" s="376">
        <v>1259</v>
      </c>
      <c r="E88" s="377">
        <v>2741</v>
      </c>
      <c r="F88" s="378">
        <v>161</v>
      </c>
      <c r="G88" s="379">
        <v>134</v>
      </c>
      <c r="H88" s="380">
        <v>295</v>
      </c>
      <c r="I88" s="378">
        <v>162</v>
      </c>
      <c r="J88" s="379">
        <v>167</v>
      </c>
      <c r="K88" s="380">
        <v>329</v>
      </c>
      <c r="L88" s="378">
        <v>130</v>
      </c>
      <c r="M88" s="379">
        <v>133</v>
      </c>
      <c r="N88" s="380">
        <v>263</v>
      </c>
      <c r="O88" s="378">
        <v>108</v>
      </c>
      <c r="P88" s="379">
        <v>56</v>
      </c>
      <c r="Q88" s="380">
        <v>164</v>
      </c>
      <c r="R88" s="378">
        <v>124</v>
      </c>
      <c r="S88" s="379">
        <v>93</v>
      </c>
      <c r="T88" s="380">
        <v>217</v>
      </c>
      <c r="U88" s="378">
        <v>116</v>
      </c>
      <c r="V88" s="379">
        <v>92</v>
      </c>
      <c r="W88" s="380">
        <v>208</v>
      </c>
      <c r="X88" s="378">
        <v>96</v>
      </c>
      <c r="Y88" s="379">
        <v>77</v>
      </c>
      <c r="Z88" s="380">
        <v>173</v>
      </c>
      <c r="AA88" s="378">
        <v>83</v>
      </c>
      <c r="AB88" s="379">
        <v>78</v>
      </c>
      <c r="AC88" s="380">
        <v>161</v>
      </c>
      <c r="AD88" s="378">
        <v>94</v>
      </c>
      <c r="AE88" s="379">
        <v>86</v>
      </c>
      <c r="AF88" s="380">
        <v>180</v>
      </c>
      <c r="AG88" s="378">
        <v>67</v>
      </c>
      <c r="AH88" s="379">
        <v>73</v>
      </c>
      <c r="AI88" s="380">
        <v>140</v>
      </c>
      <c r="AJ88" s="378">
        <v>94</v>
      </c>
      <c r="AK88" s="379">
        <v>65</v>
      </c>
      <c r="AL88" s="380">
        <v>159</v>
      </c>
      <c r="AM88" s="378">
        <v>72</v>
      </c>
      <c r="AN88" s="379">
        <v>63</v>
      </c>
      <c r="AO88" s="380">
        <v>135</v>
      </c>
      <c r="AP88" s="378">
        <v>48</v>
      </c>
      <c r="AQ88" s="379">
        <v>32</v>
      </c>
      <c r="AR88" s="380">
        <v>80</v>
      </c>
      <c r="AS88" s="378">
        <v>51</v>
      </c>
      <c r="AT88" s="379">
        <v>47</v>
      </c>
      <c r="AU88" s="380">
        <v>98</v>
      </c>
      <c r="AV88" s="378">
        <v>37</v>
      </c>
      <c r="AW88" s="379">
        <v>29</v>
      </c>
      <c r="AX88" s="380">
        <v>66</v>
      </c>
      <c r="AY88" s="378">
        <v>40</v>
      </c>
      <c r="AZ88" s="379">
        <v>33</v>
      </c>
      <c r="BA88" s="380">
        <v>73</v>
      </c>
    </row>
  </sheetData>
  <autoFilter ref="A2:BA88"/>
  <mergeCells count="1">
    <mergeCell ref="A1:B1"/>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87"/>
  <sheetViews>
    <sheetView workbookViewId="0">
      <pane ySplit="1" topLeftCell="A2" activePane="bottomLeft" state="frozen"/>
      <selection pane="bottomLeft"/>
    </sheetView>
  </sheetViews>
  <sheetFormatPr defaultColWidth="8.85546875" defaultRowHeight="15"/>
  <cols>
    <col min="1" max="1" width="8.85546875" style="2"/>
    <col min="2" max="2" width="10" style="2" bestFit="1" customWidth="1"/>
    <col min="3" max="3" width="30.7109375" style="2" customWidth="1"/>
    <col min="4" max="4" width="15.140625" style="2" customWidth="1"/>
    <col min="5" max="5" width="12.140625" style="2" customWidth="1"/>
    <col min="6" max="21" width="9.140625" style="2" customWidth="1"/>
    <col min="22" max="22" width="19" style="2" customWidth="1"/>
    <col min="23" max="24" width="9.140625" style="2" customWidth="1"/>
    <col min="25" max="25" width="18.28515625" style="2" customWidth="1"/>
    <col min="26" max="16384" width="8.85546875" style="2"/>
  </cols>
  <sheetData>
    <row r="1" spans="1:33">
      <c r="A1" s="2" t="s">
        <v>696</v>
      </c>
      <c r="B1" s="2" t="s">
        <v>14</v>
      </c>
      <c r="C1" s="2" t="s">
        <v>697</v>
      </c>
      <c r="D1" s="2" t="s">
        <v>12</v>
      </c>
      <c r="E1" s="2" t="s">
        <v>543</v>
      </c>
      <c r="F1" s="2" t="s">
        <v>698</v>
      </c>
      <c r="G1" s="2" t="s">
        <v>699</v>
      </c>
      <c r="H1" s="2" t="s">
        <v>700</v>
      </c>
      <c r="I1" s="2" t="s">
        <v>701</v>
      </c>
      <c r="J1" s="2" t="s">
        <v>702</v>
      </c>
      <c r="K1" s="2" t="s">
        <v>703</v>
      </c>
      <c r="L1" s="2" t="s">
        <v>704</v>
      </c>
      <c r="M1" s="2" t="s">
        <v>705</v>
      </c>
      <c r="N1" s="2" t="s">
        <v>706</v>
      </c>
      <c r="O1" s="2" t="s">
        <v>707</v>
      </c>
      <c r="P1" s="2" t="s">
        <v>708</v>
      </c>
      <c r="Q1" s="2" t="s">
        <v>709</v>
      </c>
      <c r="R1" s="2" t="s">
        <v>710</v>
      </c>
      <c r="S1" s="2" t="s">
        <v>711</v>
      </c>
      <c r="T1" s="2" t="s">
        <v>712</v>
      </c>
      <c r="U1" s="2" t="s">
        <v>713</v>
      </c>
      <c r="V1" s="2" t="s">
        <v>714</v>
      </c>
      <c r="W1" s="2" t="s">
        <v>715</v>
      </c>
      <c r="X1" s="2" t="s">
        <v>716</v>
      </c>
      <c r="Y1" s="2" t="s">
        <v>694</v>
      </c>
      <c r="Z1" s="2" t="s">
        <v>542</v>
      </c>
      <c r="AA1" s="2" t="s">
        <v>717</v>
      </c>
      <c r="AB1" s="2" t="s">
        <v>718</v>
      </c>
      <c r="AC1" s="2" t="s">
        <v>719</v>
      </c>
    </row>
    <row r="2" spans="1:33">
      <c r="A2" s="2">
        <v>133</v>
      </c>
      <c r="B2" s="2">
        <v>140300010</v>
      </c>
      <c r="C2" s="2" t="s">
        <v>720</v>
      </c>
      <c r="D2" s="2" t="s">
        <v>25</v>
      </c>
      <c r="E2" s="2" t="s">
        <v>48</v>
      </c>
      <c r="F2" s="2" t="s">
        <v>2</v>
      </c>
      <c r="G2" s="2">
        <v>509</v>
      </c>
      <c r="H2" s="2">
        <v>59</v>
      </c>
      <c r="I2" s="2">
        <v>110</v>
      </c>
      <c r="J2" s="2">
        <v>59</v>
      </c>
      <c r="K2" s="2">
        <v>281</v>
      </c>
      <c r="L2" s="2">
        <v>261</v>
      </c>
      <c r="M2" s="2">
        <v>30</v>
      </c>
      <c r="N2" s="2">
        <v>54</v>
      </c>
      <c r="O2" s="2">
        <v>34</v>
      </c>
      <c r="P2" s="2">
        <v>143</v>
      </c>
      <c r="Q2" s="2">
        <v>248</v>
      </c>
      <c r="R2" s="2">
        <v>29</v>
      </c>
      <c r="S2" s="2">
        <v>56</v>
      </c>
      <c r="T2" s="2">
        <v>25</v>
      </c>
      <c r="U2" s="2">
        <v>138</v>
      </c>
      <c r="V2" s="2">
        <v>111</v>
      </c>
      <c r="W2" s="2" t="s">
        <v>721</v>
      </c>
      <c r="X2" s="2" t="s">
        <v>722</v>
      </c>
      <c r="Y2" s="2" t="s">
        <v>271</v>
      </c>
      <c r="Z2" s="2" t="s">
        <v>251</v>
      </c>
      <c r="AA2" s="2">
        <v>12.815401</v>
      </c>
      <c r="AB2" s="2">
        <v>7</v>
      </c>
      <c r="AC2" s="2">
        <v>509</v>
      </c>
    </row>
    <row r="3" spans="1:33">
      <c r="A3" s="2">
        <v>134</v>
      </c>
      <c r="B3" s="2">
        <v>140300020</v>
      </c>
      <c r="C3" s="2" t="s">
        <v>723</v>
      </c>
      <c r="D3" s="2" t="s">
        <v>25</v>
      </c>
      <c r="E3" s="2" t="s">
        <v>48</v>
      </c>
      <c r="F3" s="2" t="s">
        <v>2</v>
      </c>
      <c r="G3" s="2">
        <v>528</v>
      </c>
      <c r="H3" s="2">
        <v>49</v>
      </c>
      <c r="I3" s="2">
        <v>101</v>
      </c>
      <c r="J3" s="2">
        <v>69</v>
      </c>
      <c r="K3" s="2">
        <v>309</v>
      </c>
      <c r="L3" s="2">
        <v>282</v>
      </c>
      <c r="M3" s="2">
        <v>26</v>
      </c>
      <c r="N3" s="2">
        <v>55</v>
      </c>
      <c r="O3" s="2">
        <v>45</v>
      </c>
      <c r="P3" s="2">
        <v>156</v>
      </c>
      <c r="Q3" s="2">
        <v>246</v>
      </c>
      <c r="R3" s="2">
        <v>23</v>
      </c>
      <c r="S3" s="2">
        <v>46</v>
      </c>
      <c r="T3" s="2">
        <v>24</v>
      </c>
      <c r="U3" s="2">
        <v>153</v>
      </c>
      <c r="V3" s="2">
        <v>118</v>
      </c>
      <c r="W3" s="2" t="s">
        <v>721</v>
      </c>
      <c r="X3" s="2" t="s">
        <v>724</v>
      </c>
      <c r="Y3" s="2" t="s">
        <v>271</v>
      </c>
      <c r="Z3" s="2" t="s">
        <v>251</v>
      </c>
      <c r="AA3" s="2">
        <v>55.895192999999999</v>
      </c>
      <c r="AB3" s="2">
        <v>7</v>
      </c>
      <c r="AC3" s="2">
        <v>528</v>
      </c>
    </row>
    <row r="4" spans="1:33">
      <c r="A4" s="2">
        <v>135</v>
      </c>
      <c r="B4" s="2">
        <v>140300030</v>
      </c>
      <c r="C4" s="2" t="s">
        <v>725</v>
      </c>
      <c r="D4" s="2" t="s">
        <v>25</v>
      </c>
      <c r="E4" s="2" t="s">
        <v>48</v>
      </c>
      <c r="F4" s="2" t="s">
        <v>2</v>
      </c>
      <c r="G4" s="2">
        <v>818</v>
      </c>
      <c r="H4" s="2">
        <v>92</v>
      </c>
      <c r="I4" s="2">
        <v>175</v>
      </c>
      <c r="J4" s="2">
        <v>86</v>
      </c>
      <c r="K4" s="2">
        <v>465</v>
      </c>
      <c r="L4" s="2">
        <v>450</v>
      </c>
      <c r="M4" s="2">
        <v>55</v>
      </c>
      <c r="N4" s="2">
        <v>114</v>
      </c>
      <c r="O4" s="2">
        <v>44</v>
      </c>
      <c r="P4" s="2">
        <v>237</v>
      </c>
      <c r="Q4" s="2">
        <v>368</v>
      </c>
      <c r="R4" s="2">
        <v>37</v>
      </c>
      <c r="S4" s="2">
        <v>61</v>
      </c>
      <c r="T4" s="2">
        <v>42</v>
      </c>
      <c r="U4" s="2">
        <v>228</v>
      </c>
      <c r="V4" s="2">
        <v>156</v>
      </c>
      <c r="W4" s="2" t="s">
        <v>721</v>
      </c>
      <c r="X4" s="2" t="s">
        <v>726</v>
      </c>
      <c r="Y4" s="2" t="s">
        <v>271</v>
      </c>
      <c r="Z4" s="2" t="s">
        <v>251</v>
      </c>
      <c r="AA4" s="2">
        <v>24.583368</v>
      </c>
      <c r="AB4" s="2">
        <v>7</v>
      </c>
      <c r="AC4" s="2">
        <v>818</v>
      </c>
    </row>
    <row r="5" spans="1:33">
      <c r="A5" s="2">
        <v>136</v>
      </c>
      <c r="B5" s="2">
        <v>140300040</v>
      </c>
      <c r="C5" s="2" t="s">
        <v>727</v>
      </c>
      <c r="D5" s="2" t="s">
        <v>25</v>
      </c>
      <c r="E5" s="2" t="s">
        <v>48</v>
      </c>
      <c r="F5" s="2" t="s">
        <v>2</v>
      </c>
      <c r="G5" s="2">
        <v>1192</v>
      </c>
      <c r="H5" s="2">
        <v>78</v>
      </c>
      <c r="I5" s="2">
        <v>114</v>
      </c>
      <c r="J5" s="2">
        <v>709</v>
      </c>
      <c r="K5" s="2">
        <v>291</v>
      </c>
      <c r="L5" s="2">
        <v>914</v>
      </c>
      <c r="M5" s="2">
        <v>49</v>
      </c>
      <c r="N5" s="2">
        <v>51</v>
      </c>
      <c r="O5" s="2">
        <v>662</v>
      </c>
      <c r="P5" s="2">
        <v>152</v>
      </c>
      <c r="Q5" s="2">
        <v>278</v>
      </c>
      <c r="R5" s="2">
        <v>29</v>
      </c>
      <c r="S5" s="2">
        <v>63</v>
      </c>
      <c r="T5" s="2">
        <v>47</v>
      </c>
      <c r="U5" s="2">
        <v>139</v>
      </c>
      <c r="V5" s="2">
        <v>111</v>
      </c>
      <c r="W5" s="2" t="s">
        <v>721</v>
      </c>
      <c r="X5" s="2" t="s">
        <v>728</v>
      </c>
      <c r="Y5" s="2" t="s">
        <v>51</v>
      </c>
      <c r="Z5" s="2" t="s">
        <v>251</v>
      </c>
      <c r="AA5" s="2">
        <v>27.563407999999999</v>
      </c>
      <c r="AB5" s="2">
        <v>7</v>
      </c>
      <c r="AC5" s="2">
        <v>1192</v>
      </c>
    </row>
    <row r="6" spans="1:33">
      <c r="A6" s="2">
        <v>137</v>
      </c>
      <c r="B6" s="2">
        <v>140300060</v>
      </c>
      <c r="C6" s="2" t="s">
        <v>729</v>
      </c>
      <c r="D6" s="2" t="s">
        <v>25</v>
      </c>
      <c r="E6" s="2" t="s">
        <v>48</v>
      </c>
      <c r="F6" s="2" t="s">
        <v>2</v>
      </c>
      <c r="G6" s="2">
        <v>273</v>
      </c>
      <c r="H6" s="2">
        <v>32</v>
      </c>
      <c r="I6" s="2">
        <v>34</v>
      </c>
      <c r="J6" s="2">
        <v>32</v>
      </c>
      <c r="K6" s="2">
        <v>175</v>
      </c>
      <c r="L6" s="2">
        <v>135</v>
      </c>
      <c r="M6" s="2">
        <v>12</v>
      </c>
      <c r="N6" s="2">
        <v>16</v>
      </c>
      <c r="O6" s="2">
        <v>16</v>
      </c>
      <c r="P6" s="2">
        <v>91</v>
      </c>
      <c r="Q6" s="2">
        <v>138</v>
      </c>
      <c r="R6" s="2">
        <v>20</v>
      </c>
      <c r="S6" s="2">
        <v>18</v>
      </c>
      <c r="T6" s="2">
        <v>16</v>
      </c>
      <c r="U6" s="2">
        <v>84</v>
      </c>
      <c r="V6" s="2">
        <v>51</v>
      </c>
      <c r="W6" s="2" t="s">
        <v>721</v>
      </c>
      <c r="X6" s="2" t="s">
        <v>730</v>
      </c>
      <c r="Y6" s="2" t="s">
        <v>271</v>
      </c>
      <c r="Z6" s="2" t="s">
        <v>251</v>
      </c>
      <c r="AA6" s="2">
        <v>5.3787839999999996</v>
      </c>
      <c r="AB6" s="2">
        <v>7</v>
      </c>
      <c r="AC6" s="2">
        <v>273</v>
      </c>
    </row>
    <row r="7" spans="1:33">
      <c r="A7" s="2">
        <v>138</v>
      </c>
      <c r="B7" s="2">
        <v>140300080</v>
      </c>
      <c r="C7" s="2" t="s">
        <v>731</v>
      </c>
      <c r="D7" s="2" t="s">
        <v>25</v>
      </c>
      <c r="E7" s="2" t="s">
        <v>48</v>
      </c>
      <c r="F7" s="2" t="s">
        <v>2</v>
      </c>
      <c r="G7" s="2">
        <v>412</v>
      </c>
      <c r="H7" s="2">
        <v>56</v>
      </c>
      <c r="I7" s="2">
        <v>80</v>
      </c>
      <c r="J7" s="2">
        <v>62</v>
      </c>
      <c r="K7" s="2">
        <v>214</v>
      </c>
      <c r="L7" s="2">
        <v>215</v>
      </c>
      <c r="M7" s="2">
        <v>26</v>
      </c>
      <c r="N7" s="2">
        <v>42</v>
      </c>
      <c r="O7" s="2">
        <v>34</v>
      </c>
      <c r="P7" s="2">
        <v>113</v>
      </c>
      <c r="Q7" s="2">
        <v>197</v>
      </c>
      <c r="R7" s="2">
        <v>30</v>
      </c>
      <c r="S7" s="2">
        <v>38</v>
      </c>
      <c r="T7" s="2">
        <v>28</v>
      </c>
      <c r="U7" s="2">
        <v>101</v>
      </c>
      <c r="V7" s="2">
        <v>87</v>
      </c>
      <c r="W7" s="2" t="s">
        <v>721</v>
      </c>
      <c r="X7" s="2" t="s">
        <v>732</v>
      </c>
      <c r="Y7" s="2" t="s">
        <v>51</v>
      </c>
      <c r="Z7" s="2" t="s">
        <v>251</v>
      </c>
      <c r="AA7" s="2">
        <v>64.700926999999993</v>
      </c>
      <c r="AB7" s="2">
        <v>7</v>
      </c>
      <c r="AC7" s="2">
        <v>412</v>
      </c>
    </row>
    <row r="8" spans="1:33">
      <c r="A8" s="2">
        <v>140</v>
      </c>
      <c r="B8" s="2">
        <v>10117076</v>
      </c>
      <c r="C8" s="2" t="s">
        <v>733</v>
      </c>
      <c r="D8" s="2" t="s">
        <v>33</v>
      </c>
      <c r="E8" s="2" t="s">
        <v>33</v>
      </c>
      <c r="F8" s="2" t="s">
        <v>2</v>
      </c>
      <c r="G8" s="2">
        <v>799</v>
      </c>
      <c r="H8" s="2">
        <v>54</v>
      </c>
      <c r="I8" s="2">
        <v>115</v>
      </c>
      <c r="J8" s="2">
        <v>95</v>
      </c>
      <c r="K8" s="2">
        <v>535</v>
      </c>
      <c r="L8" s="2">
        <v>417</v>
      </c>
      <c r="M8" s="2">
        <v>27</v>
      </c>
      <c r="N8" s="2">
        <v>73</v>
      </c>
      <c r="O8" s="2">
        <v>50</v>
      </c>
      <c r="P8" s="2">
        <v>267</v>
      </c>
      <c r="Q8" s="2">
        <v>382</v>
      </c>
      <c r="R8" s="2">
        <v>27</v>
      </c>
      <c r="S8" s="2">
        <v>42</v>
      </c>
      <c r="T8" s="2">
        <v>45</v>
      </c>
      <c r="U8" s="2">
        <v>268</v>
      </c>
      <c r="V8" s="2">
        <v>187</v>
      </c>
      <c r="W8" s="2" t="s">
        <v>734</v>
      </c>
      <c r="X8" s="2" t="s">
        <v>735</v>
      </c>
      <c r="Y8" s="2" t="s">
        <v>211</v>
      </c>
      <c r="Z8" s="2" t="s">
        <v>249</v>
      </c>
      <c r="AA8" s="2">
        <v>354.12286599999999</v>
      </c>
      <c r="AB8" s="2">
        <v>10</v>
      </c>
      <c r="AC8" s="2">
        <v>799</v>
      </c>
    </row>
    <row r="9" spans="1:33">
      <c r="A9" s="2">
        <v>141</v>
      </c>
      <c r="B9" s="2">
        <v>10117089</v>
      </c>
      <c r="C9" s="2" t="s">
        <v>736</v>
      </c>
      <c r="D9" s="2" t="s">
        <v>33</v>
      </c>
      <c r="E9" s="2" t="s">
        <v>33</v>
      </c>
      <c r="F9" s="2" t="s">
        <v>2</v>
      </c>
      <c r="G9" s="2">
        <v>688</v>
      </c>
      <c r="H9" s="2">
        <v>52</v>
      </c>
      <c r="I9" s="2">
        <v>88</v>
      </c>
      <c r="J9" s="2">
        <v>84</v>
      </c>
      <c r="K9" s="2">
        <v>464</v>
      </c>
      <c r="L9" s="2">
        <v>351</v>
      </c>
      <c r="M9" s="2">
        <v>27</v>
      </c>
      <c r="N9" s="2">
        <v>46</v>
      </c>
      <c r="O9" s="2">
        <v>49</v>
      </c>
      <c r="P9" s="2">
        <v>229</v>
      </c>
      <c r="Q9" s="2">
        <v>337</v>
      </c>
      <c r="R9" s="2">
        <v>25</v>
      </c>
      <c r="S9" s="2">
        <v>42</v>
      </c>
      <c r="T9" s="2">
        <v>35</v>
      </c>
      <c r="U9" s="2">
        <v>235</v>
      </c>
      <c r="V9" s="2">
        <v>150</v>
      </c>
      <c r="W9" s="2" t="s">
        <v>734</v>
      </c>
      <c r="X9" s="2" t="s">
        <v>737</v>
      </c>
      <c r="Y9" s="2" t="s">
        <v>180</v>
      </c>
      <c r="Z9" s="2" t="s">
        <v>249</v>
      </c>
      <c r="AA9" s="2">
        <v>399.12125099999997</v>
      </c>
      <c r="AB9" s="2">
        <v>10</v>
      </c>
      <c r="AC9" s="2">
        <v>688</v>
      </c>
    </row>
    <row r="10" spans="1:33">
      <c r="A10" s="2">
        <v>143</v>
      </c>
      <c r="B10" s="2">
        <v>10100490</v>
      </c>
      <c r="C10" s="2" t="s">
        <v>738</v>
      </c>
      <c r="D10" s="2" t="s">
        <v>33</v>
      </c>
      <c r="E10" s="2" t="s">
        <v>33</v>
      </c>
      <c r="F10" s="2" t="s">
        <v>2</v>
      </c>
      <c r="G10" s="2">
        <v>442</v>
      </c>
      <c r="H10" s="2">
        <v>46</v>
      </c>
      <c r="I10" s="2">
        <v>72</v>
      </c>
      <c r="J10" s="2">
        <v>67</v>
      </c>
      <c r="K10" s="2">
        <v>257</v>
      </c>
      <c r="L10" s="2">
        <v>220</v>
      </c>
      <c r="M10" s="2">
        <v>21</v>
      </c>
      <c r="N10" s="2">
        <v>40</v>
      </c>
      <c r="O10" s="2">
        <v>33</v>
      </c>
      <c r="P10" s="2">
        <v>126</v>
      </c>
      <c r="Q10" s="2">
        <v>222</v>
      </c>
      <c r="R10" s="2">
        <v>25</v>
      </c>
      <c r="S10" s="2">
        <v>32</v>
      </c>
      <c r="T10" s="2">
        <v>34</v>
      </c>
      <c r="U10" s="2">
        <v>131</v>
      </c>
      <c r="V10" s="2">
        <v>87</v>
      </c>
      <c r="W10" s="2" t="s">
        <v>721</v>
      </c>
      <c r="X10" s="2" t="s">
        <v>739</v>
      </c>
      <c r="Y10" s="2" t="s">
        <v>180</v>
      </c>
      <c r="Z10" s="2" t="s">
        <v>249</v>
      </c>
      <c r="AA10" s="2">
        <v>14.493277000000001</v>
      </c>
      <c r="AB10" s="2">
        <v>10</v>
      </c>
      <c r="AC10" s="2">
        <v>442</v>
      </c>
    </row>
    <row r="11" spans="1:33">
      <c r="A11" s="2">
        <v>144</v>
      </c>
      <c r="B11" s="2">
        <v>10117118</v>
      </c>
      <c r="C11" s="2" t="s">
        <v>740</v>
      </c>
      <c r="D11" s="2" t="s">
        <v>33</v>
      </c>
      <c r="E11" s="2" t="s">
        <v>33</v>
      </c>
      <c r="F11" s="2" t="s">
        <v>2</v>
      </c>
      <c r="G11" s="2">
        <v>376</v>
      </c>
      <c r="H11" s="2">
        <v>23</v>
      </c>
      <c r="I11" s="2">
        <v>41</v>
      </c>
      <c r="J11" s="2">
        <v>61</v>
      </c>
      <c r="K11" s="2">
        <v>251</v>
      </c>
      <c r="L11" s="2">
        <v>191</v>
      </c>
      <c r="M11" s="2">
        <v>13</v>
      </c>
      <c r="N11" s="2">
        <v>22</v>
      </c>
      <c r="O11" s="2">
        <v>25</v>
      </c>
      <c r="P11" s="2">
        <v>131</v>
      </c>
      <c r="Q11" s="2">
        <v>185</v>
      </c>
      <c r="R11" s="2">
        <v>10</v>
      </c>
      <c r="S11" s="2">
        <v>19</v>
      </c>
      <c r="T11" s="2">
        <v>36</v>
      </c>
      <c r="U11" s="2">
        <v>120</v>
      </c>
      <c r="V11" s="2">
        <v>95</v>
      </c>
      <c r="W11" s="2" t="s">
        <v>734</v>
      </c>
      <c r="X11" s="2" t="s">
        <v>741</v>
      </c>
      <c r="Y11" s="2" t="s">
        <v>180</v>
      </c>
      <c r="Z11" s="2" t="s">
        <v>249</v>
      </c>
      <c r="AA11" s="2">
        <v>566.99721499999998</v>
      </c>
      <c r="AB11" s="2">
        <v>10</v>
      </c>
      <c r="AC11" s="2">
        <v>376</v>
      </c>
    </row>
    <row r="12" spans="1:33">
      <c r="A12" s="2">
        <v>145</v>
      </c>
      <c r="B12" s="2">
        <v>10117129</v>
      </c>
      <c r="C12" s="2" t="s">
        <v>740</v>
      </c>
      <c r="D12" s="2" t="s">
        <v>33</v>
      </c>
      <c r="E12" s="2" t="s">
        <v>33</v>
      </c>
      <c r="F12" s="2" t="s">
        <v>2</v>
      </c>
      <c r="G12" s="2">
        <v>409</v>
      </c>
      <c r="H12" s="2">
        <v>34</v>
      </c>
      <c r="I12" s="2">
        <v>59</v>
      </c>
      <c r="J12" s="2">
        <v>59</v>
      </c>
      <c r="K12" s="2">
        <v>257</v>
      </c>
      <c r="L12" s="2">
        <v>213</v>
      </c>
      <c r="M12" s="2">
        <v>16</v>
      </c>
      <c r="N12" s="2">
        <v>33</v>
      </c>
      <c r="O12" s="2">
        <v>32</v>
      </c>
      <c r="P12" s="2">
        <v>132</v>
      </c>
      <c r="Q12" s="2">
        <v>196</v>
      </c>
      <c r="R12" s="2">
        <v>18</v>
      </c>
      <c r="S12" s="2">
        <v>26</v>
      </c>
      <c r="T12" s="2">
        <v>27</v>
      </c>
      <c r="U12" s="2">
        <v>125</v>
      </c>
      <c r="V12" s="2">
        <v>91</v>
      </c>
      <c r="W12" s="2" t="s">
        <v>734</v>
      </c>
      <c r="X12" s="2" t="s">
        <v>742</v>
      </c>
      <c r="Y12" s="2" t="s">
        <v>180</v>
      </c>
      <c r="Z12" s="2" t="s">
        <v>249</v>
      </c>
      <c r="AA12" s="2">
        <v>553.42290300000002</v>
      </c>
      <c r="AB12" s="2">
        <v>10</v>
      </c>
      <c r="AC12" s="2">
        <v>409</v>
      </c>
      <c r="AG12"/>
    </row>
    <row r="13" spans="1:33">
      <c r="A13" s="2">
        <v>146</v>
      </c>
      <c r="B13" s="2">
        <v>10117139</v>
      </c>
      <c r="C13" s="2" t="s">
        <v>743</v>
      </c>
      <c r="D13" s="2" t="s">
        <v>33</v>
      </c>
      <c r="E13" s="2" t="s">
        <v>33</v>
      </c>
      <c r="F13" s="2" t="s">
        <v>2</v>
      </c>
      <c r="G13" s="2">
        <v>411</v>
      </c>
      <c r="H13" s="2">
        <v>47</v>
      </c>
      <c r="I13" s="2">
        <v>70</v>
      </c>
      <c r="J13" s="2">
        <v>41</v>
      </c>
      <c r="K13" s="2">
        <v>253</v>
      </c>
      <c r="L13" s="2">
        <v>220</v>
      </c>
      <c r="M13" s="2">
        <v>28</v>
      </c>
      <c r="N13" s="2">
        <v>38</v>
      </c>
      <c r="O13" s="2">
        <v>22</v>
      </c>
      <c r="P13" s="2">
        <v>132</v>
      </c>
      <c r="Q13" s="2">
        <v>191</v>
      </c>
      <c r="R13" s="2">
        <v>19</v>
      </c>
      <c r="S13" s="2">
        <v>32</v>
      </c>
      <c r="T13" s="2">
        <v>19</v>
      </c>
      <c r="U13" s="2">
        <v>121</v>
      </c>
      <c r="V13" s="2">
        <v>77</v>
      </c>
      <c r="W13" s="2" t="s">
        <v>734</v>
      </c>
      <c r="X13" s="2" t="s">
        <v>744</v>
      </c>
      <c r="Y13" s="2" t="s">
        <v>211</v>
      </c>
      <c r="Z13" s="2" t="s">
        <v>249</v>
      </c>
      <c r="AA13" s="2">
        <v>1093.5153989999999</v>
      </c>
      <c r="AB13" s="2">
        <v>10</v>
      </c>
      <c r="AC13" s="2">
        <v>411</v>
      </c>
      <c r="AG13"/>
    </row>
    <row r="14" spans="1:33">
      <c r="A14" s="2">
        <v>154</v>
      </c>
      <c r="B14" s="2">
        <v>110100010</v>
      </c>
      <c r="C14" s="2" t="s">
        <v>745</v>
      </c>
      <c r="D14" s="2" t="s">
        <v>35</v>
      </c>
      <c r="E14" s="2" t="s">
        <v>108</v>
      </c>
      <c r="F14" s="2" t="s">
        <v>2</v>
      </c>
      <c r="G14" s="2">
        <v>645</v>
      </c>
      <c r="H14" s="2">
        <v>92</v>
      </c>
      <c r="I14" s="2">
        <v>95</v>
      </c>
      <c r="J14" s="2">
        <v>43</v>
      </c>
      <c r="K14" s="2">
        <v>415</v>
      </c>
      <c r="L14" s="2">
        <v>325</v>
      </c>
      <c r="M14" s="2">
        <v>45</v>
      </c>
      <c r="N14" s="2">
        <v>44</v>
      </c>
      <c r="O14" s="2">
        <v>21</v>
      </c>
      <c r="P14" s="2">
        <v>215</v>
      </c>
      <c r="Q14" s="2">
        <v>320</v>
      </c>
      <c r="R14" s="2">
        <v>47</v>
      </c>
      <c r="S14" s="2">
        <v>51</v>
      </c>
      <c r="T14" s="2">
        <v>22</v>
      </c>
      <c r="U14" s="2">
        <v>200</v>
      </c>
      <c r="V14" s="2">
        <v>119</v>
      </c>
      <c r="W14" s="2" t="s">
        <v>721</v>
      </c>
      <c r="X14" s="2" t="s">
        <v>746</v>
      </c>
      <c r="Y14" s="2" t="s">
        <v>108</v>
      </c>
      <c r="Z14" s="2" t="s">
        <v>249</v>
      </c>
      <c r="AA14" s="2">
        <v>11.308555</v>
      </c>
      <c r="AB14" s="2">
        <v>8</v>
      </c>
      <c r="AC14" s="2">
        <v>645</v>
      </c>
      <c r="AG14"/>
    </row>
    <row r="15" spans="1:33">
      <c r="A15" s="2">
        <v>155</v>
      </c>
      <c r="B15" s="2">
        <v>110100030</v>
      </c>
      <c r="C15" s="2" t="s">
        <v>747</v>
      </c>
      <c r="D15" s="2" t="s">
        <v>35</v>
      </c>
      <c r="E15" s="2" t="s">
        <v>108</v>
      </c>
      <c r="F15" s="2" t="s">
        <v>2</v>
      </c>
      <c r="G15" s="2">
        <v>248</v>
      </c>
      <c r="H15" s="2">
        <v>25</v>
      </c>
      <c r="I15" s="2">
        <v>49</v>
      </c>
      <c r="J15" s="2">
        <v>33</v>
      </c>
      <c r="K15" s="2">
        <v>141</v>
      </c>
      <c r="L15" s="2">
        <v>139</v>
      </c>
      <c r="M15" s="2">
        <v>17</v>
      </c>
      <c r="N15" s="2">
        <v>28</v>
      </c>
      <c r="O15" s="2">
        <v>18</v>
      </c>
      <c r="P15" s="2">
        <v>76</v>
      </c>
      <c r="Q15" s="2">
        <v>109</v>
      </c>
      <c r="R15" s="2">
        <v>8</v>
      </c>
      <c r="S15" s="2">
        <v>21</v>
      </c>
      <c r="T15" s="2">
        <v>15</v>
      </c>
      <c r="U15" s="2">
        <v>65</v>
      </c>
      <c r="V15" s="2">
        <v>50</v>
      </c>
      <c r="W15" s="2" t="s">
        <v>721</v>
      </c>
      <c r="X15" s="2" t="s">
        <v>748</v>
      </c>
      <c r="Y15" s="2" t="s">
        <v>5</v>
      </c>
      <c r="Z15" s="2" t="s">
        <v>249</v>
      </c>
      <c r="AA15" s="2">
        <v>7.9738519999999999</v>
      </c>
      <c r="AB15" s="2">
        <v>8</v>
      </c>
      <c r="AC15" s="2">
        <v>248</v>
      </c>
      <c r="AG15"/>
    </row>
    <row r="16" spans="1:33">
      <c r="A16" s="2">
        <v>156</v>
      </c>
      <c r="B16" s="2">
        <v>110100040</v>
      </c>
      <c r="C16" s="2" t="s">
        <v>749</v>
      </c>
      <c r="D16" s="2" t="s">
        <v>35</v>
      </c>
      <c r="E16" s="2" t="s">
        <v>108</v>
      </c>
      <c r="F16" s="2" t="s">
        <v>2</v>
      </c>
      <c r="G16" s="2">
        <v>437</v>
      </c>
      <c r="H16" s="2">
        <v>49</v>
      </c>
      <c r="I16" s="2">
        <v>85</v>
      </c>
      <c r="J16" s="2">
        <v>61</v>
      </c>
      <c r="K16" s="2">
        <v>242</v>
      </c>
      <c r="L16" s="2">
        <v>206</v>
      </c>
      <c r="M16" s="2">
        <v>23</v>
      </c>
      <c r="N16" s="2">
        <v>34</v>
      </c>
      <c r="O16" s="2">
        <v>33</v>
      </c>
      <c r="P16" s="2">
        <v>116</v>
      </c>
      <c r="Q16" s="2">
        <v>231</v>
      </c>
      <c r="R16" s="2">
        <v>26</v>
      </c>
      <c r="S16" s="2">
        <v>51</v>
      </c>
      <c r="T16" s="2">
        <v>28</v>
      </c>
      <c r="U16" s="2">
        <v>126</v>
      </c>
      <c r="V16" s="2">
        <v>96</v>
      </c>
      <c r="W16" s="2" t="s">
        <v>721</v>
      </c>
      <c r="X16" s="2" t="s">
        <v>750</v>
      </c>
      <c r="Y16" s="2" t="s">
        <v>5</v>
      </c>
      <c r="Z16" s="2" t="s">
        <v>249</v>
      </c>
      <c r="AA16" s="2">
        <v>21.229870999999999</v>
      </c>
      <c r="AB16" s="2">
        <v>8</v>
      </c>
      <c r="AC16" s="2">
        <v>437</v>
      </c>
      <c r="AG16"/>
    </row>
    <row r="17" spans="1:33">
      <c r="A17" s="2">
        <v>157</v>
      </c>
      <c r="B17" s="2">
        <v>110100050</v>
      </c>
      <c r="C17" s="2" t="s">
        <v>751</v>
      </c>
      <c r="D17" s="2" t="s">
        <v>35</v>
      </c>
      <c r="E17" s="2" t="s">
        <v>108</v>
      </c>
      <c r="F17" s="2" t="s">
        <v>2</v>
      </c>
      <c r="G17" s="2">
        <v>207</v>
      </c>
      <c r="H17" s="2">
        <v>26</v>
      </c>
      <c r="I17" s="2">
        <v>34</v>
      </c>
      <c r="J17" s="2">
        <v>32</v>
      </c>
      <c r="K17" s="2">
        <v>115</v>
      </c>
      <c r="L17" s="2">
        <v>111</v>
      </c>
      <c r="M17" s="2">
        <v>12</v>
      </c>
      <c r="N17" s="2">
        <v>20</v>
      </c>
      <c r="O17" s="2">
        <v>16</v>
      </c>
      <c r="P17" s="2">
        <v>63</v>
      </c>
      <c r="Q17" s="2">
        <v>96</v>
      </c>
      <c r="R17" s="2">
        <v>14</v>
      </c>
      <c r="S17" s="2">
        <v>14</v>
      </c>
      <c r="T17" s="2">
        <v>16</v>
      </c>
      <c r="U17" s="2">
        <v>52</v>
      </c>
      <c r="V17" s="2">
        <v>45</v>
      </c>
      <c r="W17" s="2" t="s">
        <v>721</v>
      </c>
      <c r="X17" s="2" t="s">
        <v>752</v>
      </c>
      <c r="Y17" s="2" t="s">
        <v>5</v>
      </c>
      <c r="Z17" s="2" t="s">
        <v>249</v>
      </c>
      <c r="AA17" s="2">
        <v>7.2920930000000004</v>
      </c>
      <c r="AB17" s="2">
        <v>8</v>
      </c>
      <c r="AC17" s="2">
        <v>207</v>
      </c>
      <c r="AG17"/>
    </row>
    <row r="18" spans="1:33">
      <c r="A18" s="2">
        <v>158</v>
      </c>
      <c r="B18" s="2">
        <v>10600080</v>
      </c>
      <c r="C18" s="2" t="s">
        <v>753</v>
      </c>
      <c r="D18" s="2" t="s">
        <v>33</v>
      </c>
      <c r="E18" s="2" t="s">
        <v>97</v>
      </c>
      <c r="F18" s="2" t="s">
        <v>2</v>
      </c>
      <c r="G18" s="2">
        <v>275</v>
      </c>
      <c r="H18" s="2">
        <v>25</v>
      </c>
      <c r="I18" s="2">
        <v>30</v>
      </c>
      <c r="J18" s="2">
        <v>28</v>
      </c>
      <c r="K18" s="2">
        <v>192</v>
      </c>
      <c r="L18" s="2">
        <v>150</v>
      </c>
      <c r="M18" s="2">
        <v>17</v>
      </c>
      <c r="N18" s="2">
        <v>17</v>
      </c>
      <c r="O18" s="2">
        <v>14</v>
      </c>
      <c r="P18" s="2">
        <v>102</v>
      </c>
      <c r="Q18" s="2">
        <v>125</v>
      </c>
      <c r="R18" s="2">
        <v>8</v>
      </c>
      <c r="S18" s="2">
        <v>13</v>
      </c>
      <c r="T18" s="2">
        <v>14</v>
      </c>
      <c r="U18" s="2">
        <v>90</v>
      </c>
      <c r="V18" s="2">
        <v>68</v>
      </c>
      <c r="W18" s="2" t="s">
        <v>721</v>
      </c>
      <c r="X18" s="2" t="s">
        <v>754</v>
      </c>
      <c r="Y18" s="2" t="s">
        <v>97</v>
      </c>
      <c r="Z18" s="2" t="s">
        <v>249</v>
      </c>
      <c r="AA18" s="2">
        <v>66.101382000000001</v>
      </c>
      <c r="AB18" s="2">
        <v>9</v>
      </c>
      <c r="AC18" s="2">
        <v>275</v>
      </c>
      <c r="AG18"/>
    </row>
    <row r="19" spans="1:33">
      <c r="A19" s="2">
        <v>159</v>
      </c>
      <c r="B19" s="2">
        <v>10600150</v>
      </c>
      <c r="C19" s="2" t="s">
        <v>755</v>
      </c>
      <c r="D19" s="2" t="s">
        <v>33</v>
      </c>
      <c r="E19" s="2" t="s">
        <v>97</v>
      </c>
      <c r="F19" s="2" t="s">
        <v>2</v>
      </c>
      <c r="G19" s="2">
        <v>465</v>
      </c>
      <c r="H19" s="2">
        <v>41</v>
      </c>
      <c r="I19" s="2">
        <v>56</v>
      </c>
      <c r="J19" s="2">
        <v>73</v>
      </c>
      <c r="K19" s="2">
        <v>295</v>
      </c>
      <c r="L19" s="2">
        <v>241</v>
      </c>
      <c r="M19" s="2">
        <v>26</v>
      </c>
      <c r="N19" s="2">
        <v>26</v>
      </c>
      <c r="O19" s="2">
        <v>34</v>
      </c>
      <c r="P19" s="2">
        <v>155</v>
      </c>
      <c r="Q19" s="2">
        <v>224</v>
      </c>
      <c r="R19" s="2">
        <v>15</v>
      </c>
      <c r="S19" s="2">
        <v>30</v>
      </c>
      <c r="T19" s="2">
        <v>39</v>
      </c>
      <c r="U19" s="2">
        <v>140</v>
      </c>
      <c r="V19" s="2">
        <v>99</v>
      </c>
      <c r="W19" s="2" t="s">
        <v>721</v>
      </c>
      <c r="X19" s="2" t="s">
        <v>756</v>
      </c>
      <c r="Y19" s="2" t="s">
        <v>97</v>
      </c>
      <c r="Z19" s="2" t="s">
        <v>249</v>
      </c>
      <c r="AA19" s="2">
        <v>67.273776999999995</v>
      </c>
      <c r="AB19" s="2">
        <v>9</v>
      </c>
      <c r="AC19" s="2">
        <v>465</v>
      </c>
      <c r="AG19"/>
    </row>
    <row r="20" spans="1:33">
      <c r="A20" s="2">
        <v>160</v>
      </c>
      <c r="B20" s="2">
        <v>10600160</v>
      </c>
      <c r="C20" s="2" t="s">
        <v>757</v>
      </c>
      <c r="D20" s="2" t="s">
        <v>33</v>
      </c>
      <c r="E20" s="2" t="s">
        <v>97</v>
      </c>
      <c r="F20" s="2" t="s">
        <v>2</v>
      </c>
      <c r="G20" s="2">
        <v>572</v>
      </c>
      <c r="H20" s="2">
        <v>38</v>
      </c>
      <c r="I20" s="2">
        <v>81</v>
      </c>
      <c r="J20" s="2">
        <v>82</v>
      </c>
      <c r="K20" s="2">
        <v>371</v>
      </c>
      <c r="L20" s="2">
        <v>301</v>
      </c>
      <c r="M20" s="2">
        <v>17</v>
      </c>
      <c r="N20" s="2">
        <v>43</v>
      </c>
      <c r="O20" s="2">
        <v>46</v>
      </c>
      <c r="P20" s="2">
        <v>195</v>
      </c>
      <c r="Q20" s="2">
        <v>271</v>
      </c>
      <c r="R20" s="2">
        <v>21</v>
      </c>
      <c r="S20" s="2">
        <v>38</v>
      </c>
      <c r="T20" s="2">
        <v>36</v>
      </c>
      <c r="U20" s="2">
        <v>176</v>
      </c>
      <c r="V20" s="2">
        <v>125</v>
      </c>
      <c r="W20" s="2" t="s">
        <v>721</v>
      </c>
      <c r="X20" s="2" t="s">
        <v>758</v>
      </c>
      <c r="Y20" s="2" t="s">
        <v>97</v>
      </c>
      <c r="Z20" s="2" t="s">
        <v>249</v>
      </c>
      <c r="AA20" s="2">
        <v>66.231587000000005</v>
      </c>
      <c r="AB20" s="2">
        <v>9</v>
      </c>
      <c r="AC20" s="2">
        <v>572</v>
      </c>
      <c r="AG20"/>
    </row>
    <row r="21" spans="1:33">
      <c r="A21" s="2">
        <v>171</v>
      </c>
      <c r="B21" s="2">
        <v>90500020</v>
      </c>
      <c r="C21" s="2" t="s">
        <v>759</v>
      </c>
      <c r="D21" s="2" t="s">
        <v>21</v>
      </c>
      <c r="E21" s="2" t="s">
        <v>39</v>
      </c>
      <c r="F21" s="2" t="s">
        <v>2</v>
      </c>
      <c r="G21" s="2">
        <v>711</v>
      </c>
      <c r="H21" s="2">
        <v>110</v>
      </c>
      <c r="I21" s="2">
        <v>157</v>
      </c>
      <c r="J21" s="2">
        <v>61</v>
      </c>
      <c r="K21" s="2">
        <v>383</v>
      </c>
      <c r="L21" s="2">
        <v>343</v>
      </c>
      <c r="M21" s="2">
        <v>53</v>
      </c>
      <c r="N21" s="2">
        <v>70</v>
      </c>
      <c r="O21" s="2">
        <v>32</v>
      </c>
      <c r="P21" s="2">
        <v>188</v>
      </c>
      <c r="Q21" s="2">
        <v>368</v>
      </c>
      <c r="R21" s="2">
        <v>57</v>
      </c>
      <c r="S21" s="2">
        <v>87</v>
      </c>
      <c r="T21" s="2">
        <v>29</v>
      </c>
      <c r="U21" s="2">
        <v>195</v>
      </c>
      <c r="V21" s="2">
        <v>156</v>
      </c>
      <c r="W21" s="2" t="s">
        <v>721</v>
      </c>
      <c r="X21" s="2" t="s">
        <v>760</v>
      </c>
      <c r="Y21" s="2" t="s">
        <v>652</v>
      </c>
      <c r="Z21" s="2" t="s">
        <v>251</v>
      </c>
      <c r="AA21" s="2">
        <v>6.1841710000000001</v>
      </c>
      <c r="AB21" s="2">
        <v>7</v>
      </c>
      <c r="AC21" s="2">
        <v>711</v>
      </c>
      <c r="AG21"/>
    </row>
    <row r="22" spans="1:33">
      <c r="A22" s="2">
        <v>172</v>
      </c>
      <c r="B22" s="2">
        <v>90500040</v>
      </c>
      <c r="C22" s="2" t="s">
        <v>761</v>
      </c>
      <c r="D22" s="2" t="s">
        <v>21</v>
      </c>
      <c r="E22" s="2" t="s">
        <v>39</v>
      </c>
      <c r="F22" s="2" t="s">
        <v>2</v>
      </c>
      <c r="G22" s="2">
        <v>655</v>
      </c>
      <c r="H22" s="2">
        <v>95</v>
      </c>
      <c r="I22" s="2">
        <v>126</v>
      </c>
      <c r="J22" s="2">
        <v>77</v>
      </c>
      <c r="K22" s="2">
        <v>357</v>
      </c>
      <c r="L22" s="2">
        <v>358</v>
      </c>
      <c r="M22" s="2">
        <v>53</v>
      </c>
      <c r="N22" s="2">
        <v>77</v>
      </c>
      <c r="O22" s="2">
        <v>38</v>
      </c>
      <c r="P22" s="2">
        <v>190</v>
      </c>
      <c r="Q22" s="2">
        <v>297</v>
      </c>
      <c r="R22" s="2">
        <v>42</v>
      </c>
      <c r="S22" s="2">
        <v>49</v>
      </c>
      <c r="T22" s="2">
        <v>39</v>
      </c>
      <c r="U22" s="2">
        <v>167</v>
      </c>
      <c r="V22" s="2">
        <v>144</v>
      </c>
      <c r="W22" s="2" t="s">
        <v>721</v>
      </c>
      <c r="X22" s="2" t="s">
        <v>762</v>
      </c>
      <c r="Y22" s="2" t="s">
        <v>652</v>
      </c>
      <c r="Z22" s="2" t="s">
        <v>251</v>
      </c>
      <c r="AA22" s="2">
        <v>5.2405739999999996</v>
      </c>
      <c r="AB22" s="2">
        <v>7</v>
      </c>
      <c r="AC22" s="2">
        <v>655</v>
      </c>
      <c r="AG22"/>
    </row>
    <row r="23" spans="1:33">
      <c r="A23" s="2">
        <v>173</v>
      </c>
      <c r="B23" s="2">
        <v>90100030</v>
      </c>
      <c r="C23" s="2" t="s">
        <v>763</v>
      </c>
      <c r="D23" s="2" t="s">
        <v>21</v>
      </c>
      <c r="E23" s="2" t="s">
        <v>36</v>
      </c>
      <c r="F23" s="2" t="s">
        <v>2</v>
      </c>
      <c r="G23" s="2">
        <v>335</v>
      </c>
      <c r="H23" s="2">
        <v>49</v>
      </c>
      <c r="I23" s="2">
        <v>53</v>
      </c>
      <c r="J23" s="2">
        <v>52</v>
      </c>
      <c r="K23" s="2">
        <v>181</v>
      </c>
      <c r="L23" s="2">
        <v>185</v>
      </c>
      <c r="M23" s="2">
        <v>25</v>
      </c>
      <c r="N23" s="2">
        <v>29</v>
      </c>
      <c r="O23" s="2">
        <v>27</v>
      </c>
      <c r="P23" s="2">
        <v>104</v>
      </c>
      <c r="Q23" s="2">
        <v>150</v>
      </c>
      <c r="R23" s="2">
        <v>24</v>
      </c>
      <c r="S23" s="2">
        <v>24</v>
      </c>
      <c r="T23" s="2">
        <v>25</v>
      </c>
      <c r="U23" s="2">
        <v>77</v>
      </c>
      <c r="V23" s="2">
        <v>67</v>
      </c>
      <c r="W23" s="2" t="s">
        <v>721</v>
      </c>
      <c r="X23" s="2" t="s">
        <v>764</v>
      </c>
      <c r="Y23" s="2" t="s">
        <v>649</v>
      </c>
      <c r="Z23" s="2" t="s">
        <v>251</v>
      </c>
      <c r="AA23" s="2">
        <v>80.410498000000004</v>
      </c>
      <c r="AB23" s="2">
        <v>7</v>
      </c>
      <c r="AC23" s="2">
        <v>335</v>
      </c>
      <c r="AG23"/>
    </row>
    <row r="24" spans="1:33">
      <c r="A24" s="2">
        <v>176</v>
      </c>
      <c r="B24" s="2">
        <v>90100020</v>
      </c>
      <c r="C24" s="2" t="s">
        <v>763</v>
      </c>
      <c r="D24" s="2" t="s">
        <v>21</v>
      </c>
      <c r="E24" s="2" t="s">
        <v>36</v>
      </c>
      <c r="F24" s="2" t="s">
        <v>2</v>
      </c>
      <c r="G24" s="2">
        <v>614</v>
      </c>
      <c r="H24" s="2">
        <v>80</v>
      </c>
      <c r="I24" s="2">
        <v>100</v>
      </c>
      <c r="J24" s="2">
        <v>93</v>
      </c>
      <c r="K24" s="2">
        <v>341</v>
      </c>
      <c r="L24" s="2">
        <v>360</v>
      </c>
      <c r="M24" s="2">
        <v>52</v>
      </c>
      <c r="N24" s="2">
        <v>66</v>
      </c>
      <c r="O24" s="2">
        <v>52</v>
      </c>
      <c r="P24" s="2">
        <v>190</v>
      </c>
      <c r="Q24" s="2">
        <v>254</v>
      </c>
      <c r="R24" s="2">
        <v>28</v>
      </c>
      <c r="S24" s="2">
        <v>34</v>
      </c>
      <c r="T24" s="2">
        <v>41</v>
      </c>
      <c r="U24" s="2">
        <v>151</v>
      </c>
      <c r="V24" s="2">
        <v>119</v>
      </c>
      <c r="W24" s="2" t="s">
        <v>721</v>
      </c>
      <c r="X24" s="2" t="s">
        <v>765</v>
      </c>
      <c r="Y24" s="2" t="s">
        <v>640</v>
      </c>
      <c r="Z24" s="2" t="s">
        <v>251</v>
      </c>
      <c r="AA24" s="2">
        <v>82.099068000000003</v>
      </c>
      <c r="AB24" s="2">
        <v>7</v>
      </c>
      <c r="AC24" s="2">
        <v>614</v>
      </c>
      <c r="AG24"/>
    </row>
    <row r="25" spans="1:33">
      <c r="A25" s="2">
        <v>508</v>
      </c>
      <c r="B25" s="2">
        <v>90500010</v>
      </c>
      <c r="C25" s="2" t="s">
        <v>766</v>
      </c>
      <c r="D25" s="2" t="s">
        <v>21</v>
      </c>
      <c r="E25" s="2" t="s">
        <v>39</v>
      </c>
      <c r="F25" s="2" t="s">
        <v>2</v>
      </c>
      <c r="G25" s="2">
        <v>714</v>
      </c>
      <c r="H25" s="2">
        <v>102</v>
      </c>
      <c r="I25" s="2">
        <v>157</v>
      </c>
      <c r="J25" s="2">
        <v>78</v>
      </c>
      <c r="K25" s="2">
        <v>377</v>
      </c>
      <c r="L25" s="2">
        <v>388</v>
      </c>
      <c r="M25" s="2">
        <v>49</v>
      </c>
      <c r="N25" s="2">
        <v>86</v>
      </c>
      <c r="O25" s="2">
        <v>49</v>
      </c>
      <c r="P25" s="2">
        <v>204</v>
      </c>
      <c r="Q25" s="2">
        <v>326</v>
      </c>
      <c r="R25" s="2">
        <v>53</v>
      </c>
      <c r="S25" s="2">
        <v>71</v>
      </c>
      <c r="T25" s="2">
        <v>29</v>
      </c>
      <c r="U25" s="2">
        <v>173</v>
      </c>
      <c r="V25" s="2">
        <v>157</v>
      </c>
      <c r="W25" s="2" t="s">
        <v>721</v>
      </c>
      <c r="X25" s="2" t="s">
        <v>767</v>
      </c>
      <c r="Y25" s="2" t="s">
        <v>209</v>
      </c>
      <c r="Z25" s="2" t="s">
        <v>251</v>
      </c>
      <c r="AA25" s="2">
        <v>24.461787000000001</v>
      </c>
      <c r="AB25" s="2">
        <v>7</v>
      </c>
      <c r="AC25" s="2">
        <v>714</v>
      </c>
      <c r="AG25"/>
    </row>
    <row r="26" spans="1:33">
      <c r="A26" s="2">
        <v>509</v>
      </c>
      <c r="B26" s="2">
        <v>90500050</v>
      </c>
      <c r="C26" s="2" t="s">
        <v>768</v>
      </c>
      <c r="D26" s="2" t="s">
        <v>21</v>
      </c>
      <c r="E26" s="2" t="s">
        <v>39</v>
      </c>
      <c r="F26" s="2" t="s">
        <v>2</v>
      </c>
      <c r="G26" s="2">
        <v>393</v>
      </c>
      <c r="H26" s="2">
        <v>65</v>
      </c>
      <c r="I26" s="2">
        <v>51</v>
      </c>
      <c r="J26" s="2">
        <v>40</v>
      </c>
      <c r="K26" s="2">
        <v>237</v>
      </c>
      <c r="L26" s="2">
        <v>198</v>
      </c>
      <c r="M26" s="2">
        <v>35</v>
      </c>
      <c r="N26" s="2">
        <v>24</v>
      </c>
      <c r="O26" s="2">
        <v>20</v>
      </c>
      <c r="P26" s="2">
        <v>119</v>
      </c>
      <c r="Q26" s="2">
        <v>195</v>
      </c>
      <c r="R26" s="2">
        <v>30</v>
      </c>
      <c r="S26" s="2">
        <v>27</v>
      </c>
      <c r="T26" s="2">
        <v>20</v>
      </c>
      <c r="U26" s="2">
        <v>118</v>
      </c>
      <c r="V26" s="2">
        <v>94</v>
      </c>
      <c r="W26" s="2" t="s">
        <v>721</v>
      </c>
      <c r="X26" s="2" t="s">
        <v>769</v>
      </c>
      <c r="Y26" s="2" t="s">
        <v>209</v>
      </c>
      <c r="Z26" s="2" t="s">
        <v>251</v>
      </c>
      <c r="AA26" s="2">
        <v>4.1200929999999998</v>
      </c>
      <c r="AB26" s="2">
        <v>7</v>
      </c>
      <c r="AC26" s="2">
        <v>393</v>
      </c>
      <c r="AG26"/>
    </row>
    <row r="27" spans="1:33">
      <c r="A27" s="2">
        <v>510</v>
      </c>
      <c r="B27" s="2">
        <v>90500030</v>
      </c>
      <c r="C27" s="2" t="s">
        <v>770</v>
      </c>
      <c r="D27" s="2" t="s">
        <v>21</v>
      </c>
      <c r="E27" s="2" t="s">
        <v>39</v>
      </c>
      <c r="F27" s="2" t="s">
        <v>2</v>
      </c>
      <c r="G27" s="2">
        <v>496</v>
      </c>
      <c r="H27" s="2">
        <v>63</v>
      </c>
      <c r="I27" s="2">
        <v>120</v>
      </c>
      <c r="J27" s="2">
        <v>37</v>
      </c>
      <c r="K27" s="2">
        <v>276</v>
      </c>
      <c r="L27" s="2">
        <v>265</v>
      </c>
      <c r="M27" s="2">
        <v>37</v>
      </c>
      <c r="N27" s="2">
        <v>65</v>
      </c>
      <c r="O27" s="2">
        <v>20</v>
      </c>
      <c r="P27" s="2">
        <v>143</v>
      </c>
      <c r="Q27" s="2">
        <v>231</v>
      </c>
      <c r="R27" s="2">
        <v>26</v>
      </c>
      <c r="S27" s="2">
        <v>55</v>
      </c>
      <c r="T27" s="2">
        <v>17</v>
      </c>
      <c r="U27" s="2">
        <v>133</v>
      </c>
      <c r="V27" s="2">
        <v>117</v>
      </c>
      <c r="W27" s="2" t="s">
        <v>721</v>
      </c>
      <c r="X27" s="2" t="s">
        <v>771</v>
      </c>
      <c r="Y27" s="2" t="s">
        <v>664</v>
      </c>
      <c r="Z27" s="2" t="s">
        <v>251</v>
      </c>
      <c r="AA27" s="2">
        <v>32.461080000000003</v>
      </c>
      <c r="AB27" s="2">
        <v>7</v>
      </c>
      <c r="AC27" s="2">
        <v>496</v>
      </c>
      <c r="AG27"/>
    </row>
    <row r="28" spans="1:33">
      <c r="A28" s="2">
        <v>917</v>
      </c>
      <c r="B28" s="2">
        <v>10714069</v>
      </c>
      <c r="C28" s="2" t="s">
        <v>772</v>
      </c>
      <c r="D28" s="2" t="s">
        <v>33</v>
      </c>
      <c r="E28" s="2" t="s">
        <v>98</v>
      </c>
      <c r="F28" s="2" t="s">
        <v>225</v>
      </c>
      <c r="G28" s="2">
        <v>262</v>
      </c>
      <c r="H28" s="2">
        <v>27</v>
      </c>
      <c r="I28" s="2">
        <v>44</v>
      </c>
      <c r="J28" s="2">
        <v>30</v>
      </c>
      <c r="K28" s="2">
        <v>161</v>
      </c>
      <c r="L28" s="2">
        <v>144</v>
      </c>
      <c r="M28" s="2">
        <v>13</v>
      </c>
      <c r="N28" s="2">
        <v>22</v>
      </c>
      <c r="O28" s="2">
        <v>16</v>
      </c>
      <c r="P28" s="2">
        <v>93</v>
      </c>
      <c r="Q28" s="2">
        <v>118</v>
      </c>
      <c r="R28" s="2">
        <v>14</v>
      </c>
      <c r="S28" s="2">
        <v>22</v>
      </c>
      <c r="T28" s="2">
        <v>14</v>
      </c>
      <c r="U28" s="2">
        <v>68</v>
      </c>
      <c r="V28" s="2">
        <v>54</v>
      </c>
      <c r="W28" s="2" t="s">
        <v>773</v>
      </c>
      <c r="X28" s="2" t="s">
        <v>774</v>
      </c>
      <c r="Y28" s="2" t="s">
        <v>670</v>
      </c>
      <c r="Z28" s="2" t="s">
        <v>249</v>
      </c>
      <c r="AA28" s="2">
        <v>533.42415500000004</v>
      </c>
      <c r="AB28" s="2">
        <v>10</v>
      </c>
      <c r="AC28" s="2">
        <v>262</v>
      </c>
      <c r="AG28"/>
    </row>
    <row r="29" spans="1:33">
      <c r="A29" s="2">
        <v>918</v>
      </c>
      <c r="B29" s="2">
        <v>10717059</v>
      </c>
      <c r="C29" s="2" t="s">
        <v>223</v>
      </c>
      <c r="D29" s="2" t="s">
        <v>33</v>
      </c>
      <c r="E29" s="2" t="s">
        <v>98</v>
      </c>
      <c r="F29" s="2" t="s">
        <v>2</v>
      </c>
      <c r="G29" s="2">
        <v>236</v>
      </c>
      <c r="H29" s="2">
        <v>22</v>
      </c>
      <c r="I29" s="2">
        <v>42</v>
      </c>
      <c r="J29" s="2">
        <v>26</v>
      </c>
      <c r="K29" s="2">
        <v>146</v>
      </c>
      <c r="L29" s="2">
        <v>117</v>
      </c>
      <c r="M29" s="2">
        <v>12</v>
      </c>
      <c r="N29" s="2">
        <v>25</v>
      </c>
      <c r="O29" s="2">
        <v>7</v>
      </c>
      <c r="P29" s="2">
        <v>73</v>
      </c>
      <c r="Q29" s="2">
        <v>119</v>
      </c>
      <c r="R29" s="2">
        <v>10</v>
      </c>
      <c r="S29" s="2">
        <v>17</v>
      </c>
      <c r="T29" s="2">
        <v>19</v>
      </c>
      <c r="U29" s="2">
        <v>73</v>
      </c>
      <c r="V29" s="2">
        <v>41</v>
      </c>
      <c r="W29" s="2" t="s">
        <v>734</v>
      </c>
      <c r="X29" s="2" t="s">
        <v>775</v>
      </c>
      <c r="Y29" s="2" t="s">
        <v>670</v>
      </c>
      <c r="Z29" s="2" t="s">
        <v>249</v>
      </c>
      <c r="AA29" s="2">
        <v>204.38430399999999</v>
      </c>
      <c r="AB29" s="2">
        <v>10</v>
      </c>
      <c r="AC29" s="2">
        <v>236</v>
      </c>
      <c r="AG29"/>
    </row>
    <row r="30" spans="1:33">
      <c r="A30" s="2">
        <v>919</v>
      </c>
      <c r="B30" s="2">
        <v>10711008</v>
      </c>
      <c r="C30" s="2" t="s">
        <v>139</v>
      </c>
      <c r="D30" s="2" t="s">
        <v>33</v>
      </c>
      <c r="E30" s="2" t="s">
        <v>98</v>
      </c>
      <c r="F30" s="2" t="s">
        <v>776</v>
      </c>
      <c r="G30" s="2">
        <v>257</v>
      </c>
      <c r="H30" s="2">
        <v>24</v>
      </c>
      <c r="I30" s="2">
        <v>33</v>
      </c>
      <c r="J30" s="2">
        <v>42</v>
      </c>
      <c r="K30" s="2">
        <v>158</v>
      </c>
      <c r="L30" s="2">
        <v>124</v>
      </c>
      <c r="M30" s="2">
        <v>12</v>
      </c>
      <c r="N30" s="2">
        <v>18</v>
      </c>
      <c r="O30" s="2">
        <v>17</v>
      </c>
      <c r="P30" s="2">
        <v>77</v>
      </c>
      <c r="Q30" s="2">
        <v>133</v>
      </c>
      <c r="R30" s="2">
        <v>12</v>
      </c>
      <c r="S30" s="2">
        <v>15</v>
      </c>
      <c r="T30" s="2">
        <v>25</v>
      </c>
      <c r="U30" s="2">
        <v>81</v>
      </c>
      <c r="V30" s="2">
        <v>56</v>
      </c>
      <c r="W30" s="2" t="s">
        <v>773</v>
      </c>
      <c r="X30" s="2" t="s">
        <v>777</v>
      </c>
      <c r="Y30" s="2" t="s">
        <v>670</v>
      </c>
      <c r="Z30" s="2" t="s">
        <v>249</v>
      </c>
      <c r="AA30" s="2">
        <v>97.335702999999995</v>
      </c>
      <c r="AB30" s="2">
        <v>10</v>
      </c>
      <c r="AC30" s="2">
        <v>257</v>
      </c>
      <c r="AG30"/>
    </row>
    <row r="31" spans="1:33">
      <c r="A31" s="2">
        <v>920</v>
      </c>
      <c r="B31" s="2">
        <v>10711168</v>
      </c>
      <c r="C31" s="2" t="s">
        <v>778</v>
      </c>
      <c r="D31" s="2" t="s">
        <v>33</v>
      </c>
      <c r="E31" s="2" t="s">
        <v>98</v>
      </c>
      <c r="F31" s="2" t="s">
        <v>776</v>
      </c>
      <c r="G31" s="2">
        <v>783</v>
      </c>
      <c r="H31" s="2">
        <v>114</v>
      </c>
      <c r="I31" s="2">
        <v>139</v>
      </c>
      <c r="J31" s="2">
        <v>110</v>
      </c>
      <c r="K31" s="2">
        <v>420</v>
      </c>
      <c r="L31" s="2">
        <v>381</v>
      </c>
      <c r="M31" s="2">
        <v>53</v>
      </c>
      <c r="N31" s="2">
        <v>59</v>
      </c>
      <c r="O31" s="2">
        <v>57</v>
      </c>
      <c r="P31" s="2">
        <v>212</v>
      </c>
      <c r="Q31" s="2">
        <v>402</v>
      </c>
      <c r="R31" s="2">
        <v>61</v>
      </c>
      <c r="S31" s="2">
        <v>80</v>
      </c>
      <c r="T31" s="2">
        <v>53</v>
      </c>
      <c r="U31" s="2">
        <v>208</v>
      </c>
      <c r="V31" s="2">
        <v>144</v>
      </c>
      <c r="W31" s="2" t="s">
        <v>773</v>
      </c>
      <c r="X31" s="2" t="s">
        <v>779</v>
      </c>
      <c r="Y31" s="2" t="s">
        <v>670</v>
      </c>
      <c r="Z31" s="2" t="s">
        <v>249</v>
      </c>
      <c r="AA31" s="2">
        <v>2555.8630189999999</v>
      </c>
      <c r="AB31" s="2">
        <v>10</v>
      </c>
      <c r="AC31" s="2">
        <v>783</v>
      </c>
      <c r="AG31"/>
    </row>
    <row r="32" spans="1:33">
      <c r="A32" s="2">
        <v>921</v>
      </c>
      <c r="B32" s="2">
        <v>10717069</v>
      </c>
      <c r="C32" s="2" t="s">
        <v>780</v>
      </c>
      <c r="D32" s="2" t="s">
        <v>33</v>
      </c>
      <c r="E32" s="2" t="s">
        <v>98</v>
      </c>
      <c r="F32" s="2" t="s">
        <v>2</v>
      </c>
      <c r="G32" s="2">
        <v>327</v>
      </c>
      <c r="H32" s="2">
        <v>41</v>
      </c>
      <c r="I32" s="2">
        <v>57</v>
      </c>
      <c r="J32" s="2">
        <v>53</v>
      </c>
      <c r="K32" s="2">
        <v>176</v>
      </c>
      <c r="L32" s="2">
        <v>162</v>
      </c>
      <c r="M32" s="2">
        <v>20</v>
      </c>
      <c r="N32" s="2">
        <v>38</v>
      </c>
      <c r="O32" s="2">
        <v>27</v>
      </c>
      <c r="P32" s="2">
        <v>77</v>
      </c>
      <c r="Q32" s="2">
        <v>165</v>
      </c>
      <c r="R32" s="2">
        <v>21</v>
      </c>
      <c r="S32" s="2">
        <v>19</v>
      </c>
      <c r="T32" s="2">
        <v>26</v>
      </c>
      <c r="U32" s="2">
        <v>99</v>
      </c>
      <c r="V32" s="2">
        <v>60</v>
      </c>
      <c r="W32" s="2" t="s">
        <v>734</v>
      </c>
      <c r="X32" s="2" t="s">
        <v>781</v>
      </c>
      <c r="Y32" s="2" t="s">
        <v>670</v>
      </c>
      <c r="Z32" s="2" t="s">
        <v>249</v>
      </c>
      <c r="AA32" s="2">
        <v>2038.1547780000001</v>
      </c>
      <c r="AB32" s="2">
        <v>10</v>
      </c>
      <c r="AC32" s="2">
        <v>327</v>
      </c>
      <c r="AG32"/>
    </row>
    <row r="33" spans="1:33">
      <c r="A33" s="2">
        <v>922</v>
      </c>
      <c r="B33" s="2">
        <v>10200070</v>
      </c>
      <c r="C33" s="2" t="s">
        <v>782</v>
      </c>
      <c r="D33" s="2" t="s">
        <v>33</v>
      </c>
      <c r="E33" s="2" t="s">
        <v>93</v>
      </c>
      <c r="F33" s="2" t="s">
        <v>2</v>
      </c>
      <c r="G33" s="2">
        <v>700</v>
      </c>
      <c r="H33" s="2">
        <v>104</v>
      </c>
      <c r="I33" s="2">
        <v>108</v>
      </c>
      <c r="J33" s="2">
        <v>71</v>
      </c>
      <c r="K33" s="2">
        <v>417</v>
      </c>
      <c r="L33" s="2">
        <v>372</v>
      </c>
      <c r="M33" s="2">
        <v>50</v>
      </c>
      <c r="N33" s="2">
        <v>58</v>
      </c>
      <c r="O33" s="2">
        <v>40</v>
      </c>
      <c r="P33" s="2">
        <v>224</v>
      </c>
      <c r="Q33" s="2">
        <v>328</v>
      </c>
      <c r="R33" s="2">
        <v>54</v>
      </c>
      <c r="S33" s="2">
        <v>50</v>
      </c>
      <c r="T33" s="2">
        <v>31</v>
      </c>
      <c r="U33" s="2">
        <v>193</v>
      </c>
      <c r="V33" s="2">
        <v>140</v>
      </c>
      <c r="W33" s="2" t="s">
        <v>721</v>
      </c>
      <c r="X33" s="2" t="s">
        <v>783</v>
      </c>
      <c r="Y33" s="2" t="s">
        <v>93</v>
      </c>
      <c r="Z33" s="2" t="s">
        <v>249</v>
      </c>
      <c r="AA33" s="2">
        <v>6.0433009999999996</v>
      </c>
      <c r="AB33" s="2">
        <v>10</v>
      </c>
      <c r="AC33" s="2">
        <v>700</v>
      </c>
      <c r="AG33"/>
    </row>
    <row r="34" spans="1:33">
      <c r="A34" s="2">
        <v>923</v>
      </c>
      <c r="B34" s="2">
        <v>10200030</v>
      </c>
      <c r="C34" s="2" t="s">
        <v>784</v>
      </c>
      <c r="D34" s="2" t="s">
        <v>33</v>
      </c>
      <c r="E34" s="2" t="s">
        <v>93</v>
      </c>
      <c r="F34" s="2" t="s">
        <v>2</v>
      </c>
      <c r="G34" s="2">
        <v>463</v>
      </c>
      <c r="H34" s="2">
        <v>48</v>
      </c>
      <c r="I34" s="2">
        <v>59</v>
      </c>
      <c r="J34" s="2">
        <v>66</v>
      </c>
      <c r="K34" s="2">
        <v>290</v>
      </c>
      <c r="L34" s="2">
        <v>234</v>
      </c>
      <c r="M34" s="2">
        <v>29</v>
      </c>
      <c r="N34" s="2">
        <v>24</v>
      </c>
      <c r="O34" s="2">
        <v>27</v>
      </c>
      <c r="P34" s="2">
        <v>154</v>
      </c>
      <c r="Q34" s="2">
        <v>229</v>
      </c>
      <c r="R34" s="2">
        <v>19</v>
      </c>
      <c r="S34" s="2">
        <v>35</v>
      </c>
      <c r="T34" s="2">
        <v>39</v>
      </c>
      <c r="U34" s="2">
        <v>136</v>
      </c>
      <c r="V34" s="2">
        <v>93</v>
      </c>
      <c r="W34" s="2" t="s">
        <v>721</v>
      </c>
      <c r="X34" s="2" t="s">
        <v>785</v>
      </c>
      <c r="Y34" s="2" t="s">
        <v>214</v>
      </c>
      <c r="Z34" s="2" t="s">
        <v>249</v>
      </c>
      <c r="AA34" s="2">
        <v>4.1054130000000004</v>
      </c>
      <c r="AB34" s="2">
        <v>10</v>
      </c>
      <c r="AC34" s="2">
        <v>463</v>
      </c>
      <c r="AG34"/>
    </row>
    <row r="35" spans="1:33">
      <c r="A35" s="2">
        <v>1094</v>
      </c>
      <c r="B35" s="2">
        <v>10400050</v>
      </c>
      <c r="C35" s="2" t="s">
        <v>786</v>
      </c>
      <c r="D35" s="2" t="s">
        <v>33</v>
      </c>
      <c r="E35" s="2" t="s">
        <v>95</v>
      </c>
      <c r="F35" s="2" t="s">
        <v>2</v>
      </c>
      <c r="G35" s="2">
        <v>367</v>
      </c>
      <c r="H35" s="2">
        <v>61</v>
      </c>
      <c r="I35" s="2">
        <v>13</v>
      </c>
      <c r="J35" s="2">
        <v>20</v>
      </c>
      <c r="K35" s="2">
        <v>273</v>
      </c>
      <c r="L35" s="2">
        <v>201</v>
      </c>
      <c r="M35" s="2">
        <v>35</v>
      </c>
      <c r="N35" s="2">
        <v>9</v>
      </c>
      <c r="O35" s="2">
        <v>12</v>
      </c>
      <c r="P35" s="2">
        <v>145</v>
      </c>
      <c r="Q35" s="2">
        <v>166</v>
      </c>
      <c r="R35" s="2">
        <v>26</v>
      </c>
      <c r="S35" s="2">
        <v>4</v>
      </c>
      <c r="T35" s="2">
        <v>8</v>
      </c>
      <c r="U35" s="2">
        <v>128</v>
      </c>
      <c r="V35" s="2">
        <v>78</v>
      </c>
      <c r="W35" s="2" t="s">
        <v>721</v>
      </c>
      <c r="X35" s="2" t="s">
        <v>787</v>
      </c>
      <c r="Y35" s="2" t="s">
        <v>233</v>
      </c>
      <c r="Z35" s="2" t="s">
        <v>249</v>
      </c>
      <c r="AA35" s="2">
        <v>21.645942999999999</v>
      </c>
      <c r="AB35" s="2">
        <v>12</v>
      </c>
      <c r="AC35" s="2">
        <v>367</v>
      </c>
      <c r="AG35"/>
    </row>
    <row r="36" spans="1:33">
      <c r="A36" s="2">
        <v>1095</v>
      </c>
      <c r="B36" s="2">
        <v>10400010</v>
      </c>
      <c r="C36" s="2" t="s">
        <v>788</v>
      </c>
      <c r="D36" s="2" t="s">
        <v>33</v>
      </c>
      <c r="E36" s="2" t="s">
        <v>95</v>
      </c>
      <c r="F36" s="2" t="s">
        <v>2</v>
      </c>
      <c r="G36" s="2">
        <v>352</v>
      </c>
      <c r="H36" s="2">
        <v>32</v>
      </c>
      <c r="I36" s="2">
        <v>46</v>
      </c>
      <c r="J36" s="2">
        <v>35</v>
      </c>
      <c r="K36" s="2">
        <v>239</v>
      </c>
      <c r="L36" s="2">
        <v>201</v>
      </c>
      <c r="M36" s="2">
        <v>16</v>
      </c>
      <c r="N36" s="2">
        <v>26</v>
      </c>
      <c r="O36" s="2">
        <v>18</v>
      </c>
      <c r="P36" s="2">
        <v>141</v>
      </c>
      <c r="Q36" s="2">
        <v>151</v>
      </c>
      <c r="R36" s="2">
        <v>16</v>
      </c>
      <c r="S36" s="2">
        <v>20</v>
      </c>
      <c r="T36" s="2">
        <v>17</v>
      </c>
      <c r="U36" s="2">
        <v>98</v>
      </c>
      <c r="V36" s="2">
        <v>69</v>
      </c>
      <c r="W36" s="2" t="s">
        <v>721</v>
      </c>
      <c r="X36" s="2" t="s">
        <v>789</v>
      </c>
      <c r="Y36" s="2" t="s">
        <v>95</v>
      </c>
      <c r="Z36" s="2" t="s">
        <v>249</v>
      </c>
      <c r="AA36" s="2">
        <v>5.3556340000000002</v>
      </c>
      <c r="AB36" s="2">
        <v>12</v>
      </c>
      <c r="AC36" s="2">
        <v>352</v>
      </c>
      <c r="AG36"/>
    </row>
    <row r="37" spans="1:33">
      <c r="A37" s="2">
        <v>1096</v>
      </c>
      <c r="B37" s="2">
        <v>10500030</v>
      </c>
      <c r="C37" s="2" t="s">
        <v>790</v>
      </c>
      <c r="D37" s="2" t="s">
        <v>33</v>
      </c>
      <c r="E37" s="2" t="s">
        <v>96</v>
      </c>
      <c r="F37" s="2" t="s">
        <v>2</v>
      </c>
      <c r="G37" s="2">
        <v>109</v>
      </c>
      <c r="H37" s="2">
        <v>6</v>
      </c>
      <c r="I37" s="2">
        <v>10</v>
      </c>
      <c r="J37" s="2">
        <v>20</v>
      </c>
      <c r="K37" s="2">
        <v>73</v>
      </c>
      <c r="L37" s="2">
        <v>58</v>
      </c>
      <c r="M37" s="2">
        <v>4</v>
      </c>
      <c r="N37" s="2">
        <v>5</v>
      </c>
      <c r="O37" s="2">
        <v>10</v>
      </c>
      <c r="P37" s="2">
        <v>39</v>
      </c>
      <c r="Q37" s="2">
        <v>51</v>
      </c>
      <c r="R37" s="2">
        <v>2</v>
      </c>
      <c r="S37" s="2">
        <v>5</v>
      </c>
      <c r="T37" s="2">
        <v>10</v>
      </c>
      <c r="U37" s="2">
        <v>34</v>
      </c>
      <c r="V37" s="2">
        <v>29</v>
      </c>
      <c r="W37" s="2" t="s">
        <v>721</v>
      </c>
      <c r="X37" s="2" t="s">
        <v>791</v>
      </c>
      <c r="Y37" s="2" t="s">
        <v>96</v>
      </c>
      <c r="Z37" s="2" t="s">
        <v>249</v>
      </c>
      <c r="AA37" s="2">
        <v>56.040480000000002</v>
      </c>
      <c r="AB37" s="2">
        <v>11</v>
      </c>
      <c r="AC37" s="2">
        <v>109</v>
      </c>
      <c r="AG37"/>
    </row>
    <row r="38" spans="1:33">
      <c r="A38" s="2">
        <v>1097</v>
      </c>
      <c r="B38" s="2">
        <v>10500050</v>
      </c>
      <c r="C38" s="2" t="s">
        <v>792</v>
      </c>
      <c r="D38" s="2" t="s">
        <v>33</v>
      </c>
      <c r="E38" s="2" t="s">
        <v>96</v>
      </c>
      <c r="F38" s="2" t="s">
        <v>2</v>
      </c>
      <c r="G38" s="2">
        <v>435</v>
      </c>
      <c r="H38" s="2">
        <v>44</v>
      </c>
      <c r="I38" s="2">
        <v>60</v>
      </c>
      <c r="J38" s="2">
        <v>70</v>
      </c>
      <c r="K38" s="2">
        <v>261</v>
      </c>
      <c r="L38" s="2">
        <v>221</v>
      </c>
      <c r="M38" s="2">
        <v>20</v>
      </c>
      <c r="N38" s="2">
        <v>29</v>
      </c>
      <c r="O38" s="2">
        <v>36</v>
      </c>
      <c r="P38" s="2">
        <v>136</v>
      </c>
      <c r="Q38" s="2">
        <v>214</v>
      </c>
      <c r="R38" s="2">
        <v>24</v>
      </c>
      <c r="S38" s="2">
        <v>31</v>
      </c>
      <c r="T38" s="2">
        <v>34</v>
      </c>
      <c r="U38" s="2">
        <v>125</v>
      </c>
      <c r="V38" s="2">
        <v>92</v>
      </c>
      <c r="W38" s="2" t="s">
        <v>721</v>
      </c>
      <c r="X38" s="2" t="s">
        <v>793</v>
      </c>
      <c r="Y38" s="2" t="s">
        <v>96</v>
      </c>
      <c r="Z38" s="2" t="s">
        <v>249</v>
      </c>
      <c r="AA38" s="2">
        <v>129.195188</v>
      </c>
      <c r="AB38" s="2">
        <v>11</v>
      </c>
      <c r="AC38" s="2">
        <v>435</v>
      </c>
      <c r="AG38"/>
    </row>
    <row r="39" spans="1:33">
      <c r="A39" s="2">
        <v>1098</v>
      </c>
      <c r="B39" s="2">
        <v>10500070</v>
      </c>
      <c r="C39" s="2" t="s">
        <v>794</v>
      </c>
      <c r="D39" s="2" t="s">
        <v>33</v>
      </c>
      <c r="E39" s="2" t="s">
        <v>96</v>
      </c>
      <c r="F39" s="2" t="s">
        <v>2</v>
      </c>
      <c r="G39" s="2">
        <v>802</v>
      </c>
      <c r="H39" s="2">
        <v>92</v>
      </c>
      <c r="I39" s="2">
        <v>143</v>
      </c>
      <c r="J39" s="2">
        <v>112</v>
      </c>
      <c r="K39" s="2">
        <v>455</v>
      </c>
      <c r="L39" s="2">
        <v>417</v>
      </c>
      <c r="M39" s="2">
        <v>41</v>
      </c>
      <c r="N39" s="2">
        <v>73</v>
      </c>
      <c r="O39" s="2">
        <v>64</v>
      </c>
      <c r="P39" s="2">
        <v>239</v>
      </c>
      <c r="Q39" s="2">
        <v>385</v>
      </c>
      <c r="R39" s="2">
        <v>51</v>
      </c>
      <c r="S39" s="2">
        <v>70</v>
      </c>
      <c r="T39" s="2">
        <v>48</v>
      </c>
      <c r="U39" s="2">
        <v>216</v>
      </c>
      <c r="V39" s="2">
        <v>155</v>
      </c>
      <c r="W39" s="2" t="s">
        <v>721</v>
      </c>
      <c r="X39" s="2" t="s">
        <v>795</v>
      </c>
      <c r="Y39" s="2" t="s">
        <v>96</v>
      </c>
      <c r="Z39" s="2" t="s">
        <v>249</v>
      </c>
      <c r="AA39" s="2">
        <v>40.368810000000003</v>
      </c>
      <c r="AB39" s="2">
        <v>11</v>
      </c>
      <c r="AC39" s="2">
        <v>802</v>
      </c>
      <c r="AG39"/>
    </row>
    <row r="40" spans="1:33">
      <c r="A40" s="2">
        <v>1099</v>
      </c>
      <c r="B40" s="2">
        <v>10500080</v>
      </c>
      <c r="C40" s="2" t="s">
        <v>796</v>
      </c>
      <c r="D40" s="2" t="s">
        <v>33</v>
      </c>
      <c r="E40" s="2" t="s">
        <v>96</v>
      </c>
      <c r="F40" s="2" t="s">
        <v>2</v>
      </c>
      <c r="G40" s="2">
        <v>370</v>
      </c>
      <c r="H40" s="2">
        <v>30</v>
      </c>
      <c r="I40" s="2">
        <v>47</v>
      </c>
      <c r="J40" s="2">
        <v>50</v>
      </c>
      <c r="K40" s="2">
        <v>243</v>
      </c>
      <c r="L40" s="2">
        <v>195</v>
      </c>
      <c r="M40" s="2">
        <v>19</v>
      </c>
      <c r="N40" s="2">
        <v>27</v>
      </c>
      <c r="O40" s="2">
        <v>22</v>
      </c>
      <c r="P40" s="2">
        <v>127</v>
      </c>
      <c r="Q40" s="2">
        <v>175</v>
      </c>
      <c r="R40" s="2">
        <v>11</v>
      </c>
      <c r="S40" s="2">
        <v>20</v>
      </c>
      <c r="T40" s="2">
        <v>28</v>
      </c>
      <c r="U40" s="2">
        <v>116</v>
      </c>
      <c r="V40" s="2">
        <v>75</v>
      </c>
      <c r="W40" s="2" t="s">
        <v>721</v>
      </c>
      <c r="X40" s="2" t="s">
        <v>797</v>
      </c>
      <c r="Y40" s="2" t="s">
        <v>96</v>
      </c>
      <c r="Z40" s="2" t="s">
        <v>249</v>
      </c>
      <c r="AA40" s="2">
        <v>5.2809270000000001</v>
      </c>
      <c r="AB40" s="2">
        <v>11</v>
      </c>
      <c r="AC40" s="2">
        <v>370</v>
      </c>
      <c r="AG40"/>
    </row>
    <row r="41" spans="1:33">
      <c r="A41" s="2">
        <v>1100</v>
      </c>
      <c r="B41" s="2">
        <v>10500120</v>
      </c>
      <c r="C41" s="2" t="s">
        <v>798</v>
      </c>
      <c r="D41" s="2" t="s">
        <v>33</v>
      </c>
      <c r="E41" s="2" t="s">
        <v>96</v>
      </c>
      <c r="F41" s="2" t="s">
        <v>2</v>
      </c>
      <c r="G41" s="2">
        <v>446</v>
      </c>
      <c r="H41" s="2">
        <v>32</v>
      </c>
      <c r="I41" s="2">
        <v>61</v>
      </c>
      <c r="J41" s="2">
        <v>68</v>
      </c>
      <c r="K41" s="2">
        <v>285</v>
      </c>
      <c r="L41" s="2">
        <v>231</v>
      </c>
      <c r="M41" s="2">
        <v>19</v>
      </c>
      <c r="N41" s="2">
        <v>32</v>
      </c>
      <c r="O41" s="2">
        <v>38</v>
      </c>
      <c r="P41" s="2">
        <v>142</v>
      </c>
      <c r="Q41" s="2">
        <v>215</v>
      </c>
      <c r="R41" s="2">
        <v>13</v>
      </c>
      <c r="S41" s="2">
        <v>29</v>
      </c>
      <c r="T41" s="2">
        <v>30</v>
      </c>
      <c r="U41" s="2">
        <v>143</v>
      </c>
      <c r="V41" s="2">
        <v>97</v>
      </c>
      <c r="W41" s="2" t="s">
        <v>721</v>
      </c>
      <c r="X41" s="2" t="s">
        <v>799</v>
      </c>
      <c r="Y41" s="2" t="s">
        <v>96</v>
      </c>
      <c r="Z41" s="2" t="s">
        <v>249</v>
      </c>
      <c r="AA41" s="2">
        <v>304.370429</v>
      </c>
      <c r="AB41" s="2">
        <v>11</v>
      </c>
      <c r="AC41" s="2">
        <v>446</v>
      </c>
      <c r="AG41"/>
    </row>
    <row r="42" spans="1:33">
      <c r="A42" s="2">
        <v>1157</v>
      </c>
      <c r="B42" s="2">
        <v>10611020</v>
      </c>
      <c r="C42" s="2" t="s">
        <v>800</v>
      </c>
      <c r="D42" s="2" t="s">
        <v>33</v>
      </c>
      <c r="E42" s="2" t="s">
        <v>97</v>
      </c>
      <c r="F42" s="2" t="s">
        <v>97</v>
      </c>
      <c r="G42" s="2">
        <v>650</v>
      </c>
      <c r="H42" s="2">
        <v>51</v>
      </c>
      <c r="I42" s="2">
        <v>90</v>
      </c>
      <c r="J42" s="2">
        <v>78</v>
      </c>
      <c r="K42" s="2">
        <v>431</v>
      </c>
      <c r="L42" s="2">
        <v>324</v>
      </c>
      <c r="M42" s="2">
        <v>33</v>
      </c>
      <c r="N42" s="2">
        <v>51</v>
      </c>
      <c r="O42" s="2">
        <v>37</v>
      </c>
      <c r="P42" s="2">
        <v>203</v>
      </c>
      <c r="Q42" s="2">
        <v>326</v>
      </c>
      <c r="R42" s="2">
        <v>18</v>
      </c>
      <c r="S42" s="2">
        <v>39</v>
      </c>
      <c r="T42" s="2">
        <v>41</v>
      </c>
      <c r="U42" s="2">
        <v>228</v>
      </c>
      <c r="V42" s="2">
        <v>169</v>
      </c>
      <c r="W42" s="2" t="s">
        <v>773</v>
      </c>
      <c r="X42" s="2" t="s">
        <v>801</v>
      </c>
      <c r="Y42" s="2" t="s">
        <v>97</v>
      </c>
      <c r="Z42" s="2" t="s">
        <v>249</v>
      </c>
      <c r="AA42" s="2">
        <v>1710.806666</v>
      </c>
      <c r="AB42" s="2">
        <v>9</v>
      </c>
      <c r="AC42" s="2">
        <v>650</v>
      </c>
      <c r="AG42"/>
    </row>
    <row r="43" spans="1:33">
      <c r="A43" s="2">
        <v>1158</v>
      </c>
      <c r="B43" s="2">
        <v>10611018</v>
      </c>
      <c r="C43" s="2" t="s">
        <v>800</v>
      </c>
      <c r="D43" s="2" t="s">
        <v>33</v>
      </c>
      <c r="E43" s="2" t="s">
        <v>97</v>
      </c>
      <c r="F43" s="2" t="s">
        <v>97</v>
      </c>
      <c r="G43" s="2">
        <v>159</v>
      </c>
      <c r="H43" s="2">
        <v>18</v>
      </c>
      <c r="I43" s="2">
        <v>30</v>
      </c>
      <c r="J43" s="2">
        <v>23</v>
      </c>
      <c r="K43" s="2">
        <v>88</v>
      </c>
      <c r="L43" s="2">
        <v>87</v>
      </c>
      <c r="M43" s="2">
        <v>11</v>
      </c>
      <c r="N43" s="2">
        <v>18</v>
      </c>
      <c r="O43" s="2">
        <v>10</v>
      </c>
      <c r="P43" s="2">
        <v>48</v>
      </c>
      <c r="Q43" s="2">
        <v>72</v>
      </c>
      <c r="R43" s="2">
        <v>7</v>
      </c>
      <c r="S43" s="2">
        <v>12</v>
      </c>
      <c r="T43" s="2">
        <v>13</v>
      </c>
      <c r="U43" s="2">
        <v>40</v>
      </c>
      <c r="V43" s="2">
        <v>41</v>
      </c>
      <c r="W43" s="2" t="s">
        <v>773</v>
      </c>
      <c r="X43" s="2" t="s">
        <v>802</v>
      </c>
      <c r="Y43" s="2" t="s">
        <v>97</v>
      </c>
      <c r="Z43" s="2" t="s">
        <v>249</v>
      </c>
      <c r="AA43" s="2">
        <v>908.00589500000001</v>
      </c>
      <c r="AB43" s="2">
        <v>9</v>
      </c>
      <c r="AC43" s="2">
        <v>159</v>
      </c>
      <c r="AG43"/>
    </row>
    <row r="44" spans="1:33">
      <c r="A44" s="2">
        <v>1159</v>
      </c>
      <c r="B44" s="2">
        <v>10600300</v>
      </c>
      <c r="C44" s="2" t="s">
        <v>803</v>
      </c>
      <c r="D44" s="2" t="s">
        <v>33</v>
      </c>
      <c r="E44" s="2" t="s">
        <v>97</v>
      </c>
      <c r="F44" s="2" t="s">
        <v>2</v>
      </c>
      <c r="G44" s="2">
        <v>246</v>
      </c>
      <c r="H44" s="2">
        <v>18</v>
      </c>
      <c r="I44" s="2">
        <v>26</v>
      </c>
      <c r="J44" s="2">
        <v>39</v>
      </c>
      <c r="K44" s="2">
        <v>163</v>
      </c>
      <c r="L44" s="2">
        <v>121</v>
      </c>
      <c r="M44" s="2">
        <v>4</v>
      </c>
      <c r="N44" s="2">
        <v>12</v>
      </c>
      <c r="O44" s="2">
        <v>21</v>
      </c>
      <c r="P44" s="2">
        <v>84</v>
      </c>
      <c r="Q44" s="2">
        <v>125</v>
      </c>
      <c r="R44" s="2">
        <v>14</v>
      </c>
      <c r="S44" s="2">
        <v>14</v>
      </c>
      <c r="T44" s="2">
        <v>18</v>
      </c>
      <c r="U44" s="2">
        <v>79</v>
      </c>
      <c r="V44" s="2">
        <v>56</v>
      </c>
      <c r="W44" s="2" t="s">
        <v>721</v>
      </c>
      <c r="X44" s="2" t="s">
        <v>804</v>
      </c>
      <c r="Y44" s="2" t="s">
        <v>97</v>
      </c>
      <c r="Z44" s="2" t="s">
        <v>249</v>
      </c>
      <c r="AA44" s="2">
        <v>223.22301200000001</v>
      </c>
      <c r="AB44" s="2">
        <v>9</v>
      </c>
      <c r="AC44" s="2">
        <v>246</v>
      </c>
      <c r="AG44"/>
    </row>
    <row r="45" spans="1:33">
      <c r="A45" s="2">
        <v>1160</v>
      </c>
      <c r="B45" s="2">
        <v>10600010</v>
      </c>
      <c r="C45" s="2" t="s">
        <v>805</v>
      </c>
      <c r="D45" s="2" t="s">
        <v>33</v>
      </c>
      <c r="E45" s="2" t="s">
        <v>97</v>
      </c>
      <c r="F45" s="2" t="s">
        <v>2</v>
      </c>
      <c r="G45" s="2">
        <v>456</v>
      </c>
      <c r="H45" s="2">
        <v>38</v>
      </c>
      <c r="I45" s="2">
        <v>65</v>
      </c>
      <c r="J45" s="2">
        <v>65</v>
      </c>
      <c r="K45" s="2">
        <v>288</v>
      </c>
      <c r="L45" s="2">
        <v>229</v>
      </c>
      <c r="M45" s="2">
        <v>23</v>
      </c>
      <c r="N45" s="2">
        <v>28</v>
      </c>
      <c r="O45" s="2">
        <v>32</v>
      </c>
      <c r="P45" s="2">
        <v>146</v>
      </c>
      <c r="Q45" s="2">
        <v>227</v>
      </c>
      <c r="R45" s="2">
        <v>15</v>
      </c>
      <c r="S45" s="2">
        <v>37</v>
      </c>
      <c r="T45" s="2">
        <v>33</v>
      </c>
      <c r="U45" s="2">
        <v>142</v>
      </c>
      <c r="V45" s="2">
        <v>97</v>
      </c>
      <c r="W45" s="2" t="s">
        <v>721</v>
      </c>
      <c r="X45" s="2" t="s">
        <v>806</v>
      </c>
      <c r="Y45" s="2" t="s">
        <v>97</v>
      </c>
      <c r="Z45" s="2" t="s">
        <v>249</v>
      </c>
      <c r="AA45" s="2">
        <v>15.554439</v>
      </c>
      <c r="AB45" s="2">
        <v>9</v>
      </c>
      <c r="AC45" s="2">
        <v>456</v>
      </c>
      <c r="AG45"/>
    </row>
    <row r="46" spans="1:33">
      <c r="A46" s="2">
        <v>1161</v>
      </c>
      <c r="B46" s="2">
        <v>10600020</v>
      </c>
      <c r="C46" s="2" t="s">
        <v>807</v>
      </c>
      <c r="D46" s="2" t="s">
        <v>33</v>
      </c>
      <c r="E46" s="2" t="s">
        <v>97</v>
      </c>
      <c r="F46" s="2" t="s">
        <v>2</v>
      </c>
      <c r="G46" s="2">
        <v>489</v>
      </c>
      <c r="H46" s="2">
        <v>35</v>
      </c>
      <c r="I46" s="2">
        <v>57</v>
      </c>
      <c r="J46" s="2">
        <v>56</v>
      </c>
      <c r="K46" s="2">
        <v>341</v>
      </c>
      <c r="L46" s="2">
        <v>253</v>
      </c>
      <c r="M46" s="2">
        <v>19</v>
      </c>
      <c r="N46" s="2">
        <v>28</v>
      </c>
      <c r="O46" s="2">
        <v>29</v>
      </c>
      <c r="P46" s="2">
        <v>177</v>
      </c>
      <c r="Q46" s="2">
        <v>236</v>
      </c>
      <c r="R46" s="2">
        <v>16</v>
      </c>
      <c r="S46" s="2">
        <v>29</v>
      </c>
      <c r="T46" s="2">
        <v>27</v>
      </c>
      <c r="U46" s="2">
        <v>164</v>
      </c>
      <c r="V46" s="2">
        <v>124</v>
      </c>
      <c r="W46" s="2" t="s">
        <v>721</v>
      </c>
      <c r="X46" s="2" t="s">
        <v>808</v>
      </c>
      <c r="Y46" s="2" t="s">
        <v>97</v>
      </c>
      <c r="Z46" s="2" t="s">
        <v>249</v>
      </c>
      <c r="AA46" s="2">
        <v>14.678248999999999</v>
      </c>
      <c r="AB46" s="2">
        <v>9</v>
      </c>
      <c r="AC46" s="2">
        <v>489</v>
      </c>
      <c r="AG46"/>
    </row>
    <row r="47" spans="1:33">
      <c r="A47" s="2">
        <v>1162</v>
      </c>
      <c r="B47" s="2">
        <v>10600290</v>
      </c>
      <c r="C47" s="2" t="s">
        <v>809</v>
      </c>
      <c r="D47" s="2" t="s">
        <v>33</v>
      </c>
      <c r="E47" s="2" t="s">
        <v>97</v>
      </c>
      <c r="F47" s="2" t="s">
        <v>2</v>
      </c>
      <c r="G47" s="2">
        <v>484</v>
      </c>
      <c r="H47" s="2">
        <v>54</v>
      </c>
      <c r="I47" s="2">
        <v>72</v>
      </c>
      <c r="J47" s="2">
        <v>58</v>
      </c>
      <c r="K47" s="2">
        <v>300</v>
      </c>
      <c r="L47" s="2">
        <v>250</v>
      </c>
      <c r="M47" s="2">
        <v>25</v>
      </c>
      <c r="N47" s="2">
        <v>34</v>
      </c>
      <c r="O47" s="2">
        <v>32</v>
      </c>
      <c r="P47" s="2">
        <v>159</v>
      </c>
      <c r="Q47" s="2">
        <v>234</v>
      </c>
      <c r="R47" s="2">
        <v>29</v>
      </c>
      <c r="S47" s="2">
        <v>38</v>
      </c>
      <c r="T47" s="2">
        <v>26</v>
      </c>
      <c r="U47" s="2">
        <v>141</v>
      </c>
      <c r="V47" s="2">
        <v>103</v>
      </c>
      <c r="W47" s="2" t="s">
        <v>721</v>
      </c>
      <c r="X47" s="2" t="s">
        <v>810</v>
      </c>
      <c r="Y47" s="2" t="s">
        <v>97</v>
      </c>
      <c r="Z47" s="2" t="s">
        <v>249</v>
      </c>
      <c r="AA47" s="2">
        <v>77.113889999999998</v>
      </c>
      <c r="AB47" s="2">
        <v>9</v>
      </c>
      <c r="AC47" s="2">
        <v>484</v>
      </c>
      <c r="AG47"/>
    </row>
    <row r="48" spans="1:33">
      <c r="A48" s="2">
        <v>1163</v>
      </c>
      <c r="B48" s="2">
        <v>10600040</v>
      </c>
      <c r="C48" s="2" t="s">
        <v>811</v>
      </c>
      <c r="D48" s="2" t="s">
        <v>33</v>
      </c>
      <c r="E48" s="2" t="s">
        <v>97</v>
      </c>
      <c r="F48" s="2" t="s">
        <v>2</v>
      </c>
      <c r="G48" s="2">
        <v>516</v>
      </c>
      <c r="H48" s="2">
        <v>31</v>
      </c>
      <c r="I48" s="2">
        <v>77</v>
      </c>
      <c r="J48" s="2">
        <v>83</v>
      </c>
      <c r="K48" s="2">
        <v>325</v>
      </c>
      <c r="L48" s="2">
        <v>267</v>
      </c>
      <c r="M48" s="2">
        <v>19</v>
      </c>
      <c r="N48" s="2">
        <v>47</v>
      </c>
      <c r="O48" s="2">
        <v>43</v>
      </c>
      <c r="P48" s="2">
        <v>158</v>
      </c>
      <c r="Q48" s="2">
        <v>249</v>
      </c>
      <c r="R48" s="2">
        <v>12</v>
      </c>
      <c r="S48" s="2">
        <v>30</v>
      </c>
      <c r="T48" s="2">
        <v>40</v>
      </c>
      <c r="U48" s="2">
        <v>167</v>
      </c>
      <c r="V48" s="2">
        <v>114</v>
      </c>
      <c r="W48" s="2" t="s">
        <v>721</v>
      </c>
      <c r="X48" s="2" t="s">
        <v>812</v>
      </c>
      <c r="Y48" s="2" t="s">
        <v>97</v>
      </c>
      <c r="Z48" s="2" t="s">
        <v>249</v>
      </c>
      <c r="AA48" s="2">
        <v>66.109814999999998</v>
      </c>
      <c r="AB48" s="2">
        <v>9</v>
      </c>
      <c r="AC48" s="2">
        <v>516</v>
      </c>
      <c r="AG48"/>
    </row>
    <row r="49" spans="1:33">
      <c r="A49" s="2">
        <v>1164</v>
      </c>
      <c r="B49" s="2">
        <v>10600050</v>
      </c>
      <c r="C49" s="2" t="s">
        <v>813</v>
      </c>
      <c r="D49" s="2" t="s">
        <v>33</v>
      </c>
      <c r="E49" s="2" t="s">
        <v>97</v>
      </c>
      <c r="F49" s="2" t="s">
        <v>2</v>
      </c>
      <c r="G49" s="2">
        <v>390</v>
      </c>
      <c r="H49" s="2">
        <v>28</v>
      </c>
      <c r="I49" s="2">
        <v>53</v>
      </c>
      <c r="J49" s="2">
        <v>56</v>
      </c>
      <c r="K49" s="2">
        <v>253</v>
      </c>
      <c r="L49" s="2">
        <v>200</v>
      </c>
      <c r="M49" s="2">
        <v>16</v>
      </c>
      <c r="N49" s="2">
        <v>28</v>
      </c>
      <c r="O49" s="2">
        <v>23</v>
      </c>
      <c r="P49" s="2">
        <v>133</v>
      </c>
      <c r="Q49" s="2">
        <v>190</v>
      </c>
      <c r="R49" s="2">
        <v>12</v>
      </c>
      <c r="S49" s="2">
        <v>25</v>
      </c>
      <c r="T49" s="2">
        <v>33</v>
      </c>
      <c r="U49" s="2">
        <v>120</v>
      </c>
      <c r="V49" s="2">
        <v>89</v>
      </c>
      <c r="W49" s="2" t="s">
        <v>721</v>
      </c>
      <c r="X49" s="2" t="s">
        <v>814</v>
      </c>
      <c r="Y49" s="2" t="s">
        <v>97</v>
      </c>
      <c r="Z49" s="2" t="s">
        <v>249</v>
      </c>
      <c r="AA49" s="2">
        <v>52.226841</v>
      </c>
      <c r="AB49" s="2">
        <v>9</v>
      </c>
      <c r="AC49" s="2">
        <v>390</v>
      </c>
      <c r="AG49"/>
    </row>
    <row r="50" spans="1:33">
      <c r="A50" s="2">
        <v>1361</v>
      </c>
      <c r="B50" s="2">
        <v>20200020</v>
      </c>
      <c r="C50" s="2" t="s">
        <v>815</v>
      </c>
      <c r="D50" s="2" t="s">
        <v>29</v>
      </c>
      <c r="E50" s="2" t="s">
        <v>73</v>
      </c>
      <c r="F50" s="2" t="s">
        <v>2</v>
      </c>
      <c r="G50" s="2">
        <v>499</v>
      </c>
      <c r="H50" s="2">
        <v>65</v>
      </c>
      <c r="I50" s="2">
        <v>114</v>
      </c>
      <c r="J50" s="2">
        <v>61</v>
      </c>
      <c r="K50" s="2">
        <v>259</v>
      </c>
      <c r="L50" s="2">
        <v>254</v>
      </c>
      <c r="M50" s="2">
        <v>29</v>
      </c>
      <c r="N50" s="2">
        <v>55</v>
      </c>
      <c r="O50" s="2">
        <v>31</v>
      </c>
      <c r="P50" s="2">
        <v>139</v>
      </c>
      <c r="Q50" s="2">
        <v>245</v>
      </c>
      <c r="R50" s="2">
        <v>36</v>
      </c>
      <c r="S50" s="2">
        <v>59</v>
      </c>
      <c r="T50" s="2">
        <v>30</v>
      </c>
      <c r="U50" s="2">
        <v>120</v>
      </c>
      <c r="V50" s="2">
        <v>86</v>
      </c>
      <c r="W50" s="2" t="s">
        <v>721</v>
      </c>
      <c r="X50" s="2" t="s">
        <v>816</v>
      </c>
      <c r="Y50" s="2" t="s">
        <v>181</v>
      </c>
      <c r="Z50" s="2" t="s">
        <v>371</v>
      </c>
      <c r="AA50" s="2">
        <v>11.149067000000001</v>
      </c>
      <c r="AB50" s="2">
        <v>6</v>
      </c>
      <c r="AC50" s="2">
        <v>499</v>
      </c>
      <c r="AG50"/>
    </row>
    <row r="51" spans="1:33">
      <c r="A51" s="2">
        <v>1362</v>
      </c>
      <c r="B51" s="2">
        <v>20200030</v>
      </c>
      <c r="C51" s="2" t="s">
        <v>817</v>
      </c>
      <c r="D51" s="2" t="s">
        <v>29</v>
      </c>
      <c r="E51" s="2" t="s">
        <v>73</v>
      </c>
      <c r="F51" s="2" t="s">
        <v>2</v>
      </c>
      <c r="G51" s="2">
        <v>265</v>
      </c>
      <c r="H51" s="2">
        <v>25</v>
      </c>
      <c r="I51" s="2">
        <v>56</v>
      </c>
      <c r="J51" s="2">
        <v>36</v>
      </c>
      <c r="K51" s="2">
        <v>148</v>
      </c>
      <c r="L51" s="2">
        <v>150</v>
      </c>
      <c r="M51" s="2">
        <v>10</v>
      </c>
      <c r="N51" s="2">
        <v>32</v>
      </c>
      <c r="O51" s="2">
        <v>24</v>
      </c>
      <c r="P51" s="2">
        <v>84</v>
      </c>
      <c r="Q51" s="2">
        <v>115</v>
      </c>
      <c r="R51" s="2">
        <v>15</v>
      </c>
      <c r="S51" s="2">
        <v>24</v>
      </c>
      <c r="T51" s="2">
        <v>12</v>
      </c>
      <c r="U51" s="2">
        <v>64</v>
      </c>
      <c r="V51" s="2">
        <v>52</v>
      </c>
      <c r="W51" s="2" t="s">
        <v>721</v>
      </c>
      <c r="X51" s="2" t="s">
        <v>818</v>
      </c>
      <c r="Y51" s="2" t="s">
        <v>181</v>
      </c>
      <c r="Z51" s="2" t="s">
        <v>371</v>
      </c>
      <c r="AA51" s="2">
        <v>9.1203970000000005</v>
      </c>
      <c r="AB51" s="2">
        <v>6</v>
      </c>
      <c r="AC51" s="2">
        <v>265</v>
      </c>
      <c r="AG51"/>
    </row>
    <row r="52" spans="1:33">
      <c r="A52" s="2">
        <v>1363</v>
      </c>
      <c r="B52" s="2">
        <v>20300000</v>
      </c>
      <c r="C52" s="2" t="s">
        <v>819</v>
      </c>
      <c r="D52" s="2" t="s">
        <v>29</v>
      </c>
      <c r="E52" s="2" t="s">
        <v>74</v>
      </c>
      <c r="F52" s="2" t="s">
        <v>2</v>
      </c>
      <c r="G52" s="2">
        <v>680</v>
      </c>
      <c r="H52" s="2">
        <v>69</v>
      </c>
      <c r="I52" s="2">
        <v>130</v>
      </c>
      <c r="J52" s="2">
        <v>85</v>
      </c>
      <c r="K52" s="2">
        <v>396</v>
      </c>
      <c r="L52" s="2">
        <v>368</v>
      </c>
      <c r="M52" s="2">
        <v>25</v>
      </c>
      <c r="N52" s="2">
        <v>82</v>
      </c>
      <c r="O52" s="2">
        <v>51</v>
      </c>
      <c r="P52" s="2">
        <v>210</v>
      </c>
      <c r="Q52" s="2">
        <v>312</v>
      </c>
      <c r="R52" s="2">
        <v>44</v>
      </c>
      <c r="S52" s="2">
        <v>48</v>
      </c>
      <c r="T52" s="2">
        <v>34</v>
      </c>
      <c r="U52" s="2">
        <v>186</v>
      </c>
      <c r="V52" s="2">
        <v>141</v>
      </c>
      <c r="W52" s="2" t="s">
        <v>721</v>
      </c>
      <c r="X52" s="2" t="s">
        <v>820</v>
      </c>
      <c r="Y52" s="2" t="s">
        <v>393</v>
      </c>
      <c r="Z52" s="2" t="s">
        <v>371</v>
      </c>
      <c r="AA52" s="2">
        <v>17.862472</v>
      </c>
      <c r="AB52" s="2">
        <v>6</v>
      </c>
      <c r="AC52" s="2">
        <v>680</v>
      </c>
      <c r="AG52"/>
    </row>
    <row r="53" spans="1:33">
      <c r="A53" s="2">
        <v>1364</v>
      </c>
      <c r="B53" s="2">
        <v>20300010</v>
      </c>
      <c r="C53" s="2" t="s">
        <v>821</v>
      </c>
      <c r="D53" s="2" t="s">
        <v>29</v>
      </c>
      <c r="E53" s="2" t="s">
        <v>74</v>
      </c>
      <c r="F53" s="2" t="s">
        <v>2</v>
      </c>
      <c r="G53" s="2">
        <v>661</v>
      </c>
      <c r="H53" s="2">
        <v>94</v>
      </c>
      <c r="I53" s="2">
        <v>112</v>
      </c>
      <c r="J53" s="2">
        <v>70</v>
      </c>
      <c r="K53" s="2">
        <v>385</v>
      </c>
      <c r="L53" s="2">
        <v>352</v>
      </c>
      <c r="M53" s="2">
        <v>46</v>
      </c>
      <c r="N53" s="2">
        <v>59</v>
      </c>
      <c r="O53" s="2">
        <v>35</v>
      </c>
      <c r="P53" s="2">
        <v>212</v>
      </c>
      <c r="Q53" s="2">
        <v>309</v>
      </c>
      <c r="R53" s="2">
        <v>48</v>
      </c>
      <c r="S53" s="2">
        <v>53</v>
      </c>
      <c r="T53" s="2">
        <v>35</v>
      </c>
      <c r="U53" s="2">
        <v>173</v>
      </c>
      <c r="V53" s="2">
        <v>124</v>
      </c>
      <c r="W53" s="2" t="s">
        <v>721</v>
      </c>
      <c r="X53" s="2" t="s">
        <v>822</v>
      </c>
      <c r="Y53" s="2" t="s">
        <v>94</v>
      </c>
      <c r="Z53" s="2" t="s">
        <v>371</v>
      </c>
      <c r="AA53" s="2">
        <v>10.228399</v>
      </c>
      <c r="AB53" s="2">
        <v>6</v>
      </c>
      <c r="AC53" s="2">
        <v>661</v>
      </c>
      <c r="AG53"/>
    </row>
    <row r="54" spans="1:33">
      <c r="A54" s="2">
        <v>1365</v>
      </c>
      <c r="B54" s="2">
        <v>20300020</v>
      </c>
      <c r="C54" s="2" t="s">
        <v>823</v>
      </c>
      <c r="D54" s="2" t="s">
        <v>29</v>
      </c>
      <c r="E54" s="2" t="s">
        <v>74</v>
      </c>
      <c r="F54" s="2" t="s">
        <v>2</v>
      </c>
      <c r="G54" s="2">
        <v>513</v>
      </c>
      <c r="H54" s="2">
        <v>69</v>
      </c>
      <c r="I54" s="2">
        <v>104</v>
      </c>
      <c r="J54" s="2">
        <v>56</v>
      </c>
      <c r="K54" s="2">
        <v>284</v>
      </c>
      <c r="L54" s="2">
        <v>272</v>
      </c>
      <c r="M54" s="2">
        <v>37</v>
      </c>
      <c r="N54" s="2">
        <v>46</v>
      </c>
      <c r="O54" s="2">
        <v>33</v>
      </c>
      <c r="P54" s="2">
        <v>156</v>
      </c>
      <c r="Q54" s="2">
        <v>241</v>
      </c>
      <c r="R54" s="2">
        <v>32</v>
      </c>
      <c r="S54" s="2">
        <v>58</v>
      </c>
      <c r="T54" s="2">
        <v>23</v>
      </c>
      <c r="U54" s="2">
        <v>128</v>
      </c>
      <c r="V54" s="2">
        <v>110</v>
      </c>
      <c r="W54" s="2" t="s">
        <v>721</v>
      </c>
      <c r="X54" s="2" t="s">
        <v>824</v>
      </c>
      <c r="Y54" s="2" t="s">
        <v>94</v>
      </c>
      <c r="Z54" s="2" t="s">
        <v>371</v>
      </c>
      <c r="AA54" s="2">
        <v>14.913518</v>
      </c>
      <c r="AB54" s="2">
        <v>6</v>
      </c>
      <c r="AC54" s="2">
        <v>513</v>
      </c>
      <c r="AG54"/>
    </row>
    <row r="55" spans="1:33">
      <c r="A55" s="2">
        <v>191</v>
      </c>
      <c r="B55" s="2">
        <v>10100010</v>
      </c>
      <c r="C55" s="2" t="s">
        <v>825</v>
      </c>
      <c r="D55" s="2" t="s">
        <v>33</v>
      </c>
      <c r="E55" s="2" t="s">
        <v>33</v>
      </c>
      <c r="F55" s="2" t="s">
        <v>2</v>
      </c>
      <c r="G55" s="2">
        <v>216</v>
      </c>
      <c r="H55" s="2">
        <v>19</v>
      </c>
      <c r="I55" s="2">
        <v>25</v>
      </c>
      <c r="J55" s="2">
        <v>31</v>
      </c>
      <c r="K55" s="2">
        <v>141</v>
      </c>
      <c r="L55" s="2">
        <v>109</v>
      </c>
      <c r="M55" s="2">
        <v>10</v>
      </c>
      <c r="N55" s="2">
        <v>13</v>
      </c>
      <c r="O55" s="2">
        <v>15</v>
      </c>
      <c r="P55" s="2">
        <v>71</v>
      </c>
      <c r="Q55" s="2">
        <v>107</v>
      </c>
      <c r="R55" s="2">
        <v>9</v>
      </c>
      <c r="S55" s="2">
        <v>12</v>
      </c>
      <c r="T55" s="2">
        <v>16</v>
      </c>
      <c r="U55" s="2">
        <v>70</v>
      </c>
      <c r="V55" s="2">
        <v>49</v>
      </c>
      <c r="W55" s="2" t="s">
        <v>721</v>
      </c>
      <c r="X55" s="2" t="s">
        <v>826</v>
      </c>
      <c r="Y55" s="2" t="s">
        <v>211</v>
      </c>
      <c r="Z55" s="2" t="s">
        <v>249</v>
      </c>
      <c r="AA55" s="2">
        <v>93.546384000000003</v>
      </c>
      <c r="AB55" s="2">
        <v>10</v>
      </c>
      <c r="AC55" s="2">
        <v>216</v>
      </c>
      <c r="AG55"/>
    </row>
    <row r="56" spans="1:33">
      <c r="A56" s="2">
        <v>192</v>
      </c>
      <c r="B56" s="2">
        <v>10100040</v>
      </c>
      <c r="C56" s="2" t="s">
        <v>827</v>
      </c>
      <c r="D56" s="2" t="s">
        <v>33</v>
      </c>
      <c r="E56" s="2" t="s">
        <v>33</v>
      </c>
      <c r="F56" s="2" t="s">
        <v>2</v>
      </c>
      <c r="G56" s="2">
        <v>417</v>
      </c>
      <c r="H56" s="2">
        <v>35</v>
      </c>
      <c r="I56" s="2">
        <v>52</v>
      </c>
      <c r="J56" s="2">
        <v>57</v>
      </c>
      <c r="K56" s="2">
        <v>273</v>
      </c>
      <c r="L56" s="2">
        <v>223</v>
      </c>
      <c r="M56" s="2">
        <v>22</v>
      </c>
      <c r="N56" s="2">
        <v>27</v>
      </c>
      <c r="O56" s="2">
        <v>27</v>
      </c>
      <c r="P56" s="2">
        <v>147</v>
      </c>
      <c r="Q56" s="2">
        <v>194</v>
      </c>
      <c r="R56" s="2">
        <v>13</v>
      </c>
      <c r="S56" s="2">
        <v>25</v>
      </c>
      <c r="T56" s="2">
        <v>30</v>
      </c>
      <c r="U56" s="2">
        <v>126</v>
      </c>
      <c r="V56" s="2">
        <v>99</v>
      </c>
      <c r="W56" s="2" t="s">
        <v>721</v>
      </c>
      <c r="X56" s="2" t="s">
        <v>828</v>
      </c>
      <c r="Y56" s="2" t="s">
        <v>211</v>
      </c>
      <c r="Z56" s="2" t="s">
        <v>249</v>
      </c>
      <c r="AA56" s="2">
        <v>77.518912</v>
      </c>
      <c r="AB56" s="2">
        <v>10</v>
      </c>
      <c r="AC56" s="2">
        <v>417</v>
      </c>
      <c r="AG56"/>
    </row>
    <row r="57" spans="1:33">
      <c r="A57" s="2">
        <v>193</v>
      </c>
      <c r="B57" s="2">
        <v>10100070</v>
      </c>
      <c r="C57" s="2" t="s">
        <v>829</v>
      </c>
      <c r="D57" s="2" t="s">
        <v>33</v>
      </c>
      <c r="E57" s="2" t="s">
        <v>33</v>
      </c>
      <c r="F57" s="2" t="s">
        <v>2</v>
      </c>
      <c r="G57" s="2">
        <v>183</v>
      </c>
      <c r="H57" s="2">
        <v>15</v>
      </c>
      <c r="I57" s="2">
        <v>21</v>
      </c>
      <c r="J57" s="2">
        <v>22</v>
      </c>
      <c r="K57" s="2">
        <v>125</v>
      </c>
      <c r="L57" s="2">
        <v>95</v>
      </c>
      <c r="M57" s="2">
        <v>8</v>
      </c>
      <c r="N57" s="2">
        <v>11</v>
      </c>
      <c r="O57" s="2">
        <v>10</v>
      </c>
      <c r="P57" s="2">
        <v>66</v>
      </c>
      <c r="Q57" s="2">
        <v>88</v>
      </c>
      <c r="R57" s="2">
        <v>7</v>
      </c>
      <c r="S57" s="2">
        <v>10</v>
      </c>
      <c r="T57" s="2">
        <v>12</v>
      </c>
      <c r="U57" s="2">
        <v>59</v>
      </c>
      <c r="V57" s="2">
        <v>37</v>
      </c>
      <c r="W57" s="2" t="s">
        <v>721</v>
      </c>
      <c r="X57" s="2" t="s">
        <v>830</v>
      </c>
      <c r="Y57" s="2" t="s">
        <v>211</v>
      </c>
      <c r="Z57" s="2" t="s">
        <v>249</v>
      </c>
      <c r="AA57" s="2">
        <v>19.559152000000001</v>
      </c>
      <c r="AB57" s="2">
        <v>10</v>
      </c>
      <c r="AC57" s="2">
        <v>183</v>
      </c>
      <c r="AG57"/>
    </row>
    <row r="58" spans="1:33">
      <c r="A58" s="2">
        <v>194</v>
      </c>
      <c r="B58" s="2">
        <v>10100090</v>
      </c>
      <c r="C58" s="2" t="s">
        <v>831</v>
      </c>
      <c r="D58" s="2" t="s">
        <v>33</v>
      </c>
      <c r="E58" s="2" t="s">
        <v>33</v>
      </c>
      <c r="F58" s="2" t="s">
        <v>2</v>
      </c>
      <c r="G58" s="2">
        <v>450</v>
      </c>
      <c r="H58" s="2">
        <v>35</v>
      </c>
      <c r="I58" s="2">
        <v>68</v>
      </c>
      <c r="J58" s="2">
        <v>84</v>
      </c>
      <c r="K58" s="2">
        <v>263</v>
      </c>
      <c r="L58" s="2">
        <v>243</v>
      </c>
      <c r="M58" s="2">
        <v>21</v>
      </c>
      <c r="N58" s="2">
        <v>36</v>
      </c>
      <c r="O58" s="2">
        <v>47</v>
      </c>
      <c r="P58" s="2">
        <v>139</v>
      </c>
      <c r="Q58" s="2">
        <v>207</v>
      </c>
      <c r="R58" s="2">
        <v>14</v>
      </c>
      <c r="S58" s="2">
        <v>32</v>
      </c>
      <c r="T58" s="2">
        <v>37</v>
      </c>
      <c r="U58" s="2">
        <v>124</v>
      </c>
      <c r="V58" s="2">
        <v>98</v>
      </c>
      <c r="W58" s="2" t="s">
        <v>721</v>
      </c>
      <c r="X58" s="2" t="s">
        <v>832</v>
      </c>
      <c r="Y58" s="2" t="s">
        <v>211</v>
      </c>
      <c r="Z58" s="2" t="s">
        <v>249</v>
      </c>
      <c r="AA58" s="2">
        <v>30.913715</v>
      </c>
      <c r="AB58" s="2">
        <v>10</v>
      </c>
      <c r="AC58" s="2">
        <v>450</v>
      </c>
      <c r="AG58"/>
    </row>
    <row r="59" spans="1:33">
      <c r="A59" s="2">
        <v>195</v>
      </c>
      <c r="B59" s="2">
        <v>10100120</v>
      </c>
      <c r="C59" s="2" t="s">
        <v>833</v>
      </c>
      <c r="D59" s="2" t="s">
        <v>33</v>
      </c>
      <c r="E59" s="2" t="s">
        <v>33</v>
      </c>
      <c r="F59" s="2" t="s">
        <v>2</v>
      </c>
      <c r="G59" s="2">
        <v>342</v>
      </c>
      <c r="H59" s="2">
        <v>25</v>
      </c>
      <c r="I59" s="2">
        <v>36</v>
      </c>
      <c r="J59" s="2">
        <v>48</v>
      </c>
      <c r="K59" s="2">
        <v>233</v>
      </c>
      <c r="L59" s="2">
        <v>160</v>
      </c>
      <c r="M59" s="2">
        <v>10</v>
      </c>
      <c r="N59" s="2">
        <v>15</v>
      </c>
      <c r="O59" s="2">
        <v>23</v>
      </c>
      <c r="P59" s="2">
        <v>112</v>
      </c>
      <c r="Q59" s="2">
        <v>182</v>
      </c>
      <c r="R59" s="2">
        <v>15</v>
      </c>
      <c r="S59" s="2">
        <v>21</v>
      </c>
      <c r="T59" s="2">
        <v>25</v>
      </c>
      <c r="U59" s="2">
        <v>121</v>
      </c>
      <c r="V59" s="2">
        <v>73</v>
      </c>
      <c r="W59" s="2" t="s">
        <v>721</v>
      </c>
      <c r="X59" s="2" t="s">
        <v>834</v>
      </c>
      <c r="Y59" s="2" t="s">
        <v>211</v>
      </c>
      <c r="Z59" s="2" t="s">
        <v>249</v>
      </c>
      <c r="AA59" s="2">
        <v>96.320825999999997</v>
      </c>
      <c r="AB59" s="2">
        <v>10</v>
      </c>
      <c r="AC59" s="2">
        <v>342</v>
      </c>
      <c r="AG59"/>
    </row>
    <row r="60" spans="1:33">
      <c r="A60" s="2">
        <v>196</v>
      </c>
      <c r="B60" s="2">
        <v>10100160</v>
      </c>
      <c r="C60" s="2" t="s">
        <v>835</v>
      </c>
      <c r="D60" s="2" t="s">
        <v>33</v>
      </c>
      <c r="E60" s="2" t="s">
        <v>33</v>
      </c>
      <c r="F60" s="2" t="s">
        <v>2</v>
      </c>
      <c r="G60" s="2">
        <v>157</v>
      </c>
      <c r="H60" s="2">
        <v>13</v>
      </c>
      <c r="I60" s="2">
        <v>20</v>
      </c>
      <c r="J60" s="2">
        <v>23</v>
      </c>
      <c r="K60" s="2">
        <v>101</v>
      </c>
      <c r="L60" s="2">
        <v>79</v>
      </c>
      <c r="M60" s="2">
        <v>6</v>
      </c>
      <c r="N60" s="2">
        <v>10</v>
      </c>
      <c r="O60" s="2">
        <v>11</v>
      </c>
      <c r="P60" s="2">
        <v>52</v>
      </c>
      <c r="Q60" s="2">
        <v>78</v>
      </c>
      <c r="R60" s="2">
        <v>7</v>
      </c>
      <c r="S60" s="2">
        <v>10</v>
      </c>
      <c r="T60" s="2">
        <v>12</v>
      </c>
      <c r="U60" s="2">
        <v>49</v>
      </c>
      <c r="V60" s="2">
        <v>34</v>
      </c>
      <c r="W60" s="2" t="s">
        <v>721</v>
      </c>
      <c r="X60" s="2" t="s">
        <v>836</v>
      </c>
      <c r="Y60" s="2" t="s">
        <v>211</v>
      </c>
      <c r="Z60" s="2" t="s">
        <v>249</v>
      </c>
      <c r="AA60" s="2">
        <v>75.654336000000001</v>
      </c>
      <c r="AB60" s="2">
        <v>10</v>
      </c>
      <c r="AC60" s="2">
        <v>157</v>
      </c>
      <c r="AG60"/>
    </row>
    <row r="61" spans="1:33">
      <c r="A61" s="2">
        <v>197</v>
      </c>
      <c r="B61" s="2">
        <v>10100270</v>
      </c>
      <c r="C61" s="2" t="s">
        <v>837</v>
      </c>
      <c r="D61" s="2" t="s">
        <v>33</v>
      </c>
      <c r="E61" s="2" t="s">
        <v>33</v>
      </c>
      <c r="F61" s="2" t="s">
        <v>2</v>
      </c>
      <c r="G61" s="2">
        <v>403</v>
      </c>
      <c r="H61" s="2">
        <v>38</v>
      </c>
      <c r="I61" s="2">
        <v>50</v>
      </c>
      <c r="J61" s="2">
        <v>50</v>
      </c>
      <c r="K61" s="2">
        <v>265</v>
      </c>
      <c r="L61" s="2">
        <v>209</v>
      </c>
      <c r="M61" s="2">
        <v>20</v>
      </c>
      <c r="N61" s="2">
        <v>24</v>
      </c>
      <c r="O61" s="2">
        <v>29</v>
      </c>
      <c r="P61" s="2">
        <v>136</v>
      </c>
      <c r="Q61" s="2">
        <v>194</v>
      </c>
      <c r="R61" s="2">
        <v>18</v>
      </c>
      <c r="S61" s="2">
        <v>26</v>
      </c>
      <c r="T61" s="2">
        <v>21</v>
      </c>
      <c r="U61" s="2">
        <v>129</v>
      </c>
      <c r="V61" s="2">
        <v>92</v>
      </c>
      <c r="W61" s="2" t="s">
        <v>721</v>
      </c>
      <c r="X61" s="2" t="s">
        <v>838</v>
      </c>
      <c r="Y61" s="2" t="s">
        <v>180</v>
      </c>
      <c r="Z61" s="2" t="s">
        <v>249</v>
      </c>
      <c r="AA61" s="2">
        <v>283.59130299999998</v>
      </c>
      <c r="AB61" s="2">
        <v>10</v>
      </c>
      <c r="AC61" s="2">
        <v>403</v>
      </c>
      <c r="AG61"/>
    </row>
    <row r="62" spans="1:33">
      <c r="A62" s="2">
        <v>198</v>
      </c>
      <c r="B62" s="2">
        <v>10117141</v>
      </c>
      <c r="C62" s="2" t="s">
        <v>743</v>
      </c>
      <c r="D62" s="2" t="s">
        <v>33</v>
      </c>
      <c r="E62" s="2" t="s">
        <v>33</v>
      </c>
      <c r="F62" s="2" t="s">
        <v>2</v>
      </c>
      <c r="G62" s="2">
        <v>804</v>
      </c>
      <c r="H62" s="2">
        <v>77</v>
      </c>
      <c r="I62" s="2">
        <v>98</v>
      </c>
      <c r="J62" s="2">
        <v>117</v>
      </c>
      <c r="K62" s="2">
        <v>512</v>
      </c>
      <c r="L62" s="2">
        <v>406</v>
      </c>
      <c r="M62" s="2">
        <v>37</v>
      </c>
      <c r="N62" s="2">
        <v>53</v>
      </c>
      <c r="O62" s="2">
        <v>61</v>
      </c>
      <c r="P62" s="2">
        <v>255</v>
      </c>
      <c r="Q62" s="2">
        <v>398</v>
      </c>
      <c r="R62" s="2">
        <v>40</v>
      </c>
      <c r="S62" s="2">
        <v>45</v>
      </c>
      <c r="T62" s="2">
        <v>56</v>
      </c>
      <c r="U62" s="2">
        <v>257</v>
      </c>
      <c r="V62" s="2">
        <v>171</v>
      </c>
      <c r="W62" s="2" t="s">
        <v>734</v>
      </c>
      <c r="X62" s="2" t="s">
        <v>839</v>
      </c>
      <c r="Y62" s="2" t="s">
        <v>211</v>
      </c>
      <c r="Z62" s="2" t="s">
        <v>249</v>
      </c>
      <c r="AA62" s="2">
        <v>3695.1377349999998</v>
      </c>
      <c r="AB62" s="2">
        <v>10</v>
      </c>
      <c r="AC62" s="2">
        <v>804</v>
      </c>
      <c r="AG62"/>
    </row>
    <row r="63" spans="1:33">
      <c r="A63" s="2">
        <v>199</v>
      </c>
      <c r="B63" s="2">
        <v>10117158</v>
      </c>
      <c r="C63" s="2" t="s">
        <v>840</v>
      </c>
      <c r="D63" s="2" t="s">
        <v>33</v>
      </c>
      <c r="E63" s="2" t="s">
        <v>33</v>
      </c>
      <c r="F63" s="2" t="s">
        <v>2</v>
      </c>
      <c r="G63" s="2">
        <v>812</v>
      </c>
      <c r="H63" s="2">
        <v>67</v>
      </c>
      <c r="I63" s="2">
        <v>115</v>
      </c>
      <c r="J63" s="2">
        <v>130</v>
      </c>
      <c r="K63" s="2">
        <v>500</v>
      </c>
      <c r="L63" s="2">
        <v>425</v>
      </c>
      <c r="M63" s="2">
        <v>38</v>
      </c>
      <c r="N63" s="2">
        <v>67</v>
      </c>
      <c r="O63" s="2">
        <v>59</v>
      </c>
      <c r="P63" s="2">
        <v>261</v>
      </c>
      <c r="Q63" s="2">
        <v>387</v>
      </c>
      <c r="R63" s="2">
        <v>29</v>
      </c>
      <c r="S63" s="2">
        <v>48</v>
      </c>
      <c r="T63" s="2">
        <v>71</v>
      </c>
      <c r="U63" s="2">
        <v>239</v>
      </c>
      <c r="V63" s="2">
        <v>166</v>
      </c>
      <c r="W63" s="2" t="s">
        <v>734</v>
      </c>
      <c r="X63" s="2" t="s">
        <v>841</v>
      </c>
      <c r="Y63" s="2" t="s">
        <v>211</v>
      </c>
      <c r="Z63" s="2" t="s">
        <v>249</v>
      </c>
      <c r="AA63" s="2">
        <v>327.70208500000001</v>
      </c>
      <c r="AB63" s="2">
        <v>10</v>
      </c>
      <c r="AC63" s="2">
        <v>812</v>
      </c>
      <c r="AG63"/>
    </row>
    <row r="64" spans="1:33">
      <c r="A64" s="2">
        <v>200</v>
      </c>
      <c r="B64" s="2">
        <v>10117169</v>
      </c>
      <c r="C64" s="2" t="s">
        <v>842</v>
      </c>
      <c r="D64" s="2" t="s">
        <v>33</v>
      </c>
      <c r="E64" s="2" t="s">
        <v>33</v>
      </c>
      <c r="F64" s="2" t="s">
        <v>2</v>
      </c>
      <c r="G64" s="2">
        <v>512</v>
      </c>
      <c r="H64" s="2">
        <v>58</v>
      </c>
      <c r="I64" s="2">
        <v>60</v>
      </c>
      <c r="J64" s="2">
        <v>77</v>
      </c>
      <c r="K64" s="2">
        <v>317</v>
      </c>
      <c r="L64" s="2">
        <v>259</v>
      </c>
      <c r="M64" s="2">
        <v>26</v>
      </c>
      <c r="N64" s="2">
        <v>29</v>
      </c>
      <c r="O64" s="2">
        <v>44</v>
      </c>
      <c r="P64" s="2">
        <v>160</v>
      </c>
      <c r="Q64" s="2">
        <v>253</v>
      </c>
      <c r="R64" s="2">
        <v>32</v>
      </c>
      <c r="S64" s="2">
        <v>31</v>
      </c>
      <c r="T64" s="2">
        <v>33</v>
      </c>
      <c r="U64" s="2">
        <v>157</v>
      </c>
      <c r="V64" s="2">
        <v>99</v>
      </c>
      <c r="W64" s="2" t="s">
        <v>734</v>
      </c>
      <c r="X64" s="2" t="s">
        <v>843</v>
      </c>
      <c r="Y64" s="2" t="s">
        <v>211</v>
      </c>
      <c r="Z64" s="2" t="s">
        <v>249</v>
      </c>
      <c r="AA64" s="2">
        <v>412.88704799999999</v>
      </c>
      <c r="AB64" s="2">
        <v>10</v>
      </c>
      <c r="AC64" s="2">
        <v>512</v>
      </c>
      <c r="AG64"/>
    </row>
    <row r="65" spans="1:33">
      <c r="A65" s="2">
        <v>201</v>
      </c>
      <c r="B65" s="2">
        <v>10117179</v>
      </c>
      <c r="C65" s="2" t="s">
        <v>844</v>
      </c>
      <c r="D65" s="2" t="s">
        <v>33</v>
      </c>
      <c r="E65" s="2" t="s">
        <v>33</v>
      </c>
      <c r="F65" s="2" t="s">
        <v>2</v>
      </c>
      <c r="G65" s="2">
        <v>344</v>
      </c>
      <c r="H65" s="2">
        <v>29</v>
      </c>
      <c r="I65" s="2">
        <v>35</v>
      </c>
      <c r="J65" s="2">
        <v>46</v>
      </c>
      <c r="K65" s="2">
        <v>234</v>
      </c>
      <c r="L65" s="2">
        <v>189</v>
      </c>
      <c r="M65" s="2">
        <v>20</v>
      </c>
      <c r="N65" s="2">
        <v>20</v>
      </c>
      <c r="O65" s="2">
        <v>22</v>
      </c>
      <c r="P65" s="2">
        <v>127</v>
      </c>
      <c r="Q65" s="2">
        <v>155</v>
      </c>
      <c r="R65" s="2">
        <v>9</v>
      </c>
      <c r="S65" s="2">
        <v>15</v>
      </c>
      <c r="T65" s="2">
        <v>24</v>
      </c>
      <c r="U65" s="2">
        <v>107</v>
      </c>
      <c r="V65" s="2">
        <v>74</v>
      </c>
      <c r="W65" s="2" t="s">
        <v>734</v>
      </c>
      <c r="X65" s="2" t="s">
        <v>845</v>
      </c>
      <c r="Y65" s="2" t="s">
        <v>211</v>
      </c>
      <c r="Z65" s="2" t="s">
        <v>249</v>
      </c>
      <c r="AA65" s="2">
        <v>44.293801000000002</v>
      </c>
      <c r="AB65" s="2">
        <v>10</v>
      </c>
      <c r="AC65" s="2">
        <v>344</v>
      </c>
      <c r="AG65"/>
    </row>
    <row r="66" spans="1:33">
      <c r="A66" s="2">
        <v>202</v>
      </c>
      <c r="B66" s="2">
        <v>10113000</v>
      </c>
      <c r="C66" s="2" t="s">
        <v>846</v>
      </c>
      <c r="D66" s="2" t="s">
        <v>33</v>
      </c>
      <c r="E66" s="2" t="s">
        <v>33</v>
      </c>
      <c r="F66" s="2" t="s">
        <v>506</v>
      </c>
      <c r="G66" s="2">
        <v>851</v>
      </c>
      <c r="H66" s="2">
        <v>84</v>
      </c>
      <c r="I66" s="2">
        <v>139</v>
      </c>
      <c r="J66" s="2">
        <v>92</v>
      </c>
      <c r="K66" s="2">
        <v>536</v>
      </c>
      <c r="L66" s="2">
        <v>457</v>
      </c>
      <c r="M66" s="2">
        <v>47</v>
      </c>
      <c r="N66" s="2">
        <v>81</v>
      </c>
      <c r="O66" s="2">
        <v>51</v>
      </c>
      <c r="P66" s="2">
        <v>278</v>
      </c>
      <c r="Q66" s="2">
        <v>394</v>
      </c>
      <c r="R66" s="2">
        <v>37</v>
      </c>
      <c r="S66" s="2">
        <v>58</v>
      </c>
      <c r="T66" s="2">
        <v>41</v>
      </c>
      <c r="U66" s="2">
        <v>258</v>
      </c>
      <c r="V66" s="2">
        <v>156</v>
      </c>
      <c r="W66" s="2" t="s">
        <v>773</v>
      </c>
      <c r="X66" s="2" t="s">
        <v>847</v>
      </c>
      <c r="Y66" s="2" t="s">
        <v>180</v>
      </c>
      <c r="Z66" s="2" t="s">
        <v>249</v>
      </c>
      <c r="AA66" s="2">
        <v>877.30545300000006</v>
      </c>
      <c r="AB66" s="2">
        <v>10</v>
      </c>
      <c r="AC66" s="2">
        <v>851</v>
      </c>
      <c r="AG66"/>
    </row>
    <row r="67" spans="1:33">
      <c r="A67" s="2">
        <v>203</v>
      </c>
      <c r="B67" s="2">
        <v>10117189</v>
      </c>
      <c r="C67" s="2" t="s">
        <v>846</v>
      </c>
      <c r="D67" s="2" t="s">
        <v>33</v>
      </c>
      <c r="E67" s="2" t="s">
        <v>33</v>
      </c>
      <c r="F67" s="2" t="s">
        <v>2</v>
      </c>
      <c r="G67" s="2">
        <v>343</v>
      </c>
      <c r="H67" s="2">
        <v>23</v>
      </c>
      <c r="I67" s="2">
        <v>38</v>
      </c>
      <c r="J67" s="2">
        <v>40</v>
      </c>
      <c r="K67" s="2">
        <v>242</v>
      </c>
      <c r="L67" s="2">
        <v>179</v>
      </c>
      <c r="M67" s="2">
        <v>10</v>
      </c>
      <c r="N67" s="2">
        <v>26</v>
      </c>
      <c r="O67" s="2">
        <v>20</v>
      </c>
      <c r="P67" s="2">
        <v>123</v>
      </c>
      <c r="Q67" s="2">
        <v>164</v>
      </c>
      <c r="R67" s="2">
        <v>13</v>
      </c>
      <c r="S67" s="2">
        <v>12</v>
      </c>
      <c r="T67" s="2">
        <v>20</v>
      </c>
      <c r="U67" s="2">
        <v>119</v>
      </c>
      <c r="V67" s="2">
        <v>68</v>
      </c>
      <c r="W67" s="2" t="s">
        <v>734</v>
      </c>
      <c r="X67" s="2" t="s">
        <v>848</v>
      </c>
      <c r="Y67" s="2" t="s">
        <v>180</v>
      </c>
      <c r="Z67" s="2" t="s">
        <v>249</v>
      </c>
      <c r="AA67" s="2">
        <v>190.31326100000001</v>
      </c>
      <c r="AB67" s="2">
        <v>10</v>
      </c>
      <c r="AC67" s="2">
        <v>343</v>
      </c>
      <c r="AG67"/>
    </row>
    <row r="68" spans="1:33">
      <c r="A68" s="2">
        <v>204</v>
      </c>
      <c r="B68" s="2">
        <v>10117038</v>
      </c>
      <c r="C68" s="2" t="s">
        <v>849</v>
      </c>
      <c r="D68" s="2" t="s">
        <v>33</v>
      </c>
      <c r="E68" s="2" t="s">
        <v>33</v>
      </c>
      <c r="F68" s="2" t="s">
        <v>2</v>
      </c>
      <c r="G68" s="2">
        <v>646</v>
      </c>
      <c r="H68" s="2">
        <v>39</v>
      </c>
      <c r="I68" s="2">
        <v>77</v>
      </c>
      <c r="J68" s="2">
        <v>95</v>
      </c>
      <c r="K68" s="2">
        <v>435</v>
      </c>
      <c r="L68" s="2">
        <v>322</v>
      </c>
      <c r="M68" s="2">
        <v>22</v>
      </c>
      <c r="N68" s="2">
        <v>37</v>
      </c>
      <c r="O68" s="2">
        <v>51</v>
      </c>
      <c r="P68" s="2">
        <v>212</v>
      </c>
      <c r="Q68" s="2">
        <v>324</v>
      </c>
      <c r="R68" s="2">
        <v>17</v>
      </c>
      <c r="S68" s="2">
        <v>40</v>
      </c>
      <c r="T68" s="2">
        <v>44</v>
      </c>
      <c r="U68" s="2">
        <v>223</v>
      </c>
      <c r="V68" s="2">
        <v>144</v>
      </c>
      <c r="W68" s="2" t="s">
        <v>734</v>
      </c>
      <c r="X68" s="2" t="s">
        <v>850</v>
      </c>
      <c r="Y68" s="2" t="s">
        <v>211</v>
      </c>
      <c r="Z68" s="2" t="s">
        <v>249</v>
      </c>
      <c r="AA68" s="2">
        <v>498.56793299999998</v>
      </c>
      <c r="AB68" s="2">
        <v>10</v>
      </c>
      <c r="AC68" s="2">
        <v>646</v>
      </c>
      <c r="AG68"/>
    </row>
    <row r="69" spans="1:33">
      <c r="A69" s="2">
        <v>205</v>
      </c>
      <c r="B69" s="2">
        <v>10611004</v>
      </c>
      <c r="C69" s="2" t="s">
        <v>800</v>
      </c>
      <c r="D69" s="2" t="s">
        <v>33</v>
      </c>
      <c r="E69" s="2" t="s">
        <v>97</v>
      </c>
      <c r="F69" s="2" t="s">
        <v>97</v>
      </c>
      <c r="G69" s="2">
        <v>270</v>
      </c>
      <c r="H69" s="2">
        <v>25</v>
      </c>
      <c r="I69" s="2">
        <v>36</v>
      </c>
      <c r="J69" s="2">
        <v>24</v>
      </c>
      <c r="K69" s="2">
        <v>185</v>
      </c>
      <c r="L69" s="2">
        <v>129</v>
      </c>
      <c r="M69" s="2">
        <v>13</v>
      </c>
      <c r="N69" s="2">
        <v>19</v>
      </c>
      <c r="O69" s="2">
        <v>12</v>
      </c>
      <c r="P69" s="2">
        <v>85</v>
      </c>
      <c r="Q69" s="2">
        <v>141</v>
      </c>
      <c r="R69" s="2">
        <v>12</v>
      </c>
      <c r="S69" s="2">
        <v>17</v>
      </c>
      <c r="T69" s="2">
        <v>12</v>
      </c>
      <c r="U69" s="2">
        <v>100</v>
      </c>
      <c r="V69" s="2">
        <v>73</v>
      </c>
      <c r="W69" s="2" t="s">
        <v>773</v>
      </c>
      <c r="X69" s="2" t="s">
        <v>851</v>
      </c>
      <c r="Y69" s="2" t="s">
        <v>97</v>
      </c>
      <c r="Z69" s="2" t="s">
        <v>249</v>
      </c>
      <c r="AA69" s="2">
        <v>1178.938089</v>
      </c>
      <c r="AB69" s="2">
        <v>9</v>
      </c>
      <c r="AC69" s="2">
        <v>270</v>
      </c>
      <c r="AG69"/>
    </row>
    <row r="70" spans="1:33">
      <c r="A70" s="2">
        <v>213</v>
      </c>
      <c r="B70" s="2">
        <v>140300090</v>
      </c>
      <c r="C70" s="2" t="s">
        <v>852</v>
      </c>
      <c r="D70" s="2" t="s">
        <v>25</v>
      </c>
      <c r="E70" s="2" t="s">
        <v>48</v>
      </c>
      <c r="F70" s="2" t="s">
        <v>2</v>
      </c>
      <c r="G70" s="2">
        <v>949</v>
      </c>
      <c r="H70" s="2">
        <v>52</v>
      </c>
      <c r="I70" s="2">
        <v>74</v>
      </c>
      <c r="J70" s="2">
        <v>596</v>
      </c>
      <c r="K70" s="2">
        <v>227</v>
      </c>
      <c r="L70" s="2">
        <v>757</v>
      </c>
      <c r="M70" s="2">
        <v>26</v>
      </c>
      <c r="N70" s="2">
        <v>42</v>
      </c>
      <c r="O70" s="2">
        <v>568</v>
      </c>
      <c r="P70" s="2">
        <v>121</v>
      </c>
      <c r="Q70" s="2">
        <v>192</v>
      </c>
      <c r="R70" s="2">
        <v>26</v>
      </c>
      <c r="S70" s="2">
        <v>32</v>
      </c>
      <c r="T70" s="2">
        <v>28</v>
      </c>
      <c r="U70" s="2">
        <v>106</v>
      </c>
      <c r="V70" s="2">
        <v>88</v>
      </c>
      <c r="W70" s="2" t="s">
        <v>721</v>
      </c>
      <c r="X70" s="2" t="s">
        <v>853</v>
      </c>
      <c r="Y70" s="2" t="s">
        <v>112</v>
      </c>
      <c r="Z70" s="2" t="s">
        <v>251</v>
      </c>
      <c r="AA70" s="2">
        <v>16.760432000000002</v>
      </c>
      <c r="AB70" s="2">
        <v>7</v>
      </c>
      <c r="AC70" s="2">
        <v>949</v>
      </c>
      <c r="AG70"/>
    </row>
    <row r="71" spans="1:33">
      <c r="A71" s="2">
        <v>214</v>
      </c>
      <c r="B71" s="2">
        <v>140400020</v>
      </c>
      <c r="C71" s="2" t="s">
        <v>854</v>
      </c>
      <c r="D71" s="2" t="s">
        <v>25</v>
      </c>
      <c r="E71" s="2" t="s">
        <v>49</v>
      </c>
      <c r="F71" s="2" t="s">
        <v>2</v>
      </c>
      <c r="G71" s="2">
        <v>733</v>
      </c>
      <c r="H71" s="2">
        <v>76</v>
      </c>
      <c r="I71" s="2">
        <v>117</v>
      </c>
      <c r="J71" s="2">
        <v>86</v>
      </c>
      <c r="K71" s="2">
        <v>454</v>
      </c>
      <c r="L71" s="2">
        <v>374</v>
      </c>
      <c r="M71" s="2">
        <v>41</v>
      </c>
      <c r="N71" s="2">
        <v>63</v>
      </c>
      <c r="O71" s="2">
        <v>44</v>
      </c>
      <c r="P71" s="2">
        <v>226</v>
      </c>
      <c r="Q71" s="2">
        <v>359</v>
      </c>
      <c r="R71" s="2">
        <v>35</v>
      </c>
      <c r="S71" s="2">
        <v>54</v>
      </c>
      <c r="T71" s="2">
        <v>42</v>
      </c>
      <c r="U71" s="2">
        <v>228</v>
      </c>
      <c r="V71" s="2">
        <v>161</v>
      </c>
      <c r="W71" s="2" t="s">
        <v>721</v>
      </c>
      <c r="X71" s="2" t="s">
        <v>855</v>
      </c>
      <c r="Y71" s="2" t="s">
        <v>130</v>
      </c>
      <c r="Z71" s="2" t="s">
        <v>251</v>
      </c>
      <c r="AA71" s="2">
        <v>27.86497</v>
      </c>
      <c r="AB71" s="2">
        <v>7</v>
      </c>
      <c r="AC71" s="2">
        <v>733</v>
      </c>
      <c r="AG71"/>
    </row>
    <row r="72" spans="1:33">
      <c r="A72" s="2">
        <v>215</v>
      </c>
      <c r="B72" s="2">
        <v>140400040</v>
      </c>
      <c r="C72" s="2" t="s">
        <v>856</v>
      </c>
      <c r="D72" s="2" t="s">
        <v>25</v>
      </c>
      <c r="E72" s="2" t="s">
        <v>49</v>
      </c>
      <c r="F72" s="2" t="s">
        <v>2</v>
      </c>
      <c r="G72" s="2">
        <v>433</v>
      </c>
      <c r="H72" s="2">
        <v>45</v>
      </c>
      <c r="I72" s="2">
        <v>91</v>
      </c>
      <c r="J72" s="2">
        <v>70</v>
      </c>
      <c r="K72" s="2">
        <v>227</v>
      </c>
      <c r="L72" s="2">
        <v>231</v>
      </c>
      <c r="M72" s="2">
        <v>25</v>
      </c>
      <c r="N72" s="2">
        <v>54</v>
      </c>
      <c r="O72" s="2">
        <v>38</v>
      </c>
      <c r="P72" s="2">
        <v>114</v>
      </c>
      <c r="Q72" s="2">
        <v>202</v>
      </c>
      <c r="R72" s="2">
        <v>20</v>
      </c>
      <c r="S72" s="2">
        <v>37</v>
      </c>
      <c r="T72" s="2">
        <v>32</v>
      </c>
      <c r="U72" s="2">
        <v>113</v>
      </c>
      <c r="V72" s="2">
        <v>91</v>
      </c>
      <c r="W72" s="2" t="s">
        <v>721</v>
      </c>
      <c r="X72" s="2" t="s">
        <v>857</v>
      </c>
      <c r="Y72" s="2" t="s">
        <v>130</v>
      </c>
      <c r="Z72" s="2" t="s">
        <v>251</v>
      </c>
      <c r="AA72" s="2">
        <v>241.35840899999999</v>
      </c>
      <c r="AB72" s="2">
        <v>7</v>
      </c>
      <c r="AC72" s="2">
        <v>433</v>
      </c>
      <c r="AG72"/>
    </row>
    <row r="73" spans="1:33">
      <c r="A73" s="2">
        <v>216</v>
      </c>
      <c r="B73" s="2">
        <v>140400050</v>
      </c>
      <c r="C73" s="2" t="s">
        <v>858</v>
      </c>
      <c r="D73" s="2" t="s">
        <v>25</v>
      </c>
      <c r="E73" s="2" t="s">
        <v>49</v>
      </c>
      <c r="F73" s="2" t="s">
        <v>2</v>
      </c>
      <c r="G73" s="2">
        <v>874</v>
      </c>
      <c r="H73" s="2">
        <v>91</v>
      </c>
      <c r="I73" s="2">
        <v>137</v>
      </c>
      <c r="J73" s="2">
        <v>112</v>
      </c>
      <c r="K73" s="2">
        <v>534</v>
      </c>
      <c r="L73" s="2">
        <v>444</v>
      </c>
      <c r="M73" s="2">
        <v>49</v>
      </c>
      <c r="N73" s="2">
        <v>59</v>
      </c>
      <c r="O73" s="2">
        <v>54</v>
      </c>
      <c r="P73" s="2">
        <v>282</v>
      </c>
      <c r="Q73" s="2">
        <v>430</v>
      </c>
      <c r="R73" s="2">
        <v>42</v>
      </c>
      <c r="S73" s="2">
        <v>78</v>
      </c>
      <c r="T73" s="2">
        <v>58</v>
      </c>
      <c r="U73" s="2">
        <v>252</v>
      </c>
      <c r="V73" s="2">
        <v>138</v>
      </c>
      <c r="W73" s="2" t="s">
        <v>721</v>
      </c>
      <c r="X73" s="2" t="s">
        <v>859</v>
      </c>
      <c r="Y73" s="2" t="s">
        <v>130</v>
      </c>
      <c r="Z73" s="2" t="s">
        <v>251</v>
      </c>
      <c r="AA73" s="2">
        <v>90.979285000000004</v>
      </c>
      <c r="AB73" s="2">
        <v>7</v>
      </c>
      <c r="AC73" s="2">
        <v>874</v>
      </c>
      <c r="AG73"/>
    </row>
    <row r="74" spans="1:33">
      <c r="A74" s="2">
        <v>219</v>
      </c>
      <c r="B74" s="2">
        <v>10313091</v>
      </c>
      <c r="C74" s="2" t="s">
        <v>860</v>
      </c>
      <c r="D74" s="2" t="s">
        <v>33</v>
      </c>
      <c r="E74" s="2" t="s">
        <v>94</v>
      </c>
      <c r="F74" s="2" t="s">
        <v>861</v>
      </c>
      <c r="G74" s="2">
        <v>919</v>
      </c>
      <c r="H74" s="2">
        <v>121</v>
      </c>
      <c r="I74" s="2">
        <v>156</v>
      </c>
      <c r="J74" s="2">
        <v>120</v>
      </c>
      <c r="K74" s="2">
        <v>522</v>
      </c>
      <c r="L74" s="2">
        <v>463</v>
      </c>
      <c r="M74" s="2">
        <v>60</v>
      </c>
      <c r="N74" s="2">
        <v>81</v>
      </c>
      <c r="O74" s="2">
        <v>59</v>
      </c>
      <c r="P74" s="2">
        <v>263</v>
      </c>
      <c r="Q74" s="2">
        <v>456</v>
      </c>
      <c r="R74" s="2">
        <v>61</v>
      </c>
      <c r="S74" s="2">
        <v>75</v>
      </c>
      <c r="T74" s="2">
        <v>61</v>
      </c>
      <c r="U74" s="2">
        <v>259</v>
      </c>
      <c r="V74" s="2">
        <v>147</v>
      </c>
      <c r="W74" s="2" t="s">
        <v>773</v>
      </c>
      <c r="X74" s="2" t="s">
        <v>862</v>
      </c>
      <c r="Y74" s="2" t="s">
        <v>94</v>
      </c>
      <c r="Z74" s="2" t="s">
        <v>249</v>
      </c>
      <c r="AA74" s="2">
        <v>11479.966715</v>
      </c>
      <c r="AB74" s="2">
        <v>11</v>
      </c>
      <c r="AC74" s="2">
        <v>919</v>
      </c>
      <c r="AG74"/>
    </row>
    <row r="75" spans="1:33">
      <c r="A75" s="2">
        <v>220</v>
      </c>
      <c r="B75" s="2">
        <v>10317419</v>
      </c>
      <c r="C75" s="2" t="s">
        <v>863</v>
      </c>
      <c r="D75" s="2" t="s">
        <v>33</v>
      </c>
      <c r="E75" s="2" t="s">
        <v>94</v>
      </c>
      <c r="F75" s="2" t="s">
        <v>2</v>
      </c>
      <c r="G75" s="2">
        <v>560</v>
      </c>
      <c r="H75" s="2">
        <v>54</v>
      </c>
      <c r="I75" s="2">
        <v>73</v>
      </c>
      <c r="J75" s="2">
        <v>74</v>
      </c>
      <c r="K75" s="2">
        <v>359</v>
      </c>
      <c r="L75" s="2">
        <v>294</v>
      </c>
      <c r="M75" s="2">
        <v>32</v>
      </c>
      <c r="N75" s="2">
        <v>36</v>
      </c>
      <c r="O75" s="2">
        <v>37</v>
      </c>
      <c r="P75" s="2">
        <v>189</v>
      </c>
      <c r="Q75" s="2">
        <v>266</v>
      </c>
      <c r="R75" s="2">
        <v>22</v>
      </c>
      <c r="S75" s="2">
        <v>37</v>
      </c>
      <c r="T75" s="2">
        <v>37</v>
      </c>
      <c r="U75" s="2">
        <v>170</v>
      </c>
      <c r="V75" s="2">
        <v>126</v>
      </c>
      <c r="W75" s="2" t="s">
        <v>734</v>
      </c>
      <c r="X75" s="2" t="s">
        <v>864</v>
      </c>
      <c r="Y75" s="2" t="s">
        <v>94</v>
      </c>
      <c r="Z75" s="2" t="s">
        <v>249</v>
      </c>
      <c r="AA75" s="2">
        <v>178.04582600000001</v>
      </c>
      <c r="AB75" s="2">
        <v>11</v>
      </c>
      <c r="AC75" s="2">
        <v>560</v>
      </c>
      <c r="AG75"/>
    </row>
    <row r="76" spans="1:33">
      <c r="A76" s="2">
        <v>222</v>
      </c>
      <c r="B76" s="2">
        <v>10317079</v>
      </c>
      <c r="C76" s="2" t="s">
        <v>865</v>
      </c>
      <c r="D76" s="2" t="s">
        <v>33</v>
      </c>
      <c r="E76" s="2" t="s">
        <v>94</v>
      </c>
      <c r="F76" s="2" t="s">
        <v>2</v>
      </c>
      <c r="G76" s="2">
        <v>249</v>
      </c>
      <c r="H76" s="2">
        <v>20</v>
      </c>
      <c r="I76" s="2">
        <v>33</v>
      </c>
      <c r="J76" s="2">
        <v>37</v>
      </c>
      <c r="K76" s="2">
        <v>159</v>
      </c>
      <c r="L76" s="2">
        <v>125</v>
      </c>
      <c r="M76" s="2">
        <v>9</v>
      </c>
      <c r="N76" s="2">
        <v>16</v>
      </c>
      <c r="O76" s="2">
        <v>17</v>
      </c>
      <c r="P76" s="2">
        <v>83</v>
      </c>
      <c r="Q76" s="2">
        <v>124</v>
      </c>
      <c r="R76" s="2">
        <v>11</v>
      </c>
      <c r="S76" s="2">
        <v>17</v>
      </c>
      <c r="T76" s="2">
        <v>20</v>
      </c>
      <c r="U76" s="2">
        <v>76</v>
      </c>
      <c r="V76" s="2">
        <v>57</v>
      </c>
      <c r="W76" s="2" t="s">
        <v>734</v>
      </c>
      <c r="X76" s="2" t="s">
        <v>866</v>
      </c>
      <c r="Y76" s="2" t="s">
        <v>94</v>
      </c>
      <c r="Z76" s="2" t="s">
        <v>249</v>
      </c>
      <c r="AA76" s="2">
        <v>285.33099900000002</v>
      </c>
      <c r="AB76" s="2">
        <v>11</v>
      </c>
      <c r="AC76" s="2">
        <v>249</v>
      </c>
      <c r="AG76"/>
    </row>
    <row r="77" spans="1:33">
      <c r="A77" s="2">
        <v>223</v>
      </c>
      <c r="B77" s="2">
        <v>10317088</v>
      </c>
      <c r="C77" s="2" t="s">
        <v>867</v>
      </c>
      <c r="D77" s="2" t="s">
        <v>33</v>
      </c>
      <c r="E77" s="2" t="s">
        <v>94</v>
      </c>
      <c r="F77" s="2" t="s">
        <v>2</v>
      </c>
      <c r="G77" s="2">
        <v>406</v>
      </c>
      <c r="H77" s="2">
        <v>43</v>
      </c>
      <c r="I77" s="2">
        <v>38</v>
      </c>
      <c r="J77" s="2">
        <v>79</v>
      </c>
      <c r="K77" s="2">
        <v>246</v>
      </c>
      <c r="L77" s="2">
        <v>202</v>
      </c>
      <c r="M77" s="2">
        <v>20</v>
      </c>
      <c r="N77" s="2">
        <v>19</v>
      </c>
      <c r="O77" s="2">
        <v>36</v>
      </c>
      <c r="P77" s="2">
        <v>127</v>
      </c>
      <c r="Q77" s="2">
        <v>204</v>
      </c>
      <c r="R77" s="2">
        <v>23</v>
      </c>
      <c r="S77" s="2">
        <v>19</v>
      </c>
      <c r="T77" s="2">
        <v>43</v>
      </c>
      <c r="U77" s="2">
        <v>119</v>
      </c>
      <c r="V77" s="2">
        <v>85</v>
      </c>
      <c r="W77" s="2" t="s">
        <v>734</v>
      </c>
      <c r="X77" s="2" t="s">
        <v>868</v>
      </c>
      <c r="Y77" s="2" t="s">
        <v>94</v>
      </c>
      <c r="Z77" s="2" t="s">
        <v>249</v>
      </c>
      <c r="AA77" s="2">
        <v>1211.380981</v>
      </c>
      <c r="AB77" s="2">
        <v>11</v>
      </c>
      <c r="AC77" s="2">
        <v>406</v>
      </c>
      <c r="AG77"/>
    </row>
    <row r="78" spans="1:33">
      <c r="A78" s="2">
        <v>224</v>
      </c>
      <c r="B78" s="2">
        <v>10317119</v>
      </c>
      <c r="C78" s="2" t="s">
        <v>869</v>
      </c>
      <c r="D78" s="2" t="s">
        <v>33</v>
      </c>
      <c r="E78" s="2" t="s">
        <v>94</v>
      </c>
      <c r="F78" s="2" t="s">
        <v>2</v>
      </c>
      <c r="G78" s="2">
        <v>252</v>
      </c>
      <c r="H78" s="2">
        <v>23</v>
      </c>
      <c r="I78" s="2">
        <v>41</v>
      </c>
      <c r="J78" s="2">
        <v>18</v>
      </c>
      <c r="K78" s="2">
        <v>170</v>
      </c>
      <c r="L78" s="2">
        <v>123</v>
      </c>
      <c r="M78" s="2">
        <v>9</v>
      </c>
      <c r="N78" s="2">
        <v>19</v>
      </c>
      <c r="O78" s="2">
        <v>11</v>
      </c>
      <c r="P78" s="2">
        <v>84</v>
      </c>
      <c r="Q78" s="2">
        <v>129</v>
      </c>
      <c r="R78" s="2">
        <v>14</v>
      </c>
      <c r="S78" s="2">
        <v>22</v>
      </c>
      <c r="T78" s="2">
        <v>7</v>
      </c>
      <c r="U78" s="2">
        <v>86</v>
      </c>
      <c r="V78" s="2">
        <v>80</v>
      </c>
      <c r="W78" s="2" t="s">
        <v>734</v>
      </c>
      <c r="X78" s="2" t="s">
        <v>870</v>
      </c>
      <c r="Y78" s="2" t="s">
        <v>663</v>
      </c>
      <c r="Z78" s="2" t="s">
        <v>249</v>
      </c>
      <c r="AA78" s="2">
        <v>24.079419999999999</v>
      </c>
      <c r="AB78" s="2">
        <v>11</v>
      </c>
      <c r="AC78" s="2">
        <v>252</v>
      </c>
      <c r="AG78"/>
    </row>
    <row r="79" spans="1:33">
      <c r="A79" s="2">
        <v>226</v>
      </c>
      <c r="B79" s="2">
        <v>10317159</v>
      </c>
      <c r="C79" s="2" t="s">
        <v>871</v>
      </c>
      <c r="D79" s="2" t="s">
        <v>33</v>
      </c>
      <c r="E79" s="2" t="s">
        <v>94</v>
      </c>
      <c r="F79" s="2" t="s">
        <v>2</v>
      </c>
      <c r="G79" s="2">
        <v>766</v>
      </c>
      <c r="H79" s="2">
        <v>63</v>
      </c>
      <c r="I79" s="2">
        <v>87</v>
      </c>
      <c r="J79" s="2">
        <v>94</v>
      </c>
      <c r="K79" s="2">
        <v>522</v>
      </c>
      <c r="L79" s="2">
        <v>359</v>
      </c>
      <c r="M79" s="2">
        <v>34</v>
      </c>
      <c r="N79" s="2">
        <v>35</v>
      </c>
      <c r="O79" s="2">
        <v>40</v>
      </c>
      <c r="P79" s="2">
        <v>250</v>
      </c>
      <c r="Q79" s="2">
        <v>407</v>
      </c>
      <c r="R79" s="2">
        <v>29</v>
      </c>
      <c r="S79" s="2">
        <v>52</v>
      </c>
      <c r="T79" s="2">
        <v>54</v>
      </c>
      <c r="U79" s="2">
        <v>272</v>
      </c>
      <c r="V79" s="2">
        <v>186</v>
      </c>
      <c r="W79" s="2" t="s">
        <v>734</v>
      </c>
      <c r="X79" s="2" t="s">
        <v>872</v>
      </c>
      <c r="Y79" s="2" t="s">
        <v>663</v>
      </c>
      <c r="Z79" s="2" t="s">
        <v>249</v>
      </c>
      <c r="AA79" s="2">
        <v>637.99817399999995</v>
      </c>
      <c r="AB79" s="2">
        <v>11</v>
      </c>
      <c r="AC79" s="2">
        <v>766</v>
      </c>
      <c r="AG79"/>
    </row>
    <row r="80" spans="1:33">
      <c r="A80" s="2">
        <v>237</v>
      </c>
      <c r="B80" s="2">
        <v>80400010</v>
      </c>
      <c r="C80" s="2" t="s">
        <v>873</v>
      </c>
      <c r="D80" s="2" t="s">
        <v>34</v>
      </c>
      <c r="E80" s="2" t="s">
        <v>103</v>
      </c>
      <c r="F80" s="2" t="s">
        <v>2</v>
      </c>
      <c r="G80" s="2">
        <v>628</v>
      </c>
      <c r="H80" s="2">
        <v>60</v>
      </c>
      <c r="I80" s="2">
        <v>77</v>
      </c>
      <c r="J80" s="2">
        <v>77</v>
      </c>
      <c r="K80" s="2">
        <v>414</v>
      </c>
      <c r="L80" s="2">
        <v>321</v>
      </c>
      <c r="M80" s="2">
        <v>28</v>
      </c>
      <c r="N80" s="2">
        <v>30</v>
      </c>
      <c r="O80" s="2">
        <v>42</v>
      </c>
      <c r="P80" s="2">
        <v>221</v>
      </c>
      <c r="Q80" s="2">
        <v>307</v>
      </c>
      <c r="R80" s="2">
        <v>32</v>
      </c>
      <c r="S80" s="2">
        <v>47</v>
      </c>
      <c r="T80" s="2">
        <v>35</v>
      </c>
      <c r="U80" s="2">
        <v>193</v>
      </c>
      <c r="V80" s="2">
        <v>150</v>
      </c>
      <c r="W80" s="2" t="s">
        <v>721</v>
      </c>
      <c r="X80" s="2" t="s">
        <v>874</v>
      </c>
      <c r="Y80" s="2" t="s">
        <v>208</v>
      </c>
      <c r="Z80" s="2" t="s">
        <v>249</v>
      </c>
      <c r="AA80" s="2">
        <v>56.103667999999999</v>
      </c>
      <c r="AB80" s="2">
        <v>11</v>
      </c>
      <c r="AC80" s="2">
        <v>628</v>
      </c>
      <c r="AG80"/>
    </row>
    <row r="81" spans="1:33">
      <c r="A81" s="2">
        <v>248</v>
      </c>
      <c r="B81" s="2">
        <v>10317260</v>
      </c>
      <c r="C81" s="2" t="s">
        <v>875</v>
      </c>
      <c r="D81" s="2" t="s">
        <v>33</v>
      </c>
      <c r="E81" s="2" t="s">
        <v>94</v>
      </c>
      <c r="F81" s="2" t="s">
        <v>2</v>
      </c>
      <c r="G81" s="2">
        <v>572</v>
      </c>
      <c r="H81" s="2">
        <v>39</v>
      </c>
      <c r="I81" s="2">
        <v>80</v>
      </c>
      <c r="J81" s="2">
        <v>81</v>
      </c>
      <c r="K81" s="2">
        <v>372</v>
      </c>
      <c r="L81" s="2">
        <v>285</v>
      </c>
      <c r="M81" s="2">
        <v>20</v>
      </c>
      <c r="N81" s="2">
        <v>37</v>
      </c>
      <c r="O81" s="2">
        <v>45</v>
      </c>
      <c r="P81" s="2">
        <v>183</v>
      </c>
      <c r="Q81" s="2">
        <v>287</v>
      </c>
      <c r="R81" s="2">
        <v>19</v>
      </c>
      <c r="S81" s="2">
        <v>43</v>
      </c>
      <c r="T81" s="2">
        <v>36</v>
      </c>
      <c r="U81" s="2">
        <v>189</v>
      </c>
      <c r="V81" s="2">
        <v>138</v>
      </c>
      <c r="W81" s="2" t="s">
        <v>734</v>
      </c>
      <c r="X81" s="2" t="s">
        <v>876</v>
      </c>
      <c r="Y81" s="2" t="s">
        <v>94</v>
      </c>
      <c r="Z81" s="2" t="s">
        <v>249</v>
      </c>
      <c r="AA81" s="2">
        <v>161.84619799999999</v>
      </c>
      <c r="AB81" s="2">
        <v>11</v>
      </c>
      <c r="AC81" s="2">
        <v>572</v>
      </c>
      <c r="AG81"/>
    </row>
    <row r="82" spans="1:33">
      <c r="A82" s="2">
        <v>1222</v>
      </c>
      <c r="B82" s="2">
        <v>10700540</v>
      </c>
      <c r="C82" s="2" t="s">
        <v>877</v>
      </c>
      <c r="D82" s="2" t="s">
        <v>33</v>
      </c>
      <c r="E82" s="2" t="s">
        <v>98</v>
      </c>
      <c r="F82" s="2" t="s">
        <v>2</v>
      </c>
      <c r="G82" s="2">
        <v>512</v>
      </c>
      <c r="H82" s="2">
        <v>37</v>
      </c>
      <c r="I82" s="2">
        <v>67</v>
      </c>
      <c r="J82" s="2">
        <v>62</v>
      </c>
      <c r="K82" s="2">
        <v>346</v>
      </c>
      <c r="L82" s="2">
        <v>251</v>
      </c>
      <c r="M82" s="2">
        <v>23</v>
      </c>
      <c r="N82" s="2">
        <v>30</v>
      </c>
      <c r="O82" s="2">
        <v>24</v>
      </c>
      <c r="P82" s="2">
        <v>174</v>
      </c>
      <c r="Q82" s="2">
        <v>261</v>
      </c>
      <c r="R82" s="2">
        <v>14</v>
      </c>
      <c r="S82" s="2">
        <v>37</v>
      </c>
      <c r="T82" s="2">
        <v>38</v>
      </c>
      <c r="U82" s="2">
        <v>172</v>
      </c>
      <c r="V82" s="2">
        <v>107</v>
      </c>
      <c r="W82" s="2" t="s">
        <v>721</v>
      </c>
      <c r="X82" s="2" t="s">
        <v>878</v>
      </c>
      <c r="Y82" s="2" t="s">
        <v>98</v>
      </c>
      <c r="Z82" s="2" t="s">
        <v>249</v>
      </c>
      <c r="AA82" s="2">
        <v>367.98651799999999</v>
      </c>
      <c r="AB82" s="2">
        <v>10</v>
      </c>
      <c r="AC82" s="2">
        <v>512</v>
      </c>
      <c r="AG82"/>
    </row>
    <row r="83" spans="1:33">
      <c r="A83" s="2">
        <v>1223</v>
      </c>
      <c r="B83" s="2">
        <v>10700550</v>
      </c>
      <c r="C83" s="2" t="s">
        <v>879</v>
      </c>
      <c r="D83" s="2" t="s">
        <v>33</v>
      </c>
      <c r="E83" s="2" t="s">
        <v>98</v>
      </c>
      <c r="F83" s="2" t="s">
        <v>2</v>
      </c>
      <c r="G83" s="2">
        <v>523</v>
      </c>
      <c r="H83" s="2">
        <v>35</v>
      </c>
      <c r="I83" s="2">
        <v>51</v>
      </c>
      <c r="J83" s="2">
        <v>75</v>
      </c>
      <c r="K83" s="2">
        <v>362</v>
      </c>
      <c r="L83" s="2">
        <v>271</v>
      </c>
      <c r="M83" s="2">
        <v>16</v>
      </c>
      <c r="N83" s="2">
        <v>24</v>
      </c>
      <c r="O83" s="2">
        <v>42</v>
      </c>
      <c r="P83" s="2">
        <v>189</v>
      </c>
      <c r="Q83" s="2">
        <v>252</v>
      </c>
      <c r="R83" s="2">
        <v>19</v>
      </c>
      <c r="S83" s="2">
        <v>27</v>
      </c>
      <c r="T83" s="2">
        <v>33</v>
      </c>
      <c r="U83" s="2">
        <v>173</v>
      </c>
      <c r="V83" s="2">
        <v>118</v>
      </c>
      <c r="W83" s="2" t="s">
        <v>721</v>
      </c>
      <c r="X83" s="2" t="s">
        <v>880</v>
      </c>
      <c r="Y83" s="2" t="s">
        <v>98</v>
      </c>
      <c r="Z83" s="2" t="s">
        <v>249</v>
      </c>
      <c r="AA83" s="2">
        <v>327.16521299999999</v>
      </c>
      <c r="AB83" s="2">
        <v>10</v>
      </c>
      <c r="AC83" s="2">
        <v>523</v>
      </c>
      <c r="AG83"/>
    </row>
    <row r="84" spans="1:33">
      <c r="A84" s="2">
        <v>1224</v>
      </c>
      <c r="B84" s="2">
        <v>10700260</v>
      </c>
      <c r="C84" s="2" t="s">
        <v>881</v>
      </c>
      <c r="D84" s="2" t="s">
        <v>33</v>
      </c>
      <c r="E84" s="2" t="s">
        <v>98</v>
      </c>
      <c r="F84" s="2" t="s">
        <v>2</v>
      </c>
      <c r="G84" s="2">
        <v>594</v>
      </c>
      <c r="H84" s="2">
        <v>58</v>
      </c>
      <c r="I84" s="2">
        <v>84</v>
      </c>
      <c r="J84" s="2">
        <v>86</v>
      </c>
      <c r="K84" s="2">
        <v>366</v>
      </c>
      <c r="L84" s="2">
        <v>311</v>
      </c>
      <c r="M84" s="2">
        <v>31</v>
      </c>
      <c r="N84" s="2">
        <v>44</v>
      </c>
      <c r="O84" s="2">
        <v>46</v>
      </c>
      <c r="P84" s="2">
        <v>190</v>
      </c>
      <c r="Q84" s="2">
        <v>283</v>
      </c>
      <c r="R84" s="2">
        <v>27</v>
      </c>
      <c r="S84" s="2">
        <v>40</v>
      </c>
      <c r="T84" s="2">
        <v>40</v>
      </c>
      <c r="U84" s="2">
        <v>176</v>
      </c>
      <c r="V84" s="2">
        <v>114</v>
      </c>
      <c r="W84" s="2" t="s">
        <v>721</v>
      </c>
      <c r="X84" s="2" t="s">
        <v>882</v>
      </c>
      <c r="Y84" s="2" t="s">
        <v>98</v>
      </c>
      <c r="Z84" s="2" t="s">
        <v>249</v>
      </c>
      <c r="AA84" s="2">
        <v>149.28533999999999</v>
      </c>
      <c r="AB84" s="2">
        <v>10</v>
      </c>
      <c r="AC84" s="2">
        <v>594</v>
      </c>
      <c r="AG84"/>
    </row>
    <row r="85" spans="1:33">
      <c r="A85" s="2">
        <v>1225</v>
      </c>
      <c r="B85" s="2">
        <v>10700560</v>
      </c>
      <c r="C85" s="2" t="s">
        <v>883</v>
      </c>
      <c r="D85" s="2" t="s">
        <v>33</v>
      </c>
      <c r="E85" s="2" t="s">
        <v>98</v>
      </c>
      <c r="F85" s="2" t="s">
        <v>2</v>
      </c>
      <c r="G85" s="2">
        <v>382</v>
      </c>
      <c r="H85" s="2">
        <v>33</v>
      </c>
      <c r="I85" s="2">
        <v>44</v>
      </c>
      <c r="J85" s="2">
        <v>50</v>
      </c>
      <c r="K85" s="2">
        <v>255</v>
      </c>
      <c r="L85" s="2">
        <v>185</v>
      </c>
      <c r="M85" s="2">
        <v>16</v>
      </c>
      <c r="N85" s="2">
        <v>16</v>
      </c>
      <c r="O85" s="2">
        <v>24</v>
      </c>
      <c r="P85" s="2">
        <v>129</v>
      </c>
      <c r="Q85" s="2">
        <v>197</v>
      </c>
      <c r="R85" s="2">
        <v>17</v>
      </c>
      <c r="S85" s="2">
        <v>28</v>
      </c>
      <c r="T85" s="2">
        <v>26</v>
      </c>
      <c r="U85" s="2">
        <v>126</v>
      </c>
      <c r="V85" s="2">
        <v>90</v>
      </c>
      <c r="W85" s="2" t="s">
        <v>721</v>
      </c>
      <c r="X85" s="2" t="s">
        <v>884</v>
      </c>
      <c r="Y85" s="2" t="s">
        <v>98</v>
      </c>
      <c r="Z85" s="2" t="s">
        <v>249</v>
      </c>
      <c r="AA85" s="2">
        <v>69.615381999999997</v>
      </c>
      <c r="AB85" s="2">
        <v>10</v>
      </c>
      <c r="AC85" s="2">
        <v>382</v>
      </c>
      <c r="AG85"/>
    </row>
    <row r="86" spans="1:33">
      <c r="A86" s="2">
        <v>1226</v>
      </c>
      <c r="B86" s="2">
        <v>10700400</v>
      </c>
      <c r="C86" s="2" t="s">
        <v>885</v>
      </c>
      <c r="D86" s="2" t="s">
        <v>33</v>
      </c>
      <c r="E86" s="2" t="s">
        <v>98</v>
      </c>
      <c r="F86" s="2" t="s">
        <v>2</v>
      </c>
      <c r="G86" s="2">
        <v>742</v>
      </c>
      <c r="H86" s="2">
        <v>76</v>
      </c>
      <c r="I86" s="2">
        <v>104</v>
      </c>
      <c r="J86" s="2">
        <v>78</v>
      </c>
      <c r="K86" s="2">
        <v>484</v>
      </c>
      <c r="L86" s="2">
        <v>376</v>
      </c>
      <c r="M86" s="2">
        <v>40</v>
      </c>
      <c r="N86" s="2">
        <v>59</v>
      </c>
      <c r="O86" s="2">
        <v>36</v>
      </c>
      <c r="P86" s="2">
        <v>241</v>
      </c>
      <c r="Q86" s="2">
        <v>366</v>
      </c>
      <c r="R86" s="2">
        <v>36</v>
      </c>
      <c r="S86" s="2">
        <v>45</v>
      </c>
      <c r="T86" s="2">
        <v>42</v>
      </c>
      <c r="U86" s="2">
        <v>243</v>
      </c>
      <c r="V86" s="2">
        <v>150</v>
      </c>
      <c r="W86" s="2" t="s">
        <v>721</v>
      </c>
      <c r="X86" s="2" t="s">
        <v>886</v>
      </c>
      <c r="Y86" s="2" t="s">
        <v>98</v>
      </c>
      <c r="Z86" s="2" t="s">
        <v>249</v>
      </c>
      <c r="AA86" s="2">
        <v>117.973473</v>
      </c>
      <c r="AB86" s="2">
        <v>10</v>
      </c>
      <c r="AC86" s="2">
        <v>742</v>
      </c>
      <c r="AG86"/>
    </row>
    <row r="87" spans="1:33">
      <c r="A87" s="2">
        <v>1227</v>
      </c>
      <c r="B87" s="2">
        <v>10700580</v>
      </c>
      <c r="C87" s="2" t="s">
        <v>887</v>
      </c>
      <c r="D87" s="2" t="s">
        <v>33</v>
      </c>
      <c r="E87" s="2" t="s">
        <v>98</v>
      </c>
      <c r="F87" s="2" t="s">
        <v>2</v>
      </c>
      <c r="G87" s="2">
        <v>457</v>
      </c>
      <c r="H87" s="2">
        <v>47</v>
      </c>
      <c r="I87" s="2">
        <v>68</v>
      </c>
      <c r="J87" s="2">
        <v>41</v>
      </c>
      <c r="K87" s="2">
        <v>301</v>
      </c>
      <c r="L87" s="2">
        <v>248</v>
      </c>
      <c r="M87" s="2">
        <v>23</v>
      </c>
      <c r="N87" s="2">
        <v>42</v>
      </c>
      <c r="O87" s="2">
        <v>20</v>
      </c>
      <c r="P87" s="2">
        <v>163</v>
      </c>
      <c r="Q87" s="2">
        <v>209</v>
      </c>
      <c r="R87" s="2">
        <v>24</v>
      </c>
      <c r="S87" s="2">
        <v>26</v>
      </c>
      <c r="T87" s="2">
        <v>21</v>
      </c>
      <c r="U87" s="2">
        <v>138</v>
      </c>
      <c r="V87" s="2">
        <v>100</v>
      </c>
      <c r="W87" s="2" t="s">
        <v>721</v>
      </c>
      <c r="X87" s="2" t="s">
        <v>888</v>
      </c>
      <c r="Y87" s="2" t="s">
        <v>658</v>
      </c>
      <c r="Z87" s="2" t="s">
        <v>249</v>
      </c>
      <c r="AA87" s="2">
        <v>79.192190999999994</v>
      </c>
      <c r="AB87" s="2">
        <v>10</v>
      </c>
      <c r="AC87" s="2">
        <v>457</v>
      </c>
      <c r="AG87"/>
    </row>
    <row r="88" spans="1:33">
      <c r="A88" s="2">
        <v>1228</v>
      </c>
      <c r="B88" s="2">
        <v>10700600</v>
      </c>
      <c r="C88" s="2" t="s">
        <v>889</v>
      </c>
      <c r="D88" s="2" t="s">
        <v>33</v>
      </c>
      <c r="E88" s="2" t="s">
        <v>98</v>
      </c>
      <c r="F88" s="2" t="s">
        <v>2</v>
      </c>
      <c r="G88" s="2">
        <v>644</v>
      </c>
      <c r="H88" s="2">
        <v>66</v>
      </c>
      <c r="I88" s="2">
        <v>90</v>
      </c>
      <c r="J88" s="2">
        <v>91</v>
      </c>
      <c r="K88" s="2">
        <v>397</v>
      </c>
      <c r="L88" s="2">
        <v>330</v>
      </c>
      <c r="M88" s="2">
        <v>29</v>
      </c>
      <c r="N88" s="2">
        <v>49</v>
      </c>
      <c r="O88" s="2">
        <v>49</v>
      </c>
      <c r="P88" s="2">
        <v>203</v>
      </c>
      <c r="Q88" s="2">
        <v>314</v>
      </c>
      <c r="R88" s="2">
        <v>37</v>
      </c>
      <c r="S88" s="2">
        <v>41</v>
      </c>
      <c r="T88" s="2">
        <v>42</v>
      </c>
      <c r="U88" s="2">
        <v>194</v>
      </c>
      <c r="V88" s="2">
        <v>146</v>
      </c>
      <c r="W88" s="2" t="s">
        <v>721</v>
      </c>
      <c r="X88" s="2" t="s">
        <v>890</v>
      </c>
      <c r="Y88" s="2" t="s">
        <v>670</v>
      </c>
      <c r="Z88" s="2" t="s">
        <v>249</v>
      </c>
      <c r="AA88" s="2">
        <v>146.512946</v>
      </c>
      <c r="AB88" s="2">
        <v>10</v>
      </c>
      <c r="AC88" s="2">
        <v>644</v>
      </c>
      <c r="AG88"/>
    </row>
    <row r="89" spans="1:33">
      <c r="A89" s="2">
        <v>1229</v>
      </c>
      <c r="B89" s="2">
        <v>10700030</v>
      </c>
      <c r="C89" s="2" t="s">
        <v>891</v>
      </c>
      <c r="D89" s="2" t="s">
        <v>33</v>
      </c>
      <c r="E89" s="2" t="s">
        <v>98</v>
      </c>
      <c r="F89" s="2" t="s">
        <v>2</v>
      </c>
      <c r="G89" s="2">
        <v>573</v>
      </c>
      <c r="H89" s="2">
        <v>41</v>
      </c>
      <c r="I89" s="2">
        <v>79</v>
      </c>
      <c r="J89" s="2">
        <v>84</v>
      </c>
      <c r="K89" s="2">
        <v>369</v>
      </c>
      <c r="L89" s="2">
        <v>294</v>
      </c>
      <c r="M89" s="2">
        <v>22</v>
      </c>
      <c r="N89" s="2">
        <v>35</v>
      </c>
      <c r="O89" s="2">
        <v>44</v>
      </c>
      <c r="P89" s="2">
        <v>193</v>
      </c>
      <c r="Q89" s="2">
        <v>279</v>
      </c>
      <c r="R89" s="2">
        <v>19</v>
      </c>
      <c r="S89" s="2">
        <v>44</v>
      </c>
      <c r="T89" s="2">
        <v>40</v>
      </c>
      <c r="U89" s="2">
        <v>176</v>
      </c>
      <c r="V89" s="2">
        <v>127</v>
      </c>
      <c r="W89" s="2" t="s">
        <v>721</v>
      </c>
      <c r="X89" s="2" t="s">
        <v>892</v>
      </c>
      <c r="Y89" s="2" t="s">
        <v>670</v>
      </c>
      <c r="Z89" s="2" t="s">
        <v>249</v>
      </c>
      <c r="AA89" s="2">
        <v>102.703091</v>
      </c>
      <c r="AB89" s="2">
        <v>10</v>
      </c>
      <c r="AC89" s="2">
        <v>573</v>
      </c>
      <c r="AG89"/>
    </row>
    <row r="90" spans="1:33">
      <c r="A90" s="2">
        <v>249</v>
      </c>
      <c r="B90" s="2">
        <v>10700240</v>
      </c>
      <c r="C90" s="2" t="s">
        <v>893</v>
      </c>
      <c r="D90" s="2" t="s">
        <v>33</v>
      </c>
      <c r="E90" s="2" t="s">
        <v>98</v>
      </c>
      <c r="F90" s="2" t="s">
        <v>2</v>
      </c>
      <c r="G90" s="2">
        <v>655</v>
      </c>
      <c r="H90" s="2">
        <v>45</v>
      </c>
      <c r="I90" s="2">
        <v>75</v>
      </c>
      <c r="J90" s="2">
        <v>93</v>
      </c>
      <c r="K90" s="2">
        <v>442</v>
      </c>
      <c r="L90" s="2">
        <v>332</v>
      </c>
      <c r="M90" s="2">
        <v>20</v>
      </c>
      <c r="N90" s="2">
        <v>41</v>
      </c>
      <c r="O90" s="2">
        <v>49</v>
      </c>
      <c r="P90" s="2">
        <v>222</v>
      </c>
      <c r="Q90" s="2">
        <v>323</v>
      </c>
      <c r="R90" s="2">
        <v>25</v>
      </c>
      <c r="S90" s="2">
        <v>34</v>
      </c>
      <c r="T90" s="2">
        <v>44</v>
      </c>
      <c r="U90" s="2">
        <v>220</v>
      </c>
      <c r="V90" s="2">
        <v>156</v>
      </c>
      <c r="W90" s="2" t="s">
        <v>721</v>
      </c>
      <c r="X90" s="2" t="s">
        <v>894</v>
      </c>
      <c r="Y90" s="2" t="s">
        <v>670</v>
      </c>
      <c r="Z90" s="2" t="s">
        <v>249</v>
      </c>
      <c r="AA90" s="2">
        <v>188.322397</v>
      </c>
      <c r="AB90" s="2">
        <v>10</v>
      </c>
      <c r="AC90" s="2">
        <v>655</v>
      </c>
      <c r="AG90"/>
    </row>
    <row r="91" spans="1:33">
      <c r="A91" s="2">
        <v>250</v>
      </c>
      <c r="B91" s="2">
        <v>10717089</v>
      </c>
      <c r="C91" s="2" t="s">
        <v>895</v>
      </c>
      <c r="D91" s="2" t="s">
        <v>33</v>
      </c>
      <c r="E91" s="2" t="s">
        <v>98</v>
      </c>
      <c r="F91" s="2" t="s">
        <v>2</v>
      </c>
      <c r="G91" s="2">
        <v>471</v>
      </c>
      <c r="H91" s="2">
        <v>50</v>
      </c>
      <c r="I91" s="2">
        <v>57</v>
      </c>
      <c r="J91" s="2">
        <v>47</v>
      </c>
      <c r="K91" s="2">
        <v>317</v>
      </c>
      <c r="L91" s="2">
        <v>248</v>
      </c>
      <c r="M91" s="2">
        <v>23</v>
      </c>
      <c r="N91" s="2">
        <v>28</v>
      </c>
      <c r="O91" s="2">
        <v>33</v>
      </c>
      <c r="P91" s="2">
        <v>164</v>
      </c>
      <c r="Q91" s="2">
        <v>223</v>
      </c>
      <c r="R91" s="2">
        <v>27</v>
      </c>
      <c r="S91" s="2">
        <v>29</v>
      </c>
      <c r="T91" s="2">
        <v>14</v>
      </c>
      <c r="U91" s="2">
        <v>153</v>
      </c>
      <c r="V91" s="2">
        <v>101</v>
      </c>
      <c r="W91" s="2" t="s">
        <v>734</v>
      </c>
      <c r="X91" s="2" t="s">
        <v>896</v>
      </c>
      <c r="Y91" s="2" t="s">
        <v>670</v>
      </c>
      <c r="Z91" s="2" t="s">
        <v>249</v>
      </c>
      <c r="AA91" s="2">
        <v>1086.2951760000001</v>
      </c>
      <c r="AB91" s="2">
        <v>10</v>
      </c>
      <c r="AC91" s="2">
        <v>471</v>
      </c>
      <c r="AG91"/>
    </row>
    <row r="92" spans="1:33">
      <c r="A92" s="2">
        <v>251</v>
      </c>
      <c r="B92" s="2">
        <v>30200040</v>
      </c>
      <c r="C92" s="2" t="s">
        <v>897</v>
      </c>
      <c r="D92" s="2" t="s">
        <v>30</v>
      </c>
      <c r="E92" s="2" t="s">
        <v>75</v>
      </c>
      <c r="F92" s="2" t="s">
        <v>2</v>
      </c>
      <c r="G92" s="2">
        <v>695</v>
      </c>
      <c r="H92" s="2">
        <v>87</v>
      </c>
      <c r="I92" s="2">
        <v>138</v>
      </c>
      <c r="J92" s="2">
        <v>87</v>
      </c>
      <c r="K92" s="2">
        <v>383</v>
      </c>
      <c r="L92" s="2">
        <v>365</v>
      </c>
      <c r="M92" s="2">
        <v>52</v>
      </c>
      <c r="N92" s="2">
        <v>66</v>
      </c>
      <c r="O92" s="2">
        <v>46</v>
      </c>
      <c r="P92" s="2">
        <v>201</v>
      </c>
      <c r="Q92" s="2">
        <v>330</v>
      </c>
      <c r="R92" s="2">
        <v>35</v>
      </c>
      <c r="S92" s="2">
        <v>72</v>
      </c>
      <c r="T92" s="2">
        <v>41</v>
      </c>
      <c r="U92" s="2">
        <v>182</v>
      </c>
      <c r="V92" s="2">
        <v>143</v>
      </c>
      <c r="W92" s="2" t="s">
        <v>721</v>
      </c>
      <c r="X92" s="2" t="s">
        <v>898</v>
      </c>
      <c r="Y92" s="2" t="s">
        <v>188</v>
      </c>
      <c r="Z92" s="2" t="s">
        <v>371</v>
      </c>
      <c r="AA92" s="2">
        <v>27.257058000000001</v>
      </c>
      <c r="AB92" s="2">
        <v>5</v>
      </c>
      <c r="AC92" s="2">
        <v>695</v>
      </c>
      <c r="AG92"/>
    </row>
    <row r="93" spans="1:33">
      <c r="A93" s="2">
        <v>252</v>
      </c>
      <c r="B93" s="2">
        <v>30200070</v>
      </c>
      <c r="C93" s="2" t="s">
        <v>899</v>
      </c>
      <c r="D93" s="2" t="s">
        <v>30</v>
      </c>
      <c r="E93" s="2" t="s">
        <v>75</v>
      </c>
      <c r="F93" s="2" t="s">
        <v>2</v>
      </c>
      <c r="G93" s="2">
        <v>414</v>
      </c>
      <c r="H93" s="2">
        <v>38</v>
      </c>
      <c r="I93" s="2">
        <v>89</v>
      </c>
      <c r="J93" s="2">
        <v>50</v>
      </c>
      <c r="K93" s="2">
        <v>237</v>
      </c>
      <c r="L93" s="2">
        <v>223</v>
      </c>
      <c r="M93" s="2">
        <v>21</v>
      </c>
      <c r="N93" s="2">
        <v>47</v>
      </c>
      <c r="O93" s="2">
        <v>32</v>
      </c>
      <c r="P93" s="2">
        <v>123</v>
      </c>
      <c r="Q93" s="2">
        <v>191</v>
      </c>
      <c r="R93" s="2">
        <v>17</v>
      </c>
      <c r="S93" s="2">
        <v>42</v>
      </c>
      <c r="T93" s="2">
        <v>18</v>
      </c>
      <c r="U93" s="2">
        <v>114</v>
      </c>
      <c r="V93" s="2">
        <v>93</v>
      </c>
      <c r="W93" s="2" t="s">
        <v>721</v>
      </c>
      <c r="X93" s="2" t="s">
        <v>900</v>
      </c>
      <c r="Y93" s="2" t="s">
        <v>187</v>
      </c>
      <c r="Z93" s="2" t="s">
        <v>371</v>
      </c>
      <c r="AA93" s="2">
        <v>6.9353030000000002</v>
      </c>
      <c r="AB93" s="2">
        <v>5</v>
      </c>
      <c r="AC93" s="2">
        <v>414</v>
      </c>
      <c r="AG93"/>
    </row>
    <row r="94" spans="1:33">
      <c r="A94" s="2">
        <v>253</v>
      </c>
      <c r="B94" s="2">
        <v>30200080</v>
      </c>
      <c r="C94" s="2" t="s">
        <v>901</v>
      </c>
      <c r="D94" s="2" t="s">
        <v>30</v>
      </c>
      <c r="E94" s="2" t="s">
        <v>75</v>
      </c>
      <c r="F94" s="2" t="s">
        <v>2</v>
      </c>
      <c r="G94" s="2">
        <v>367</v>
      </c>
      <c r="H94" s="2">
        <v>63</v>
      </c>
      <c r="I94" s="2">
        <v>73</v>
      </c>
      <c r="J94" s="2">
        <v>36</v>
      </c>
      <c r="K94" s="2">
        <v>195</v>
      </c>
      <c r="L94" s="2">
        <v>184</v>
      </c>
      <c r="M94" s="2">
        <v>32</v>
      </c>
      <c r="N94" s="2">
        <v>40</v>
      </c>
      <c r="O94" s="2">
        <v>19</v>
      </c>
      <c r="P94" s="2">
        <v>93</v>
      </c>
      <c r="Q94" s="2">
        <v>183</v>
      </c>
      <c r="R94" s="2">
        <v>31</v>
      </c>
      <c r="S94" s="2">
        <v>33</v>
      </c>
      <c r="T94" s="2">
        <v>17</v>
      </c>
      <c r="U94" s="2">
        <v>102</v>
      </c>
      <c r="V94" s="2">
        <v>69</v>
      </c>
      <c r="W94" s="2" t="s">
        <v>721</v>
      </c>
      <c r="X94" s="2" t="s">
        <v>902</v>
      </c>
      <c r="Y94" s="2" t="s">
        <v>187</v>
      </c>
      <c r="Z94" s="2" t="s">
        <v>371</v>
      </c>
      <c r="AA94" s="2">
        <v>13.807232000000001</v>
      </c>
      <c r="AB94" s="2">
        <v>5</v>
      </c>
      <c r="AC94" s="2">
        <v>367</v>
      </c>
      <c r="AG94"/>
    </row>
    <row r="95" spans="1:33">
      <c r="A95" s="2">
        <v>254</v>
      </c>
      <c r="B95" s="2">
        <v>10600130</v>
      </c>
      <c r="C95" s="2" t="s">
        <v>903</v>
      </c>
      <c r="D95" s="2" t="s">
        <v>33</v>
      </c>
      <c r="E95" s="2" t="s">
        <v>97</v>
      </c>
      <c r="F95" s="2" t="s">
        <v>2</v>
      </c>
      <c r="G95" s="2">
        <v>436</v>
      </c>
      <c r="H95" s="2">
        <v>29</v>
      </c>
      <c r="I95" s="2">
        <v>68</v>
      </c>
      <c r="J95" s="2">
        <v>68</v>
      </c>
      <c r="K95" s="2">
        <v>271</v>
      </c>
      <c r="L95" s="2">
        <v>220</v>
      </c>
      <c r="M95" s="2">
        <v>11</v>
      </c>
      <c r="N95" s="2">
        <v>34</v>
      </c>
      <c r="O95" s="2">
        <v>35</v>
      </c>
      <c r="P95" s="2">
        <v>140</v>
      </c>
      <c r="Q95" s="2">
        <v>216</v>
      </c>
      <c r="R95" s="2">
        <v>18</v>
      </c>
      <c r="S95" s="2">
        <v>34</v>
      </c>
      <c r="T95" s="2">
        <v>33</v>
      </c>
      <c r="U95" s="2">
        <v>131</v>
      </c>
      <c r="V95" s="2">
        <v>92</v>
      </c>
      <c r="W95" s="2" t="s">
        <v>721</v>
      </c>
      <c r="X95" s="2" t="s">
        <v>904</v>
      </c>
      <c r="Y95" s="2" t="s">
        <v>97</v>
      </c>
      <c r="Z95" s="2" t="s">
        <v>249</v>
      </c>
      <c r="AA95" s="2">
        <v>80.923978000000005</v>
      </c>
      <c r="AB95" s="2">
        <v>9</v>
      </c>
      <c r="AC95" s="2">
        <v>436</v>
      </c>
      <c r="AG95"/>
    </row>
    <row r="96" spans="1:33">
      <c r="A96" s="2">
        <v>255</v>
      </c>
      <c r="B96" s="2">
        <v>10600310</v>
      </c>
      <c r="C96" s="2" t="s">
        <v>905</v>
      </c>
      <c r="D96" s="2" t="s">
        <v>33</v>
      </c>
      <c r="E96" s="2" t="s">
        <v>97</v>
      </c>
      <c r="F96" s="2" t="s">
        <v>2</v>
      </c>
      <c r="G96" s="2">
        <v>454</v>
      </c>
      <c r="H96" s="2">
        <v>39</v>
      </c>
      <c r="I96" s="2">
        <v>59</v>
      </c>
      <c r="J96" s="2">
        <v>58</v>
      </c>
      <c r="K96" s="2">
        <v>298</v>
      </c>
      <c r="L96" s="2">
        <v>230</v>
      </c>
      <c r="M96" s="2">
        <v>17</v>
      </c>
      <c r="N96" s="2">
        <v>29</v>
      </c>
      <c r="O96" s="2">
        <v>27</v>
      </c>
      <c r="P96" s="2">
        <v>157</v>
      </c>
      <c r="Q96" s="2">
        <v>224</v>
      </c>
      <c r="R96" s="2">
        <v>22</v>
      </c>
      <c r="S96" s="2">
        <v>30</v>
      </c>
      <c r="T96" s="2">
        <v>31</v>
      </c>
      <c r="U96" s="2">
        <v>141</v>
      </c>
      <c r="V96" s="2">
        <v>100</v>
      </c>
      <c r="W96" s="2" t="s">
        <v>721</v>
      </c>
      <c r="X96" s="2" t="s">
        <v>906</v>
      </c>
      <c r="Y96" s="2" t="s">
        <v>97</v>
      </c>
      <c r="Z96" s="2" t="s">
        <v>249</v>
      </c>
      <c r="AA96" s="2">
        <v>102.845721</v>
      </c>
      <c r="AB96" s="2">
        <v>9</v>
      </c>
      <c r="AC96" s="2">
        <v>454</v>
      </c>
      <c r="AG96"/>
    </row>
    <row r="97" spans="1:33">
      <c r="A97" s="2">
        <v>256</v>
      </c>
      <c r="B97" s="2">
        <v>10600090</v>
      </c>
      <c r="C97" s="2" t="s">
        <v>907</v>
      </c>
      <c r="D97" s="2" t="s">
        <v>33</v>
      </c>
      <c r="E97" s="2" t="s">
        <v>97</v>
      </c>
      <c r="F97" s="2" t="s">
        <v>2</v>
      </c>
      <c r="G97" s="2">
        <v>314</v>
      </c>
      <c r="H97" s="2">
        <v>32</v>
      </c>
      <c r="I97" s="2">
        <v>48</v>
      </c>
      <c r="J97" s="2">
        <v>38</v>
      </c>
      <c r="K97" s="2">
        <v>196</v>
      </c>
      <c r="L97" s="2">
        <v>157</v>
      </c>
      <c r="M97" s="2">
        <v>19</v>
      </c>
      <c r="N97" s="2">
        <v>20</v>
      </c>
      <c r="O97" s="2">
        <v>22</v>
      </c>
      <c r="P97" s="2">
        <v>96</v>
      </c>
      <c r="Q97" s="2">
        <v>157</v>
      </c>
      <c r="R97" s="2">
        <v>13</v>
      </c>
      <c r="S97" s="2">
        <v>28</v>
      </c>
      <c r="T97" s="2">
        <v>16</v>
      </c>
      <c r="U97" s="2">
        <v>100</v>
      </c>
      <c r="V97" s="2">
        <v>73</v>
      </c>
      <c r="W97" s="2" t="s">
        <v>721</v>
      </c>
      <c r="X97" s="2" t="s">
        <v>908</v>
      </c>
      <c r="Y97" s="2" t="s">
        <v>97</v>
      </c>
      <c r="Z97" s="2" t="s">
        <v>249</v>
      </c>
      <c r="AA97" s="2">
        <v>146.52043</v>
      </c>
      <c r="AB97" s="2">
        <v>9</v>
      </c>
      <c r="AC97" s="2">
        <v>314</v>
      </c>
      <c r="AG97"/>
    </row>
    <row r="98" spans="1:33">
      <c r="A98" s="2">
        <v>257</v>
      </c>
      <c r="B98" s="2">
        <v>10627072</v>
      </c>
      <c r="C98" s="2" t="s">
        <v>909</v>
      </c>
      <c r="D98" s="2" t="s">
        <v>33</v>
      </c>
      <c r="E98" s="2" t="s">
        <v>97</v>
      </c>
      <c r="F98" s="2" t="s">
        <v>228</v>
      </c>
      <c r="G98" s="2">
        <v>392</v>
      </c>
      <c r="H98" s="2">
        <v>51</v>
      </c>
      <c r="I98" s="2">
        <v>75</v>
      </c>
      <c r="J98" s="2">
        <v>57</v>
      </c>
      <c r="K98" s="2">
        <v>209</v>
      </c>
      <c r="L98" s="2">
        <v>194</v>
      </c>
      <c r="M98" s="2">
        <v>28</v>
      </c>
      <c r="N98" s="2">
        <v>32</v>
      </c>
      <c r="O98" s="2">
        <v>23</v>
      </c>
      <c r="P98" s="2">
        <v>111</v>
      </c>
      <c r="Q98" s="2">
        <v>198</v>
      </c>
      <c r="R98" s="2">
        <v>23</v>
      </c>
      <c r="S98" s="2">
        <v>43</v>
      </c>
      <c r="T98" s="2">
        <v>34</v>
      </c>
      <c r="U98" s="2">
        <v>98</v>
      </c>
      <c r="V98" s="2">
        <v>73</v>
      </c>
      <c r="W98" s="2" t="s">
        <v>734</v>
      </c>
      <c r="X98" s="2" t="s">
        <v>910</v>
      </c>
      <c r="Y98" s="2" t="s">
        <v>97</v>
      </c>
      <c r="Z98" s="2" t="s">
        <v>249</v>
      </c>
      <c r="AA98" s="2">
        <v>1287.146688</v>
      </c>
      <c r="AB98" s="2">
        <v>9</v>
      </c>
      <c r="AC98" s="2">
        <v>392</v>
      </c>
      <c r="AG98"/>
    </row>
    <row r="99" spans="1:33">
      <c r="A99" s="2">
        <v>258</v>
      </c>
      <c r="B99" s="2">
        <v>10627112</v>
      </c>
      <c r="C99" s="2" t="s">
        <v>230</v>
      </c>
      <c r="D99" s="2" t="s">
        <v>33</v>
      </c>
      <c r="E99" s="2" t="s">
        <v>97</v>
      </c>
      <c r="F99" s="2" t="s">
        <v>228</v>
      </c>
      <c r="G99" s="2">
        <v>173</v>
      </c>
      <c r="H99" s="2">
        <v>27</v>
      </c>
      <c r="I99" s="2">
        <v>40</v>
      </c>
      <c r="J99" s="2">
        <v>28</v>
      </c>
      <c r="K99" s="2">
        <v>78</v>
      </c>
      <c r="L99" s="2">
        <v>85</v>
      </c>
      <c r="M99" s="2">
        <v>15</v>
      </c>
      <c r="N99" s="2">
        <v>23</v>
      </c>
      <c r="O99" s="2">
        <v>15</v>
      </c>
      <c r="P99" s="2">
        <v>32</v>
      </c>
      <c r="Q99" s="2">
        <v>88</v>
      </c>
      <c r="R99" s="2">
        <v>12</v>
      </c>
      <c r="S99" s="2">
        <v>17</v>
      </c>
      <c r="T99" s="2">
        <v>13</v>
      </c>
      <c r="U99" s="2">
        <v>46</v>
      </c>
      <c r="V99" s="2">
        <v>33</v>
      </c>
      <c r="W99" s="2" t="s">
        <v>734</v>
      </c>
      <c r="X99" s="2" t="s">
        <v>911</v>
      </c>
      <c r="Y99" s="2" t="s">
        <v>97</v>
      </c>
      <c r="Z99" s="2" t="s">
        <v>249</v>
      </c>
      <c r="AA99" s="2">
        <v>49.890922000000003</v>
      </c>
      <c r="AB99" s="2">
        <v>9</v>
      </c>
      <c r="AC99" s="2">
        <v>173</v>
      </c>
      <c r="AG99"/>
    </row>
    <row r="100" spans="1:33">
      <c r="A100" s="2">
        <v>259</v>
      </c>
      <c r="B100" s="2">
        <v>10627002</v>
      </c>
      <c r="C100" s="2" t="s">
        <v>912</v>
      </c>
      <c r="D100" s="2" t="s">
        <v>33</v>
      </c>
      <c r="E100" s="2" t="s">
        <v>97</v>
      </c>
      <c r="F100" s="2" t="s">
        <v>228</v>
      </c>
      <c r="G100" s="2">
        <v>215</v>
      </c>
      <c r="H100" s="2">
        <v>19</v>
      </c>
      <c r="I100" s="2">
        <v>28</v>
      </c>
      <c r="J100" s="2">
        <v>25</v>
      </c>
      <c r="K100" s="2">
        <v>143</v>
      </c>
      <c r="L100" s="2">
        <v>112</v>
      </c>
      <c r="M100" s="2">
        <v>11</v>
      </c>
      <c r="N100" s="2">
        <v>15</v>
      </c>
      <c r="O100" s="2">
        <v>13</v>
      </c>
      <c r="P100" s="2">
        <v>73</v>
      </c>
      <c r="Q100" s="2">
        <v>103</v>
      </c>
      <c r="R100" s="2">
        <v>8</v>
      </c>
      <c r="S100" s="2">
        <v>13</v>
      </c>
      <c r="T100" s="2">
        <v>12</v>
      </c>
      <c r="U100" s="2">
        <v>70</v>
      </c>
      <c r="V100" s="2">
        <v>45</v>
      </c>
      <c r="W100" s="2" t="s">
        <v>734</v>
      </c>
      <c r="X100" s="2" t="s">
        <v>913</v>
      </c>
      <c r="Y100" s="2" t="s">
        <v>97</v>
      </c>
      <c r="Z100" s="2" t="s">
        <v>249</v>
      </c>
      <c r="AA100" s="2">
        <v>53.824553999999999</v>
      </c>
      <c r="AB100" s="2">
        <v>9</v>
      </c>
      <c r="AC100" s="2">
        <v>215</v>
      </c>
      <c r="AG100"/>
    </row>
    <row r="101" spans="1:33">
      <c r="A101" s="2">
        <v>260</v>
      </c>
      <c r="B101" s="2">
        <v>10600070</v>
      </c>
      <c r="C101" s="2" t="s">
        <v>914</v>
      </c>
      <c r="D101" s="2" t="s">
        <v>33</v>
      </c>
      <c r="E101" s="2" t="s">
        <v>97</v>
      </c>
      <c r="F101" s="2" t="s">
        <v>2</v>
      </c>
      <c r="G101" s="2">
        <v>847</v>
      </c>
      <c r="H101" s="2">
        <v>72</v>
      </c>
      <c r="I101" s="2">
        <v>112</v>
      </c>
      <c r="J101" s="2">
        <v>132</v>
      </c>
      <c r="K101" s="2">
        <v>531</v>
      </c>
      <c r="L101" s="2">
        <v>416</v>
      </c>
      <c r="M101" s="2">
        <v>40</v>
      </c>
      <c r="N101" s="2">
        <v>55</v>
      </c>
      <c r="O101" s="2">
        <v>52</v>
      </c>
      <c r="P101" s="2">
        <v>269</v>
      </c>
      <c r="Q101" s="2">
        <v>431</v>
      </c>
      <c r="R101" s="2">
        <v>32</v>
      </c>
      <c r="S101" s="2">
        <v>57</v>
      </c>
      <c r="T101" s="2">
        <v>80</v>
      </c>
      <c r="U101" s="2">
        <v>262</v>
      </c>
      <c r="V101" s="2">
        <v>192</v>
      </c>
      <c r="W101" s="2" t="s">
        <v>721</v>
      </c>
      <c r="X101" s="2" t="s">
        <v>915</v>
      </c>
      <c r="Y101" s="2" t="s">
        <v>97</v>
      </c>
      <c r="Z101" s="2" t="s">
        <v>249</v>
      </c>
      <c r="AA101" s="2">
        <v>68.836055999999999</v>
      </c>
      <c r="AB101" s="2">
        <v>9</v>
      </c>
      <c r="AC101" s="2">
        <v>847</v>
      </c>
      <c r="AG101"/>
    </row>
    <row r="102" spans="1:33">
      <c r="A102" s="2">
        <v>263</v>
      </c>
      <c r="B102" s="2">
        <v>30217041</v>
      </c>
      <c r="C102" s="2" t="s">
        <v>916</v>
      </c>
      <c r="D102" s="2" t="s">
        <v>30</v>
      </c>
      <c r="E102" s="2" t="s">
        <v>75</v>
      </c>
      <c r="F102" s="2" t="s">
        <v>191</v>
      </c>
      <c r="G102" s="2">
        <v>380</v>
      </c>
      <c r="H102" s="2">
        <v>52</v>
      </c>
      <c r="I102" s="2">
        <v>59</v>
      </c>
      <c r="J102" s="2">
        <v>47</v>
      </c>
      <c r="K102" s="2">
        <v>222</v>
      </c>
      <c r="L102" s="2">
        <v>196</v>
      </c>
      <c r="M102" s="2">
        <v>24</v>
      </c>
      <c r="N102" s="2">
        <v>36</v>
      </c>
      <c r="O102" s="2">
        <v>28</v>
      </c>
      <c r="P102" s="2">
        <v>108</v>
      </c>
      <c r="Q102" s="2">
        <v>184</v>
      </c>
      <c r="R102" s="2">
        <v>28</v>
      </c>
      <c r="S102" s="2">
        <v>23</v>
      </c>
      <c r="T102" s="2">
        <v>19</v>
      </c>
      <c r="U102" s="2">
        <v>114</v>
      </c>
      <c r="V102" s="2">
        <v>82</v>
      </c>
      <c r="W102" s="2" t="s">
        <v>734</v>
      </c>
      <c r="X102" s="2" t="s">
        <v>917</v>
      </c>
      <c r="Y102" s="2" t="s">
        <v>191</v>
      </c>
      <c r="Z102" s="2" t="s">
        <v>371</v>
      </c>
      <c r="AA102" s="2">
        <v>106.214502</v>
      </c>
      <c r="AB102" s="2">
        <v>5</v>
      </c>
      <c r="AC102" s="2">
        <v>380</v>
      </c>
      <c r="AG102"/>
    </row>
    <row r="103" spans="1:33">
      <c r="A103" s="2">
        <v>264</v>
      </c>
      <c r="B103" s="2">
        <v>30200050</v>
      </c>
      <c r="C103" s="2" t="s">
        <v>918</v>
      </c>
      <c r="D103" s="2" t="s">
        <v>30</v>
      </c>
      <c r="E103" s="2" t="s">
        <v>75</v>
      </c>
      <c r="F103" s="2" t="s">
        <v>2</v>
      </c>
      <c r="G103" s="2">
        <v>618</v>
      </c>
      <c r="H103" s="2">
        <v>91</v>
      </c>
      <c r="I103" s="2">
        <v>143</v>
      </c>
      <c r="J103" s="2">
        <v>58</v>
      </c>
      <c r="K103" s="2">
        <v>326</v>
      </c>
      <c r="L103" s="2">
        <v>327</v>
      </c>
      <c r="M103" s="2">
        <v>48</v>
      </c>
      <c r="N103" s="2">
        <v>77</v>
      </c>
      <c r="O103" s="2">
        <v>29</v>
      </c>
      <c r="P103" s="2">
        <v>173</v>
      </c>
      <c r="Q103" s="2">
        <v>291</v>
      </c>
      <c r="R103" s="2">
        <v>43</v>
      </c>
      <c r="S103" s="2">
        <v>66</v>
      </c>
      <c r="T103" s="2">
        <v>29</v>
      </c>
      <c r="U103" s="2">
        <v>153</v>
      </c>
      <c r="V103" s="2">
        <v>124</v>
      </c>
      <c r="W103" s="2" t="s">
        <v>721</v>
      </c>
      <c r="X103" s="2" t="s">
        <v>919</v>
      </c>
      <c r="Y103" s="2" t="s">
        <v>187</v>
      </c>
      <c r="Z103" s="2" t="s">
        <v>371</v>
      </c>
      <c r="AA103" s="2">
        <v>6.1770009999999997</v>
      </c>
      <c r="AB103" s="2">
        <v>5</v>
      </c>
      <c r="AC103" s="2">
        <v>618</v>
      </c>
      <c r="AG103"/>
    </row>
    <row r="104" spans="1:33">
      <c r="A104" s="2">
        <v>265</v>
      </c>
      <c r="B104" s="2">
        <v>30200060</v>
      </c>
      <c r="C104" s="2" t="s">
        <v>920</v>
      </c>
      <c r="D104" s="2" t="s">
        <v>30</v>
      </c>
      <c r="E104" s="2" t="s">
        <v>75</v>
      </c>
      <c r="F104" s="2" t="s">
        <v>2</v>
      </c>
      <c r="G104" s="2">
        <v>510</v>
      </c>
      <c r="H104" s="2">
        <v>59</v>
      </c>
      <c r="I104" s="2">
        <v>137</v>
      </c>
      <c r="J104" s="2">
        <v>43</v>
      </c>
      <c r="K104" s="2">
        <v>271</v>
      </c>
      <c r="L104" s="2">
        <v>243</v>
      </c>
      <c r="M104" s="2">
        <v>32</v>
      </c>
      <c r="N104" s="2">
        <v>64</v>
      </c>
      <c r="O104" s="2">
        <v>24</v>
      </c>
      <c r="P104" s="2">
        <v>123</v>
      </c>
      <c r="Q104" s="2">
        <v>267</v>
      </c>
      <c r="R104" s="2">
        <v>27</v>
      </c>
      <c r="S104" s="2">
        <v>73</v>
      </c>
      <c r="T104" s="2">
        <v>19</v>
      </c>
      <c r="U104" s="2">
        <v>148</v>
      </c>
      <c r="V104" s="2">
        <v>119</v>
      </c>
      <c r="W104" s="2" t="s">
        <v>721</v>
      </c>
      <c r="X104" s="2" t="s">
        <v>921</v>
      </c>
      <c r="Y104" s="2" t="s">
        <v>188</v>
      </c>
      <c r="Z104" s="2" t="s">
        <v>371</v>
      </c>
      <c r="AA104" s="2">
        <v>14.233197000000001</v>
      </c>
      <c r="AB104" s="2">
        <v>5</v>
      </c>
      <c r="AC104" s="2">
        <v>510</v>
      </c>
      <c r="AG104"/>
    </row>
    <row r="105" spans="1:33">
      <c r="A105" s="2">
        <v>328</v>
      </c>
      <c r="B105" s="2">
        <v>10712024</v>
      </c>
      <c r="C105" s="2" t="s">
        <v>922</v>
      </c>
      <c r="D105" s="2" t="s">
        <v>33</v>
      </c>
      <c r="E105" s="2" t="s">
        <v>98</v>
      </c>
      <c r="F105" s="2" t="s">
        <v>923</v>
      </c>
      <c r="G105" s="2">
        <v>664</v>
      </c>
      <c r="H105" s="2">
        <v>64</v>
      </c>
      <c r="I105" s="2">
        <v>91</v>
      </c>
      <c r="J105" s="2">
        <v>98</v>
      </c>
      <c r="K105" s="2">
        <v>411</v>
      </c>
      <c r="L105" s="2">
        <v>317</v>
      </c>
      <c r="M105" s="2">
        <v>34</v>
      </c>
      <c r="N105" s="2">
        <v>39</v>
      </c>
      <c r="O105" s="2">
        <v>46</v>
      </c>
      <c r="P105" s="2">
        <v>198</v>
      </c>
      <c r="Q105" s="2">
        <v>347</v>
      </c>
      <c r="R105" s="2">
        <v>30</v>
      </c>
      <c r="S105" s="2">
        <v>52</v>
      </c>
      <c r="T105" s="2">
        <v>52</v>
      </c>
      <c r="U105" s="2">
        <v>213</v>
      </c>
      <c r="V105" s="2">
        <v>112</v>
      </c>
      <c r="W105" s="2" t="s">
        <v>773</v>
      </c>
      <c r="X105" s="2" t="s">
        <v>924</v>
      </c>
      <c r="Y105" s="2" t="s">
        <v>670</v>
      </c>
      <c r="Z105" s="2" t="s">
        <v>249</v>
      </c>
      <c r="AA105" s="2">
        <v>573.05003199999999</v>
      </c>
      <c r="AB105" s="2">
        <v>10</v>
      </c>
      <c r="AC105" s="2">
        <v>664</v>
      </c>
      <c r="AG105"/>
    </row>
    <row r="106" spans="1:33">
      <c r="A106" s="2">
        <v>329</v>
      </c>
      <c r="B106" s="2">
        <v>10712031</v>
      </c>
      <c r="C106" s="2" t="s">
        <v>922</v>
      </c>
      <c r="D106" s="2" t="s">
        <v>33</v>
      </c>
      <c r="E106" s="2" t="s">
        <v>98</v>
      </c>
      <c r="F106" s="2" t="s">
        <v>923</v>
      </c>
      <c r="G106" s="2">
        <v>557</v>
      </c>
      <c r="H106" s="2">
        <v>32</v>
      </c>
      <c r="I106" s="2">
        <v>73</v>
      </c>
      <c r="J106" s="2">
        <v>180</v>
      </c>
      <c r="K106" s="2">
        <v>272</v>
      </c>
      <c r="L106" s="2">
        <v>218</v>
      </c>
      <c r="M106" s="2">
        <v>12</v>
      </c>
      <c r="N106" s="2">
        <v>38</v>
      </c>
      <c r="O106" s="2">
        <v>27</v>
      </c>
      <c r="P106" s="2">
        <v>141</v>
      </c>
      <c r="Q106" s="2">
        <v>339</v>
      </c>
      <c r="R106" s="2">
        <v>20</v>
      </c>
      <c r="S106" s="2">
        <v>35</v>
      </c>
      <c r="T106" s="2">
        <v>153</v>
      </c>
      <c r="U106" s="2">
        <v>131</v>
      </c>
      <c r="V106" s="2">
        <v>91</v>
      </c>
      <c r="W106" s="2" t="s">
        <v>773</v>
      </c>
      <c r="X106" s="2" t="s">
        <v>925</v>
      </c>
      <c r="Y106" s="2" t="s">
        <v>670</v>
      </c>
      <c r="Z106" s="2" t="s">
        <v>249</v>
      </c>
      <c r="AA106" s="2">
        <v>3206.4782519999999</v>
      </c>
      <c r="AB106" s="2">
        <v>10</v>
      </c>
      <c r="AC106" s="2">
        <v>557</v>
      </c>
      <c r="AG106"/>
    </row>
    <row r="107" spans="1:33">
      <c r="A107" s="2">
        <v>330</v>
      </c>
      <c r="B107" s="2">
        <v>10712041</v>
      </c>
      <c r="C107" s="2" t="s">
        <v>922</v>
      </c>
      <c r="D107" s="2" t="s">
        <v>33</v>
      </c>
      <c r="E107" s="2" t="s">
        <v>98</v>
      </c>
      <c r="F107" s="2" t="s">
        <v>923</v>
      </c>
      <c r="G107" s="2">
        <v>374</v>
      </c>
      <c r="H107" s="2">
        <v>31</v>
      </c>
      <c r="I107" s="2">
        <v>46</v>
      </c>
      <c r="J107" s="2">
        <v>40</v>
      </c>
      <c r="K107" s="2">
        <v>257</v>
      </c>
      <c r="L107" s="2">
        <v>180</v>
      </c>
      <c r="M107" s="2">
        <v>18</v>
      </c>
      <c r="N107" s="2">
        <v>24</v>
      </c>
      <c r="O107" s="2">
        <v>16</v>
      </c>
      <c r="P107" s="2">
        <v>122</v>
      </c>
      <c r="Q107" s="2">
        <v>194</v>
      </c>
      <c r="R107" s="2">
        <v>13</v>
      </c>
      <c r="S107" s="2">
        <v>22</v>
      </c>
      <c r="T107" s="2">
        <v>24</v>
      </c>
      <c r="U107" s="2">
        <v>135</v>
      </c>
      <c r="V107" s="2">
        <v>92</v>
      </c>
      <c r="W107" s="2" t="s">
        <v>773</v>
      </c>
      <c r="X107" s="2" t="s">
        <v>926</v>
      </c>
      <c r="Y107" s="2" t="s">
        <v>670</v>
      </c>
      <c r="Z107" s="2" t="s">
        <v>249</v>
      </c>
      <c r="AA107" s="2">
        <v>4842.2928240000001</v>
      </c>
      <c r="AB107" s="2">
        <v>10</v>
      </c>
      <c r="AC107" s="2">
        <v>374</v>
      </c>
      <c r="AG107"/>
    </row>
    <row r="108" spans="1:33">
      <c r="A108" s="2">
        <v>331</v>
      </c>
      <c r="B108" s="2">
        <v>10712058</v>
      </c>
      <c r="C108" s="2" t="s">
        <v>922</v>
      </c>
      <c r="D108" s="2" t="s">
        <v>33</v>
      </c>
      <c r="E108" s="2" t="s">
        <v>98</v>
      </c>
      <c r="F108" s="2" t="s">
        <v>923</v>
      </c>
      <c r="G108" s="2">
        <v>667</v>
      </c>
      <c r="H108" s="2">
        <v>52</v>
      </c>
      <c r="I108" s="2">
        <v>75</v>
      </c>
      <c r="J108" s="2">
        <v>90</v>
      </c>
      <c r="K108" s="2">
        <v>450</v>
      </c>
      <c r="L108" s="2">
        <v>335</v>
      </c>
      <c r="M108" s="2">
        <v>27</v>
      </c>
      <c r="N108" s="2">
        <v>39</v>
      </c>
      <c r="O108" s="2">
        <v>46</v>
      </c>
      <c r="P108" s="2">
        <v>223</v>
      </c>
      <c r="Q108" s="2">
        <v>332</v>
      </c>
      <c r="R108" s="2">
        <v>25</v>
      </c>
      <c r="S108" s="2">
        <v>36</v>
      </c>
      <c r="T108" s="2">
        <v>44</v>
      </c>
      <c r="U108" s="2">
        <v>227</v>
      </c>
      <c r="V108" s="2">
        <v>139</v>
      </c>
      <c r="W108" s="2" t="s">
        <v>773</v>
      </c>
      <c r="X108" s="2" t="s">
        <v>927</v>
      </c>
      <c r="Y108" s="2" t="s">
        <v>670</v>
      </c>
      <c r="Z108" s="2" t="s">
        <v>249</v>
      </c>
      <c r="AA108" s="2">
        <v>5313.4798339999998</v>
      </c>
      <c r="AB108" s="2">
        <v>10</v>
      </c>
      <c r="AC108" s="2">
        <v>667</v>
      </c>
      <c r="AG108"/>
    </row>
    <row r="109" spans="1:33">
      <c r="A109" s="2">
        <v>332</v>
      </c>
      <c r="B109" s="2">
        <v>10712068</v>
      </c>
      <c r="C109" s="2" t="s">
        <v>922</v>
      </c>
      <c r="D109" s="2" t="s">
        <v>33</v>
      </c>
      <c r="E109" s="2" t="s">
        <v>98</v>
      </c>
      <c r="F109" s="2" t="s">
        <v>923</v>
      </c>
      <c r="G109" s="2">
        <v>473</v>
      </c>
      <c r="H109" s="2">
        <v>57</v>
      </c>
      <c r="I109" s="2">
        <v>63</v>
      </c>
      <c r="J109" s="2">
        <v>75</v>
      </c>
      <c r="K109" s="2">
        <v>278</v>
      </c>
      <c r="L109" s="2">
        <v>228</v>
      </c>
      <c r="M109" s="2">
        <v>31</v>
      </c>
      <c r="N109" s="2">
        <v>33</v>
      </c>
      <c r="O109" s="2">
        <v>29</v>
      </c>
      <c r="P109" s="2">
        <v>135</v>
      </c>
      <c r="Q109" s="2">
        <v>245</v>
      </c>
      <c r="R109" s="2">
        <v>26</v>
      </c>
      <c r="S109" s="2">
        <v>30</v>
      </c>
      <c r="T109" s="2">
        <v>46</v>
      </c>
      <c r="U109" s="2">
        <v>143</v>
      </c>
      <c r="V109" s="2">
        <v>93</v>
      </c>
      <c r="W109" s="2" t="s">
        <v>773</v>
      </c>
      <c r="X109" s="2" t="s">
        <v>928</v>
      </c>
      <c r="Y109" s="2" t="s">
        <v>670</v>
      </c>
      <c r="Z109" s="2" t="s">
        <v>249</v>
      </c>
      <c r="AA109" s="2">
        <v>2098.3515689999999</v>
      </c>
      <c r="AB109" s="2">
        <v>10</v>
      </c>
      <c r="AC109" s="2">
        <v>473</v>
      </c>
      <c r="AG109"/>
    </row>
    <row r="110" spans="1:33">
      <c r="A110" s="2">
        <v>333</v>
      </c>
      <c r="B110" s="2">
        <v>10712078</v>
      </c>
      <c r="C110" s="2" t="s">
        <v>922</v>
      </c>
      <c r="D110" s="2" t="s">
        <v>33</v>
      </c>
      <c r="E110" s="2" t="s">
        <v>98</v>
      </c>
      <c r="F110" s="2" t="s">
        <v>923</v>
      </c>
      <c r="G110" s="2">
        <v>389</v>
      </c>
      <c r="H110" s="2">
        <v>48</v>
      </c>
      <c r="I110" s="2">
        <v>66</v>
      </c>
      <c r="J110" s="2">
        <v>53</v>
      </c>
      <c r="K110" s="2">
        <v>222</v>
      </c>
      <c r="L110" s="2">
        <v>208</v>
      </c>
      <c r="M110" s="2">
        <v>30</v>
      </c>
      <c r="N110" s="2">
        <v>33</v>
      </c>
      <c r="O110" s="2">
        <v>30</v>
      </c>
      <c r="P110" s="2">
        <v>115</v>
      </c>
      <c r="Q110" s="2">
        <v>181</v>
      </c>
      <c r="R110" s="2">
        <v>18</v>
      </c>
      <c r="S110" s="2">
        <v>33</v>
      </c>
      <c r="T110" s="2">
        <v>23</v>
      </c>
      <c r="U110" s="2">
        <v>107</v>
      </c>
      <c r="V110" s="2">
        <v>68</v>
      </c>
      <c r="W110" s="2" t="s">
        <v>773</v>
      </c>
      <c r="X110" s="2" t="s">
        <v>929</v>
      </c>
      <c r="Y110" s="2" t="s">
        <v>670</v>
      </c>
      <c r="Z110" s="2" t="s">
        <v>249</v>
      </c>
      <c r="AA110" s="2">
        <v>3953.813545</v>
      </c>
      <c r="AB110" s="2">
        <v>10</v>
      </c>
      <c r="AC110" s="2">
        <v>389</v>
      </c>
      <c r="AG110"/>
    </row>
    <row r="111" spans="1:33">
      <c r="A111" s="2">
        <v>334</v>
      </c>
      <c r="B111" s="2">
        <v>10712088</v>
      </c>
      <c r="C111" s="2" t="s">
        <v>922</v>
      </c>
      <c r="D111" s="2" t="s">
        <v>33</v>
      </c>
      <c r="E111" s="2" t="s">
        <v>98</v>
      </c>
      <c r="F111" s="2" t="s">
        <v>923</v>
      </c>
      <c r="G111" s="2">
        <v>804</v>
      </c>
      <c r="H111" s="2">
        <v>93</v>
      </c>
      <c r="I111" s="2">
        <v>127</v>
      </c>
      <c r="J111" s="2">
        <v>88</v>
      </c>
      <c r="K111" s="2">
        <v>496</v>
      </c>
      <c r="L111" s="2">
        <v>411</v>
      </c>
      <c r="M111" s="2">
        <v>60</v>
      </c>
      <c r="N111" s="2">
        <v>65</v>
      </c>
      <c r="O111" s="2">
        <v>45</v>
      </c>
      <c r="P111" s="2">
        <v>241</v>
      </c>
      <c r="Q111" s="2">
        <v>393</v>
      </c>
      <c r="R111" s="2">
        <v>33</v>
      </c>
      <c r="S111" s="2">
        <v>62</v>
      </c>
      <c r="T111" s="2">
        <v>43</v>
      </c>
      <c r="U111" s="2">
        <v>255</v>
      </c>
      <c r="V111" s="2">
        <v>151</v>
      </c>
      <c r="W111" s="2" t="s">
        <v>773</v>
      </c>
      <c r="X111" s="2" t="s">
        <v>930</v>
      </c>
      <c r="Y111" s="2" t="s">
        <v>670</v>
      </c>
      <c r="Z111" s="2" t="s">
        <v>249</v>
      </c>
      <c r="AA111" s="2">
        <v>7679.6427659999999</v>
      </c>
      <c r="AB111" s="2">
        <v>10</v>
      </c>
      <c r="AC111" s="2">
        <v>804</v>
      </c>
      <c r="AG111"/>
    </row>
    <row r="112" spans="1:33">
      <c r="A112" s="2">
        <v>335</v>
      </c>
      <c r="B112" s="2">
        <v>10712092</v>
      </c>
      <c r="C112" s="2" t="s">
        <v>922</v>
      </c>
      <c r="D112" s="2" t="s">
        <v>33</v>
      </c>
      <c r="E112" s="2" t="s">
        <v>98</v>
      </c>
      <c r="F112" s="2" t="s">
        <v>923</v>
      </c>
      <c r="G112" s="2">
        <v>273</v>
      </c>
      <c r="H112" s="2">
        <v>22</v>
      </c>
      <c r="I112" s="2">
        <v>28</v>
      </c>
      <c r="J112" s="2">
        <v>44</v>
      </c>
      <c r="K112" s="2">
        <v>179</v>
      </c>
      <c r="L112" s="2">
        <v>131</v>
      </c>
      <c r="M112" s="2">
        <v>10</v>
      </c>
      <c r="N112" s="2">
        <v>14</v>
      </c>
      <c r="O112" s="2">
        <v>20</v>
      </c>
      <c r="P112" s="2">
        <v>87</v>
      </c>
      <c r="Q112" s="2">
        <v>142</v>
      </c>
      <c r="R112" s="2">
        <v>12</v>
      </c>
      <c r="S112" s="2">
        <v>14</v>
      </c>
      <c r="T112" s="2">
        <v>24</v>
      </c>
      <c r="U112" s="2">
        <v>92</v>
      </c>
      <c r="V112" s="2">
        <v>57</v>
      </c>
      <c r="W112" s="2" t="s">
        <v>773</v>
      </c>
      <c r="X112" s="2" t="s">
        <v>931</v>
      </c>
      <c r="Y112" s="2" t="s">
        <v>670</v>
      </c>
      <c r="Z112" s="2" t="s">
        <v>249</v>
      </c>
      <c r="AA112" s="2">
        <v>3032.5312180000001</v>
      </c>
      <c r="AB112" s="2">
        <v>10</v>
      </c>
      <c r="AC112" s="2">
        <v>273</v>
      </c>
      <c r="AG112"/>
    </row>
    <row r="113" spans="1:33">
      <c r="A113" s="2">
        <v>336</v>
      </c>
      <c r="B113" s="2">
        <v>10700280</v>
      </c>
      <c r="C113" s="2" t="s">
        <v>932</v>
      </c>
      <c r="D113" s="2" t="s">
        <v>33</v>
      </c>
      <c r="E113" s="2" t="s">
        <v>98</v>
      </c>
      <c r="F113" s="2" t="s">
        <v>2</v>
      </c>
      <c r="G113" s="2">
        <v>529</v>
      </c>
      <c r="H113" s="2">
        <v>38</v>
      </c>
      <c r="I113" s="2">
        <v>72</v>
      </c>
      <c r="J113" s="2">
        <v>76</v>
      </c>
      <c r="K113" s="2">
        <v>343</v>
      </c>
      <c r="L113" s="2">
        <v>285</v>
      </c>
      <c r="M113" s="2">
        <v>14</v>
      </c>
      <c r="N113" s="2">
        <v>41</v>
      </c>
      <c r="O113" s="2">
        <v>39</v>
      </c>
      <c r="P113" s="2">
        <v>191</v>
      </c>
      <c r="Q113" s="2">
        <v>244</v>
      </c>
      <c r="R113" s="2">
        <v>24</v>
      </c>
      <c r="S113" s="2">
        <v>31</v>
      </c>
      <c r="T113" s="2">
        <v>37</v>
      </c>
      <c r="U113" s="2">
        <v>152</v>
      </c>
      <c r="V113" s="2">
        <v>108</v>
      </c>
      <c r="W113" s="2" t="s">
        <v>721</v>
      </c>
      <c r="X113" s="2" t="s">
        <v>933</v>
      </c>
      <c r="Y113" s="2" t="s">
        <v>98</v>
      </c>
      <c r="Z113" s="2" t="s">
        <v>249</v>
      </c>
      <c r="AA113" s="2">
        <v>28.090966999999999</v>
      </c>
      <c r="AB113" s="2">
        <v>10</v>
      </c>
      <c r="AC113" s="2">
        <v>529</v>
      </c>
      <c r="AG113"/>
    </row>
    <row r="114" spans="1:33">
      <c r="A114" s="2">
        <v>337</v>
      </c>
      <c r="B114" s="2">
        <v>10700450</v>
      </c>
      <c r="C114" s="2" t="s">
        <v>934</v>
      </c>
      <c r="D114" s="2" t="s">
        <v>33</v>
      </c>
      <c r="E114" s="2" t="s">
        <v>98</v>
      </c>
      <c r="F114" s="2" t="s">
        <v>2</v>
      </c>
      <c r="G114" s="2">
        <v>674</v>
      </c>
      <c r="H114" s="2">
        <v>61</v>
      </c>
      <c r="I114" s="2">
        <v>88</v>
      </c>
      <c r="J114" s="2">
        <v>90</v>
      </c>
      <c r="K114" s="2">
        <v>435</v>
      </c>
      <c r="L114" s="2">
        <v>346</v>
      </c>
      <c r="M114" s="2">
        <v>27</v>
      </c>
      <c r="N114" s="2">
        <v>45</v>
      </c>
      <c r="O114" s="2">
        <v>39</v>
      </c>
      <c r="P114" s="2">
        <v>235</v>
      </c>
      <c r="Q114" s="2">
        <v>328</v>
      </c>
      <c r="R114" s="2">
        <v>34</v>
      </c>
      <c r="S114" s="2">
        <v>43</v>
      </c>
      <c r="T114" s="2">
        <v>51</v>
      </c>
      <c r="U114" s="2">
        <v>200</v>
      </c>
      <c r="V114" s="2">
        <v>139</v>
      </c>
      <c r="W114" s="2" t="s">
        <v>721</v>
      </c>
      <c r="X114" s="2" t="s">
        <v>935</v>
      </c>
      <c r="Y114" s="2" t="s">
        <v>658</v>
      </c>
      <c r="Z114" s="2" t="s">
        <v>249</v>
      </c>
      <c r="AA114" s="2">
        <v>110.646789</v>
      </c>
      <c r="AB114" s="2">
        <v>10</v>
      </c>
      <c r="AC114" s="2">
        <v>674</v>
      </c>
      <c r="AG114"/>
    </row>
    <row r="115" spans="1:33">
      <c r="A115" s="2">
        <v>338</v>
      </c>
      <c r="B115" s="2">
        <v>10700440</v>
      </c>
      <c r="C115" s="2" t="s">
        <v>936</v>
      </c>
      <c r="D115" s="2" t="s">
        <v>33</v>
      </c>
      <c r="E115" s="2" t="s">
        <v>98</v>
      </c>
      <c r="F115" s="2" t="s">
        <v>2</v>
      </c>
      <c r="G115" s="2">
        <v>651</v>
      </c>
      <c r="H115" s="2">
        <v>66</v>
      </c>
      <c r="I115" s="2">
        <v>90</v>
      </c>
      <c r="J115" s="2">
        <v>77</v>
      </c>
      <c r="K115" s="2">
        <v>418</v>
      </c>
      <c r="L115" s="2">
        <v>361</v>
      </c>
      <c r="M115" s="2">
        <v>30</v>
      </c>
      <c r="N115" s="2">
        <v>56</v>
      </c>
      <c r="O115" s="2">
        <v>50</v>
      </c>
      <c r="P115" s="2">
        <v>225</v>
      </c>
      <c r="Q115" s="2">
        <v>290</v>
      </c>
      <c r="R115" s="2">
        <v>36</v>
      </c>
      <c r="S115" s="2">
        <v>34</v>
      </c>
      <c r="T115" s="2">
        <v>27</v>
      </c>
      <c r="U115" s="2">
        <v>193</v>
      </c>
      <c r="V115" s="2">
        <v>130</v>
      </c>
      <c r="W115" s="2" t="s">
        <v>721</v>
      </c>
      <c r="X115" s="2" t="s">
        <v>937</v>
      </c>
      <c r="Y115" s="2" t="s">
        <v>658</v>
      </c>
      <c r="Z115" s="2" t="s">
        <v>249</v>
      </c>
      <c r="AA115" s="2">
        <v>171.993191</v>
      </c>
      <c r="AB115" s="2">
        <v>10</v>
      </c>
      <c r="AC115" s="2">
        <v>651</v>
      </c>
      <c r="AG115"/>
    </row>
    <row r="116" spans="1:33">
      <c r="A116" s="2">
        <v>339</v>
      </c>
      <c r="B116" s="2">
        <v>10700490</v>
      </c>
      <c r="C116" s="2" t="s">
        <v>938</v>
      </c>
      <c r="D116" s="2" t="s">
        <v>33</v>
      </c>
      <c r="E116" s="2" t="s">
        <v>98</v>
      </c>
      <c r="F116" s="2" t="s">
        <v>2</v>
      </c>
      <c r="G116" s="2">
        <v>528</v>
      </c>
      <c r="H116" s="2">
        <v>36</v>
      </c>
      <c r="I116" s="2">
        <v>54</v>
      </c>
      <c r="J116" s="2">
        <v>74</v>
      </c>
      <c r="K116" s="2">
        <v>364</v>
      </c>
      <c r="L116" s="2">
        <v>280</v>
      </c>
      <c r="M116" s="2">
        <v>17</v>
      </c>
      <c r="N116" s="2">
        <v>26</v>
      </c>
      <c r="O116" s="2">
        <v>44</v>
      </c>
      <c r="P116" s="2">
        <v>193</v>
      </c>
      <c r="Q116" s="2">
        <v>248</v>
      </c>
      <c r="R116" s="2">
        <v>19</v>
      </c>
      <c r="S116" s="2">
        <v>28</v>
      </c>
      <c r="T116" s="2">
        <v>30</v>
      </c>
      <c r="U116" s="2">
        <v>171</v>
      </c>
      <c r="V116" s="2">
        <v>97</v>
      </c>
      <c r="W116" s="2" t="s">
        <v>721</v>
      </c>
      <c r="X116" s="2" t="s">
        <v>939</v>
      </c>
      <c r="Y116" s="2" t="s">
        <v>658</v>
      </c>
      <c r="Z116" s="2" t="s">
        <v>249</v>
      </c>
      <c r="AA116" s="2">
        <v>176.58188799999999</v>
      </c>
      <c r="AB116" s="2">
        <v>10</v>
      </c>
      <c r="AC116" s="2">
        <v>528</v>
      </c>
      <c r="AG116"/>
    </row>
    <row r="117" spans="1:33">
      <c r="A117" s="2">
        <v>340</v>
      </c>
      <c r="B117" s="2">
        <v>10700470</v>
      </c>
      <c r="C117" s="2" t="s">
        <v>658</v>
      </c>
      <c r="D117" s="2" t="s">
        <v>33</v>
      </c>
      <c r="E117" s="2" t="s">
        <v>98</v>
      </c>
      <c r="F117" s="2" t="s">
        <v>2</v>
      </c>
      <c r="G117" s="2">
        <v>294</v>
      </c>
      <c r="H117" s="2">
        <v>17</v>
      </c>
      <c r="I117" s="2">
        <v>30</v>
      </c>
      <c r="J117" s="2">
        <v>39</v>
      </c>
      <c r="K117" s="2">
        <v>208</v>
      </c>
      <c r="L117" s="2">
        <v>157</v>
      </c>
      <c r="M117" s="2">
        <v>10</v>
      </c>
      <c r="N117" s="2">
        <v>13</v>
      </c>
      <c r="O117" s="2">
        <v>23</v>
      </c>
      <c r="P117" s="2">
        <v>111</v>
      </c>
      <c r="Q117" s="2">
        <v>137</v>
      </c>
      <c r="R117" s="2">
        <v>7</v>
      </c>
      <c r="S117" s="2">
        <v>17</v>
      </c>
      <c r="T117" s="2">
        <v>16</v>
      </c>
      <c r="U117" s="2">
        <v>97</v>
      </c>
      <c r="V117" s="2">
        <v>63</v>
      </c>
      <c r="W117" s="2" t="s">
        <v>721</v>
      </c>
      <c r="X117" s="2" t="s">
        <v>940</v>
      </c>
      <c r="Y117" s="2" t="s">
        <v>658</v>
      </c>
      <c r="Z117" s="2" t="s">
        <v>249</v>
      </c>
      <c r="AA117" s="2">
        <v>206.76562100000001</v>
      </c>
      <c r="AB117" s="2">
        <v>10</v>
      </c>
      <c r="AC117" s="2">
        <v>294</v>
      </c>
      <c r="AG117"/>
    </row>
    <row r="118" spans="1:33">
      <c r="A118" s="2">
        <v>341</v>
      </c>
      <c r="B118" s="2">
        <v>10700480</v>
      </c>
      <c r="C118" s="2" t="s">
        <v>941</v>
      </c>
      <c r="D118" s="2" t="s">
        <v>33</v>
      </c>
      <c r="E118" s="2" t="s">
        <v>98</v>
      </c>
      <c r="F118" s="2" t="s">
        <v>2</v>
      </c>
      <c r="G118" s="2">
        <v>670</v>
      </c>
      <c r="H118" s="2">
        <v>54</v>
      </c>
      <c r="I118" s="2">
        <v>74</v>
      </c>
      <c r="J118" s="2">
        <v>85</v>
      </c>
      <c r="K118" s="2">
        <v>457</v>
      </c>
      <c r="L118" s="2">
        <v>351</v>
      </c>
      <c r="M118" s="2">
        <v>26</v>
      </c>
      <c r="N118" s="2">
        <v>36</v>
      </c>
      <c r="O118" s="2">
        <v>42</v>
      </c>
      <c r="P118" s="2">
        <v>247</v>
      </c>
      <c r="Q118" s="2">
        <v>319</v>
      </c>
      <c r="R118" s="2">
        <v>28</v>
      </c>
      <c r="S118" s="2">
        <v>38</v>
      </c>
      <c r="T118" s="2">
        <v>43</v>
      </c>
      <c r="U118" s="2">
        <v>210</v>
      </c>
      <c r="V118" s="2">
        <v>145</v>
      </c>
      <c r="W118" s="2" t="s">
        <v>721</v>
      </c>
      <c r="X118" s="2" t="s">
        <v>942</v>
      </c>
      <c r="Y118" s="2" t="s">
        <v>658</v>
      </c>
      <c r="Z118" s="2" t="s">
        <v>249</v>
      </c>
      <c r="AA118" s="2">
        <v>247.94205700000001</v>
      </c>
      <c r="AB118" s="2">
        <v>10</v>
      </c>
      <c r="AC118" s="2">
        <v>670</v>
      </c>
      <c r="AG118"/>
    </row>
    <row r="119" spans="1:33">
      <c r="A119" s="2">
        <v>342</v>
      </c>
      <c r="B119" s="2">
        <v>10700590</v>
      </c>
      <c r="C119" s="2" t="s">
        <v>943</v>
      </c>
      <c r="D119" s="2" t="s">
        <v>33</v>
      </c>
      <c r="E119" s="2" t="s">
        <v>98</v>
      </c>
      <c r="F119" s="2" t="s">
        <v>2</v>
      </c>
      <c r="G119" s="2">
        <v>803</v>
      </c>
      <c r="H119" s="2">
        <v>78</v>
      </c>
      <c r="I119" s="2">
        <v>146</v>
      </c>
      <c r="J119" s="2">
        <v>103</v>
      </c>
      <c r="K119" s="2">
        <v>476</v>
      </c>
      <c r="L119" s="2">
        <v>411</v>
      </c>
      <c r="M119" s="2">
        <v>47</v>
      </c>
      <c r="N119" s="2">
        <v>85</v>
      </c>
      <c r="O119" s="2">
        <v>52</v>
      </c>
      <c r="P119" s="2">
        <v>227</v>
      </c>
      <c r="Q119" s="2">
        <v>392</v>
      </c>
      <c r="R119" s="2">
        <v>31</v>
      </c>
      <c r="S119" s="2">
        <v>61</v>
      </c>
      <c r="T119" s="2">
        <v>51</v>
      </c>
      <c r="U119" s="2">
        <v>249</v>
      </c>
      <c r="V119" s="2">
        <v>147</v>
      </c>
      <c r="W119" s="2" t="s">
        <v>721</v>
      </c>
      <c r="X119" s="2" t="s">
        <v>944</v>
      </c>
      <c r="Y119" s="2" t="s">
        <v>658</v>
      </c>
      <c r="Z119" s="2" t="s">
        <v>249</v>
      </c>
      <c r="AA119" s="2">
        <v>3457.6101309999999</v>
      </c>
      <c r="AB119" s="2">
        <v>10</v>
      </c>
      <c r="AC119" s="2">
        <v>803</v>
      </c>
      <c r="AG119"/>
    </row>
    <row r="120" spans="1:33">
      <c r="A120" s="2">
        <v>343</v>
      </c>
      <c r="B120" s="2">
        <v>10700500</v>
      </c>
      <c r="C120" s="2" t="s">
        <v>658</v>
      </c>
      <c r="D120" s="2" t="s">
        <v>33</v>
      </c>
      <c r="E120" s="2" t="s">
        <v>98</v>
      </c>
      <c r="F120" s="2" t="s">
        <v>2</v>
      </c>
      <c r="G120" s="2">
        <v>549</v>
      </c>
      <c r="H120" s="2">
        <v>53</v>
      </c>
      <c r="I120" s="2">
        <v>88</v>
      </c>
      <c r="J120" s="2">
        <v>69</v>
      </c>
      <c r="K120" s="2">
        <v>339</v>
      </c>
      <c r="L120" s="2">
        <v>281</v>
      </c>
      <c r="M120" s="2">
        <v>24</v>
      </c>
      <c r="N120" s="2">
        <v>48</v>
      </c>
      <c r="O120" s="2">
        <v>37</v>
      </c>
      <c r="P120" s="2">
        <v>172</v>
      </c>
      <c r="Q120" s="2">
        <v>268</v>
      </c>
      <c r="R120" s="2">
        <v>29</v>
      </c>
      <c r="S120" s="2">
        <v>40</v>
      </c>
      <c r="T120" s="2">
        <v>32</v>
      </c>
      <c r="U120" s="2">
        <v>167</v>
      </c>
      <c r="V120" s="2">
        <v>109</v>
      </c>
      <c r="W120" s="2" t="s">
        <v>721</v>
      </c>
      <c r="X120" s="2" t="s">
        <v>945</v>
      </c>
      <c r="Y120" s="2" t="s">
        <v>658</v>
      </c>
      <c r="Z120" s="2" t="s">
        <v>249</v>
      </c>
      <c r="AA120" s="2">
        <v>296.50108299999999</v>
      </c>
      <c r="AB120" s="2">
        <v>10</v>
      </c>
      <c r="AC120" s="2">
        <v>549</v>
      </c>
      <c r="AG120"/>
    </row>
    <row r="121" spans="1:33">
      <c r="A121" s="2">
        <v>344</v>
      </c>
      <c r="B121" s="2">
        <v>30300020</v>
      </c>
      <c r="C121" s="2" t="s">
        <v>946</v>
      </c>
      <c r="D121" s="2" t="s">
        <v>30</v>
      </c>
      <c r="E121" s="2" t="s">
        <v>76</v>
      </c>
      <c r="F121" s="2" t="s">
        <v>2</v>
      </c>
      <c r="G121" s="2">
        <v>622</v>
      </c>
      <c r="H121" s="2">
        <v>62</v>
      </c>
      <c r="I121" s="2">
        <v>116</v>
      </c>
      <c r="J121" s="2">
        <v>135</v>
      </c>
      <c r="K121" s="2">
        <v>309</v>
      </c>
      <c r="L121" s="2">
        <v>294</v>
      </c>
      <c r="M121" s="2">
        <v>36</v>
      </c>
      <c r="N121" s="2">
        <v>58</v>
      </c>
      <c r="O121" s="2">
        <v>50</v>
      </c>
      <c r="P121" s="2">
        <v>150</v>
      </c>
      <c r="Q121" s="2">
        <v>328</v>
      </c>
      <c r="R121" s="2">
        <v>26</v>
      </c>
      <c r="S121" s="2">
        <v>58</v>
      </c>
      <c r="T121" s="2">
        <v>85</v>
      </c>
      <c r="U121" s="2">
        <v>159</v>
      </c>
      <c r="V121" s="2">
        <v>118</v>
      </c>
      <c r="W121" s="2" t="s">
        <v>721</v>
      </c>
      <c r="X121" s="2" t="s">
        <v>947</v>
      </c>
      <c r="Y121" s="2" t="s">
        <v>76</v>
      </c>
      <c r="Z121" s="2" t="s">
        <v>371</v>
      </c>
      <c r="AA121" s="2">
        <v>30.683281000000001</v>
      </c>
      <c r="AB121" s="2">
        <v>5</v>
      </c>
      <c r="AC121" s="2">
        <v>622</v>
      </c>
      <c r="AG121"/>
    </row>
    <row r="122" spans="1:33">
      <c r="A122" s="2">
        <v>345</v>
      </c>
      <c r="B122" s="2">
        <v>30300030</v>
      </c>
      <c r="C122" s="2" t="s">
        <v>948</v>
      </c>
      <c r="D122" s="2" t="s">
        <v>30</v>
      </c>
      <c r="E122" s="2" t="s">
        <v>76</v>
      </c>
      <c r="F122" s="2" t="s">
        <v>2</v>
      </c>
      <c r="G122" s="2">
        <v>496</v>
      </c>
      <c r="H122" s="2">
        <v>47</v>
      </c>
      <c r="I122" s="2">
        <v>81</v>
      </c>
      <c r="J122" s="2">
        <v>76</v>
      </c>
      <c r="K122" s="2">
        <v>292</v>
      </c>
      <c r="L122" s="2">
        <v>282</v>
      </c>
      <c r="M122" s="2">
        <v>26</v>
      </c>
      <c r="N122" s="2">
        <v>45</v>
      </c>
      <c r="O122" s="2">
        <v>45</v>
      </c>
      <c r="P122" s="2">
        <v>166</v>
      </c>
      <c r="Q122" s="2">
        <v>214</v>
      </c>
      <c r="R122" s="2">
        <v>21</v>
      </c>
      <c r="S122" s="2">
        <v>36</v>
      </c>
      <c r="T122" s="2">
        <v>31</v>
      </c>
      <c r="U122" s="2">
        <v>126</v>
      </c>
      <c r="V122" s="2">
        <v>109</v>
      </c>
      <c r="W122" s="2" t="s">
        <v>721</v>
      </c>
      <c r="X122" s="2" t="s">
        <v>949</v>
      </c>
      <c r="Y122" s="2" t="s">
        <v>76</v>
      </c>
      <c r="Z122" s="2" t="s">
        <v>371</v>
      </c>
      <c r="AA122" s="2">
        <v>6.2858770000000002</v>
      </c>
      <c r="AB122" s="2">
        <v>5</v>
      </c>
      <c r="AC122" s="2">
        <v>496</v>
      </c>
      <c r="AG122"/>
    </row>
    <row r="123" spans="1:33">
      <c r="A123" s="2">
        <v>346</v>
      </c>
      <c r="B123" s="2">
        <v>30500060</v>
      </c>
      <c r="C123" s="2" t="s">
        <v>950</v>
      </c>
      <c r="D123" s="2" t="s">
        <v>30</v>
      </c>
      <c r="E123" s="2" t="s">
        <v>78</v>
      </c>
      <c r="F123" s="2" t="s">
        <v>2</v>
      </c>
      <c r="G123" s="2">
        <v>606</v>
      </c>
      <c r="H123" s="2">
        <v>78</v>
      </c>
      <c r="I123" s="2">
        <v>105</v>
      </c>
      <c r="J123" s="2">
        <v>62</v>
      </c>
      <c r="K123" s="2">
        <v>361</v>
      </c>
      <c r="L123" s="2">
        <v>307</v>
      </c>
      <c r="M123" s="2">
        <v>38</v>
      </c>
      <c r="N123" s="2">
        <v>58</v>
      </c>
      <c r="O123" s="2">
        <v>28</v>
      </c>
      <c r="P123" s="2">
        <v>183</v>
      </c>
      <c r="Q123" s="2">
        <v>299</v>
      </c>
      <c r="R123" s="2">
        <v>40</v>
      </c>
      <c r="S123" s="2">
        <v>47</v>
      </c>
      <c r="T123" s="2">
        <v>34</v>
      </c>
      <c r="U123" s="2">
        <v>178</v>
      </c>
      <c r="V123" s="2">
        <v>133</v>
      </c>
      <c r="W123" s="2" t="s">
        <v>721</v>
      </c>
      <c r="X123" s="2" t="s">
        <v>951</v>
      </c>
      <c r="Y123" s="2" t="s">
        <v>186</v>
      </c>
      <c r="Z123" s="2" t="s">
        <v>371</v>
      </c>
      <c r="AA123" s="2">
        <v>6.5540979999999998</v>
      </c>
      <c r="AB123" s="2">
        <v>5</v>
      </c>
      <c r="AC123" s="2">
        <v>606</v>
      </c>
      <c r="AG123"/>
    </row>
    <row r="124" spans="1:33">
      <c r="A124" s="2">
        <v>347</v>
      </c>
      <c r="B124" s="2">
        <v>30500030</v>
      </c>
      <c r="C124" s="2" t="s">
        <v>952</v>
      </c>
      <c r="D124" s="2" t="s">
        <v>30</v>
      </c>
      <c r="E124" s="2" t="s">
        <v>78</v>
      </c>
      <c r="F124" s="2" t="s">
        <v>2</v>
      </c>
      <c r="G124" s="2">
        <v>344</v>
      </c>
      <c r="H124" s="2">
        <v>44</v>
      </c>
      <c r="I124" s="2">
        <v>81</v>
      </c>
      <c r="J124" s="2">
        <v>18</v>
      </c>
      <c r="K124" s="2">
        <v>201</v>
      </c>
      <c r="L124" s="2">
        <v>188</v>
      </c>
      <c r="M124" s="2">
        <v>24</v>
      </c>
      <c r="N124" s="2">
        <v>44</v>
      </c>
      <c r="O124" s="2">
        <v>11</v>
      </c>
      <c r="P124" s="2">
        <v>109</v>
      </c>
      <c r="Q124" s="2">
        <v>156</v>
      </c>
      <c r="R124" s="2">
        <v>20</v>
      </c>
      <c r="S124" s="2">
        <v>37</v>
      </c>
      <c r="T124" s="2">
        <v>7</v>
      </c>
      <c r="U124" s="2">
        <v>92</v>
      </c>
      <c r="V124" s="2">
        <v>84</v>
      </c>
      <c r="W124" s="2" t="s">
        <v>721</v>
      </c>
      <c r="X124" s="2" t="s">
        <v>953</v>
      </c>
      <c r="Y124" s="2" t="s">
        <v>78</v>
      </c>
      <c r="Z124" s="2" t="s">
        <v>371</v>
      </c>
      <c r="AA124" s="2">
        <v>8.6692830000000001</v>
      </c>
      <c r="AB124" s="2">
        <v>5</v>
      </c>
      <c r="AC124" s="2">
        <v>344</v>
      </c>
      <c r="AG124"/>
    </row>
    <row r="125" spans="1:33">
      <c r="A125" s="2">
        <v>348</v>
      </c>
      <c r="B125" s="2">
        <v>30500040</v>
      </c>
      <c r="C125" s="2" t="s">
        <v>954</v>
      </c>
      <c r="D125" s="2" t="s">
        <v>30</v>
      </c>
      <c r="E125" s="2" t="s">
        <v>78</v>
      </c>
      <c r="F125" s="2" t="s">
        <v>2</v>
      </c>
      <c r="G125" s="2">
        <v>702</v>
      </c>
      <c r="H125" s="2">
        <v>89</v>
      </c>
      <c r="I125" s="2">
        <v>173</v>
      </c>
      <c r="J125" s="2">
        <v>65</v>
      </c>
      <c r="K125" s="2">
        <v>375</v>
      </c>
      <c r="L125" s="2">
        <v>356</v>
      </c>
      <c r="M125" s="2">
        <v>46</v>
      </c>
      <c r="N125" s="2">
        <v>92</v>
      </c>
      <c r="O125" s="2">
        <v>42</v>
      </c>
      <c r="P125" s="2">
        <v>176</v>
      </c>
      <c r="Q125" s="2">
        <v>346</v>
      </c>
      <c r="R125" s="2">
        <v>43</v>
      </c>
      <c r="S125" s="2">
        <v>81</v>
      </c>
      <c r="T125" s="2">
        <v>23</v>
      </c>
      <c r="U125" s="2">
        <v>199</v>
      </c>
      <c r="V125" s="2">
        <v>137</v>
      </c>
      <c r="W125" s="2" t="s">
        <v>721</v>
      </c>
      <c r="X125" s="2" t="s">
        <v>955</v>
      </c>
      <c r="Y125" s="2" t="s">
        <v>78</v>
      </c>
      <c r="Z125" s="2" t="s">
        <v>371</v>
      </c>
      <c r="AA125" s="2">
        <v>10.611489000000001</v>
      </c>
      <c r="AB125" s="2">
        <v>5</v>
      </c>
      <c r="AC125" s="2">
        <v>702</v>
      </c>
      <c r="AG125"/>
    </row>
    <row r="126" spans="1:33">
      <c r="A126" s="2">
        <v>349</v>
      </c>
      <c r="B126" s="2">
        <v>30100050</v>
      </c>
      <c r="C126" s="2" t="s">
        <v>956</v>
      </c>
      <c r="D126" s="2" t="s">
        <v>30</v>
      </c>
      <c r="E126" s="2" t="s">
        <v>30</v>
      </c>
      <c r="F126" s="2" t="s">
        <v>2</v>
      </c>
      <c r="G126" s="2">
        <v>397</v>
      </c>
      <c r="H126" s="2">
        <v>61</v>
      </c>
      <c r="I126" s="2">
        <v>95</v>
      </c>
      <c r="J126" s="2">
        <v>32</v>
      </c>
      <c r="K126" s="2">
        <v>209</v>
      </c>
      <c r="L126" s="2">
        <v>209</v>
      </c>
      <c r="M126" s="2">
        <v>35</v>
      </c>
      <c r="N126" s="2">
        <v>49</v>
      </c>
      <c r="O126" s="2">
        <v>22</v>
      </c>
      <c r="P126" s="2">
        <v>103</v>
      </c>
      <c r="Q126" s="2">
        <v>188</v>
      </c>
      <c r="R126" s="2">
        <v>26</v>
      </c>
      <c r="S126" s="2">
        <v>46</v>
      </c>
      <c r="T126" s="2">
        <v>10</v>
      </c>
      <c r="U126" s="2">
        <v>106</v>
      </c>
      <c r="V126" s="2">
        <v>70</v>
      </c>
      <c r="W126" s="2" t="s">
        <v>721</v>
      </c>
      <c r="X126" s="2" t="s">
        <v>957</v>
      </c>
      <c r="Y126" s="2" t="s">
        <v>30</v>
      </c>
      <c r="Z126" s="2" t="s">
        <v>371</v>
      </c>
      <c r="AA126" s="2">
        <v>10.090228</v>
      </c>
      <c r="AB126" s="2">
        <v>5</v>
      </c>
      <c r="AC126" s="2">
        <v>397</v>
      </c>
      <c r="AG126"/>
    </row>
    <row r="127" spans="1:33">
      <c r="A127" s="2">
        <v>350</v>
      </c>
      <c r="B127" s="2">
        <v>30100060</v>
      </c>
      <c r="C127" s="2" t="s">
        <v>958</v>
      </c>
      <c r="D127" s="2" t="s">
        <v>30</v>
      </c>
      <c r="E127" s="2" t="s">
        <v>30</v>
      </c>
      <c r="F127" s="2" t="s">
        <v>2</v>
      </c>
      <c r="G127" s="2">
        <v>322</v>
      </c>
      <c r="H127" s="2">
        <v>51</v>
      </c>
      <c r="I127" s="2">
        <v>68</v>
      </c>
      <c r="J127" s="2">
        <v>26</v>
      </c>
      <c r="K127" s="2">
        <v>177</v>
      </c>
      <c r="L127" s="2">
        <v>171</v>
      </c>
      <c r="M127" s="2">
        <v>25</v>
      </c>
      <c r="N127" s="2">
        <v>39</v>
      </c>
      <c r="O127" s="2">
        <v>13</v>
      </c>
      <c r="P127" s="2">
        <v>94</v>
      </c>
      <c r="Q127" s="2">
        <v>151</v>
      </c>
      <c r="R127" s="2">
        <v>26</v>
      </c>
      <c r="S127" s="2">
        <v>29</v>
      </c>
      <c r="T127" s="2">
        <v>13</v>
      </c>
      <c r="U127" s="2">
        <v>83</v>
      </c>
      <c r="V127" s="2">
        <v>67</v>
      </c>
      <c r="W127" s="2" t="s">
        <v>721</v>
      </c>
      <c r="X127" s="2" t="s">
        <v>959</v>
      </c>
      <c r="Y127" s="2" t="s">
        <v>30</v>
      </c>
      <c r="Z127" s="2" t="s">
        <v>371</v>
      </c>
      <c r="AA127" s="2">
        <v>2.9029759999999998</v>
      </c>
      <c r="AB127" s="2">
        <v>5</v>
      </c>
      <c r="AC127" s="2">
        <v>322</v>
      </c>
      <c r="AG127"/>
    </row>
    <row r="128" spans="1:33">
      <c r="A128" s="2">
        <v>351</v>
      </c>
      <c r="B128" s="2">
        <v>30100070</v>
      </c>
      <c r="C128" s="2" t="s">
        <v>960</v>
      </c>
      <c r="D128" s="2" t="s">
        <v>30</v>
      </c>
      <c r="E128" s="2" t="s">
        <v>30</v>
      </c>
      <c r="F128" s="2" t="s">
        <v>2</v>
      </c>
      <c r="G128" s="2">
        <v>778</v>
      </c>
      <c r="H128" s="2">
        <v>95</v>
      </c>
      <c r="I128" s="2">
        <v>132</v>
      </c>
      <c r="J128" s="2">
        <v>79</v>
      </c>
      <c r="K128" s="2">
        <v>472</v>
      </c>
      <c r="L128" s="2">
        <v>392</v>
      </c>
      <c r="M128" s="2">
        <v>45</v>
      </c>
      <c r="N128" s="2">
        <v>61</v>
      </c>
      <c r="O128" s="2">
        <v>41</v>
      </c>
      <c r="P128" s="2">
        <v>245</v>
      </c>
      <c r="Q128" s="2">
        <v>386</v>
      </c>
      <c r="R128" s="2">
        <v>50</v>
      </c>
      <c r="S128" s="2">
        <v>71</v>
      </c>
      <c r="T128" s="2">
        <v>38</v>
      </c>
      <c r="U128" s="2">
        <v>227</v>
      </c>
      <c r="V128" s="2">
        <v>149</v>
      </c>
      <c r="W128" s="2" t="s">
        <v>721</v>
      </c>
      <c r="X128" s="2" t="s">
        <v>961</v>
      </c>
      <c r="Y128" s="2" t="s">
        <v>81</v>
      </c>
      <c r="Z128" s="2" t="s">
        <v>371</v>
      </c>
      <c r="AA128" s="2">
        <v>51.343445000000003</v>
      </c>
      <c r="AB128" s="2">
        <v>4</v>
      </c>
      <c r="AC128" s="2">
        <v>778</v>
      </c>
      <c r="AG128"/>
    </row>
    <row r="129" spans="1:33">
      <c r="A129" s="2">
        <v>352</v>
      </c>
      <c r="B129" s="2">
        <v>30100080</v>
      </c>
      <c r="C129" s="2" t="s">
        <v>962</v>
      </c>
      <c r="D129" s="2" t="s">
        <v>30</v>
      </c>
      <c r="E129" s="2" t="s">
        <v>30</v>
      </c>
      <c r="F129" s="2" t="s">
        <v>2</v>
      </c>
      <c r="G129" s="2">
        <v>528</v>
      </c>
      <c r="H129" s="2">
        <v>56</v>
      </c>
      <c r="I129" s="2">
        <v>95</v>
      </c>
      <c r="J129" s="2">
        <v>72</v>
      </c>
      <c r="K129" s="2">
        <v>305</v>
      </c>
      <c r="L129" s="2">
        <v>286</v>
      </c>
      <c r="M129" s="2">
        <v>29</v>
      </c>
      <c r="N129" s="2">
        <v>54</v>
      </c>
      <c r="O129" s="2">
        <v>38</v>
      </c>
      <c r="P129" s="2">
        <v>165</v>
      </c>
      <c r="Q129" s="2">
        <v>242</v>
      </c>
      <c r="R129" s="2">
        <v>27</v>
      </c>
      <c r="S129" s="2">
        <v>41</v>
      </c>
      <c r="T129" s="2">
        <v>34</v>
      </c>
      <c r="U129" s="2">
        <v>140</v>
      </c>
      <c r="V129" s="2">
        <v>86</v>
      </c>
      <c r="W129" s="2" t="s">
        <v>721</v>
      </c>
      <c r="X129" s="2" t="s">
        <v>963</v>
      </c>
      <c r="Y129" s="2" t="s">
        <v>30</v>
      </c>
      <c r="Z129" s="2" t="s">
        <v>371</v>
      </c>
      <c r="AA129" s="2">
        <v>35.041772999999999</v>
      </c>
      <c r="AB129" s="2">
        <v>4</v>
      </c>
      <c r="AC129" s="2">
        <v>528</v>
      </c>
      <c r="AG129"/>
    </row>
    <row r="130" spans="1:33">
      <c r="A130" s="2">
        <v>353</v>
      </c>
      <c r="B130" s="2">
        <v>30100100</v>
      </c>
      <c r="C130" s="2" t="s">
        <v>964</v>
      </c>
      <c r="D130" s="2" t="s">
        <v>30</v>
      </c>
      <c r="E130" s="2" t="s">
        <v>30</v>
      </c>
      <c r="F130" s="2" t="s">
        <v>2</v>
      </c>
      <c r="G130" s="2">
        <v>614</v>
      </c>
      <c r="H130" s="2">
        <v>64</v>
      </c>
      <c r="I130" s="2">
        <v>108</v>
      </c>
      <c r="J130" s="2">
        <v>89</v>
      </c>
      <c r="K130" s="2">
        <v>353</v>
      </c>
      <c r="L130" s="2">
        <v>313</v>
      </c>
      <c r="M130" s="2">
        <v>34</v>
      </c>
      <c r="N130" s="2">
        <v>55</v>
      </c>
      <c r="O130" s="2">
        <v>38</v>
      </c>
      <c r="P130" s="2">
        <v>186</v>
      </c>
      <c r="Q130" s="2">
        <v>301</v>
      </c>
      <c r="R130" s="2">
        <v>30</v>
      </c>
      <c r="S130" s="2">
        <v>53</v>
      </c>
      <c r="T130" s="2">
        <v>51</v>
      </c>
      <c r="U130" s="2">
        <v>167</v>
      </c>
      <c r="V130" s="2">
        <v>148</v>
      </c>
      <c r="W130" s="2" t="s">
        <v>721</v>
      </c>
      <c r="X130" s="2" t="s">
        <v>965</v>
      </c>
      <c r="Y130" s="2" t="s">
        <v>30</v>
      </c>
      <c r="Z130" s="2" t="s">
        <v>371</v>
      </c>
      <c r="AA130" s="2">
        <v>65.039553999999995</v>
      </c>
      <c r="AB130" s="2">
        <v>4</v>
      </c>
      <c r="AC130" s="2">
        <v>614</v>
      </c>
      <c r="AG130"/>
    </row>
    <row r="131" spans="1:33">
      <c r="A131" s="2">
        <v>354</v>
      </c>
      <c r="B131" s="2">
        <v>30100120</v>
      </c>
      <c r="C131" s="2" t="s">
        <v>966</v>
      </c>
      <c r="D131" s="2" t="s">
        <v>30</v>
      </c>
      <c r="E131" s="2" t="s">
        <v>30</v>
      </c>
      <c r="F131" s="2" t="s">
        <v>2</v>
      </c>
      <c r="G131" s="2">
        <v>1099</v>
      </c>
      <c r="H131" s="2">
        <v>125</v>
      </c>
      <c r="I131" s="2">
        <v>247</v>
      </c>
      <c r="J131" s="2">
        <v>165</v>
      </c>
      <c r="K131" s="2">
        <v>562</v>
      </c>
      <c r="L131" s="2">
        <v>562</v>
      </c>
      <c r="M131" s="2">
        <v>71</v>
      </c>
      <c r="N131" s="2">
        <v>130</v>
      </c>
      <c r="O131" s="2">
        <v>76</v>
      </c>
      <c r="P131" s="2">
        <v>285</v>
      </c>
      <c r="Q131" s="2">
        <v>537</v>
      </c>
      <c r="R131" s="2">
        <v>54</v>
      </c>
      <c r="S131" s="2">
        <v>117</v>
      </c>
      <c r="T131" s="2">
        <v>89</v>
      </c>
      <c r="U131" s="2">
        <v>277</v>
      </c>
      <c r="V131" s="2">
        <v>186</v>
      </c>
      <c r="W131" s="2" t="s">
        <v>721</v>
      </c>
      <c r="X131" s="2" t="s">
        <v>967</v>
      </c>
      <c r="Y131" s="2" t="s">
        <v>30</v>
      </c>
      <c r="Z131" s="2" t="s">
        <v>371</v>
      </c>
      <c r="AA131" s="2">
        <v>137.999571</v>
      </c>
      <c r="AB131" s="2">
        <v>4</v>
      </c>
      <c r="AC131" s="2">
        <v>1099</v>
      </c>
      <c r="AG131"/>
    </row>
    <row r="132" spans="1:33">
      <c r="A132" s="2">
        <v>355</v>
      </c>
      <c r="B132" s="2">
        <v>30717005</v>
      </c>
      <c r="C132" s="2" t="s">
        <v>968</v>
      </c>
      <c r="D132" s="2" t="s">
        <v>30</v>
      </c>
      <c r="E132" s="2" t="s">
        <v>80</v>
      </c>
      <c r="F132" s="2" t="s">
        <v>191</v>
      </c>
      <c r="G132" s="2">
        <v>263</v>
      </c>
      <c r="H132" s="2">
        <v>20</v>
      </c>
      <c r="I132" s="2">
        <v>34</v>
      </c>
      <c r="J132" s="2">
        <v>107</v>
      </c>
      <c r="K132" s="2">
        <v>102</v>
      </c>
      <c r="L132" s="2">
        <v>177</v>
      </c>
      <c r="M132" s="2">
        <v>10</v>
      </c>
      <c r="N132" s="2">
        <v>17</v>
      </c>
      <c r="O132" s="2">
        <v>85</v>
      </c>
      <c r="P132" s="2">
        <v>65</v>
      </c>
      <c r="Q132" s="2">
        <v>86</v>
      </c>
      <c r="R132" s="2">
        <v>10</v>
      </c>
      <c r="S132" s="2">
        <v>17</v>
      </c>
      <c r="T132" s="2">
        <v>22</v>
      </c>
      <c r="U132" s="2">
        <v>37</v>
      </c>
      <c r="V132" s="2">
        <v>31</v>
      </c>
      <c r="W132" s="2" t="s">
        <v>734</v>
      </c>
      <c r="X132" s="2" t="s">
        <v>969</v>
      </c>
      <c r="Y132" s="2" t="s">
        <v>675</v>
      </c>
      <c r="Z132" s="2" t="s">
        <v>371</v>
      </c>
      <c r="AA132" s="2">
        <v>73.800190999999998</v>
      </c>
      <c r="AB132" s="2">
        <v>5</v>
      </c>
      <c r="AC132" s="2">
        <v>263</v>
      </c>
      <c r="AG132"/>
    </row>
    <row r="133" spans="1:33">
      <c r="A133" s="2">
        <v>356</v>
      </c>
      <c r="B133" s="2">
        <v>30700010</v>
      </c>
      <c r="C133" s="2" t="s">
        <v>970</v>
      </c>
      <c r="D133" s="2" t="s">
        <v>30</v>
      </c>
      <c r="E133" s="2" t="s">
        <v>80</v>
      </c>
      <c r="F133" s="2" t="s">
        <v>2</v>
      </c>
      <c r="G133" s="2">
        <v>436</v>
      </c>
      <c r="H133" s="2">
        <v>74</v>
      </c>
      <c r="I133" s="2">
        <v>99</v>
      </c>
      <c r="J133" s="2">
        <v>40</v>
      </c>
      <c r="K133" s="2">
        <v>223</v>
      </c>
      <c r="L133" s="2">
        <v>227</v>
      </c>
      <c r="M133" s="2">
        <v>42</v>
      </c>
      <c r="N133" s="2">
        <v>51</v>
      </c>
      <c r="O133" s="2">
        <v>23</v>
      </c>
      <c r="P133" s="2">
        <v>111</v>
      </c>
      <c r="Q133" s="2">
        <v>209</v>
      </c>
      <c r="R133" s="2">
        <v>32</v>
      </c>
      <c r="S133" s="2">
        <v>48</v>
      </c>
      <c r="T133" s="2">
        <v>17</v>
      </c>
      <c r="U133" s="2">
        <v>112</v>
      </c>
      <c r="V133" s="2">
        <v>73</v>
      </c>
      <c r="W133" s="2" t="s">
        <v>721</v>
      </c>
      <c r="X133" s="2" t="s">
        <v>971</v>
      </c>
      <c r="Y133" s="2" t="s">
        <v>676</v>
      </c>
      <c r="Z133" s="2" t="s">
        <v>371</v>
      </c>
      <c r="AA133" s="2">
        <v>8.5197470000000006</v>
      </c>
      <c r="AB133" s="2">
        <v>5</v>
      </c>
      <c r="AC133" s="2">
        <v>436</v>
      </c>
      <c r="AG133"/>
    </row>
    <row r="134" spans="1:33">
      <c r="A134" s="2">
        <v>357</v>
      </c>
      <c r="B134" s="2">
        <v>30700020</v>
      </c>
      <c r="C134" s="2" t="s">
        <v>972</v>
      </c>
      <c r="D134" s="2" t="s">
        <v>30</v>
      </c>
      <c r="E134" s="2" t="s">
        <v>80</v>
      </c>
      <c r="F134" s="2" t="s">
        <v>2</v>
      </c>
      <c r="G134" s="2">
        <v>427</v>
      </c>
      <c r="H134" s="2">
        <v>44</v>
      </c>
      <c r="I134" s="2">
        <v>99</v>
      </c>
      <c r="J134" s="2">
        <v>36</v>
      </c>
      <c r="K134" s="2">
        <v>248</v>
      </c>
      <c r="L134" s="2">
        <v>201</v>
      </c>
      <c r="M134" s="2">
        <v>22</v>
      </c>
      <c r="N134" s="2">
        <v>45</v>
      </c>
      <c r="O134" s="2">
        <v>17</v>
      </c>
      <c r="P134" s="2">
        <v>117</v>
      </c>
      <c r="Q134" s="2">
        <v>226</v>
      </c>
      <c r="R134" s="2">
        <v>22</v>
      </c>
      <c r="S134" s="2">
        <v>54</v>
      </c>
      <c r="T134" s="2">
        <v>19</v>
      </c>
      <c r="U134" s="2">
        <v>131</v>
      </c>
      <c r="V134" s="2">
        <v>90</v>
      </c>
      <c r="W134" s="2" t="s">
        <v>721</v>
      </c>
      <c r="X134" s="2" t="s">
        <v>973</v>
      </c>
      <c r="Y134" s="2" t="s">
        <v>676</v>
      </c>
      <c r="Z134" s="2" t="s">
        <v>371</v>
      </c>
      <c r="AA134" s="2">
        <v>9.8329810000000002</v>
      </c>
      <c r="AB134" s="2">
        <v>5</v>
      </c>
      <c r="AC134" s="2">
        <v>427</v>
      </c>
      <c r="AG134"/>
    </row>
    <row r="135" spans="1:33">
      <c r="A135" s="2">
        <v>358</v>
      </c>
      <c r="B135" s="2">
        <v>30700030</v>
      </c>
      <c r="C135" s="2" t="s">
        <v>974</v>
      </c>
      <c r="D135" s="2" t="s">
        <v>30</v>
      </c>
      <c r="E135" s="2" t="s">
        <v>80</v>
      </c>
      <c r="F135" s="2" t="s">
        <v>2</v>
      </c>
      <c r="G135" s="2">
        <v>572</v>
      </c>
      <c r="H135" s="2">
        <v>68</v>
      </c>
      <c r="I135" s="2">
        <v>110</v>
      </c>
      <c r="J135" s="2">
        <v>60</v>
      </c>
      <c r="K135" s="2">
        <v>334</v>
      </c>
      <c r="L135" s="2">
        <v>287</v>
      </c>
      <c r="M135" s="2">
        <v>36</v>
      </c>
      <c r="N135" s="2">
        <v>60</v>
      </c>
      <c r="O135" s="2">
        <v>33</v>
      </c>
      <c r="P135" s="2">
        <v>158</v>
      </c>
      <c r="Q135" s="2">
        <v>285</v>
      </c>
      <c r="R135" s="2">
        <v>32</v>
      </c>
      <c r="S135" s="2">
        <v>50</v>
      </c>
      <c r="T135" s="2">
        <v>27</v>
      </c>
      <c r="U135" s="2">
        <v>176</v>
      </c>
      <c r="V135" s="2">
        <v>126</v>
      </c>
      <c r="W135" s="2" t="s">
        <v>721</v>
      </c>
      <c r="X135" s="2" t="s">
        <v>975</v>
      </c>
      <c r="Y135" s="2" t="s">
        <v>675</v>
      </c>
      <c r="Z135" s="2" t="s">
        <v>371</v>
      </c>
      <c r="AA135" s="2">
        <v>6.9236129999999996</v>
      </c>
      <c r="AB135" s="2">
        <v>5</v>
      </c>
      <c r="AC135" s="2">
        <v>572</v>
      </c>
      <c r="AG135"/>
    </row>
    <row r="136" spans="1:33">
      <c r="A136" s="2">
        <v>397</v>
      </c>
      <c r="B136" s="2">
        <v>140300070</v>
      </c>
      <c r="C136" s="2" t="s">
        <v>976</v>
      </c>
      <c r="D136" s="2" t="s">
        <v>25</v>
      </c>
      <c r="E136" s="2" t="s">
        <v>48</v>
      </c>
      <c r="F136" s="2" t="s">
        <v>2</v>
      </c>
      <c r="G136" s="2">
        <v>624</v>
      </c>
      <c r="H136" s="2">
        <v>95</v>
      </c>
      <c r="I136" s="2">
        <v>121</v>
      </c>
      <c r="J136" s="2">
        <v>73</v>
      </c>
      <c r="K136" s="2">
        <v>335</v>
      </c>
      <c r="L136" s="2">
        <v>337</v>
      </c>
      <c r="M136" s="2">
        <v>47</v>
      </c>
      <c r="N136" s="2">
        <v>66</v>
      </c>
      <c r="O136" s="2">
        <v>48</v>
      </c>
      <c r="P136" s="2">
        <v>176</v>
      </c>
      <c r="Q136" s="2">
        <v>287</v>
      </c>
      <c r="R136" s="2">
        <v>48</v>
      </c>
      <c r="S136" s="2">
        <v>55</v>
      </c>
      <c r="T136" s="2">
        <v>25</v>
      </c>
      <c r="U136" s="2">
        <v>159</v>
      </c>
      <c r="V136" s="2">
        <v>121</v>
      </c>
      <c r="W136" s="2" t="s">
        <v>721</v>
      </c>
      <c r="X136" s="2" t="s">
        <v>977</v>
      </c>
      <c r="Y136" s="2" t="s">
        <v>271</v>
      </c>
      <c r="Z136" s="2" t="s">
        <v>251</v>
      </c>
      <c r="AA136" s="2">
        <v>46.429779000000003</v>
      </c>
      <c r="AB136" s="2">
        <v>7</v>
      </c>
      <c r="AC136" s="2">
        <v>624</v>
      </c>
      <c r="AG136"/>
    </row>
    <row r="137" spans="1:33">
      <c r="A137" s="2">
        <v>398</v>
      </c>
      <c r="B137" s="2">
        <v>140400010</v>
      </c>
      <c r="C137" s="2" t="s">
        <v>978</v>
      </c>
      <c r="D137" s="2" t="s">
        <v>25</v>
      </c>
      <c r="E137" s="2" t="s">
        <v>49</v>
      </c>
      <c r="F137" s="2" t="s">
        <v>2</v>
      </c>
      <c r="G137" s="2">
        <v>428</v>
      </c>
      <c r="H137" s="2">
        <v>52</v>
      </c>
      <c r="I137" s="2">
        <v>48</v>
      </c>
      <c r="J137" s="2">
        <v>43</v>
      </c>
      <c r="K137" s="2">
        <v>285</v>
      </c>
      <c r="L137" s="2">
        <v>249</v>
      </c>
      <c r="M137" s="2">
        <v>33</v>
      </c>
      <c r="N137" s="2">
        <v>34</v>
      </c>
      <c r="O137" s="2">
        <v>26</v>
      </c>
      <c r="P137" s="2">
        <v>156</v>
      </c>
      <c r="Q137" s="2">
        <v>179</v>
      </c>
      <c r="R137" s="2">
        <v>19</v>
      </c>
      <c r="S137" s="2">
        <v>14</v>
      </c>
      <c r="T137" s="2">
        <v>17</v>
      </c>
      <c r="U137" s="2">
        <v>129</v>
      </c>
      <c r="V137" s="2">
        <v>101</v>
      </c>
      <c r="W137" s="2" t="s">
        <v>721</v>
      </c>
      <c r="X137" s="2" t="s">
        <v>979</v>
      </c>
      <c r="Y137" s="2" t="s">
        <v>130</v>
      </c>
      <c r="Z137" s="2" t="s">
        <v>251</v>
      </c>
      <c r="AA137" s="2">
        <v>5.7201440000000003</v>
      </c>
      <c r="AB137" s="2">
        <v>7</v>
      </c>
      <c r="AC137" s="2">
        <v>428</v>
      </c>
      <c r="AG137"/>
    </row>
    <row r="138" spans="1:33">
      <c r="A138" s="2">
        <v>399</v>
      </c>
      <c r="B138" s="2">
        <v>140400160</v>
      </c>
      <c r="C138" s="2" t="s">
        <v>980</v>
      </c>
      <c r="D138" s="2" t="s">
        <v>25</v>
      </c>
      <c r="E138" s="2" t="s">
        <v>49</v>
      </c>
      <c r="F138" s="2" t="s">
        <v>2</v>
      </c>
      <c r="G138" s="2">
        <v>477</v>
      </c>
      <c r="H138" s="2">
        <v>53</v>
      </c>
      <c r="I138" s="2">
        <v>84</v>
      </c>
      <c r="J138" s="2">
        <v>78</v>
      </c>
      <c r="K138" s="2">
        <v>262</v>
      </c>
      <c r="L138" s="2">
        <v>258</v>
      </c>
      <c r="M138" s="2">
        <v>28</v>
      </c>
      <c r="N138" s="2">
        <v>46</v>
      </c>
      <c r="O138" s="2">
        <v>45</v>
      </c>
      <c r="P138" s="2">
        <v>139</v>
      </c>
      <c r="Q138" s="2">
        <v>219</v>
      </c>
      <c r="R138" s="2">
        <v>25</v>
      </c>
      <c r="S138" s="2">
        <v>38</v>
      </c>
      <c r="T138" s="2">
        <v>33</v>
      </c>
      <c r="U138" s="2">
        <v>123</v>
      </c>
      <c r="V138" s="2">
        <v>95</v>
      </c>
      <c r="W138" s="2" t="s">
        <v>721</v>
      </c>
      <c r="X138" s="2" t="s">
        <v>981</v>
      </c>
      <c r="Y138" s="2" t="s">
        <v>130</v>
      </c>
      <c r="Z138" s="2" t="s">
        <v>251</v>
      </c>
      <c r="AA138" s="2">
        <v>21.632745</v>
      </c>
      <c r="AB138" s="2">
        <v>7</v>
      </c>
      <c r="AC138" s="2">
        <v>477</v>
      </c>
      <c r="AG138"/>
    </row>
    <row r="139" spans="1:33">
      <c r="A139" s="2">
        <v>400</v>
      </c>
      <c r="B139" s="2">
        <v>140417008</v>
      </c>
      <c r="C139" s="2" t="s">
        <v>982</v>
      </c>
      <c r="D139" s="2" t="s">
        <v>25</v>
      </c>
      <c r="E139" s="2" t="s">
        <v>49</v>
      </c>
      <c r="F139" s="2" t="s">
        <v>119</v>
      </c>
      <c r="G139" s="2">
        <v>349</v>
      </c>
      <c r="H139" s="2">
        <v>46</v>
      </c>
      <c r="I139" s="2">
        <v>49</v>
      </c>
      <c r="J139" s="2">
        <v>50</v>
      </c>
      <c r="K139" s="2">
        <v>204</v>
      </c>
      <c r="L139" s="2">
        <v>196</v>
      </c>
      <c r="M139" s="2">
        <v>30</v>
      </c>
      <c r="N139" s="2">
        <v>24</v>
      </c>
      <c r="O139" s="2">
        <v>32</v>
      </c>
      <c r="P139" s="2">
        <v>110</v>
      </c>
      <c r="Q139" s="2">
        <v>153</v>
      </c>
      <c r="R139" s="2">
        <v>16</v>
      </c>
      <c r="S139" s="2">
        <v>25</v>
      </c>
      <c r="T139" s="2">
        <v>18</v>
      </c>
      <c r="U139" s="2">
        <v>94</v>
      </c>
      <c r="V139" s="2">
        <v>73</v>
      </c>
      <c r="W139" s="2" t="s">
        <v>773</v>
      </c>
      <c r="X139" s="2" t="s">
        <v>983</v>
      </c>
      <c r="Y139" s="2" t="s">
        <v>130</v>
      </c>
      <c r="Z139" s="2" t="s">
        <v>251</v>
      </c>
      <c r="AA139" s="2">
        <v>806.790572</v>
      </c>
      <c r="AB139" s="2">
        <v>7</v>
      </c>
      <c r="AC139" s="2">
        <v>349</v>
      </c>
      <c r="AG139"/>
    </row>
    <row r="140" spans="1:33">
      <c r="A140" s="2">
        <v>401</v>
      </c>
      <c r="B140" s="2">
        <v>10100100</v>
      </c>
      <c r="C140" s="2" t="s">
        <v>984</v>
      </c>
      <c r="D140" s="2" t="s">
        <v>33</v>
      </c>
      <c r="E140" s="2" t="s">
        <v>33</v>
      </c>
      <c r="F140" s="2" t="s">
        <v>2</v>
      </c>
      <c r="G140" s="2">
        <v>718</v>
      </c>
      <c r="H140" s="2">
        <v>79</v>
      </c>
      <c r="I140" s="2">
        <v>122</v>
      </c>
      <c r="J140" s="2">
        <v>97</v>
      </c>
      <c r="K140" s="2">
        <v>420</v>
      </c>
      <c r="L140" s="2">
        <v>360</v>
      </c>
      <c r="M140" s="2">
        <v>43</v>
      </c>
      <c r="N140" s="2">
        <v>62</v>
      </c>
      <c r="O140" s="2">
        <v>46</v>
      </c>
      <c r="P140" s="2">
        <v>209</v>
      </c>
      <c r="Q140" s="2">
        <v>358</v>
      </c>
      <c r="R140" s="2">
        <v>36</v>
      </c>
      <c r="S140" s="2">
        <v>60</v>
      </c>
      <c r="T140" s="2">
        <v>51</v>
      </c>
      <c r="U140" s="2">
        <v>211</v>
      </c>
      <c r="V140" s="2">
        <v>144</v>
      </c>
      <c r="W140" s="2" t="s">
        <v>721</v>
      </c>
      <c r="X140" s="2" t="s">
        <v>985</v>
      </c>
      <c r="Y140" s="2" t="s">
        <v>211</v>
      </c>
      <c r="Z140" s="2" t="s">
        <v>249</v>
      </c>
      <c r="AA140" s="2">
        <v>138.35974400000001</v>
      </c>
      <c r="AB140" s="2">
        <v>10</v>
      </c>
      <c r="AC140" s="2">
        <v>718</v>
      </c>
      <c r="AG140"/>
    </row>
    <row r="141" spans="1:33">
      <c r="A141" s="2">
        <v>402</v>
      </c>
      <c r="B141" s="2">
        <v>10100140</v>
      </c>
      <c r="C141" s="2" t="s">
        <v>986</v>
      </c>
      <c r="D141" s="2" t="s">
        <v>33</v>
      </c>
      <c r="E141" s="2" t="s">
        <v>33</v>
      </c>
      <c r="F141" s="2" t="s">
        <v>2</v>
      </c>
      <c r="G141" s="2">
        <v>509</v>
      </c>
      <c r="H141" s="2">
        <v>27</v>
      </c>
      <c r="I141" s="2">
        <v>49</v>
      </c>
      <c r="J141" s="2">
        <v>79</v>
      </c>
      <c r="K141" s="2">
        <v>354</v>
      </c>
      <c r="L141" s="2">
        <v>258</v>
      </c>
      <c r="M141" s="2">
        <v>10</v>
      </c>
      <c r="N141" s="2">
        <v>26</v>
      </c>
      <c r="O141" s="2">
        <v>46</v>
      </c>
      <c r="P141" s="2">
        <v>176</v>
      </c>
      <c r="Q141" s="2">
        <v>251</v>
      </c>
      <c r="R141" s="2">
        <v>17</v>
      </c>
      <c r="S141" s="2">
        <v>23</v>
      </c>
      <c r="T141" s="2">
        <v>33</v>
      </c>
      <c r="U141" s="2">
        <v>178</v>
      </c>
      <c r="V141" s="2">
        <v>116</v>
      </c>
      <c r="W141" s="2" t="s">
        <v>721</v>
      </c>
      <c r="X141" s="2" t="s">
        <v>987</v>
      </c>
      <c r="Y141" s="2" t="s">
        <v>211</v>
      </c>
      <c r="Z141" s="2" t="s">
        <v>249</v>
      </c>
      <c r="AA141" s="2">
        <v>123.44363199999999</v>
      </c>
      <c r="AB141" s="2">
        <v>10</v>
      </c>
      <c r="AC141" s="2">
        <v>509</v>
      </c>
      <c r="AG141"/>
    </row>
    <row r="142" spans="1:33">
      <c r="A142" s="2">
        <v>403</v>
      </c>
      <c r="B142" s="2">
        <v>10100170</v>
      </c>
      <c r="C142" s="2" t="s">
        <v>988</v>
      </c>
      <c r="D142" s="2" t="s">
        <v>33</v>
      </c>
      <c r="E142" s="2" t="s">
        <v>33</v>
      </c>
      <c r="F142" s="2" t="s">
        <v>2</v>
      </c>
      <c r="G142" s="2">
        <v>341</v>
      </c>
      <c r="H142" s="2">
        <v>28</v>
      </c>
      <c r="I142" s="2">
        <v>45</v>
      </c>
      <c r="J142" s="2">
        <v>44</v>
      </c>
      <c r="K142" s="2">
        <v>224</v>
      </c>
      <c r="L142" s="2">
        <v>175</v>
      </c>
      <c r="M142" s="2">
        <v>8</v>
      </c>
      <c r="N142" s="2">
        <v>22</v>
      </c>
      <c r="O142" s="2">
        <v>26</v>
      </c>
      <c r="P142" s="2">
        <v>119</v>
      </c>
      <c r="Q142" s="2">
        <v>166</v>
      </c>
      <c r="R142" s="2">
        <v>20</v>
      </c>
      <c r="S142" s="2">
        <v>23</v>
      </c>
      <c r="T142" s="2">
        <v>18</v>
      </c>
      <c r="U142" s="2">
        <v>105</v>
      </c>
      <c r="V142" s="2">
        <v>82</v>
      </c>
      <c r="W142" s="2" t="s">
        <v>721</v>
      </c>
      <c r="X142" s="2" t="s">
        <v>989</v>
      </c>
      <c r="Y142" s="2" t="s">
        <v>180</v>
      </c>
      <c r="Z142" s="2" t="s">
        <v>249</v>
      </c>
      <c r="AA142" s="2">
        <v>68.599698000000004</v>
      </c>
      <c r="AB142" s="2">
        <v>10</v>
      </c>
      <c r="AC142" s="2">
        <v>341</v>
      </c>
      <c r="AG142"/>
    </row>
    <row r="143" spans="1:33">
      <c r="A143" s="2">
        <v>404</v>
      </c>
      <c r="B143" s="2">
        <v>10100150</v>
      </c>
      <c r="C143" s="2" t="s">
        <v>990</v>
      </c>
      <c r="D143" s="2" t="s">
        <v>33</v>
      </c>
      <c r="E143" s="2" t="s">
        <v>33</v>
      </c>
      <c r="F143" s="2" t="s">
        <v>2</v>
      </c>
      <c r="G143" s="2">
        <v>340</v>
      </c>
      <c r="H143" s="2">
        <v>10</v>
      </c>
      <c r="I143" s="2">
        <v>44</v>
      </c>
      <c r="J143" s="2">
        <v>56</v>
      </c>
      <c r="K143" s="2">
        <v>230</v>
      </c>
      <c r="L143" s="2">
        <v>180</v>
      </c>
      <c r="M143" s="2">
        <v>5</v>
      </c>
      <c r="N143" s="2">
        <v>28</v>
      </c>
      <c r="O143" s="2">
        <v>27</v>
      </c>
      <c r="P143" s="2">
        <v>120</v>
      </c>
      <c r="Q143" s="2">
        <v>160</v>
      </c>
      <c r="R143" s="2">
        <v>5</v>
      </c>
      <c r="S143" s="2">
        <v>16</v>
      </c>
      <c r="T143" s="2">
        <v>29</v>
      </c>
      <c r="U143" s="2">
        <v>110</v>
      </c>
      <c r="V143" s="2">
        <v>75</v>
      </c>
      <c r="W143" s="2" t="s">
        <v>721</v>
      </c>
      <c r="X143" s="2" t="s">
        <v>991</v>
      </c>
      <c r="Y143" s="2" t="s">
        <v>211</v>
      </c>
      <c r="Z143" s="2" t="s">
        <v>249</v>
      </c>
      <c r="AA143" s="2">
        <v>93.522447</v>
      </c>
      <c r="AB143" s="2">
        <v>10</v>
      </c>
      <c r="AC143" s="2">
        <v>340</v>
      </c>
      <c r="AG143"/>
    </row>
    <row r="144" spans="1:33">
      <c r="A144" s="2">
        <v>1137</v>
      </c>
      <c r="B144" s="2">
        <v>110317079</v>
      </c>
      <c r="C144" s="2" t="s">
        <v>232</v>
      </c>
      <c r="D144" s="2" t="s">
        <v>35</v>
      </c>
      <c r="E144" s="2" t="s">
        <v>110</v>
      </c>
      <c r="F144" s="2" t="s">
        <v>2</v>
      </c>
      <c r="G144" s="2">
        <v>782</v>
      </c>
      <c r="H144" s="2">
        <v>60</v>
      </c>
      <c r="I144" s="2">
        <v>111</v>
      </c>
      <c r="J144" s="2">
        <v>115</v>
      </c>
      <c r="K144" s="2">
        <v>496</v>
      </c>
      <c r="L144" s="2">
        <v>391</v>
      </c>
      <c r="M144" s="2">
        <v>32</v>
      </c>
      <c r="N144" s="2">
        <v>59</v>
      </c>
      <c r="O144" s="2">
        <v>52</v>
      </c>
      <c r="P144" s="2">
        <v>248</v>
      </c>
      <c r="Q144" s="2">
        <v>391</v>
      </c>
      <c r="R144" s="2">
        <v>28</v>
      </c>
      <c r="S144" s="2">
        <v>52</v>
      </c>
      <c r="T144" s="2">
        <v>63</v>
      </c>
      <c r="U144" s="2">
        <v>248</v>
      </c>
      <c r="V144" s="2">
        <v>179</v>
      </c>
      <c r="W144" s="2" t="s">
        <v>773</v>
      </c>
      <c r="X144" s="2" t="s">
        <v>992</v>
      </c>
      <c r="Y144" s="2" t="s">
        <v>110</v>
      </c>
      <c r="Z144" s="2" t="s">
        <v>249</v>
      </c>
      <c r="AA144" s="2">
        <v>485.04291699999999</v>
      </c>
      <c r="AB144" s="2">
        <v>8</v>
      </c>
      <c r="AC144" s="2">
        <v>782</v>
      </c>
      <c r="AG144"/>
    </row>
    <row r="145" spans="1:33">
      <c r="A145" s="2">
        <v>1138</v>
      </c>
      <c r="B145" s="2">
        <v>110317089</v>
      </c>
      <c r="C145" s="2" t="s">
        <v>229</v>
      </c>
      <c r="D145" s="2" t="s">
        <v>35</v>
      </c>
      <c r="E145" s="2" t="s">
        <v>110</v>
      </c>
      <c r="F145" s="2" t="s">
        <v>2</v>
      </c>
      <c r="G145" s="2">
        <v>405</v>
      </c>
      <c r="H145" s="2">
        <v>31</v>
      </c>
      <c r="I145" s="2">
        <v>64</v>
      </c>
      <c r="J145" s="2">
        <v>61</v>
      </c>
      <c r="K145" s="2">
        <v>249</v>
      </c>
      <c r="L145" s="2">
        <v>198</v>
      </c>
      <c r="M145" s="2">
        <v>14</v>
      </c>
      <c r="N145" s="2">
        <v>33</v>
      </c>
      <c r="O145" s="2">
        <v>30</v>
      </c>
      <c r="P145" s="2">
        <v>121</v>
      </c>
      <c r="Q145" s="2">
        <v>207</v>
      </c>
      <c r="R145" s="2">
        <v>17</v>
      </c>
      <c r="S145" s="2">
        <v>31</v>
      </c>
      <c r="T145" s="2">
        <v>31</v>
      </c>
      <c r="U145" s="2">
        <v>128</v>
      </c>
      <c r="V145" s="2">
        <v>91</v>
      </c>
      <c r="W145" s="2" t="s">
        <v>773</v>
      </c>
      <c r="X145" s="2" t="s">
        <v>993</v>
      </c>
      <c r="Y145" s="2" t="s">
        <v>110</v>
      </c>
      <c r="Z145" s="2" t="s">
        <v>249</v>
      </c>
      <c r="AA145" s="2">
        <v>369.29776199999998</v>
      </c>
      <c r="AB145" s="2">
        <v>8</v>
      </c>
      <c r="AC145" s="2">
        <v>405</v>
      </c>
      <c r="AG145"/>
    </row>
    <row r="146" spans="1:33">
      <c r="A146" s="2">
        <v>1139</v>
      </c>
      <c r="B146" s="2">
        <v>110400000</v>
      </c>
      <c r="C146" s="2" t="s">
        <v>994</v>
      </c>
      <c r="D146" s="2" t="s">
        <v>35</v>
      </c>
      <c r="E146" s="2" t="s">
        <v>111</v>
      </c>
      <c r="F146" s="2" t="s">
        <v>2</v>
      </c>
      <c r="G146" s="2">
        <v>571</v>
      </c>
      <c r="H146" s="2">
        <v>70</v>
      </c>
      <c r="I146" s="2">
        <v>94</v>
      </c>
      <c r="J146" s="2">
        <v>77</v>
      </c>
      <c r="K146" s="2">
        <v>330</v>
      </c>
      <c r="L146" s="2">
        <v>288</v>
      </c>
      <c r="M146" s="2">
        <v>36</v>
      </c>
      <c r="N146" s="2">
        <v>44</v>
      </c>
      <c r="O146" s="2">
        <v>40</v>
      </c>
      <c r="P146" s="2">
        <v>168</v>
      </c>
      <c r="Q146" s="2">
        <v>283</v>
      </c>
      <c r="R146" s="2">
        <v>34</v>
      </c>
      <c r="S146" s="2">
        <v>50</v>
      </c>
      <c r="T146" s="2">
        <v>37</v>
      </c>
      <c r="U146" s="2">
        <v>162</v>
      </c>
      <c r="V146" s="2">
        <v>107</v>
      </c>
      <c r="W146" s="2" t="s">
        <v>721</v>
      </c>
      <c r="X146" s="2" t="s">
        <v>995</v>
      </c>
      <c r="Y146" s="2" t="s">
        <v>133</v>
      </c>
      <c r="Z146" s="2" t="s">
        <v>249</v>
      </c>
      <c r="AA146" s="2">
        <v>13.277419999999999</v>
      </c>
      <c r="AB146" s="2">
        <v>8</v>
      </c>
      <c r="AC146" s="2">
        <v>571</v>
      </c>
      <c r="AG146"/>
    </row>
    <row r="147" spans="1:33">
      <c r="A147" s="2">
        <v>1140</v>
      </c>
      <c r="B147" s="2">
        <v>110400020</v>
      </c>
      <c r="C147" s="2" t="s">
        <v>996</v>
      </c>
      <c r="D147" s="2" t="s">
        <v>35</v>
      </c>
      <c r="E147" s="2" t="s">
        <v>111</v>
      </c>
      <c r="F147" s="2" t="s">
        <v>2</v>
      </c>
      <c r="G147" s="2">
        <v>543</v>
      </c>
      <c r="H147" s="2">
        <v>43</v>
      </c>
      <c r="I147" s="2">
        <v>50</v>
      </c>
      <c r="J147" s="2">
        <v>78</v>
      </c>
      <c r="K147" s="2">
        <v>372</v>
      </c>
      <c r="L147" s="2">
        <v>279</v>
      </c>
      <c r="M147" s="2">
        <v>20</v>
      </c>
      <c r="N147" s="2">
        <v>23</v>
      </c>
      <c r="O147" s="2">
        <v>42</v>
      </c>
      <c r="P147" s="2">
        <v>194</v>
      </c>
      <c r="Q147" s="2">
        <v>264</v>
      </c>
      <c r="R147" s="2">
        <v>23</v>
      </c>
      <c r="S147" s="2">
        <v>27</v>
      </c>
      <c r="T147" s="2">
        <v>36</v>
      </c>
      <c r="U147" s="2">
        <v>178</v>
      </c>
      <c r="V147" s="2">
        <v>104</v>
      </c>
      <c r="W147" s="2" t="s">
        <v>721</v>
      </c>
      <c r="X147" s="2" t="s">
        <v>997</v>
      </c>
      <c r="Y147" s="2" t="s">
        <v>160</v>
      </c>
      <c r="Z147" s="2" t="s">
        <v>249</v>
      </c>
      <c r="AA147" s="2">
        <v>33.075887000000002</v>
      </c>
      <c r="AB147" s="2">
        <v>8</v>
      </c>
      <c r="AC147" s="2">
        <v>543</v>
      </c>
      <c r="AG147"/>
    </row>
    <row r="148" spans="1:33">
      <c r="A148" s="2">
        <v>1141</v>
      </c>
      <c r="B148" s="2">
        <v>110400030</v>
      </c>
      <c r="C148" s="2" t="s">
        <v>998</v>
      </c>
      <c r="D148" s="2" t="s">
        <v>35</v>
      </c>
      <c r="E148" s="2" t="s">
        <v>111</v>
      </c>
      <c r="F148" s="2" t="s">
        <v>2</v>
      </c>
      <c r="G148" s="2">
        <v>755</v>
      </c>
      <c r="H148" s="2">
        <v>80</v>
      </c>
      <c r="I148" s="2">
        <v>135</v>
      </c>
      <c r="J148" s="2">
        <v>118</v>
      </c>
      <c r="K148" s="2">
        <v>422</v>
      </c>
      <c r="L148" s="2">
        <v>372</v>
      </c>
      <c r="M148" s="2">
        <v>46</v>
      </c>
      <c r="N148" s="2">
        <v>65</v>
      </c>
      <c r="O148" s="2">
        <v>60</v>
      </c>
      <c r="P148" s="2">
        <v>201</v>
      </c>
      <c r="Q148" s="2">
        <v>383</v>
      </c>
      <c r="R148" s="2">
        <v>34</v>
      </c>
      <c r="S148" s="2">
        <v>70</v>
      </c>
      <c r="T148" s="2">
        <v>58</v>
      </c>
      <c r="U148" s="2">
        <v>221</v>
      </c>
      <c r="V148" s="2">
        <v>132</v>
      </c>
      <c r="W148" s="2" t="s">
        <v>721</v>
      </c>
      <c r="X148" s="2" t="s">
        <v>999</v>
      </c>
      <c r="Y148" s="2" t="s">
        <v>160</v>
      </c>
      <c r="Z148" s="2" t="s">
        <v>249</v>
      </c>
      <c r="AA148" s="2">
        <v>38.714401000000002</v>
      </c>
      <c r="AB148" s="2">
        <v>8</v>
      </c>
      <c r="AC148" s="2">
        <v>755</v>
      </c>
      <c r="AG148"/>
    </row>
    <row r="149" spans="1:33">
      <c r="A149" s="2">
        <v>1142</v>
      </c>
      <c r="B149" s="2">
        <v>110400040</v>
      </c>
      <c r="C149" s="2" t="s">
        <v>1000</v>
      </c>
      <c r="D149" s="2" t="s">
        <v>35</v>
      </c>
      <c r="E149" s="2" t="s">
        <v>111</v>
      </c>
      <c r="F149" s="2" t="s">
        <v>2</v>
      </c>
      <c r="G149" s="2">
        <v>513</v>
      </c>
      <c r="H149" s="2">
        <v>47</v>
      </c>
      <c r="I149" s="2">
        <v>93</v>
      </c>
      <c r="J149" s="2">
        <v>73</v>
      </c>
      <c r="K149" s="2">
        <v>300</v>
      </c>
      <c r="L149" s="2">
        <v>274</v>
      </c>
      <c r="M149" s="2">
        <v>30</v>
      </c>
      <c r="N149" s="2">
        <v>50</v>
      </c>
      <c r="O149" s="2">
        <v>46</v>
      </c>
      <c r="P149" s="2">
        <v>148</v>
      </c>
      <c r="Q149" s="2">
        <v>239</v>
      </c>
      <c r="R149" s="2">
        <v>17</v>
      </c>
      <c r="S149" s="2">
        <v>43</v>
      </c>
      <c r="T149" s="2">
        <v>27</v>
      </c>
      <c r="U149" s="2">
        <v>152</v>
      </c>
      <c r="V149" s="2">
        <v>99</v>
      </c>
      <c r="W149" s="2" t="s">
        <v>721</v>
      </c>
      <c r="X149" s="2" t="s">
        <v>1001</v>
      </c>
      <c r="Y149" s="2" t="s">
        <v>111</v>
      </c>
      <c r="Z149" s="2" t="s">
        <v>249</v>
      </c>
      <c r="AA149" s="2">
        <v>20.214862</v>
      </c>
      <c r="AB149" s="2">
        <v>8</v>
      </c>
      <c r="AC149" s="2">
        <v>513</v>
      </c>
      <c r="AG149"/>
    </row>
    <row r="150" spans="1:33">
      <c r="A150" s="2">
        <v>1143</v>
      </c>
      <c r="B150" s="2">
        <v>110400060</v>
      </c>
      <c r="C150" s="2" t="s">
        <v>1002</v>
      </c>
      <c r="D150" s="2" t="s">
        <v>35</v>
      </c>
      <c r="E150" s="2" t="s">
        <v>111</v>
      </c>
      <c r="F150" s="2" t="s">
        <v>2</v>
      </c>
      <c r="G150" s="2">
        <v>560</v>
      </c>
      <c r="H150" s="2">
        <v>62</v>
      </c>
      <c r="I150" s="2">
        <v>107</v>
      </c>
      <c r="J150" s="2">
        <v>61</v>
      </c>
      <c r="K150" s="2">
        <v>330</v>
      </c>
      <c r="L150" s="2">
        <v>310</v>
      </c>
      <c r="M150" s="2">
        <v>31</v>
      </c>
      <c r="N150" s="2">
        <v>67</v>
      </c>
      <c r="O150" s="2">
        <v>41</v>
      </c>
      <c r="P150" s="2">
        <v>171</v>
      </c>
      <c r="Q150" s="2">
        <v>250</v>
      </c>
      <c r="R150" s="2">
        <v>31</v>
      </c>
      <c r="S150" s="2">
        <v>40</v>
      </c>
      <c r="T150" s="2">
        <v>20</v>
      </c>
      <c r="U150" s="2">
        <v>159</v>
      </c>
      <c r="V150" s="2">
        <v>103</v>
      </c>
      <c r="W150" s="2" t="s">
        <v>721</v>
      </c>
      <c r="X150" s="2" t="s">
        <v>1003</v>
      </c>
      <c r="Y150" s="2" t="s">
        <v>288</v>
      </c>
      <c r="Z150" s="2" t="s">
        <v>249</v>
      </c>
      <c r="AA150" s="2">
        <v>7.2559800000000001</v>
      </c>
      <c r="AB150" s="2">
        <v>8</v>
      </c>
      <c r="AC150" s="2">
        <v>560</v>
      </c>
      <c r="AG150"/>
    </row>
    <row r="151" spans="1:33">
      <c r="A151" s="2">
        <v>405</v>
      </c>
      <c r="B151" s="2">
        <v>10100190</v>
      </c>
      <c r="C151" s="2" t="s">
        <v>1004</v>
      </c>
      <c r="D151" s="2" t="s">
        <v>33</v>
      </c>
      <c r="E151" s="2" t="s">
        <v>33</v>
      </c>
      <c r="F151" s="2" t="s">
        <v>2</v>
      </c>
      <c r="G151" s="2">
        <v>255</v>
      </c>
      <c r="H151" s="2">
        <v>26</v>
      </c>
      <c r="I151" s="2">
        <v>37</v>
      </c>
      <c r="J151" s="2">
        <v>34</v>
      </c>
      <c r="K151" s="2">
        <v>158</v>
      </c>
      <c r="L151" s="2">
        <v>139</v>
      </c>
      <c r="M151" s="2">
        <v>18</v>
      </c>
      <c r="N151" s="2">
        <v>17</v>
      </c>
      <c r="O151" s="2">
        <v>21</v>
      </c>
      <c r="P151" s="2">
        <v>83</v>
      </c>
      <c r="Q151" s="2">
        <v>116</v>
      </c>
      <c r="R151" s="2">
        <v>8</v>
      </c>
      <c r="S151" s="2">
        <v>20</v>
      </c>
      <c r="T151" s="2">
        <v>13</v>
      </c>
      <c r="U151" s="2">
        <v>75</v>
      </c>
      <c r="V151" s="2">
        <v>59</v>
      </c>
      <c r="W151" s="2" t="s">
        <v>721</v>
      </c>
      <c r="X151" s="2" t="s">
        <v>1005</v>
      </c>
      <c r="Y151" s="2" t="s">
        <v>180</v>
      </c>
      <c r="Z151" s="2" t="s">
        <v>249</v>
      </c>
      <c r="AA151" s="2">
        <v>84.588212999999996</v>
      </c>
      <c r="AB151" s="2">
        <v>10</v>
      </c>
      <c r="AC151" s="2">
        <v>255</v>
      </c>
      <c r="AG151"/>
    </row>
    <row r="152" spans="1:33">
      <c r="A152" s="2">
        <v>406</v>
      </c>
      <c r="B152" s="2">
        <v>10100200</v>
      </c>
      <c r="C152" s="2" t="s">
        <v>1006</v>
      </c>
      <c r="D152" s="2" t="s">
        <v>33</v>
      </c>
      <c r="E152" s="2" t="s">
        <v>33</v>
      </c>
      <c r="F152" s="2" t="s">
        <v>2</v>
      </c>
      <c r="G152" s="2">
        <v>236</v>
      </c>
      <c r="H152" s="2">
        <v>14</v>
      </c>
      <c r="I152" s="2">
        <v>39</v>
      </c>
      <c r="J152" s="2">
        <v>36</v>
      </c>
      <c r="K152" s="2">
        <v>147</v>
      </c>
      <c r="L152" s="2">
        <v>128</v>
      </c>
      <c r="M152" s="2">
        <v>9</v>
      </c>
      <c r="N152" s="2">
        <v>17</v>
      </c>
      <c r="O152" s="2">
        <v>19</v>
      </c>
      <c r="P152" s="2">
        <v>83</v>
      </c>
      <c r="Q152" s="2">
        <v>108</v>
      </c>
      <c r="R152" s="2">
        <v>5</v>
      </c>
      <c r="S152" s="2">
        <v>22</v>
      </c>
      <c r="T152" s="2">
        <v>17</v>
      </c>
      <c r="U152" s="2">
        <v>64</v>
      </c>
      <c r="V152" s="2">
        <v>52</v>
      </c>
      <c r="W152" s="2" t="s">
        <v>721</v>
      </c>
      <c r="X152" s="2" t="s">
        <v>1007</v>
      </c>
      <c r="Y152" s="2" t="s">
        <v>180</v>
      </c>
      <c r="Z152" s="2" t="s">
        <v>249</v>
      </c>
      <c r="AA152" s="2">
        <v>82.631607000000002</v>
      </c>
      <c r="AB152" s="2">
        <v>10</v>
      </c>
      <c r="AC152" s="2">
        <v>236</v>
      </c>
      <c r="AG152"/>
    </row>
    <row r="153" spans="1:33">
      <c r="A153" s="2">
        <v>407</v>
      </c>
      <c r="B153" s="2">
        <v>10100210</v>
      </c>
      <c r="C153" s="2" t="s">
        <v>1008</v>
      </c>
      <c r="D153" s="2" t="s">
        <v>33</v>
      </c>
      <c r="E153" s="2" t="s">
        <v>33</v>
      </c>
      <c r="F153" s="2" t="s">
        <v>2</v>
      </c>
      <c r="G153" s="2">
        <v>375</v>
      </c>
      <c r="H153" s="2">
        <v>33</v>
      </c>
      <c r="I153" s="2">
        <v>36</v>
      </c>
      <c r="J153" s="2">
        <v>51</v>
      </c>
      <c r="K153" s="2">
        <v>255</v>
      </c>
      <c r="L153" s="2">
        <v>197</v>
      </c>
      <c r="M153" s="2">
        <v>18</v>
      </c>
      <c r="N153" s="2">
        <v>19</v>
      </c>
      <c r="O153" s="2">
        <v>26</v>
      </c>
      <c r="P153" s="2">
        <v>134</v>
      </c>
      <c r="Q153" s="2">
        <v>178</v>
      </c>
      <c r="R153" s="2">
        <v>15</v>
      </c>
      <c r="S153" s="2">
        <v>17</v>
      </c>
      <c r="T153" s="2">
        <v>25</v>
      </c>
      <c r="U153" s="2">
        <v>121</v>
      </c>
      <c r="V153" s="2">
        <v>83</v>
      </c>
      <c r="W153" s="2" t="s">
        <v>721</v>
      </c>
      <c r="X153" s="2" t="s">
        <v>1009</v>
      </c>
      <c r="Y153" s="2" t="s">
        <v>180</v>
      </c>
      <c r="Z153" s="2" t="s">
        <v>249</v>
      </c>
      <c r="AA153" s="2">
        <v>109.334655</v>
      </c>
      <c r="AB153" s="2">
        <v>10</v>
      </c>
      <c r="AC153" s="2">
        <v>375</v>
      </c>
      <c r="AG153"/>
    </row>
    <row r="154" spans="1:33">
      <c r="A154" s="2">
        <v>428</v>
      </c>
      <c r="B154" s="2">
        <v>30217007</v>
      </c>
      <c r="C154" s="2" t="s">
        <v>1010</v>
      </c>
      <c r="D154" s="2" t="s">
        <v>30</v>
      </c>
      <c r="E154" s="2" t="s">
        <v>75</v>
      </c>
      <c r="F154" s="2" t="s">
        <v>191</v>
      </c>
      <c r="G154" s="2">
        <v>611</v>
      </c>
      <c r="H154" s="2">
        <v>67</v>
      </c>
      <c r="I154" s="2">
        <v>106</v>
      </c>
      <c r="J154" s="2">
        <v>95</v>
      </c>
      <c r="K154" s="2">
        <v>343</v>
      </c>
      <c r="L154" s="2">
        <v>301</v>
      </c>
      <c r="M154" s="2">
        <v>36</v>
      </c>
      <c r="N154" s="2">
        <v>50</v>
      </c>
      <c r="O154" s="2">
        <v>42</v>
      </c>
      <c r="P154" s="2">
        <v>173</v>
      </c>
      <c r="Q154" s="2">
        <v>310</v>
      </c>
      <c r="R154" s="2">
        <v>31</v>
      </c>
      <c r="S154" s="2">
        <v>56</v>
      </c>
      <c r="T154" s="2">
        <v>53</v>
      </c>
      <c r="U154" s="2">
        <v>170</v>
      </c>
      <c r="V154" s="2">
        <v>119</v>
      </c>
      <c r="W154" s="2" t="s">
        <v>734</v>
      </c>
      <c r="X154" s="2" t="s">
        <v>1011</v>
      </c>
      <c r="Y154" s="2" t="s">
        <v>191</v>
      </c>
      <c r="Z154" s="2" t="s">
        <v>371</v>
      </c>
      <c r="AA154" s="2">
        <v>253.75988899999999</v>
      </c>
      <c r="AB154" s="2">
        <v>5</v>
      </c>
      <c r="AC154" s="2">
        <v>611</v>
      </c>
      <c r="AG154"/>
    </row>
    <row r="155" spans="1:33">
      <c r="A155" s="2">
        <v>429</v>
      </c>
      <c r="B155" s="2">
        <v>30211031</v>
      </c>
      <c r="C155" s="2" t="s">
        <v>1012</v>
      </c>
      <c r="D155" s="2" t="s">
        <v>30</v>
      </c>
      <c r="E155" s="2" t="s">
        <v>75</v>
      </c>
      <c r="F155" s="2" t="s">
        <v>191</v>
      </c>
      <c r="G155" s="2">
        <v>412</v>
      </c>
      <c r="H155" s="2">
        <v>35</v>
      </c>
      <c r="I155" s="2">
        <v>53</v>
      </c>
      <c r="J155" s="2">
        <v>58</v>
      </c>
      <c r="K155" s="2">
        <v>266</v>
      </c>
      <c r="L155" s="2">
        <v>203</v>
      </c>
      <c r="M155" s="2">
        <v>19</v>
      </c>
      <c r="N155" s="2">
        <v>24</v>
      </c>
      <c r="O155" s="2">
        <v>30</v>
      </c>
      <c r="P155" s="2">
        <v>130</v>
      </c>
      <c r="Q155" s="2">
        <v>209</v>
      </c>
      <c r="R155" s="2">
        <v>16</v>
      </c>
      <c r="S155" s="2">
        <v>29</v>
      </c>
      <c r="T155" s="2">
        <v>28</v>
      </c>
      <c r="U155" s="2">
        <v>136</v>
      </c>
      <c r="V155" s="2">
        <v>109</v>
      </c>
      <c r="W155" s="2" t="s">
        <v>773</v>
      </c>
      <c r="X155" s="2" t="s">
        <v>1013</v>
      </c>
      <c r="Y155" s="2" t="s">
        <v>191</v>
      </c>
      <c r="Z155" s="2" t="s">
        <v>371</v>
      </c>
      <c r="AA155" s="2">
        <v>1770.4521749999999</v>
      </c>
      <c r="AB155" s="2">
        <v>5</v>
      </c>
      <c r="AC155" s="2">
        <v>412</v>
      </c>
      <c r="AG155"/>
    </row>
    <row r="156" spans="1:33">
      <c r="A156" s="2">
        <v>430</v>
      </c>
      <c r="B156" s="2">
        <v>30211041</v>
      </c>
      <c r="C156" s="2" t="s">
        <v>1014</v>
      </c>
      <c r="D156" s="2" t="s">
        <v>30</v>
      </c>
      <c r="E156" s="2" t="s">
        <v>75</v>
      </c>
      <c r="F156" s="2" t="s">
        <v>191</v>
      </c>
      <c r="G156" s="2">
        <v>413</v>
      </c>
      <c r="H156" s="2">
        <v>52</v>
      </c>
      <c r="I156" s="2">
        <v>72</v>
      </c>
      <c r="J156" s="2">
        <v>56</v>
      </c>
      <c r="K156" s="2">
        <v>233</v>
      </c>
      <c r="L156" s="2">
        <v>194</v>
      </c>
      <c r="M156" s="2">
        <v>26</v>
      </c>
      <c r="N156" s="2">
        <v>34</v>
      </c>
      <c r="O156" s="2">
        <v>25</v>
      </c>
      <c r="P156" s="2">
        <v>109</v>
      </c>
      <c r="Q156" s="2">
        <v>219</v>
      </c>
      <c r="R156" s="2">
        <v>26</v>
      </c>
      <c r="S156" s="2">
        <v>38</v>
      </c>
      <c r="T156" s="2">
        <v>31</v>
      </c>
      <c r="U156" s="2">
        <v>124</v>
      </c>
      <c r="V156" s="2">
        <v>72</v>
      </c>
      <c r="W156" s="2" t="s">
        <v>773</v>
      </c>
      <c r="X156" s="2" t="s">
        <v>1015</v>
      </c>
      <c r="Y156" s="2" t="s">
        <v>191</v>
      </c>
      <c r="Z156" s="2" t="s">
        <v>371</v>
      </c>
      <c r="AA156" s="2">
        <v>362.57850500000001</v>
      </c>
      <c r="AB156" s="2">
        <v>5</v>
      </c>
      <c r="AC156" s="2">
        <v>413</v>
      </c>
      <c r="AG156"/>
    </row>
    <row r="157" spans="1:33">
      <c r="A157" s="2">
        <v>431</v>
      </c>
      <c r="B157" s="2">
        <v>30700070</v>
      </c>
      <c r="C157" s="2" t="s">
        <v>1016</v>
      </c>
      <c r="D157" s="2" t="s">
        <v>30</v>
      </c>
      <c r="E157" s="2" t="s">
        <v>80</v>
      </c>
      <c r="F157" s="2" t="s">
        <v>2</v>
      </c>
      <c r="G157" s="2">
        <v>330</v>
      </c>
      <c r="H157" s="2">
        <v>33</v>
      </c>
      <c r="I157" s="2">
        <v>63</v>
      </c>
      <c r="J157" s="2">
        <v>44</v>
      </c>
      <c r="K157" s="2">
        <v>190</v>
      </c>
      <c r="L157" s="2">
        <v>166</v>
      </c>
      <c r="M157" s="2">
        <v>17</v>
      </c>
      <c r="N157" s="2">
        <v>28</v>
      </c>
      <c r="O157" s="2">
        <v>18</v>
      </c>
      <c r="P157" s="2">
        <v>103</v>
      </c>
      <c r="Q157" s="2">
        <v>164</v>
      </c>
      <c r="R157" s="2">
        <v>16</v>
      </c>
      <c r="S157" s="2">
        <v>35</v>
      </c>
      <c r="T157" s="2">
        <v>26</v>
      </c>
      <c r="U157" s="2">
        <v>87</v>
      </c>
      <c r="V157" s="2">
        <v>70</v>
      </c>
      <c r="W157" s="2" t="s">
        <v>721</v>
      </c>
      <c r="X157" s="2" t="s">
        <v>1017</v>
      </c>
      <c r="Y157" s="2" t="s">
        <v>675</v>
      </c>
      <c r="Z157" s="2" t="s">
        <v>371</v>
      </c>
      <c r="AA157" s="2">
        <v>10.841961</v>
      </c>
      <c r="AB157" s="2">
        <v>5</v>
      </c>
      <c r="AC157" s="2">
        <v>330</v>
      </c>
      <c r="AG157"/>
    </row>
    <row r="158" spans="1:33">
      <c r="A158" s="2">
        <v>432</v>
      </c>
      <c r="B158" s="2">
        <v>30700080</v>
      </c>
      <c r="C158" s="2" t="s">
        <v>1018</v>
      </c>
      <c r="D158" s="2" t="s">
        <v>30</v>
      </c>
      <c r="E158" s="2" t="s">
        <v>80</v>
      </c>
      <c r="F158" s="2" t="s">
        <v>2</v>
      </c>
      <c r="G158" s="2">
        <v>856</v>
      </c>
      <c r="H158" s="2">
        <v>84</v>
      </c>
      <c r="I158" s="2">
        <v>177</v>
      </c>
      <c r="J158" s="2">
        <v>128</v>
      </c>
      <c r="K158" s="2">
        <v>467</v>
      </c>
      <c r="L158" s="2">
        <v>462</v>
      </c>
      <c r="M158" s="2">
        <v>49</v>
      </c>
      <c r="N158" s="2">
        <v>97</v>
      </c>
      <c r="O158" s="2">
        <v>71</v>
      </c>
      <c r="P158" s="2">
        <v>245</v>
      </c>
      <c r="Q158" s="2">
        <v>394</v>
      </c>
      <c r="R158" s="2">
        <v>35</v>
      </c>
      <c r="S158" s="2">
        <v>80</v>
      </c>
      <c r="T158" s="2">
        <v>57</v>
      </c>
      <c r="U158" s="2">
        <v>222</v>
      </c>
      <c r="V158" s="2">
        <v>152</v>
      </c>
      <c r="W158" s="2" t="s">
        <v>721</v>
      </c>
      <c r="X158" s="2" t="s">
        <v>1019</v>
      </c>
      <c r="Y158" s="2" t="s">
        <v>675</v>
      </c>
      <c r="Z158" s="2" t="s">
        <v>371</v>
      </c>
      <c r="AA158" s="2">
        <v>35.280259000000001</v>
      </c>
      <c r="AB158" s="2">
        <v>5</v>
      </c>
      <c r="AC158" s="2">
        <v>856</v>
      </c>
      <c r="AG158"/>
    </row>
    <row r="159" spans="1:33">
      <c r="A159" s="2">
        <v>477</v>
      </c>
      <c r="B159" s="2">
        <v>90100040</v>
      </c>
      <c r="C159" s="2" t="s">
        <v>1020</v>
      </c>
      <c r="D159" s="2" t="s">
        <v>21</v>
      </c>
      <c r="E159" s="2" t="s">
        <v>36</v>
      </c>
      <c r="F159" s="2" t="s">
        <v>2</v>
      </c>
      <c r="G159" s="2">
        <v>840</v>
      </c>
      <c r="H159" s="2">
        <v>91</v>
      </c>
      <c r="I159" s="2">
        <v>177</v>
      </c>
      <c r="J159" s="2">
        <v>111</v>
      </c>
      <c r="K159" s="2">
        <v>461</v>
      </c>
      <c r="L159" s="2">
        <v>433</v>
      </c>
      <c r="M159" s="2">
        <v>44</v>
      </c>
      <c r="N159" s="2">
        <v>79</v>
      </c>
      <c r="O159" s="2">
        <v>65</v>
      </c>
      <c r="P159" s="2">
        <v>245</v>
      </c>
      <c r="Q159" s="2">
        <v>407</v>
      </c>
      <c r="R159" s="2">
        <v>47</v>
      </c>
      <c r="S159" s="2">
        <v>98</v>
      </c>
      <c r="T159" s="2">
        <v>46</v>
      </c>
      <c r="U159" s="2">
        <v>216</v>
      </c>
      <c r="V159" s="2">
        <v>162</v>
      </c>
      <c r="W159" s="2" t="s">
        <v>721</v>
      </c>
      <c r="X159" s="2" t="s">
        <v>1021</v>
      </c>
      <c r="Y159" s="2" t="s">
        <v>649</v>
      </c>
      <c r="Z159" s="2" t="s">
        <v>251</v>
      </c>
      <c r="AA159" s="2">
        <v>18.338877</v>
      </c>
      <c r="AB159" s="2">
        <v>7</v>
      </c>
      <c r="AC159" s="2">
        <v>840</v>
      </c>
      <c r="AG159"/>
    </row>
    <row r="160" spans="1:33">
      <c r="A160" s="2">
        <v>478</v>
      </c>
      <c r="B160" s="2">
        <v>90100010</v>
      </c>
      <c r="C160" s="2" t="s">
        <v>1022</v>
      </c>
      <c r="D160" s="2" t="s">
        <v>21</v>
      </c>
      <c r="E160" s="2" t="s">
        <v>36</v>
      </c>
      <c r="F160" s="2" t="s">
        <v>2</v>
      </c>
      <c r="G160" s="2">
        <v>616</v>
      </c>
      <c r="H160" s="2">
        <v>79</v>
      </c>
      <c r="I160" s="2">
        <v>118</v>
      </c>
      <c r="J160" s="2">
        <v>77</v>
      </c>
      <c r="K160" s="2">
        <v>342</v>
      </c>
      <c r="L160" s="2">
        <v>307</v>
      </c>
      <c r="M160" s="2">
        <v>39</v>
      </c>
      <c r="N160" s="2">
        <v>54</v>
      </c>
      <c r="O160" s="2">
        <v>41</v>
      </c>
      <c r="P160" s="2">
        <v>173</v>
      </c>
      <c r="Q160" s="2">
        <v>309</v>
      </c>
      <c r="R160" s="2">
        <v>40</v>
      </c>
      <c r="S160" s="2">
        <v>64</v>
      </c>
      <c r="T160" s="2">
        <v>36</v>
      </c>
      <c r="U160" s="2">
        <v>169</v>
      </c>
      <c r="V160" s="2">
        <v>119</v>
      </c>
      <c r="W160" s="2" t="s">
        <v>721</v>
      </c>
      <c r="X160" s="2" t="s">
        <v>1023</v>
      </c>
      <c r="Y160" s="2" t="s">
        <v>640</v>
      </c>
      <c r="Z160" s="2" t="s">
        <v>251</v>
      </c>
      <c r="AA160" s="2">
        <v>26.516760000000001</v>
      </c>
      <c r="AB160" s="2">
        <v>7</v>
      </c>
      <c r="AC160" s="2">
        <v>616</v>
      </c>
      <c r="AG160"/>
    </row>
    <row r="161" spans="1:33">
      <c r="A161" s="2">
        <v>479</v>
      </c>
      <c r="B161" s="2">
        <v>90100000</v>
      </c>
      <c r="C161" s="2" t="s">
        <v>1024</v>
      </c>
      <c r="D161" s="2" t="s">
        <v>21</v>
      </c>
      <c r="E161" s="2" t="s">
        <v>36</v>
      </c>
      <c r="F161" s="2" t="s">
        <v>2</v>
      </c>
      <c r="G161" s="2">
        <v>757</v>
      </c>
      <c r="H161" s="2">
        <v>93</v>
      </c>
      <c r="I161" s="2">
        <v>148</v>
      </c>
      <c r="J161" s="2">
        <v>94</v>
      </c>
      <c r="K161" s="2">
        <v>422</v>
      </c>
      <c r="L161" s="2">
        <v>377</v>
      </c>
      <c r="M161" s="2">
        <v>55</v>
      </c>
      <c r="N161" s="2">
        <v>74</v>
      </c>
      <c r="O161" s="2">
        <v>47</v>
      </c>
      <c r="P161" s="2">
        <v>201</v>
      </c>
      <c r="Q161" s="2">
        <v>380</v>
      </c>
      <c r="R161" s="2">
        <v>38</v>
      </c>
      <c r="S161" s="2">
        <v>74</v>
      </c>
      <c r="T161" s="2">
        <v>47</v>
      </c>
      <c r="U161" s="2">
        <v>221</v>
      </c>
      <c r="V161" s="2">
        <v>150</v>
      </c>
      <c r="W161" s="2" t="s">
        <v>721</v>
      </c>
      <c r="X161" s="2" t="s">
        <v>1025</v>
      </c>
      <c r="Y161" s="2" t="s">
        <v>656</v>
      </c>
      <c r="Z161" s="2" t="s">
        <v>251</v>
      </c>
      <c r="AA161" s="2">
        <v>66.063239999999993</v>
      </c>
      <c r="AB161" s="2">
        <v>7</v>
      </c>
      <c r="AC161" s="2">
        <v>757</v>
      </c>
      <c r="AG161"/>
    </row>
    <row r="162" spans="1:33">
      <c r="A162" s="2">
        <v>480</v>
      </c>
      <c r="B162" s="2">
        <v>90200030</v>
      </c>
      <c r="C162" s="2" t="s">
        <v>1026</v>
      </c>
      <c r="D162" s="2" t="s">
        <v>21</v>
      </c>
      <c r="E162" s="2" t="s">
        <v>37</v>
      </c>
      <c r="F162" s="2" t="s">
        <v>2</v>
      </c>
      <c r="G162" s="2">
        <v>827</v>
      </c>
      <c r="H162" s="2">
        <v>118</v>
      </c>
      <c r="I162" s="2">
        <v>148</v>
      </c>
      <c r="J162" s="2">
        <v>79</v>
      </c>
      <c r="K162" s="2">
        <v>482</v>
      </c>
      <c r="L162" s="2">
        <v>433</v>
      </c>
      <c r="M162" s="2">
        <v>60</v>
      </c>
      <c r="N162" s="2">
        <v>77</v>
      </c>
      <c r="O162" s="2">
        <v>51</v>
      </c>
      <c r="P162" s="2">
        <v>245</v>
      </c>
      <c r="Q162" s="2">
        <v>394</v>
      </c>
      <c r="R162" s="2">
        <v>58</v>
      </c>
      <c r="S162" s="2">
        <v>71</v>
      </c>
      <c r="T162" s="2">
        <v>28</v>
      </c>
      <c r="U162" s="2">
        <v>237</v>
      </c>
      <c r="V162" s="2">
        <v>178</v>
      </c>
      <c r="W162" s="2" t="s">
        <v>721</v>
      </c>
      <c r="X162" s="2" t="s">
        <v>1027</v>
      </c>
      <c r="Y162" s="2" t="s">
        <v>175</v>
      </c>
      <c r="Z162" s="2" t="s">
        <v>251</v>
      </c>
      <c r="AA162" s="2">
        <v>55.852992999999998</v>
      </c>
      <c r="AB162" s="2">
        <v>7</v>
      </c>
      <c r="AC162" s="2">
        <v>827</v>
      </c>
      <c r="AG162"/>
    </row>
    <row r="163" spans="1:33">
      <c r="A163" s="2">
        <v>481</v>
      </c>
      <c r="B163" s="2">
        <v>90200040</v>
      </c>
      <c r="C163" s="2" t="s">
        <v>1028</v>
      </c>
      <c r="D163" s="2" t="s">
        <v>21</v>
      </c>
      <c r="E163" s="2" t="s">
        <v>37</v>
      </c>
      <c r="F163" s="2" t="s">
        <v>2</v>
      </c>
      <c r="G163" s="2">
        <v>538</v>
      </c>
      <c r="H163" s="2">
        <v>66</v>
      </c>
      <c r="I163" s="2">
        <v>116</v>
      </c>
      <c r="J163" s="2">
        <v>48</v>
      </c>
      <c r="K163" s="2">
        <v>308</v>
      </c>
      <c r="L163" s="2">
        <v>284</v>
      </c>
      <c r="M163" s="2">
        <v>34</v>
      </c>
      <c r="N163" s="2">
        <v>68</v>
      </c>
      <c r="O163" s="2">
        <v>27</v>
      </c>
      <c r="P163" s="2">
        <v>155</v>
      </c>
      <c r="Q163" s="2">
        <v>254</v>
      </c>
      <c r="R163" s="2">
        <v>32</v>
      </c>
      <c r="S163" s="2">
        <v>48</v>
      </c>
      <c r="T163" s="2">
        <v>21</v>
      </c>
      <c r="U163" s="2">
        <v>153</v>
      </c>
      <c r="V163" s="2">
        <v>130</v>
      </c>
      <c r="W163" s="2" t="s">
        <v>721</v>
      </c>
      <c r="X163" s="2" t="s">
        <v>1029</v>
      </c>
      <c r="Y163" s="2" t="s">
        <v>122</v>
      </c>
      <c r="Z163" s="2" t="s">
        <v>251</v>
      </c>
      <c r="AA163" s="2">
        <v>14.808641</v>
      </c>
      <c r="AB163" s="2">
        <v>7</v>
      </c>
      <c r="AC163" s="2">
        <v>538</v>
      </c>
      <c r="AG163"/>
    </row>
    <row r="164" spans="1:33">
      <c r="A164" s="2">
        <v>482</v>
      </c>
      <c r="B164" s="2">
        <v>90200050</v>
      </c>
      <c r="C164" s="2" t="s">
        <v>1030</v>
      </c>
      <c r="D164" s="2" t="s">
        <v>21</v>
      </c>
      <c r="E164" s="2" t="s">
        <v>37</v>
      </c>
      <c r="F164" s="2" t="s">
        <v>2</v>
      </c>
      <c r="G164" s="2">
        <v>370</v>
      </c>
      <c r="H164" s="2">
        <v>54</v>
      </c>
      <c r="I164" s="2">
        <v>85</v>
      </c>
      <c r="J164" s="2">
        <v>30</v>
      </c>
      <c r="K164" s="2">
        <v>201</v>
      </c>
      <c r="L164" s="2">
        <v>202</v>
      </c>
      <c r="M164" s="2">
        <v>31</v>
      </c>
      <c r="N164" s="2">
        <v>46</v>
      </c>
      <c r="O164" s="2">
        <v>16</v>
      </c>
      <c r="P164" s="2">
        <v>109</v>
      </c>
      <c r="Q164" s="2">
        <v>168</v>
      </c>
      <c r="R164" s="2">
        <v>23</v>
      </c>
      <c r="S164" s="2">
        <v>39</v>
      </c>
      <c r="T164" s="2">
        <v>14</v>
      </c>
      <c r="U164" s="2">
        <v>92</v>
      </c>
      <c r="V164" s="2">
        <v>86</v>
      </c>
      <c r="W164" s="2" t="s">
        <v>721</v>
      </c>
      <c r="X164" s="2" t="s">
        <v>1031</v>
      </c>
      <c r="Y164" s="2" t="s">
        <v>642</v>
      </c>
      <c r="Z164" s="2" t="s">
        <v>251</v>
      </c>
      <c r="AA164" s="2">
        <v>5.3778119999999996</v>
      </c>
      <c r="AB164" s="2">
        <v>7</v>
      </c>
      <c r="AC164" s="2">
        <v>370</v>
      </c>
      <c r="AG164"/>
    </row>
    <row r="165" spans="1:33">
      <c r="A165" s="2">
        <v>483</v>
      </c>
      <c r="B165" s="2">
        <v>90200020</v>
      </c>
      <c r="C165" s="2" t="s">
        <v>1032</v>
      </c>
      <c r="D165" s="2" t="s">
        <v>21</v>
      </c>
      <c r="E165" s="2" t="s">
        <v>37</v>
      </c>
      <c r="F165" s="2" t="s">
        <v>2</v>
      </c>
      <c r="G165" s="2">
        <v>460</v>
      </c>
      <c r="H165" s="2">
        <v>63</v>
      </c>
      <c r="I165" s="2">
        <v>87</v>
      </c>
      <c r="J165" s="2">
        <v>44</v>
      </c>
      <c r="K165" s="2">
        <v>266</v>
      </c>
      <c r="L165" s="2">
        <v>239</v>
      </c>
      <c r="M165" s="2">
        <v>33</v>
      </c>
      <c r="N165" s="2">
        <v>38</v>
      </c>
      <c r="O165" s="2">
        <v>23</v>
      </c>
      <c r="P165" s="2">
        <v>145</v>
      </c>
      <c r="Q165" s="2">
        <v>221</v>
      </c>
      <c r="R165" s="2">
        <v>30</v>
      </c>
      <c r="S165" s="2">
        <v>49</v>
      </c>
      <c r="T165" s="2">
        <v>21</v>
      </c>
      <c r="U165" s="2">
        <v>121</v>
      </c>
      <c r="V165" s="2">
        <v>96</v>
      </c>
      <c r="W165" s="2" t="s">
        <v>721</v>
      </c>
      <c r="X165" s="2" t="s">
        <v>1033</v>
      </c>
      <c r="Y165" s="2" t="s">
        <v>37</v>
      </c>
      <c r="Z165" s="2" t="s">
        <v>251</v>
      </c>
      <c r="AA165" s="2">
        <v>21.439837000000001</v>
      </c>
      <c r="AB165" s="2">
        <v>7</v>
      </c>
      <c r="AC165" s="2">
        <v>460</v>
      </c>
      <c r="AG165"/>
    </row>
    <row r="166" spans="1:33">
      <c r="A166" s="2">
        <v>494</v>
      </c>
      <c r="B166" s="2">
        <v>90400030</v>
      </c>
      <c r="C166" s="2" t="s">
        <v>1034</v>
      </c>
      <c r="D166" s="2" t="s">
        <v>21</v>
      </c>
      <c r="E166" s="2" t="s">
        <v>38</v>
      </c>
      <c r="F166" s="2" t="s">
        <v>2</v>
      </c>
      <c r="G166" s="2">
        <v>661</v>
      </c>
      <c r="H166" s="2">
        <v>100</v>
      </c>
      <c r="I166" s="2">
        <v>183</v>
      </c>
      <c r="J166" s="2">
        <v>48</v>
      </c>
      <c r="K166" s="2">
        <v>330</v>
      </c>
      <c r="L166" s="2">
        <v>310</v>
      </c>
      <c r="M166" s="2">
        <v>37</v>
      </c>
      <c r="N166" s="2">
        <v>96</v>
      </c>
      <c r="O166" s="2">
        <v>24</v>
      </c>
      <c r="P166" s="2">
        <v>153</v>
      </c>
      <c r="Q166" s="2">
        <v>351</v>
      </c>
      <c r="R166" s="2">
        <v>63</v>
      </c>
      <c r="S166" s="2">
        <v>87</v>
      </c>
      <c r="T166" s="2">
        <v>24</v>
      </c>
      <c r="U166" s="2">
        <v>177</v>
      </c>
      <c r="V166" s="2">
        <v>127</v>
      </c>
      <c r="W166" s="2" t="s">
        <v>721</v>
      </c>
      <c r="X166" s="2" t="s">
        <v>1035</v>
      </c>
      <c r="Y166" s="2" t="s">
        <v>674</v>
      </c>
      <c r="Z166" s="2" t="s">
        <v>251</v>
      </c>
      <c r="AA166" s="2">
        <v>2.0914389999999998</v>
      </c>
      <c r="AB166" s="2">
        <v>7</v>
      </c>
      <c r="AC166" s="2">
        <v>661</v>
      </c>
      <c r="AG166"/>
    </row>
    <row r="167" spans="1:33">
      <c r="A167" s="2">
        <v>497</v>
      </c>
      <c r="B167" s="2">
        <v>90400000</v>
      </c>
      <c r="C167" s="2" t="s">
        <v>1036</v>
      </c>
      <c r="D167" s="2" t="s">
        <v>21</v>
      </c>
      <c r="E167" s="2" t="s">
        <v>38</v>
      </c>
      <c r="F167" s="2" t="s">
        <v>2</v>
      </c>
      <c r="G167" s="2">
        <v>768</v>
      </c>
      <c r="H167" s="2">
        <v>84</v>
      </c>
      <c r="I167" s="2">
        <v>149</v>
      </c>
      <c r="J167" s="2">
        <v>95</v>
      </c>
      <c r="K167" s="2">
        <v>440</v>
      </c>
      <c r="L167" s="2">
        <v>373</v>
      </c>
      <c r="M167" s="2">
        <v>36</v>
      </c>
      <c r="N167" s="2">
        <v>87</v>
      </c>
      <c r="O167" s="2">
        <v>49</v>
      </c>
      <c r="P167" s="2">
        <v>201</v>
      </c>
      <c r="Q167" s="2">
        <v>395</v>
      </c>
      <c r="R167" s="2">
        <v>48</v>
      </c>
      <c r="S167" s="2">
        <v>62</v>
      </c>
      <c r="T167" s="2">
        <v>46</v>
      </c>
      <c r="U167" s="2">
        <v>239</v>
      </c>
      <c r="V167" s="2">
        <v>186</v>
      </c>
      <c r="W167" s="2" t="s">
        <v>721</v>
      </c>
      <c r="X167" s="2" t="s">
        <v>1037</v>
      </c>
      <c r="Y167" s="2" t="s">
        <v>664</v>
      </c>
      <c r="Z167" s="2" t="s">
        <v>251</v>
      </c>
      <c r="AA167" s="2">
        <v>19.868224000000001</v>
      </c>
      <c r="AB167" s="2">
        <v>7</v>
      </c>
      <c r="AC167" s="2">
        <v>768</v>
      </c>
      <c r="AG167"/>
    </row>
    <row r="168" spans="1:33">
      <c r="A168" s="2">
        <v>499</v>
      </c>
      <c r="B168" s="2">
        <v>90200010</v>
      </c>
      <c r="C168" s="2" t="s">
        <v>1038</v>
      </c>
      <c r="D168" s="2" t="s">
        <v>21</v>
      </c>
      <c r="E168" s="2" t="s">
        <v>37</v>
      </c>
      <c r="F168" s="2" t="s">
        <v>2</v>
      </c>
      <c r="G168" s="2">
        <v>441</v>
      </c>
      <c r="H168" s="2">
        <v>75</v>
      </c>
      <c r="I168" s="2">
        <v>99</v>
      </c>
      <c r="J168" s="2">
        <v>28</v>
      </c>
      <c r="K168" s="2">
        <v>239</v>
      </c>
      <c r="L168" s="2">
        <v>225</v>
      </c>
      <c r="M168" s="2">
        <v>34</v>
      </c>
      <c r="N168" s="2">
        <v>57</v>
      </c>
      <c r="O168" s="2">
        <v>14</v>
      </c>
      <c r="P168" s="2">
        <v>120</v>
      </c>
      <c r="Q168" s="2">
        <v>216</v>
      </c>
      <c r="R168" s="2">
        <v>41</v>
      </c>
      <c r="S168" s="2">
        <v>42</v>
      </c>
      <c r="T168" s="2">
        <v>14</v>
      </c>
      <c r="U168" s="2">
        <v>119</v>
      </c>
      <c r="V168" s="2">
        <v>101</v>
      </c>
      <c r="W168" s="2" t="s">
        <v>721</v>
      </c>
      <c r="X168" s="2" t="s">
        <v>1039</v>
      </c>
      <c r="Y168" s="2" t="s">
        <v>642</v>
      </c>
      <c r="Z168" s="2" t="s">
        <v>251</v>
      </c>
      <c r="AA168" s="2">
        <v>7.0260090000000002</v>
      </c>
      <c r="AB168" s="2">
        <v>7</v>
      </c>
      <c r="AC168" s="2">
        <v>441</v>
      </c>
      <c r="AG168"/>
    </row>
    <row r="169" spans="1:33">
      <c r="A169" s="2">
        <v>500</v>
      </c>
      <c r="B169" s="2">
        <v>90200060</v>
      </c>
      <c r="C169" s="2" t="s">
        <v>1040</v>
      </c>
      <c r="D169" s="2" t="s">
        <v>21</v>
      </c>
      <c r="E169" s="2" t="s">
        <v>37</v>
      </c>
      <c r="F169" s="2" t="s">
        <v>2</v>
      </c>
      <c r="G169" s="2">
        <v>476</v>
      </c>
      <c r="H169" s="2">
        <v>64</v>
      </c>
      <c r="I169" s="2">
        <v>90</v>
      </c>
      <c r="J169" s="2">
        <v>49</v>
      </c>
      <c r="K169" s="2">
        <v>273</v>
      </c>
      <c r="L169" s="2">
        <v>263</v>
      </c>
      <c r="M169" s="2">
        <v>30</v>
      </c>
      <c r="N169" s="2">
        <v>54</v>
      </c>
      <c r="O169" s="2">
        <v>33</v>
      </c>
      <c r="P169" s="2">
        <v>146</v>
      </c>
      <c r="Q169" s="2">
        <v>213</v>
      </c>
      <c r="R169" s="2">
        <v>34</v>
      </c>
      <c r="S169" s="2">
        <v>36</v>
      </c>
      <c r="T169" s="2">
        <v>16</v>
      </c>
      <c r="U169" s="2">
        <v>127</v>
      </c>
      <c r="V169" s="2">
        <v>106</v>
      </c>
      <c r="W169" s="2" t="s">
        <v>721</v>
      </c>
      <c r="X169" s="2" t="s">
        <v>1041</v>
      </c>
      <c r="Y169" s="2" t="s">
        <v>37</v>
      </c>
      <c r="Z169" s="2" t="s">
        <v>251</v>
      </c>
      <c r="AA169" s="2">
        <v>15.951264999999999</v>
      </c>
      <c r="AB169" s="2">
        <v>7</v>
      </c>
      <c r="AC169" s="2">
        <v>476</v>
      </c>
      <c r="AG169"/>
    </row>
    <row r="170" spans="1:33">
      <c r="A170" s="2">
        <v>501</v>
      </c>
      <c r="B170" s="2">
        <v>90100050</v>
      </c>
      <c r="C170" s="2" t="s">
        <v>1042</v>
      </c>
      <c r="D170" s="2" t="s">
        <v>21</v>
      </c>
      <c r="E170" s="2" t="s">
        <v>36</v>
      </c>
      <c r="F170" s="2" t="s">
        <v>2</v>
      </c>
      <c r="G170" s="2">
        <v>230</v>
      </c>
      <c r="H170" s="2">
        <v>36</v>
      </c>
      <c r="I170" s="2">
        <v>31</v>
      </c>
      <c r="J170" s="2">
        <v>28</v>
      </c>
      <c r="K170" s="2">
        <v>135</v>
      </c>
      <c r="L170" s="2">
        <v>119</v>
      </c>
      <c r="M170" s="2">
        <v>21</v>
      </c>
      <c r="N170" s="2">
        <v>15</v>
      </c>
      <c r="O170" s="2">
        <v>17</v>
      </c>
      <c r="P170" s="2">
        <v>66</v>
      </c>
      <c r="Q170" s="2">
        <v>111</v>
      </c>
      <c r="R170" s="2">
        <v>15</v>
      </c>
      <c r="S170" s="2">
        <v>16</v>
      </c>
      <c r="T170" s="2">
        <v>11</v>
      </c>
      <c r="U170" s="2">
        <v>69</v>
      </c>
      <c r="V170" s="2">
        <v>54</v>
      </c>
      <c r="W170" s="2" t="s">
        <v>721</v>
      </c>
      <c r="X170" s="2" t="s">
        <v>1043</v>
      </c>
      <c r="Y170" s="2" t="s">
        <v>146</v>
      </c>
      <c r="Z170" s="2" t="s">
        <v>251</v>
      </c>
      <c r="AA170" s="2">
        <v>6.4772759999999998</v>
      </c>
      <c r="AB170" s="2">
        <v>7</v>
      </c>
      <c r="AC170" s="2">
        <v>230</v>
      </c>
      <c r="AG170"/>
    </row>
    <row r="171" spans="1:33">
      <c r="A171" s="2">
        <v>1215</v>
      </c>
      <c r="B171" s="2">
        <v>10700370</v>
      </c>
      <c r="C171" s="2" t="s">
        <v>1044</v>
      </c>
      <c r="D171" s="2" t="s">
        <v>33</v>
      </c>
      <c r="E171" s="2" t="s">
        <v>98</v>
      </c>
      <c r="F171" s="2" t="s">
        <v>2</v>
      </c>
      <c r="G171" s="2">
        <v>708</v>
      </c>
      <c r="H171" s="2">
        <v>71</v>
      </c>
      <c r="I171" s="2">
        <v>109</v>
      </c>
      <c r="J171" s="2">
        <v>76</v>
      </c>
      <c r="K171" s="2">
        <v>452</v>
      </c>
      <c r="L171" s="2">
        <v>335</v>
      </c>
      <c r="M171" s="2">
        <v>33</v>
      </c>
      <c r="N171" s="2">
        <v>51</v>
      </c>
      <c r="O171" s="2">
        <v>37</v>
      </c>
      <c r="P171" s="2">
        <v>214</v>
      </c>
      <c r="Q171" s="2">
        <v>373</v>
      </c>
      <c r="R171" s="2">
        <v>38</v>
      </c>
      <c r="S171" s="2">
        <v>58</v>
      </c>
      <c r="T171" s="2">
        <v>39</v>
      </c>
      <c r="U171" s="2">
        <v>238</v>
      </c>
      <c r="V171" s="2">
        <v>113</v>
      </c>
      <c r="W171" s="2" t="s">
        <v>721</v>
      </c>
      <c r="X171" s="2" t="s">
        <v>1045</v>
      </c>
      <c r="Y171" s="2" t="s">
        <v>98</v>
      </c>
      <c r="Z171" s="2" t="s">
        <v>249</v>
      </c>
      <c r="AA171" s="2">
        <v>2042.3461709999999</v>
      </c>
      <c r="AB171" s="2">
        <v>10</v>
      </c>
      <c r="AC171" s="2">
        <v>708</v>
      </c>
      <c r="AG171"/>
    </row>
    <row r="172" spans="1:33">
      <c r="A172" s="2">
        <v>1216</v>
      </c>
      <c r="B172" s="2">
        <v>10700380</v>
      </c>
      <c r="C172" s="2" t="s">
        <v>1046</v>
      </c>
      <c r="D172" s="2" t="s">
        <v>33</v>
      </c>
      <c r="E172" s="2" t="s">
        <v>98</v>
      </c>
      <c r="F172" s="2" t="s">
        <v>2</v>
      </c>
      <c r="G172" s="2">
        <v>522</v>
      </c>
      <c r="H172" s="2">
        <v>28</v>
      </c>
      <c r="I172" s="2">
        <v>64</v>
      </c>
      <c r="J172" s="2">
        <v>72</v>
      </c>
      <c r="K172" s="2">
        <v>358</v>
      </c>
      <c r="L172" s="2">
        <v>267</v>
      </c>
      <c r="M172" s="2">
        <v>16</v>
      </c>
      <c r="N172" s="2">
        <v>30</v>
      </c>
      <c r="O172" s="2">
        <v>36</v>
      </c>
      <c r="P172" s="2">
        <v>185</v>
      </c>
      <c r="Q172" s="2">
        <v>255</v>
      </c>
      <c r="R172" s="2">
        <v>12</v>
      </c>
      <c r="S172" s="2">
        <v>34</v>
      </c>
      <c r="T172" s="2">
        <v>36</v>
      </c>
      <c r="U172" s="2">
        <v>173</v>
      </c>
      <c r="V172" s="2">
        <v>97</v>
      </c>
      <c r="W172" s="2" t="s">
        <v>721</v>
      </c>
      <c r="X172" s="2" t="s">
        <v>1047</v>
      </c>
      <c r="Y172" s="2" t="s">
        <v>98</v>
      </c>
      <c r="Z172" s="2" t="s">
        <v>249</v>
      </c>
      <c r="AA172" s="2">
        <v>440.70088500000003</v>
      </c>
      <c r="AB172" s="2">
        <v>10</v>
      </c>
      <c r="AC172" s="2">
        <v>522</v>
      </c>
      <c r="AG172"/>
    </row>
    <row r="173" spans="1:33">
      <c r="A173" s="2">
        <v>1217</v>
      </c>
      <c r="B173" s="2">
        <v>10700390</v>
      </c>
      <c r="C173" s="2" t="s">
        <v>1048</v>
      </c>
      <c r="D173" s="2" t="s">
        <v>33</v>
      </c>
      <c r="E173" s="2" t="s">
        <v>98</v>
      </c>
      <c r="F173" s="2" t="s">
        <v>2</v>
      </c>
      <c r="G173" s="2">
        <v>512</v>
      </c>
      <c r="H173" s="2">
        <v>34</v>
      </c>
      <c r="I173" s="2">
        <v>75</v>
      </c>
      <c r="J173" s="2">
        <v>64</v>
      </c>
      <c r="K173" s="2">
        <v>339</v>
      </c>
      <c r="L173" s="2">
        <v>269</v>
      </c>
      <c r="M173" s="2">
        <v>15</v>
      </c>
      <c r="N173" s="2">
        <v>43</v>
      </c>
      <c r="O173" s="2">
        <v>35</v>
      </c>
      <c r="P173" s="2">
        <v>176</v>
      </c>
      <c r="Q173" s="2">
        <v>243</v>
      </c>
      <c r="R173" s="2">
        <v>19</v>
      </c>
      <c r="S173" s="2">
        <v>32</v>
      </c>
      <c r="T173" s="2">
        <v>29</v>
      </c>
      <c r="U173" s="2">
        <v>163</v>
      </c>
      <c r="V173" s="2">
        <v>113</v>
      </c>
      <c r="W173" s="2" t="s">
        <v>721</v>
      </c>
      <c r="X173" s="2" t="s">
        <v>1049</v>
      </c>
      <c r="Y173" s="2" t="s">
        <v>98</v>
      </c>
      <c r="Z173" s="2" t="s">
        <v>249</v>
      </c>
      <c r="AA173" s="2">
        <v>113.952116</v>
      </c>
      <c r="AB173" s="2">
        <v>10</v>
      </c>
      <c r="AC173" s="2">
        <v>512</v>
      </c>
      <c r="AG173"/>
    </row>
    <row r="174" spans="1:33">
      <c r="A174" s="2">
        <v>1218</v>
      </c>
      <c r="B174" s="2">
        <v>10700290</v>
      </c>
      <c r="C174" s="2" t="s">
        <v>1050</v>
      </c>
      <c r="D174" s="2" t="s">
        <v>33</v>
      </c>
      <c r="E174" s="2" t="s">
        <v>98</v>
      </c>
      <c r="F174" s="2" t="s">
        <v>2</v>
      </c>
      <c r="G174" s="2">
        <v>633</v>
      </c>
      <c r="H174" s="2">
        <v>47</v>
      </c>
      <c r="I174" s="2">
        <v>100</v>
      </c>
      <c r="J174" s="2">
        <v>94</v>
      </c>
      <c r="K174" s="2">
        <v>392</v>
      </c>
      <c r="L174" s="2">
        <v>323</v>
      </c>
      <c r="M174" s="2">
        <v>26</v>
      </c>
      <c r="N174" s="2">
        <v>42</v>
      </c>
      <c r="O174" s="2">
        <v>52</v>
      </c>
      <c r="P174" s="2">
        <v>203</v>
      </c>
      <c r="Q174" s="2">
        <v>310</v>
      </c>
      <c r="R174" s="2">
        <v>21</v>
      </c>
      <c r="S174" s="2">
        <v>58</v>
      </c>
      <c r="T174" s="2">
        <v>42</v>
      </c>
      <c r="U174" s="2">
        <v>189</v>
      </c>
      <c r="V174" s="2">
        <v>138</v>
      </c>
      <c r="W174" s="2" t="s">
        <v>721</v>
      </c>
      <c r="X174" s="2" t="s">
        <v>1051</v>
      </c>
      <c r="Y174" s="2" t="s">
        <v>98</v>
      </c>
      <c r="Z174" s="2" t="s">
        <v>249</v>
      </c>
      <c r="AA174" s="2">
        <v>99.889667000000003</v>
      </c>
      <c r="AB174" s="2">
        <v>10</v>
      </c>
      <c r="AC174" s="2">
        <v>633</v>
      </c>
      <c r="AG174"/>
    </row>
    <row r="175" spans="1:33">
      <c r="A175" s="2">
        <v>1219</v>
      </c>
      <c r="B175" s="2">
        <v>10700420</v>
      </c>
      <c r="C175" s="2" t="s">
        <v>1052</v>
      </c>
      <c r="D175" s="2" t="s">
        <v>33</v>
      </c>
      <c r="E175" s="2" t="s">
        <v>98</v>
      </c>
      <c r="F175" s="2" t="s">
        <v>2</v>
      </c>
      <c r="G175" s="2">
        <v>246</v>
      </c>
      <c r="H175" s="2">
        <v>32</v>
      </c>
      <c r="I175" s="2">
        <v>37</v>
      </c>
      <c r="J175" s="2">
        <v>43</v>
      </c>
      <c r="K175" s="2">
        <v>134</v>
      </c>
      <c r="L175" s="2">
        <v>147</v>
      </c>
      <c r="M175" s="2">
        <v>15</v>
      </c>
      <c r="N175" s="2">
        <v>18</v>
      </c>
      <c r="O175" s="2">
        <v>30</v>
      </c>
      <c r="P175" s="2">
        <v>84</v>
      </c>
      <c r="Q175" s="2">
        <v>99</v>
      </c>
      <c r="R175" s="2">
        <v>17</v>
      </c>
      <c r="S175" s="2">
        <v>19</v>
      </c>
      <c r="T175" s="2">
        <v>13</v>
      </c>
      <c r="U175" s="2">
        <v>50</v>
      </c>
      <c r="V175" s="2">
        <v>42</v>
      </c>
      <c r="W175" s="2" t="s">
        <v>721</v>
      </c>
      <c r="X175" s="2" t="s">
        <v>1053</v>
      </c>
      <c r="Y175" s="2" t="s">
        <v>658</v>
      </c>
      <c r="Z175" s="2" t="s">
        <v>249</v>
      </c>
      <c r="AA175" s="2">
        <v>28.88579</v>
      </c>
      <c r="AB175" s="2">
        <v>10</v>
      </c>
      <c r="AC175" s="2">
        <v>246</v>
      </c>
      <c r="AG175"/>
    </row>
    <row r="176" spans="1:33">
      <c r="A176" s="2">
        <v>1220</v>
      </c>
      <c r="B176" s="2">
        <v>10700410</v>
      </c>
      <c r="C176" s="2" t="s">
        <v>1054</v>
      </c>
      <c r="D176" s="2" t="s">
        <v>33</v>
      </c>
      <c r="E176" s="2" t="s">
        <v>98</v>
      </c>
      <c r="F176" s="2" t="s">
        <v>2</v>
      </c>
      <c r="G176" s="2">
        <v>603</v>
      </c>
      <c r="H176" s="2">
        <v>52</v>
      </c>
      <c r="I176" s="2">
        <v>68</v>
      </c>
      <c r="J176" s="2">
        <v>90</v>
      </c>
      <c r="K176" s="2">
        <v>393</v>
      </c>
      <c r="L176" s="2">
        <v>315</v>
      </c>
      <c r="M176" s="2">
        <v>29</v>
      </c>
      <c r="N176" s="2">
        <v>37</v>
      </c>
      <c r="O176" s="2">
        <v>51</v>
      </c>
      <c r="P176" s="2">
        <v>198</v>
      </c>
      <c r="Q176" s="2">
        <v>288</v>
      </c>
      <c r="R176" s="2">
        <v>23</v>
      </c>
      <c r="S176" s="2">
        <v>31</v>
      </c>
      <c r="T176" s="2">
        <v>39</v>
      </c>
      <c r="U176" s="2">
        <v>195</v>
      </c>
      <c r="V176" s="2">
        <v>128</v>
      </c>
      <c r="W176" s="2" t="s">
        <v>721</v>
      </c>
      <c r="X176" s="2" t="s">
        <v>1055</v>
      </c>
      <c r="Y176" s="2" t="s">
        <v>658</v>
      </c>
      <c r="Z176" s="2" t="s">
        <v>249</v>
      </c>
      <c r="AA176" s="2">
        <v>70.641223999999994</v>
      </c>
      <c r="AB176" s="2">
        <v>10</v>
      </c>
      <c r="AC176" s="2">
        <v>603</v>
      </c>
      <c r="AG176"/>
    </row>
    <row r="177" spans="1:33">
      <c r="A177" s="2">
        <v>1221</v>
      </c>
      <c r="B177" s="2">
        <v>10700570</v>
      </c>
      <c r="C177" s="2" t="s">
        <v>1056</v>
      </c>
      <c r="D177" s="2" t="s">
        <v>33</v>
      </c>
      <c r="E177" s="2" t="s">
        <v>98</v>
      </c>
      <c r="F177" s="2" t="s">
        <v>2</v>
      </c>
      <c r="G177" s="2">
        <v>659</v>
      </c>
      <c r="H177" s="2">
        <v>43</v>
      </c>
      <c r="I177" s="2">
        <v>66</v>
      </c>
      <c r="J177" s="2">
        <v>90</v>
      </c>
      <c r="K177" s="2">
        <v>460</v>
      </c>
      <c r="L177" s="2">
        <v>338</v>
      </c>
      <c r="M177" s="2">
        <v>23</v>
      </c>
      <c r="N177" s="2">
        <v>35</v>
      </c>
      <c r="O177" s="2">
        <v>51</v>
      </c>
      <c r="P177" s="2">
        <v>229</v>
      </c>
      <c r="Q177" s="2">
        <v>321</v>
      </c>
      <c r="R177" s="2">
        <v>20</v>
      </c>
      <c r="S177" s="2">
        <v>31</v>
      </c>
      <c r="T177" s="2">
        <v>39</v>
      </c>
      <c r="U177" s="2">
        <v>231</v>
      </c>
      <c r="V177" s="2">
        <v>142</v>
      </c>
      <c r="W177" s="2" t="s">
        <v>721</v>
      </c>
      <c r="X177" s="2" t="s">
        <v>1057</v>
      </c>
      <c r="Y177" s="2" t="s">
        <v>98</v>
      </c>
      <c r="Z177" s="2" t="s">
        <v>249</v>
      </c>
      <c r="AA177" s="2">
        <v>233.16539499999999</v>
      </c>
      <c r="AB177" s="2">
        <v>10</v>
      </c>
      <c r="AC177" s="2">
        <v>659</v>
      </c>
      <c r="AG177"/>
    </row>
    <row r="178" spans="1:33">
      <c r="A178" s="2">
        <v>740</v>
      </c>
      <c r="B178" s="2">
        <v>140300000</v>
      </c>
      <c r="C178" s="2" t="s">
        <v>1058</v>
      </c>
      <c r="D178" s="2" t="s">
        <v>25</v>
      </c>
      <c r="E178" s="2" t="s">
        <v>48</v>
      </c>
      <c r="F178" s="2" t="s">
        <v>2</v>
      </c>
      <c r="G178" s="2">
        <v>501</v>
      </c>
      <c r="H178" s="2">
        <v>76</v>
      </c>
      <c r="I178" s="2">
        <v>109</v>
      </c>
      <c r="J178" s="2">
        <v>42</v>
      </c>
      <c r="K178" s="2">
        <v>274</v>
      </c>
      <c r="L178" s="2">
        <v>258</v>
      </c>
      <c r="M178" s="2">
        <v>51</v>
      </c>
      <c r="N178" s="2">
        <v>60</v>
      </c>
      <c r="O178" s="2">
        <v>19</v>
      </c>
      <c r="P178" s="2">
        <v>128</v>
      </c>
      <c r="Q178" s="2">
        <v>243</v>
      </c>
      <c r="R178" s="2">
        <v>25</v>
      </c>
      <c r="S178" s="2">
        <v>49</v>
      </c>
      <c r="T178" s="2">
        <v>23</v>
      </c>
      <c r="U178" s="2">
        <v>146</v>
      </c>
      <c r="V178" s="2">
        <v>103</v>
      </c>
      <c r="W178" s="2" t="s">
        <v>721</v>
      </c>
      <c r="X178" s="2" t="s">
        <v>1059</v>
      </c>
      <c r="Y178" s="2" t="s">
        <v>112</v>
      </c>
      <c r="Z178" s="2" t="s">
        <v>251</v>
      </c>
      <c r="AA178" s="2">
        <v>15.487344</v>
      </c>
      <c r="AB178" s="2">
        <v>7</v>
      </c>
      <c r="AC178" s="2">
        <v>501</v>
      </c>
      <c r="AG178"/>
    </row>
    <row r="179" spans="1:33">
      <c r="A179" s="2">
        <v>741</v>
      </c>
      <c r="B179" s="2">
        <v>140500050</v>
      </c>
      <c r="C179" s="2" t="s">
        <v>1060</v>
      </c>
      <c r="D179" s="2" t="s">
        <v>25</v>
      </c>
      <c r="E179" s="2" t="s">
        <v>50</v>
      </c>
      <c r="F179" s="2" t="s">
        <v>2</v>
      </c>
      <c r="G179" s="2">
        <v>398</v>
      </c>
      <c r="H179" s="2">
        <v>59</v>
      </c>
      <c r="I179" s="2">
        <v>99</v>
      </c>
      <c r="J179" s="2">
        <v>57</v>
      </c>
      <c r="K179" s="2">
        <v>183</v>
      </c>
      <c r="L179" s="2">
        <v>211</v>
      </c>
      <c r="M179" s="2">
        <v>36</v>
      </c>
      <c r="N179" s="2">
        <v>57</v>
      </c>
      <c r="O179" s="2">
        <v>36</v>
      </c>
      <c r="P179" s="2">
        <v>82</v>
      </c>
      <c r="Q179" s="2">
        <v>187</v>
      </c>
      <c r="R179" s="2">
        <v>23</v>
      </c>
      <c r="S179" s="2">
        <v>42</v>
      </c>
      <c r="T179" s="2">
        <v>21</v>
      </c>
      <c r="U179" s="2">
        <v>101</v>
      </c>
      <c r="V179" s="2">
        <v>68</v>
      </c>
      <c r="W179" s="2" t="s">
        <v>721</v>
      </c>
      <c r="X179" s="2" t="s">
        <v>1061</v>
      </c>
      <c r="Y179" s="2" t="s">
        <v>51</v>
      </c>
      <c r="Z179" s="2" t="s">
        <v>251</v>
      </c>
      <c r="AA179" s="2">
        <v>46.189829000000003</v>
      </c>
      <c r="AB179" s="2">
        <v>7</v>
      </c>
      <c r="AC179" s="2">
        <v>398</v>
      </c>
      <c r="AG179"/>
    </row>
    <row r="180" spans="1:33">
      <c r="A180" s="2">
        <v>748</v>
      </c>
      <c r="B180" s="2">
        <v>140400060</v>
      </c>
      <c r="C180" s="2" t="s">
        <v>1062</v>
      </c>
      <c r="D180" s="2" t="s">
        <v>25</v>
      </c>
      <c r="E180" s="2" t="s">
        <v>49</v>
      </c>
      <c r="F180" s="2" t="s">
        <v>2</v>
      </c>
      <c r="G180" s="2">
        <v>499</v>
      </c>
      <c r="H180" s="2">
        <v>74</v>
      </c>
      <c r="I180" s="2">
        <v>77</v>
      </c>
      <c r="J180" s="2">
        <v>63</v>
      </c>
      <c r="K180" s="2">
        <v>285</v>
      </c>
      <c r="L180" s="2">
        <v>245</v>
      </c>
      <c r="M180" s="2">
        <v>39</v>
      </c>
      <c r="N180" s="2">
        <v>32</v>
      </c>
      <c r="O180" s="2">
        <v>34</v>
      </c>
      <c r="P180" s="2">
        <v>140</v>
      </c>
      <c r="Q180" s="2">
        <v>254</v>
      </c>
      <c r="R180" s="2">
        <v>35</v>
      </c>
      <c r="S180" s="2">
        <v>45</v>
      </c>
      <c r="T180" s="2">
        <v>29</v>
      </c>
      <c r="U180" s="2">
        <v>145</v>
      </c>
      <c r="V180" s="2">
        <v>93</v>
      </c>
      <c r="W180" s="2" t="s">
        <v>721</v>
      </c>
      <c r="X180" s="2" t="s">
        <v>1063</v>
      </c>
      <c r="Y180" s="2" t="s">
        <v>49</v>
      </c>
      <c r="Z180" s="2" t="s">
        <v>251</v>
      </c>
      <c r="AA180" s="2">
        <v>22.291229999999999</v>
      </c>
      <c r="AB180" s="2">
        <v>7</v>
      </c>
      <c r="AC180" s="2">
        <v>499</v>
      </c>
      <c r="AG180"/>
    </row>
    <row r="181" spans="1:33">
      <c r="A181" s="2">
        <v>754</v>
      </c>
      <c r="B181" s="2">
        <v>140400030</v>
      </c>
      <c r="C181" s="2" t="s">
        <v>1064</v>
      </c>
      <c r="D181" s="2" t="s">
        <v>25</v>
      </c>
      <c r="E181" s="2" t="s">
        <v>49</v>
      </c>
      <c r="F181" s="2" t="s">
        <v>2</v>
      </c>
      <c r="G181" s="2">
        <v>800</v>
      </c>
      <c r="H181" s="2">
        <v>87</v>
      </c>
      <c r="I181" s="2">
        <v>155</v>
      </c>
      <c r="J181" s="2">
        <v>119</v>
      </c>
      <c r="K181" s="2">
        <v>439</v>
      </c>
      <c r="L181" s="2">
        <v>417</v>
      </c>
      <c r="M181" s="2">
        <v>46</v>
      </c>
      <c r="N181" s="2">
        <v>87</v>
      </c>
      <c r="O181" s="2">
        <v>59</v>
      </c>
      <c r="P181" s="2">
        <v>225</v>
      </c>
      <c r="Q181" s="2">
        <v>383</v>
      </c>
      <c r="R181" s="2">
        <v>41</v>
      </c>
      <c r="S181" s="2">
        <v>68</v>
      </c>
      <c r="T181" s="2">
        <v>60</v>
      </c>
      <c r="U181" s="2">
        <v>214</v>
      </c>
      <c r="V181" s="2">
        <v>157</v>
      </c>
      <c r="W181" s="2" t="s">
        <v>721</v>
      </c>
      <c r="X181" s="2" t="s">
        <v>1065</v>
      </c>
      <c r="Y181" s="2" t="s">
        <v>130</v>
      </c>
      <c r="Z181" s="2" t="s">
        <v>251</v>
      </c>
      <c r="AA181" s="2">
        <v>49.540818000000002</v>
      </c>
      <c r="AB181" s="2">
        <v>7</v>
      </c>
      <c r="AC181" s="2">
        <v>800</v>
      </c>
      <c r="AG181"/>
    </row>
    <row r="182" spans="1:33">
      <c r="A182" s="2">
        <v>756</v>
      </c>
      <c r="B182" s="2">
        <v>140500010</v>
      </c>
      <c r="C182" s="2" t="s">
        <v>1066</v>
      </c>
      <c r="D182" s="2" t="s">
        <v>25</v>
      </c>
      <c r="E182" s="2" t="s">
        <v>50</v>
      </c>
      <c r="F182" s="2" t="s">
        <v>2</v>
      </c>
      <c r="G182" s="2">
        <v>795</v>
      </c>
      <c r="H182" s="2">
        <v>100</v>
      </c>
      <c r="I182" s="2">
        <v>157</v>
      </c>
      <c r="J182" s="2">
        <v>103</v>
      </c>
      <c r="K182" s="2">
        <v>435</v>
      </c>
      <c r="L182" s="2">
        <v>413</v>
      </c>
      <c r="M182" s="2">
        <v>51</v>
      </c>
      <c r="N182" s="2">
        <v>73</v>
      </c>
      <c r="O182" s="2">
        <v>64</v>
      </c>
      <c r="P182" s="2">
        <v>225</v>
      </c>
      <c r="Q182" s="2">
        <v>382</v>
      </c>
      <c r="R182" s="2">
        <v>49</v>
      </c>
      <c r="S182" s="2">
        <v>84</v>
      </c>
      <c r="T182" s="2">
        <v>39</v>
      </c>
      <c r="U182" s="2">
        <v>210</v>
      </c>
      <c r="V182" s="2">
        <v>186</v>
      </c>
      <c r="W182" s="2" t="s">
        <v>721</v>
      </c>
      <c r="X182" s="2" t="s">
        <v>1067</v>
      </c>
      <c r="Y182" s="2" t="s">
        <v>650</v>
      </c>
      <c r="Z182" s="2" t="s">
        <v>251</v>
      </c>
      <c r="AA182" s="2">
        <v>48.302976999999998</v>
      </c>
      <c r="AB182" s="2">
        <v>7</v>
      </c>
      <c r="AC182" s="2">
        <v>795</v>
      </c>
      <c r="AG182"/>
    </row>
    <row r="183" spans="1:33">
      <c r="A183" s="2">
        <v>757</v>
      </c>
      <c r="B183" s="2">
        <v>140300100</v>
      </c>
      <c r="C183" s="2" t="s">
        <v>1068</v>
      </c>
      <c r="D183" s="2" t="s">
        <v>25</v>
      </c>
      <c r="E183" s="2" t="s">
        <v>48</v>
      </c>
      <c r="F183" s="2" t="s">
        <v>2</v>
      </c>
      <c r="G183" s="2">
        <v>275</v>
      </c>
      <c r="H183" s="2">
        <v>25</v>
      </c>
      <c r="I183" s="2">
        <v>44</v>
      </c>
      <c r="J183" s="2">
        <v>43</v>
      </c>
      <c r="K183" s="2">
        <v>163</v>
      </c>
      <c r="L183" s="2">
        <v>143</v>
      </c>
      <c r="M183" s="2">
        <v>10</v>
      </c>
      <c r="N183" s="2">
        <v>22</v>
      </c>
      <c r="O183" s="2">
        <v>25</v>
      </c>
      <c r="P183" s="2">
        <v>86</v>
      </c>
      <c r="Q183" s="2">
        <v>132</v>
      </c>
      <c r="R183" s="2">
        <v>15</v>
      </c>
      <c r="S183" s="2">
        <v>22</v>
      </c>
      <c r="T183" s="2">
        <v>18</v>
      </c>
      <c r="U183" s="2">
        <v>77</v>
      </c>
      <c r="V183" s="2">
        <v>56</v>
      </c>
      <c r="W183" s="2" t="s">
        <v>721</v>
      </c>
      <c r="X183" s="2" t="s">
        <v>1069</v>
      </c>
      <c r="Y183" s="2" t="s">
        <v>51</v>
      </c>
      <c r="Z183" s="2" t="s">
        <v>251</v>
      </c>
      <c r="AA183" s="2">
        <v>4.2618900000000002</v>
      </c>
      <c r="AB183" s="2">
        <v>7</v>
      </c>
      <c r="AC183" s="2">
        <v>275</v>
      </c>
      <c r="AG183"/>
    </row>
    <row r="184" spans="1:33">
      <c r="A184" s="2">
        <v>758</v>
      </c>
      <c r="B184" s="2">
        <v>140500030</v>
      </c>
      <c r="C184" s="2" t="s">
        <v>1070</v>
      </c>
      <c r="D184" s="2" t="s">
        <v>25</v>
      </c>
      <c r="E184" s="2" t="s">
        <v>50</v>
      </c>
      <c r="F184" s="2" t="s">
        <v>2</v>
      </c>
      <c r="G184" s="2">
        <v>623</v>
      </c>
      <c r="H184" s="2">
        <v>88</v>
      </c>
      <c r="I184" s="2">
        <v>143</v>
      </c>
      <c r="J184" s="2">
        <v>76</v>
      </c>
      <c r="K184" s="2">
        <v>316</v>
      </c>
      <c r="L184" s="2">
        <v>310</v>
      </c>
      <c r="M184" s="2">
        <v>47</v>
      </c>
      <c r="N184" s="2">
        <v>65</v>
      </c>
      <c r="O184" s="2">
        <v>36</v>
      </c>
      <c r="P184" s="2">
        <v>162</v>
      </c>
      <c r="Q184" s="2">
        <v>313</v>
      </c>
      <c r="R184" s="2">
        <v>41</v>
      </c>
      <c r="S184" s="2">
        <v>78</v>
      </c>
      <c r="T184" s="2">
        <v>40</v>
      </c>
      <c r="U184" s="2">
        <v>154</v>
      </c>
      <c r="V184" s="2">
        <v>136</v>
      </c>
      <c r="W184" s="2" t="s">
        <v>721</v>
      </c>
      <c r="X184" s="2" t="s">
        <v>1071</v>
      </c>
      <c r="Y184" s="2" t="s">
        <v>129</v>
      </c>
      <c r="Z184" s="2" t="s">
        <v>251</v>
      </c>
      <c r="AA184" s="2">
        <v>13.409824</v>
      </c>
      <c r="AB184" s="2">
        <v>7</v>
      </c>
      <c r="AC184" s="2">
        <v>623</v>
      </c>
      <c r="AG184"/>
    </row>
    <row r="185" spans="1:33">
      <c r="A185" s="2">
        <v>759</v>
      </c>
      <c r="B185" s="2">
        <v>140500040</v>
      </c>
      <c r="C185" s="2" t="s">
        <v>1072</v>
      </c>
      <c r="D185" s="2" t="s">
        <v>25</v>
      </c>
      <c r="E185" s="2" t="s">
        <v>50</v>
      </c>
      <c r="F185" s="2" t="s">
        <v>2</v>
      </c>
      <c r="G185" s="2">
        <v>557</v>
      </c>
      <c r="H185" s="2">
        <v>54</v>
      </c>
      <c r="I185" s="2">
        <v>124</v>
      </c>
      <c r="J185" s="2">
        <v>79</v>
      </c>
      <c r="K185" s="2">
        <v>300</v>
      </c>
      <c r="L185" s="2">
        <v>280</v>
      </c>
      <c r="M185" s="2">
        <v>30</v>
      </c>
      <c r="N185" s="2">
        <v>65</v>
      </c>
      <c r="O185" s="2">
        <v>43</v>
      </c>
      <c r="P185" s="2">
        <v>142</v>
      </c>
      <c r="Q185" s="2">
        <v>277</v>
      </c>
      <c r="R185" s="2">
        <v>24</v>
      </c>
      <c r="S185" s="2">
        <v>59</v>
      </c>
      <c r="T185" s="2">
        <v>36</v>
      </c>
      <c r="U185" s="2">
        <v>158</v>
      </c>
      <c r="V185" s="2">
        <v>130</v>
      </c>
      <c r="W185" s="2" t="s">
        <v>721</v>
      </c>
      <c r="X185" s="2" t="s">
        <v>1073</v>
      </c>
      <c r="Y185" s="2" t="s">
        <v>148</v>
      </c>
      <c r="Z185" s="2" t="s">
        <v>251</v>
      </c>
      <c r="AA185" s="2">
        <v>24.540979</v>
      </c>
      <c r="AB185" s="2">
        <v>7</v>
      </c>
      <c r="AC185" s="2">
        <v>557</v>
      </c>
      <c r="AG185"/>
    </row>
    <row r="186" spans="1:33">
      <c r="A186" s="2">
        <v>760</v>
      </c>
      <c r="B186" s="2">
        <v>140400000</v>
      </c>
      <c r="C186" s="2" t="s">
        <v>1074</v>
      </c>
      <c r="D186" s="2" t="s">
        <v>25</v>
      </c>
      <c r="E186" s="2" t="s">
        <v>49</v>
      </c>
      <c r="F186" s="2" t="s">
        <v>2</v>
      </c>
      <c r="G186" s="2">
        <v>455</v>
      </c>
      <c r="H186" s="2">
        <v>53</v>
      </c>
      <c r="I186" s="2">
        <v>77</v>
      </c>
      <c r="J186" s="2">
        <v>87</v>
      </c>
      <c r="K186" s="2">
        <v>238</v>
      </c>
      <c r="L186" s="2">
        <v>246</v>
      </c>
      <c r="M186" s="2">
        <v>28</v>
      </c>
      <c r="N186" s="2">
        <v>43</v>
      </c>
      <c r="O186" s="2">
        <v>46</v>
      </c>
      <c r="P186" s="2">
        <v>129</v>
      </c>
      <c r="Q186" s="2">
        <v>209</v>
      </c>
      <c r="R186" s="2">
        <v>25</v>
      </c>
      <c r="S186" s="2">
        <v>34</v>
      </c>
      <c r="T186" s="2">
        <v>41</v>
      </c>
      <c r="U186" s="2">
        <v>109</v>
      </c>
      <c r="V186" s="2">
        <v>98</v>
      </c>
      <c r="W186" s="2" t="s">
        <v>721</v>
      </c>
      <c r="X186" s="2" t="s">
        <v>1075</v>
      </c>
      <c r="Y186" s="2" t="s">
        <v>665</v>
      </c>
      <c r="Z186" s="2" t="s">
        <v>251</v>
      </c>
      <c r="AA186" s="2">
        <v>18.635269999999998</v>
      </c>
      <c r="AB186" s="2">
        <v>7</v>
      </c>
      <c r="AC186" s="2">
        <v>455</v>
      </c>
      <c r="AG186"/>
    </row>
    <row r="187" spans="1:33">
      <c r="A187" s="2">
        <v>761</v>
      </c>
      <c r="B187" s="2">
        <v>140400120</v>
      </c>
      <c r="C187" s="2" t="s">
        <v>1076</v>
      </c>
      <c r="D187" s="2" t="s">
        <v>25</v>
      </c>
      <c r="E187" s="2" t="s">
        <v>49</v>
      </c>
      <c r="F187" s="2" t="s">
        <v>2</v>
      </c>
      <c r="G187" s="2">
        <v>332</v>
      </c>
      <c r="H187" s="2">
        <v>35</v>
      </c>
      <c r="I187" s="2">
        <v>67</v>
      </c>
      <c r="J187" s="2">
        <v>40</v>
      </c>
      <c r="K187" s="2">
        <v>190</v>
      </c>
      <c r="L187" s="2">
        <v>169</v>
      </c>
      <c r="M187" s="2">
        <v>17</v>
      </c>
      <c r="N187" s="2">
        <v>37</v>
      </c>
      <c r="O187" s="2">
        <v>19</v>
      </c>
      <c r="P187" s="2">
        <v>96</v>
      </c>
      <c r="Q187" s="2">
        <v>163</v>
      </c>
      <c r="R187" s="2">
        <v>18</v>
      </c>
      <c r="S187" s="2">
        <v>30</v>
      </c>
      <c r="T187" s="2">
        <v>21</v>
      </c>
      <c r="U187" s="2">
        <v>94</v>
      </c>
      <c r="V187" s="2">
        <v>82</v>
      </c>
      <c r="W187" s="2" t="s">
        <v>721</v>
      </c>
      <c r="X187" s="2" t="s">
        <v>1077</v>
      </c>
      <c r="Y187" s="2" t="s">
        <v>665</v>
      </c>
      <c r="Z187" s="2" t="s">
        <v>251</v>
      </c>
      <c r="AA187" s="2">
        <v>8.5636489999999998</v>
      </c>
      <c r="AB187" s="2">
        <v>7</v>
      </c>
      <c r="AC187" s="2">
        <v>332</v>
      </c>
      <c r="AG187"/>
    </row>
    <row r="188" spans="1:33">
      <c r="A188" s="2">
        <v>766</v>
      </c>
      <c r="B188" s="2">
        <v>140500020</v>
      </c>
      <c r="C188" s="2" t="s">
        <v>1078</v>
      </c>
      <c r="D188" s="2" t="s">
        <v>25</v>
      </c>
      <c r="E188" s="2" t="s">
        <v>50</v>
      </c>
      <c r="F188" s="2" t="s">
        <v>2</v>
      </c>
      <c r="G188" s="2">
        <v>685</v>
      </c>
      <c r="H188" s="2">
        <v>98</v>
      </c>
      <c r="I188" s="2">
        <v>152</v>
      </c>
      <c r="J188" s="2">
        <v>98</v>
      </c>
      <c r="K188" s="2">
        <v>337</v>
      </c>
      <c r="L188" s="2">
        <v>357</v>
      </c>
      <c r="M188" s="2">
        <v>54</v>
      </c>
      <c r="N188" s="2">
        <v>83</v>
      </c>
      <c r="O188" s="2">
        <v>55</v>
      </c>
      <c r="P188" s="2">
        <v>165</v>
      </c>
      <c r="Q188" s="2">
        <v>328</v>
      </c>
      <c r="R188" s="2">
        <v>44</v>
      </c>
      <c r="S188" s="2">
        <v>69</v>
      </c>
      <c r="T188" s="2">
        <v>43</v>
      </c>
      <c r="U188" s="2">
        <v>172</v>
      </c>
      <c r="V188" s="2">
        <v>146</v>
      </c>
      <c r="W188" s="2" t="s">
        <v>721</v>
      </c>
      <c r="X188" s="2" t="s">
        <v>1079</v>
      </c>
      <c r="Y188" s="2" t="s">
        <v>135</v>
      </c>
      <c r="Z188" s="2" t="s">
        <v>251</v>
      </c>
      <c r="AA188" s="2">
        <v>7.7388519999999996</v>
      </c>
      <c r="AB188" s="2">
        <v>7</v>
      </c>
      <c r="AC188" s="2">
        <v>685</v>
      </c>
      <c r="AG188"/>
    </row>
    <row r="189" spans="1:33">
      <c r="A189" s="2">
        <v>776</v>
      </c>
      <c r="B189" s="2">
        <v>10100280</v>
      </c>
      <c r="C189" s="2" t="s">
        <v>1080</v>
      </c>
      <c r="D189" s="2" t="s">
        <v>33</v>
      </c>
      <c r="E189" s="2" t="s">
        <v>33</v>
      </c>
      <c r="F189" s="2" t="s">
        <v>2</v>
      </c>
      <c r="G189" s="2">
        <v>437</v>
      </c>
      <c r="H189" s="2">
        <v>29</v>
      </c>
      <c r="I189" s="2">
        <v>42</v>
      </c>
      <c r="J189" s="2">
        <v>52</v>
      </c>
      <c r="K189" s="2">
        <v>314</v>
      </c>
      <c r="L189" s="2">
        <v>236</v>
      </c>
      <c r="M189" s="2">
        <v>13</v>
      </c>
      <c r="N189" s="2">
        <v>30</v>
      </c>
      <c r="O189" s="2">
        <v>28</v>
      </c>
      <c r="P189" s="2">
        <v>165</v>
      </c>
      <c r="Q189" s="2">
        <v>201</v>
      </c>
      <c r="R189" s="2">
        <v>16</v>
      </c>
      <c r="S189" s="2">
        <v>12</v>
      </c>
      <c r="T189" s="2">
        <v>24</v>
      </c>
      <c r="U189" s="2">
        <v>149</v>
      </c>
      <c r="V189" s="2">
        <v>98</v>
      </c>
      <c r="W189" s="2" t="s">
        <v>721</v>
      </c>
      <c r="X189" s="2" t="s">
        <v>1081</v>
      </c>
      <c r="Y189" s="2" t="s">
        <v>180</v>
      </c>
      <c r="Z189" s="2" t="s">
        <v>249</v>
      </c>
      <c r="AA189" s="2">
        <v>226.83510999999999</v>
      </c>
      <c r="AB189" s="2">
        <v>10</v>
      </c>
      <c r="AC189" s="2">
        <v>437</v>
      </c>
      <c r="AG189"/>
    </row>
    <row r="190" spans="1:33">
      <c r="A190" s="2">
        <v>777</v>
      </c>
      <c r="B190" s="2">
        <v>10100310</v>
      </c>
      <c r="C190" s="2" t="s">
        <v>1082</v>
      </c>
      <c r="D190" s="2" t="s">
        <v>33</v>
      </c>
      <c r="E190" s="2" t="s">
        <v>33</v>
      </c>
      <c r="F190" s="2" t="s">
        <v>2</v>
      </c>
      <c r="G190" s="2">
        <v>199</v>
      </c>
      <c r="H190" s="2">
        <v>20</v>
      </c>
      <c r="I190" s="2">
        <v>32</v>
      </c>
      <c r="J190" s="2">
        <v>31</v>
      </c>
      <c r="K190" s="2">
        <v>116</v>
      </c>
      <c r="L190" s="2">
        <v>101</v>
      </c>
      <c r="M190" s="2">
        <v>9</v>
      </c>
      <c r="N190" s="2">
        <v>17</v>
      </c>
      <c r="O190" s="2">
        <v>16</v>
      </c>
      <c r="P190" s="2">
        <v>59</v>
      </c>
      <c r="Q190" s="2">
        <v>98</v>
      </c>
      <c r="R190" s="2">
        <v>11</v>
      </c>
      <c r="S190" s="2">
        <v>15</v>
      </c>
      <c r="T190" s="2">
        <v>15</v>
      </c>
      <c r="U190" s="2">
        <v>57</v>
      </c>
      <c r="V190" s="2">
        <v>42</v>
      </c>
      <c r="W190" s="2" t="s">
        <v>721</v>
      </c>
      <c r="X190" s="2" t="s">
        <v>1083</v>
      </c>
      <c r="Y190" s="2" t="s">
        <v>180</v>
      </c>
      <c r="Z190" s="2" t="s">
        <v>249</v>
      </c>
      <c r="AA190" s="2">
        <v>40.278359999999999</v>
      </c>
      <c r="AB190" s="2">
        <v>10</v>
      </c>
      <c r="AC190" s="2">
        <v>199</v>
      </c>
      <c r="AG190"/>
    </row>
    <row r="191" spans="1:33">
      <c r="A191" s="2">
        <v>778</v>
      </c>
      <c r="B191" s="2">
        <v>10100360</v>
      </c>
      <c r="C191" s="2" t="s">
        <v>1084</v>
      </c>
      <c r="D191" s="2" t="s">
        <v>33</v>
      </c>
      <c r="E191" s="2" t="s">
        <v>33</v>
      </c>
      <c r="F191" s="2" t="s">
        <v>2</v>
      </c>
      <c r="G191" s="2">
        <v>373</v>
      </c>
      <c r="H191" s="2">
        <v>35</v>
      </c>
      <c r="I191" s="2">
        <v>50</v>
      </c>
      <c r="J191" s="2">
        <v>42</v>
      </c>
      <c r="K191" s="2">
        <v>246</v>
      </c>
      <c r="L191" s="2">
        <v>191</v>
      </c>
      <c r="M191" s="2">
        <v>17</v>
      </c>
      <c r="N191" s="2">
        <v>22</v>
      </c>
      <c r="O191" s="2">
        <v>16</v>
      </c>
      <c r="P191" s="2">
        <v>136</v>
      </c>
      <c r="Q191" s="2">
        <v>182</v>
      </c>
      <c r="R191" s="2">
        <v>18</v>
      </c>
      <c r="S191" s="2">
        <v>28</v>
      </c>
      <c r="T191" s="2">
        <v>26</v>
      </c>
      <c r="U191" s="2">
        <v>110</v>
      </c>
      <c r="V191" s="2">
        <v>77</v>
      </c>
      <c r="W191" s="2" t="s">
        <v>721</v>
      </c>
      <c r="X191" s="2" t="s">
        <v>1085</v>
      </c>
      <c r="Y191" s="2" t="s">
        <v>180</v>
      </c>
      <c r="Z191" s="2" t="s">
        <v>249</v>
      </c>
      <c r="AA191" s="2">
        <v>104.23162600000001</v>
      </c>
      <c r="AB191" s="2">
        <v>10</v>
      </c>
      <c r="AC191" s="2">
        <v>373</v>
      </c>
      <c r="AG191"/>
    </row>
    <row r="192" spans="1:33">
      <c r="A192" s="2">
        <v>779</v>
      </c>
      <c r="B192" s="2">
        <v>10100370</v>
      </c>
      <c r="C192" s="2" t="s">
        <v>1086</v>
      </c>
      <c r="D192" s="2" t="s">
        <v>33</v>
      </c>
      <c r="E192" s="2" t="s">
        <v>33</v>
      </c>
      <c r="F192" s="2" t="s">
        <v>2</v>
      </c>
      <c r="G192" s="2">
        <v>58</v>
      </c>
      <c r="H192" s="2">
        <v>4</v>
      </c>
      <c r="I192" s="2">
        <v>10</v>
      </c>
      <c r="J192" s="2">
        <v>5</v>
      </c>
      <c r="K192" s="2">
        <v>39</v>
      </c>
      <c r="L192" s="2">
        <v>29</v>
      </c>
      <c r="M192" s="2">
        <v>2</v>
      </c>
      <c r="N192" s="2">
        <v>5</v>
      </c>
      <c r="O192" s="2">
        <v>3</v>
      </c>
      <c r="P192" s="2">
        <v>19</v>
      </c>
      <c r="Q192" s="2">
        <v>29</v>
      </c>
      <c r="R192" s="2">
        <v>2</v>
      </c>
      <c r="S192" s="2">
        <v>5</v>
      </c>
      <c r="T192" s="2">
        <v>2</v>
      </c>
      <c r="U192" s="2">
        <v>20</v>
      </c>
      <c r="V192" s="2">
        <v>13</v>
      </c>
      <c r="W192" s="2" t="s">
        <v>721</v>
      </c>
      <c r="X192" s="2" t="s">
        <v>1087</v>
      </c>
      <c r="Y192" s="2" t="s">
        <v>180</v>
      </c>
      <c r="Z192" s="2" t="s">
        <v>249</v>
      </c>
      <c r="AA192" s="2">
        <v>25.255344000000001</v>
      </c>
      <c r="AB192" s="2">
        <v>10</v>
      </c>
      <c r="AC192" s="2">
        <v>58</v>
      </c>
      <c r="AG192"/>
    </row>
    <row r="193" spans="1:33">
      <c r="A193" s="2">
        <v>780</v>
      </c>
      <c r="B193" s="2">
        <v>10100500</v>
      </c>
      <c r="C193" s="2" t="s">
        <v>231</v>
      </c>
      <c r="D193" s="2" t="s">
        <v>33</v>
      </c>
      <c r="E193" s="2" t="s">
        <v>33</v>
      </c>
      <c r="F193" s="2" t="s">
        <v>2</v>
      </c>
      <c r="G193" s="2">
        <v>291</v>
      </c>
      <c r="H193" s="2">
        <v>37</v>
      </c>
      <c r="I193" s="2">
        <v>34</v>
      </c>
      <c r="J193" s="2">
        <v>35</v>
      </c>
      <c r="K193" s="2">
        <v>185</v>
      </c>
      <c r="L193" s="2">
        <v>145</v>
      </c>
      <c r="M193" s="2">
        <v>18</v>
      </c>
      <c r="N193" s="2">
        <v>13</v>
      </c>
      <c r="O193" s="2">
        <v>17</v>
      </c>
      <c r="P193" s="2">
        <v>97</v>
      </c>
      <c r="Q193" s="2">
        <v>146</v>
      </c>
      <c r="R193" s="2">
        <v>19</v>
      </c>
      <c r="S193" s="2">
        <v>21</v>
      </c>
      <c r="T193" s="2">
        <v>18</v>
      </c>
      <c r="U193" s="2">
        <v>88</v>
      </c>
      <c r="V193" s="2">
        <v>64</v>
      </c>
      <c r="W193" s="2" t="s">
        <v>721</v>
      </c>
      <c r="X193" s="2" t="s">
        <v>1088</v>
      </c>
      <c r="Y193" s="2" t="s">
        <v>211</v>
      </c>
      <c r="Z193" s="2" t="s">
        <v>249</v>
      </c>
      <c r="AA193" s="2">
        <v>81.868955</v>
      </c>
      <c r="AB193" s="2">
        <v>10</v>
      </c>
      <c r="AC193" s="2">
        <v>291</v>
      </c>
      <c r="AG193"/>
    </row>
    <row r="194" spans="1:33">
      <c r="A194" s="2">
        <v>781</v>
      </c>
      <c r="B194" s="2">
        <v>10100510</v>
      </c>
      <c r="C194" s="2" t="s">
        <v>1089</v>
      </c>
      <c r="D194" s="2" t="s">
        <v>33</v>
      </c>
      <c r="E194" s="2" t="s">
        <v>33</v>
      </c>
      <c r="F194" s="2" t="s">
        <v>2</v>
      </c>
      <c r="G194" s="2">
        <v>1044</v>
      </c>
      <c r="H194" s="2">
        <v>120</v>
      </c>
      <c r="I194" s="2">
        <v>195</v>
      </c>
      <c r="J194" s="2">
        <v>150</v>
      </c>
      <c r="K194" s="2">
        <v>579</v>
      </c>
      <c r="L194" s="2">
        <v>542</v>
      </c>
      <c r="M194" s="2">
        <v>66</v>
      </c>
      <c r="N194" s="2">
        <v>105</v>
      </c>
      <c r="O194" s="2">
        <v>82</v>
      </c>
      <c r="P194" s="2">
        <v>289</v>
      </c>
      <c r="Q194" s="2">
        <v>502</v>
      </c>
      <c r="R194" s="2">
        <v>54</v>
      </c>
      <c r="S194" s="2">
        <v>90</v>
      </c>
      <c r="T194" s="2">
        <v>68</v>
      </c>
      <c r="U194" s="2">
        <v>290</v>
      </c>
      <c r="V194" s="2">
        <v>196</v>
      </c>
      <c r="W194" s="2" t="s">
        <v>721</v>
      </c>
      <c r="X194" s="2" t="s">
        <v>1090</v>
      </c>
      <c r="Y194" s="2" t="s">
        <v>211</v>
      </c>
      <c r="Z194" s="2" t="s">
        <v>249</v>
      </c>
      <c r="AA194" s="2">
        <v>73.832818000000003</v>
      </c>
      <c r="AB194" s="2">
        <v>10</v>
      </c>
      <c r="AC194" s="2">
        <v>1044</v>
      </c>
      <c r="AG194"/>
    </row>
    <row r="195" spans="1:33">
      <c r="A195" s="2">
        <v>782</v>
      </c>
      <c r="B195" s="2">
        <v>10100590</v>
      </c>
      <c r="C195" s="2" t="s">
        <v>1091</v>
      </c>
      <c r="D195" s="2" t="s">
        <v>33</v>
      </c>
      <c r="E195" s="2" t="s">
        <v>33</v>
      </c>
      <c r="F195" s="2" t="s">
        <v>2</v>
      </c>
      <c r="G195" s="2">
        <v>368</v>
      </c>
      <c r="H195" s="2">
        <v>30</v>
      </c>
      <c r="I195" s="2">
        <v>46</v>
      </c>
      <c r="J195" s="2">
        <v>38</v>
      </c>
      <c r="K195" s="2">
        <v>254</v>
      </c>
      <c r="L195" s="2">
        <v>181</v>
      </c>
      <c r="M195" s="2">
        <v>10</v>
      </c>
      <c r="N195" s="2">
        <v>27</v>
      </c>
      <c r="O195" s="2">
        <v>15</v>
      </c>
      <c r="P195" s="2">
        <v>129</v>
      </c>
      <c r="Q195" s="2">
        <v>187</v>
      </c>
      <c r="R195" s="2">
        <v>20</v>
      </c>
      <c r="S195" s="2">
        <v>19</v>
      </c>
      <c r="T195" s="2">
        <v>23</v>
      </c>
      <c r="U195" s="2">
        <v>125</v>
      </c>
      <c r="V195" s="2">
        <v>90</v>
      </c>
      <c r="W195" s="2" t="s">
        <v>721</v>
      </c>
      <c r="X195" s="2" t="s">
        <v>1092</v>
      </c>
      <c r="Y195" s="2" t="s">
        <v>180</v>
      </c>
      <c r="Z195" s="2" t="s">
        <v>249</v>
      </c>
      <c r="AA195" s="2">
        <v>232.97589199999999</v>
      </c>
      <c r="AB195" s="2">
        <v>10</v>
      </c>
      <c r="AC195" s="2">
        <v>368</v>
      </c>
      <c r="AG195"/>
    </row>
    <row r="196" spans="1:33">
      <c r="A196" s="2">
        <v>783</v>
      </c>
      <c r="B196" s="2">
        <v>10111004</v>
      </c>
      <c r="C196" s="2" t="s">
        <v>1093</v>
      </c>
      <c r="D196" s="2" t="s">
        <v>33</v>
      </c>
      <c r="E196" s="2" t="s">
        <v>33</v>
      </c>
      <c r="F196" s="2" t="s">
        <v>251</v>
      </c>
      <c r="G196" s="2">
        <v>224</v>
      </c>
      <c r="H196" s="2">
        <v>14</v>
      </c>
      <c r="I196" s="2">
        <v>27</v>
      </c>
      <c r="J196" s="2">
        <v>29</v>
      </c>
      <c r="K196" s="2">
        <v>154</v>
      </c>
      <c r="L196" s="2">
        <v>100</v>
      </c>
      <c r="M196" s="2">
        <v>6</v>
      </c>
      <c r="N196" s="2">
        <v>12</v>
      </c>
      <c r="O196" s="2">
        <v>13</v>
      </c>
      <c r="P196" s="2">
        <v>69</v>
      </c>
      <c r="Q196" s="2">
        <v>124</v>
      </c>
      <c r="R196" s="2">
        <v>8</v>
      </c>
      <c r="S196" s="2">
        <v>15</v>
      </c>
      <c r="T196" s="2">
        <v>16</v>
      </c>
      <c r="U196" s="2">
        <v>85</v>
      </c>
      <c r="V196" s="2">
        <v>65</v>
      </c>
      <c r="W196" s="2" t="s">
        <v>773</v>
      </c>
      <c r="X196" s="2" t="s">
        <v>1094</v>
      </c>
      <c r="Y196" s="2" t="s">
        <v>180</v>
      </c>
      <c r="Z196" s="2" t="s">
        <v>249</v>
      </c>
      <c r="AA196" s="2">
        <v>1200.31465</v>
      </c>
      <c r="AB196" s="2">
        <v>10</v>
      </c>
      <c r="AC196" s="2">
        <v>224</v>
      </c>
      <c r="AG196"/>
    </row>
    <row r="197" spans="1:33">
      <c r="A197" s="2">
        <v>784</v>
      </c>
      <c r="B197" s="2">
        <v>10111020</v>
      </c>
      <c r="C197" s="2" t="s">
        <v>1095</v>
      </c>
      <c r="D197" s="2" t="s">
        <v>33</v>
      </c>
      <c r="E197" s="2" t="s">
        <v>33</v>
      </c>
      <c r="F197" s="2" t="s">
        <v>251</v>
      </c>
      <c r="G197" s="2">
        <v>293</v>
      </c>
      <c r="H197" s="2">
        <v>23</v>
      </c>
      <c r="I197" s="2">
        <v>41</v>
      </c>
      <c r="J197" s="2">
        <v>39</v>
      </c>
      <c r="K197" s="2">
        <v>190</v>
      </c>
      <c r="L197" s="2">
        <v>153</v>
      </c>
      <c r="M197" s="2">
        <v>15</v>
      </c>
      <c r="N197" s="2">
        <v>24</v>
      </c>
      <c r="O197" s="2">
        <v>18</v>
      </c>
      <c r="P197" s="2">
        <v>96</v>
      </c>
      <c r="Q197" s="2">
        <v>140</v>
      </c>
      <c r="R197" s="2">
        <v>8</v>
      </c>
      <c r="S197" s="2">
        <v>17</v>
      </c>
      <c r="T197" s="2">
        <v>21</v>
      </c>
      <c r="U197" s="2">
        <v>94</v>
      </c>
      <c r="V197" s="2">
        <v>72</v>
      </c>
      <c r="W197" s="2" t="s">
        <v>773</v>
      </c>
      <c r="X197" s="2" t="s">
        <v>1096</v>
      </c>
      <c r="Y197" s="2" t="s">
        <v>180</v>
      </c>
      <c r="Z197" s="2" t="s">
        <v>249</v>
      </c>
      <c r="AA197" s="2">
        <v>1598.3195760000001</v>
      </c>
      <c r="AB197" s="2">
        <v>10</v>
      </c>
      <c r="AC197" s="2">
        <v>293</v>
      </c>
      <c r="AG197"/>
    </row>
    <row r="198" spans="1:33">
      <c r="A198" s="2">
        <v>785</v>
      </c>
      <c r="B198" s="2">
        <v>10111035</v>
      </c>
      <c r="C198" s="2" t="s">
        <v>1097</v>
      </c>
      <c r="D198" s="2" t="s">
        <v>33</v>
      </c>
      <c r="E198" s="2" t="s">
        <v>33</v>
      </c>
      <c r="F198" s="2" t="s">
        <v>251</v>
      </c>
      <c r="G198" s="2">
        <v>274</v>
      </c>
      <c r="H198" s="2">
        <v>35</v>
      </c>
      <c r="I198" s="2">
        <v>46</v>
      </c>
      <c r="J198" s="2">
        <v>25</v>
      </c>
      <c r="K198" s="2">
        <v>168</v>
      </c>
      <c r="L198" s="2">
        <v>136</v>
      </c>
      <c r="M198" s="2">
        <v>14</v>
      </c>
      <c r="N198" s="2">
        <v>22</v>
      </c>
      <c r="O198" s="2">
        <v>13</v>
      </c>
      <c r="P198" s="2">
        <v>87</v>
      </c>
      <c r="Q198" s="2">
        <v>138</v>
      </c>
      <c r="R198" s="2">
        <v>21</v>
      </c>
      <c r="S198" s="2">
        <v>24</v>
      </c>
      <c r="T198" s="2">
        <v>12</v>
      </c>
      <c r="U198" s="2">
        <v>81</v>
      </c>
      <c r="V198" s="2">
        <v>64</v>
      </c>
      <c r="W198" s="2" t="s">
        <v>773</v>
      </c>
      <c r="X198" s="2" t="s">
        <v>1098</v>
      </c>
      <c r="Y198" s="2" t="s">
        <v>180</v>
      </c>
      <c r="Z198" s="2" t="s">
        <v>249</v>
      </c>
      <c r="AA198" s="2">
        <v>3593.9321260000002</v>
      </c>
      <c r="AB198" s="2">
        <v>10</v>
      </c>
      <c r="AC198" s="2">
        <v>274</v>
      </c>
      <c r="AG198"/>
    </row>
    <row r="199" spans="1:33">
      <c r="A199" s="2">
        <v>786</v>
      </c>
      <c r="B199" s="2">
        <v>10112000</v>
      </c>
      <c r="C199" s="2" t="s">
        <v>1099</v>
      </c>
      <c r="D199" s="2" t="s">
        <v>33</v>
      </c>
      <c r="E199" s="2" t="s">
        <v>33</v>
      </c>
      <c r="F199" s="2" t="s">
        <v>1100</v>
      </c>
      <c r="G199" s="2">
        <v>336</v>
      </c>
      <c r="H199" s="2">
        <v>17</v>
      </c>
      <c r="I199" s="2">
        <v>42</v>
      </c>
      <c r="J199" s="2">
        <v>49</v>
      </c>
      <c r="K199" s="2">
        <v>228</v>
      </c>
      <c r="L199" s="2">
        <v>173</v>
      </c>
      <c r="M199" s="2">
        <v>11</v>
      </c>
      <c r="N199" s="2">
        <v>20</v>
      </c>
      <c r="O199" s="2">
        <v>30</v>
      </c>
      <c r="P199" s="2">
        <v>112</v>
      </c>
      <c r="Q199" s="2">
        <v>163</v>
      </c>
      <c r="R199" s="2">
        <v>6</v>
      </c>
      <c r="S199" s="2">
        <v>22</v>
      </c>
      <c r="T199" s="2">
        <v>19</v>
      </c>
      <c r="U199" s="2">
        <v>116</v>
      </c>
      <c r="V199" s="2">
        <v>88</v>
      </c>
      <c r="W199" s="2" t="s">
        <v>773</v>
      </c>
      <c r="X199" s="2" t="s">
        <v>1101</v>
      </c>
      <c r="Y199" s="2" t="s">
        <v>180</v>
      </c>
      <c r="Z199" s="2" t="s">
        <v>249</v>
      </c>
      <c r="AA199" s="2">
        <v>3363.1609279999998</v>
      </c>
      <c r="AB199" s="2">
        <v>10</v>
      </c>
      <c r="AC199" s="2">
        <v>336</v>
      </c>
      <c r="AG199"/>
    </row>
    <row r="200" spans="1:33">
      <c r="A200" s="2">
        <v>787</v>
      </c>
      <c r="B200" s="2">
        <v>10112020</v>
      </c>
      <c r="C200" s="2" t="s">
        <v>1102</v>
      </c>
      <c r="D200" s="2" t="s">
        <v>33</v>
      </c>
      <c r="E200" s="2" t="s">
        <v>33</v>
      </c>
      <c r="F200" s="2" t="s">
        <v>1100</v>
      </c>
      <c r="G200" s="2">
        <v>294</v>
      </c>
      <c r="H200" s="2">
        <v>18</v>
      </c>
      <c r="I200" s="2">
        <v>27</v>
      </c>
      <c r="J200" s="2">
        <v>24</v>
      </c>
      <c r="K200" s="2">
        <v>225</v>
      </c>
      <c r="L200" s="2">
        <v>146</v>
      </c>
      <c r="M200" s="2">
        <v>7</v>
      </c>
      <c r="N200" s="2">
        <v>12</v>
      </c>
      <c r="O200" s="2">
        <v>10</v>
      </c>
      <c r="P200" s="2">
        <v>117</v>
      </c>
      <c r="Q200" s="2">
        <v>148</v>
      </c>
      <c r="R200" s="2">
        <v>11</v>
      </c>
      <c r="S200" s="2">
        <v>15</v>
      </c>
      <c r="T200" s="2">
        <v>14</v>
      </c>
      <c r="U200" s="2">
        <v>108</v>
      </c>
      <c r="V200" s="2">
        <v>80</v>
      </c>
      <c r="W200" s="2" t="s">
        <v>773</v>
      </c>
      <c r="X200" s="2" t="s">
        <v>1103</v>
      </c>
      <c r="Y200" s="2" t="s">
        <v>180</v>
      </c>
      <c r="Z200" s="2" t="s">
        <v>249</v>
      </c>
      <c r="AA200" s="2">
        <v>1352.770205</v>
      </c>
      <c r="AB200" s="2">
        <v>10</v>
      </c>
      <c r="AC200" s="2">
        <v>294</v>
      </c>
      <c r="AG200"/>
    </row>
    <row r="201" spans="1:33">
      <c r="A201" s="2">
        <v>788</v>
      </c>
      <c r="B201" s="2">
        <v>10113012</v>
      </c>
      <c r="C201" s="2" t="s">
        <v>846</v>
      </c>
      <c r="D201" s="2" t="s">
        <v>33</v>
      </c>
      <c r="E201" s="2" t="s">
        <v>33</v>
      </c>
      <c r="F201" s="2" t="s">
        <v>506</v>
      </c>
      <c r="G201" s="2">
        <v>346</v>
      </c>
      <c r="H201" s="2">
        <v>32</v>
      </c>
      <c r="I201" s="2">
        <v>43</v>
      </c>
      <c r="J201" s="2">
        <v>53</v>
      </c>
      <c r="K201" s="2">
        <v>218</v>
      </c>
      <c r="L201" s="2">
        <v>183</v>
      </c>
      <c r="M201" s="2">
        <v>16</v>
      </c>
      <c r="N201" s="2">
        <v>24</v>
      </c>
      <c r="O201" s="2">
        <v>28</v>
      </c>
      <c r="P201" s="2">
        <v>115</v>
      </c>
      <c r="Q201" s="2">
        <v>163</v>
      </c>
      <c r="R201" s="2">
        <v>16</v>
      </c>
      <c r="S201" s="2">
        <v>19</v>
      </c>
      <c r="T201" s="2">
        <v>25</v>
      </c>
      <c r="U201" s="2">
        <v>103</v>
      </c>
      <c r="V201" s="2">
        <v>67</v>
      </c>
      <c r="W201" s="2" t="s">
        <v>773</v>
      </c>
      <c r="X201" s="2" t="s">
        <v>1104</v>
      </c>
      <c r="Y201" s="2" t="s">
        <v>180</v>
      </c>
      <c r="Z201" s="2" t="s">
        <v>249</v>
      </c>
      <c r="AA201" s="2">
        <v>6686.2496140000003</v>
      </c>
      <c r="AB201" s="2">
        <v>10</v>
      </c>
      <c r="AC201" s="2">
        <v>346</v>
      </c>
      <c r="AG201"/>
    </row>
    <row r="202" spans="1:33">
      <c r="A202" s="2">
        <v>789</v>
      </c>
      <c r="B202" s="2">
        <v>10114000</v>
      </c>
      <c r="C202" s="2" t="s">
        <v>1105</v>
      </c>
      <c r="D202" s="2" t="s">
        <v>33</v>
      </c>
      <c r="E202" s="2" t="s">
        <v>33</v>
      </c>
      <c r="F202" s="2" t="s">
        <v>235</v>
      </c>
      <c r="G202" s="2">
        <v>384</v>
      </c>
      <c r="H202" s="2">
        <v>27</v>
      </c>
      <c r="I202" s="2">
        <v>40</v>
      </c>
      <c r="J202" s="2">
        <v>49</v>
      </c>
      <c r="K202" s="2">
        <v>268</v>
      </c>
      <c r="L202" s="2">
        <v>185</v>
      </c>
      <c r="M202" s="2">
        <v>15</v>
      </c>
      <c r="N202" s="2">
        <v>18</v>
      </c>
      <c r="O202" s="2">
        <v>22</v>
      </c>
      <c r="P202" s="2">
        <v>130</v>
      </c>
      <c r="Q202" s="2">
        <v>199</v>
      </c>
      <c r="R202" s="2">
        <v>12</v>
      </c>
      <c r="S202" s="2">
        <v>22</v>
      </c>
      <c r="T202" s="2">
        <v>27</v>
      </c>
      <c r="U202" s="2">
        <v>138</v>
      </c>
      <c r="V202" s="2">
        <v>105</v>
      </c>
      <c r="W202" s="2" t="s">
        <v>773</v>
      </c>
      <c r="X202" s="2" t="s">
        <v>1106</v>
      </c>
      <c r="Y202" s="2" t="s">
        <v>211</v>
      </c>
      <c r="Z202" s="2" t="s">
        <v>249</v>
      </c>
      <c r="AA202" s="2">
        <v>1592.38013</v>
      </c>
      <c r="AB202" s="2">
        <v>10</v>
      </c>
      <c r="AC202" s="2">
        <v>384</v>
      </c>
      <c r="AG202"/>
    </row>
    <row r="203" spans="1:33">
      <c r="A203" s="2">
        <v>790</v>
      </c>
      <c r="B203" s="2">
        <v>10114010</v>
      </c>
      <c r="C203" s="2" t="s">
        <v>1107</v>
      </c>
      <c r="D203" s="2" t="s">
        <v>33</v>
      </c>
      <c r="E203" s="2" t="s">
        <v>33</v>
      </c>
      <c r="F203" s="2" t="s">
        <v>235</v>
      </c>
      <c r="G203" s="2">
        <v>308</v>
      </c>
      <c r="H203" s="2">
        <v>23</v>
      </c>
      <c r="I203" s="2">
        <v>39</v>
      </c>
      <c r="J203" s="2">
        <v>71</v>
      </c>
      <c r="K203" s="2">
        <v>175</v>
      </c>
      <c r="L203" s="2">
        <v>123</v>
      </c>
      <c r="M203" s="2">
        <v>12</v>
      </c>
      <c r="N203" s="2">
        <v>13</v>
      </c>
      <c r="O203" s="2">
        <v>13</v>
      </c>
      <c r="P203" s="2">
        <v>85</v>
      </c>
      <c r="Q203" s="2">
        <v>185</v>
      </c>
      <c r="R203" s="2">
        <v>11</v>
      </c>
      <c r="S203" s="2">
        <v>26</v>
      </c>
      <c r="T203" s="2">
        <v>58</v>
      </c>
      <c r="U203" s="2">
        <v>90</v>
      </c>
      <c r="V203" s="2">
        <v>64</v>
      </c>
      <c r="W203" s="2" t="s">
        <v>773</v>
      </c>
      <c r="X203" s="2" t="s">
        <v>1108</v>
      </c>
      <c r="Y203" s="2" t="s">
        <v>211</v>
      </c>
      <c r="Z203" s="2" t="s">
        <v>249</v>
      </c>
      <c r="AA203" s="2">
        <v>1540.676727</v>
      </c>
      <c r="AB203" s="2">
        <v>10</v>
      </c>
      <c r="AC203" s="2">
        <v>308</v>
      </c>
      <c r="AG203"/>
    </row>
    <row r="204" spans="1:33">
      <c r="A204" s="2">
        <v>791</v>
      </c>
      <c r="B204" s="2">
        <v>10114020</v>
      </c>
      <c r="C204" s="2" t="s">
        <v>1109</v>
      </c>
      <c r="D204" s="2" t="s">
        <v>33</v>
      </c>
      <c r="E204" s="2" t="s">
        <v>33</v>
      </c>
      <c r="F204" s="2" t="s">
        <v>235</v>
      </c>
      <c r="G204" s="2">
        <v>385</v>
      </c>
      <c r="H204" s="2">
        <v>33</v>
      </c>
      <c r="I204" s="2">
        <v>33</v>
      </c>
      <c r="J204" s="2">
        <v>37</v>
      </c>
      <c r="K204" s="2">
        <v>282</v>
      </c>
      <c r="L204" s="2">
        <v>183</v>
      </c>
      <c r="M204" s="2">
        <v>18</v>
      </c>
      <c r="N204" s="2">
        <v>13</v>
      </c>
      <c r="O204" s="2">
        <v>23</v>
      </c>
      <c r="P204" s="2">
        <v>129</v>
      </c>
      <c r="Q204" s="2">
        <v>202</v>
      </c>
      <c r="R204" s="2">
        <v>15</v>
      </c>
      <c r="S204" s="2">
        <v>20</v>
      </c>
      <c r="T204" s="2">
        <v>14</v>
      </c>
      <c r="U204" s="2">
        <v>153</v>
      </c>
      <c r="V204" s="2">
        <v>96</v>
      </c>
      <c r="W204" s="2" t="s">
        <v>773</v>
      </c>
      <c r="X204" s="2" t="s">
        <v>1110</v>
      </c>
      <c r="Y204" s="2" t="s">
        <v>211</v>
      </c>
      <c r="Z204" s="2" t="s">
        <v>249</v>
      </c>
      <c r="AA204" s="2">
        <v>3084.3845710000001</v>
      </c>
      <c r="AB204" s="2">
        <v>10</v>
      </c>
      <c r="AC204" s="2">
        <v>385</v>
      </c>
      <c r="AG204"/>
    </row>
    <row r="205" spans="1:33">
      <c r="A205" s="2">
        <v>792</v>
      </c>
      <c r="B205" s="2">
        <v>10114036</v>
      </c>
      <c r="C205" s="2" t="s">
        <v>1111</v>
      </c>
      <c r="D205" s="2" t="s">
        <v>33</v>
      </c>
      <c r="E205" s="2" t="s">
        <v>33</v>
      </c>
      <c r="F205" s="2" t="s">
        <v>235</v>
      </c>
      <c r="G205" s="2">
        <v>562</v>
      </c>
      <c r="H205" s="2">
        <v>52</v>
      </c>
      <c r="I205" s="2">
        <v>76</v>
      </c>
      <c r="J205" s="2">
        <v>76</v>
      </c>
      <c r="K205" s="2">
        <v>358</v>
      </c>
      <c r="L205" s="2">
        <v>288</v>
      </c>
      <c r="M205" s="2">
        <v>31</v>
      </c>
      <c r="N205" s="2">
        <v>45</v>
      </c>
      <c r="O205" s="2">
        <v>40</v>
      </c>
      <c r="P205" s="2">
        <v>172</v>
      </c>
      <c r="Q205" s="2">
        <v>274</v>
      </c>
      <c r="R205" s="2">
        <v>21</v>
      </c>
      <c r="S205" s="2">
        <v>31</v>
      </c>
      <c r="T205" s="2">
        <v>36</v>
      </c>
      <c r="U205" s="2">
        <v>186</v>
      </c>
      <c r="V205" s="2">
        <v>118</v>
      </c>
      <c r="W205" s="2" t="s">
        <v>773</v>
      </c>
      <c r="X205" s="2" t="s">
        <v>1112</v>
      </c>
      <c r="Y205" s="2" t="s">
        <v>211</v>
      </c>
      <c r="Z205" s="2" t="s">
        <v>249</v>
      </c>
      <c r="AA205" s="2">
        <v>1329.4506819999999</v>
      </c>
      <c r="AB205" s="2">
        <v>10</v>
      </c>
      <c r="AC205" s="2">
        <v>562</v>
      </c>
      <c r="AG205"/>
    </row>
    <row r="206" spans="1:33">
      <c r="A206" s="2">
        <v>793</v>
      </c>
      <c r="B206" s="2">
        <v>10115008</v>
      </c>
      <c r="C206" s="2" t="s">
        <v>1113</v>
      </c>
      <c r="D206" s="2" t="s">
        <v>33</v>
      </c>
      <c r="E206" s="2" t="s">
        <v>33</v>
      </c>
      <c r="F206" s="2" t="s">
        <v>516</v>
      </c>
      <c r="G206" s="2">
        <v>373</v>
      </c>
      <c r="H206" s="2">
        <v>43</v>
      </c>
      <c r="I206" s="2">
        <v>42</v>
      </c>
      <c r="J206" s="2">
        <v>46</v>
      </c>
      <c r="K206" s="2">
        <v>242</v>
      </c>
      <c r="L206" s="2">
        <v>193</v>
      </c>
      <c r="M206" s="2">
        <v>23</v>
      </c>
      <c r="N206" s="2">
        <v>21</v>
      </c>
      <c r="O206" s="2">
        <v>25</v>
      </c>
      <c r="P206" s="2">
        <v>124</v>
      </c>
      <c r="Q206" s="2">
        <v>180</v>
      </c>
      <c r="R206" s="2">
        <v>20</v>
      </c>
      <c r="S206" s="2">
        <v>21</v>
      </c>
      <c r="T206" s="2">
        <v>21</v>
      </c>
      <c r="U206" s="2">
        <v>118</v>
      </c>
      <c r="V206" s="2">
        <v>71</v>
      </c>
      <c r="W206" s="2" t="s">
        <v>773</v>
      </c>
      <c r="X206" s="2" t="s">
        <v>1114</v>
      </c>
      <c r="Y206" s="2" t="s">
        <v>211</v>
      </c>
      <c r="Z206" s="2" t="s">
        <v>249</v>
      </c>
      <c r="AA206" s="2">
        <v>581.23682799999995</v>
      </c>
      <c r="AB206" s="2">
        <v>10</v>
      </c>
      <c r="AC206" s="2">
        <v>373</v>
      </c>
      <c r="AG206"/>
    </row>
    <row r="207" spans="1:33">
      <c r="A207" s="2">
        <v>794</v>
      </c>
      <c r="B207" s="2">
        <v>10115020</v>
      </c>
      <c r="C207" s="2" t="s">
        <v>1115</v>
      </c>
      <c r="D207" s="2" t="s">
        <v>33</v>
      </c>
      <c r="E207" s="2" t="s">
        <v>33</v>
      </c>
      <c r="F207" s="2" t="s">
        <v>516</v>
      </c>
      <c r="G207" s="2">
        <v>239</v>
      </c>
      <c r="H207" s="2">
        <v>24</v>
      </c>
      <c r="I207" s="2">
        <v>36</v>
      </c>
      <c r="J207" s="2">
        <v>24</v>
      </c>
      <c r="K207" s="2">
        <v>155</v>
      </c>
      <c r="L207" s="2">
        <v>136</v>
      </c>
      <c r="M207" s="2">
        <v>14</v>
      </c>
      <c r="N207" s="2">
        <v>22</v>
      </c>
      <c r="O207" s="2">
        <v>12</v>
      </c>
      <c r="P207" s="2">
        <v>88</v>
      </c>
      <c r="Q207" s="2">
        <v>103</v>
      </c>
      <c r="R207" s="2">
        <v>10</v>
      </c>
      <c r="S207" s="2">
        <v>14</v>
      </c>
      <c r="T207" s="2">
        <v>12</v>
      </c>
      <c r="U207" s="2">
        <v>67</v>
      </c>
      <c r="V207" s="2">
        <v>42</v>
      </c>
      <c r="W207" s="2" t="s">
        <v>773</v>
      </c>
      <c r="X207" s="2" t="s">
        <v>1116</v>
      </c>
      <c r="Y207" s="2" t="s">
        <v>211</v>
      </c>
      <c r="Z207" s="2" t="s">
        <v>249</v>
      </c>
      <c r="AA207" s="2">
        <v>2310.3925180000001</v>
      </c>
      <c r="AB207" s="2">
        <v>10</v>
      </c>
      <c r="AC207" s="2">
        <v>239</v>
      </c>
      <c r="AG207"/>
    </row>
    <row r="208" spans="1:33">
      <c r="A208" s="2">
        <v>795</v>
      </c>
      <c r="B208" s="2">
        <v>10100000</v>
      </c>
      <c r="C208" s="2" t="s">
        <v>1117</v>
      </c>
      <c r="D208" s="2" t="s">
        <v>33</v>
      </c>
      <c r="E208" s="2" t="s">
        <v>33</v>
      </c>
      <c r="F208" s="2" t="s">
        <v>2</v>
      </c>
      <c r="G208" s="2">
        <v>306</v>
      </c>
      <c r="H208" s="2">
        <v>23</v>
      </c>
      <c r="I208" s="2">
        <v>55</v>
      </c>
      <c r="J208" s="2">
        <v>46</v>
      </c>
      <c r="K208" s="2">
        <v>182</v>
      </c>
      <c r="L208" s="2">
        <v>160</v>
      </c>
      <c r="M208" s="2">
        <v>12</v>
      </c>
      <c r="N208" s="2">
        <v>30</v>
      </c>
      <c r="O208" s="2">
        <v>29</v>
      </c>
      <c r="P208" s="2">
        <v>89</v>
      </c>
      <c r="Q208" s="2">
        <v>146</v>
      </c>
      <c r="R208" s="2">
        <v>11</v>
      </c>
      <c r="S208" s="2">
        <v>25</v>
      </c>
      <c r="T208" s="2">
        <v>17</v>
      </c>
      <c r="U208" s="2">
        <v>93</v>
      </c>
      <c r="V208" s="2">
        <v>62</v>
      </c>
      <c r="W208" s="2" t="s">
        <v>721</v>
      </c>
      <c r="X208" s="2" t="s">
        <v>1118</v>
      </c>
      <c r="Y208" s="2" t="s">
        <v>211</v>
      </c>
      <c r="Z208" s="2" t="s">
        <v>249</v>
      </c>
      <c r="AA208" s="2">
        <v>64.262986999999995</v>
      </c>
      <c r="AB208" s="2">
        <v>10</v>
      </c>
      <c r="AC208" s="2">
        <v>306</v>
      </c>
      <c r="AG208"/>
    </row>
    <row r="209" spans="1:33">
      <c r="A209" s="2">
        <v>796</v>
      </c>
      <c r="B209" s="2">
        <v>10100020</v>
      </c>
      <c r="C209" s="2" t="s">
        <v>1119</v>
      </c>
      <c r="D209" s="2" t="s">
        <v>33</v>
      </c>
      <c r="E209" s="2" t="s">
        <v>33</v>
      </c>
      <c r="F209" s="2" t="s">
        <v>2</v>
      </c>
      <c r="G209" s="2">
        <v>421</v>
      </c>
      <c r="H209" s="2">
        <v>39</v>
      </c>
      <c r="I209" s="2">
        <v>59</v>
      </c>
      <c r="J209" s="2">
        <v>43</v>
      </c>
      <c r="K209" s="2">
        <v>280</v>
      </c>
      <c r="L209" s="2">
        <v>234</v>
      </c>
      <c r="M209" s="2">
        <v>16</v>
      </c>
      <c r="N209" s="2">
        <v>35</v>
      </c>
      <c r="O209" s="2">
        <v>24</v>
      </c>
      <c r="P209" s="2">
        <v>159</v>
      </c>
      <c r="Q209" s="2">
        <v>187</v>
      </c>
      <c r="R209" s="2">
        <v>23</v>
      </c>
      <c r="S209" s="2">
        <v>24</v>
      </c>
      <c r="T209" s="2">
        <v>19</v>
      </c>
      <c r="U209" s="2">
        <v>121</v>
      </c>
      <c r="V209" s="2">
        <v>85</v>
      </c>
      <c r="W209" s="2" t="s">
        <v>721</v>
      </c>
      <c r="X209" s="2" t="s">
        <v>1120</v>
      </c>
      <c r="Y209" s="2" t="s">
        <v>211</v>
      </c>
      <c r="Z209" s="2" t="s">
        <v>249</v>
      </c>
      <c r="AA209" s="2">
        <v>26.477961000000001</v>
      </c>
      <c r="AB209" s="2">
        <v>10</v>
      </c>
      <c r="AC209" s="2">
        <v>421</v>
      </c>
      <c r="AG209"/>
    </row>
    <row r="210" spans="1:33">
      <c r="A210" s="2">
        <v>797</v>
      </c>
      <c r="B210" s="2">
        <v>10100030</v>
      </c>
      <c r="C210" s="2" t="s">
        <v>1121</v>
      </c>
      <c r="D210" s="2" t="s">
        <v>33</v>
      </c>
      <c r="E210" s="2" t="s">
        <v>33</v>
      </c>
      <c r="F210" s="2" t="s">
        <v>2</v>
      </c>
      <c r="G210" s="2">
        <v>916</v>
      </c>
      <c r="H210" s="2">
        <v>58</v>
      </c>
      <c r="I210" s="2">
        <v>124</v>
      </c>
      <c r="J210" s="2">
        <v>141</v>
      </c>
      <c r="K210" s="2">
        <v>593</v>
      </c>
      <c r="L210" s="2">
        <v>459</v>
      </c>
      <c r="M210" s="2">
        <v>34</v>
      </c>
      <c r="N210" s="2">
        <v>62</v>
      </c>
      <c r="O210" s="2">
        <v>68</v>
      </c>
      <c r="P210" s="2">
        <v>295</v>
      </c>
      <c r="Q210" s="2">
        <v>457</v>
      </c>
      <c r="R210" s="2">
        <v>24</v>
      </c>
      <c r="S210" s="2">
        <v>62</v>
      </c>
      <c r="T210" s="2">
        <v>73</v>
      </c>
      <c r="U210" s="2">
        <v>298</v>
      </c>
      <c r="V210" s="2">
        <v>200</v>
      </c>
      <c r="W210" s="2" t="s">
        <v>721</v>
      </c>
      <c r="X210" s="2" t="s">
        <v>1122</v>
      </c>
      <c r="Y210" s="2" t="s">
        <v>211</v>
      </c>
      <c r="Z210" s="2" t="s">
        <v>249</v>
      </c>
      <c r="AA210" s="2">
        <v>129.84815699999999</v>
      </c>
      <c r="AB210" s="2">
        <v>10</v>
      </c>
      <c r="AC210" s="2">
        <v>916</v>
      </c>
      <c r="AG210"/>
    </row>
    <row r="211" spans="1:33">
      <c r="A211" s="2">
        <v>798</v>
      </c>
      <c r="B211" s="2">
        <v>10100130</v>
      </c>
      <c r="C211" s="2" t="s">
        <v>1123</v>
      </c>
      <c r="D211" s="2" t="s">
        <v>33</v>
      </c>
      <c r="E211" s="2" t="s">
        <v>33</v>
      </c>
      <c r="F211" s="2" t="s">
        <v>2</v>
      </c>
      <c r="G211" s="2">
        <v>299</v>
      </c>
      <c r="H211" s="2">
        <v>23</v>
      </c>
      <c r="I211" s="2">
        <v>42</v>
      </c>
      <c r="J211" s="2">
        <v>38</v>
      </c>
      <c r="K211" s="2">
        <v>196</v>
      </c>
      <c r="L211" s="2">
        <v>156</v>
      </c>
      <c r="M211" s="2">
        <v>9</v>
      </c>
      <c r="N211" s="2">
        <v>19</v>
      </c>
      <c r="O211" s="2">
        <v>25</v>
      </c>
      <c r="P211" s="2">
        <v>103</v>
      </c>
      <c r="Q211" s="2">
        <v>143</v>
      </c>
      <c r="R211" s="2">
        <v>14</v>
      </c>
      <c r="S211" s="2">
        <v>23</v>
      </c>
      <c r="T211" s="2">
        <v>13</v>
      </c>
      <c r="U211" s="2">
        <v>93</v>
      </c>
      <c r="V211" s="2">
        <v>75</v>
      </c>
      <c r="W211" s="2" t="s">
        <v>721</v>
      </c>
      <c r="X211" s="2" t="s">
        <v>1124</v>
      </c>
      <c r="Y211" s="2" t="s">
        <v>211</v>
      </c>
      <c r="Z211" s="2" t="s">
        <v>249</v>
      </c>
      <c r="AA211" s="2">
        <v>93.600651999999997</v>
      </c>
      <c r="AB211" s="2">
        <v>10</v>
      </c>
      <c r="AC211" s="2">
        <v>299</v>
      </c>
      <c r="AG211"/>
    </row>
    <row r="212" spans="1:33">
      <c r="A212" s="2">
        <v>799</v>
      </c>
      <c r="B212" s="2">
        <v>10100180</v>
      </c>
      <c r="C212" s="2" t="s">
        <v>1125</v>
      </c>
      <c r="D212" s="2" t="s">
        <v>33</v>
      </c>
      <c r="E212" s="2" t="s">
        <v>33</v>
      </c>
      <c r="F212" s="2" t="s">
        <v>2</v>
      </c>
      <c r="G212" s="2">
        <v>225</v>
      </c>
      <c r="H212" s="2">
        <v>30</v>
      </c>
      <c r="I212" s="2">
        <v>25</v>
      </c>
      <c r="J212" s="2">
        <v>27</v>
      </c>
      <c r="K212" s="2">
        <v>143</v>
      </c>
      <c r="L212" s="2">
        <v>112</v>
      </c>
      <c r="M212" s="2">
        <v>12</v>
      </c>
      <c r="N212" s="2">
        <v>14</v>
      </c>
      <c r="O212" s="2">
        <v>14</v>
      </c>
      <c r="P212" s="2">
        <v>72</v>
      </c>
      <c r="Q212" s="2">
        <v>113</v>
      </c>
      <c r="R212" s="2">
        <v>18</v>
      </c>
      <c r="S212" s="2">
        <v>11</v>
      </c>
      <c r="T212" s="2">
        <v>13</v>
      </c>
      <c r="U212" s="2">
        <v>71</v>
      </c>
      <c r="V212" s="2">
        <v>48</v>
      </c>
      <c r="W212" s="2" t="s">
        <v>721</v>
      </c>
      <c r="X212" s="2" t="s">
        <v>1126</v>
      </c>
      <c r="Y212" s="2" t="s">
        <v>180</v>
      </c>
      <c r="Z212" s="2" t="s">
        <v>249</v>
      </c>
      <c r="AA212" s="2">
        <v>56.460777</v>
      </c>
      <c r="AB212" s="2">
        <v>10</v>
      </c>
      <c r="AC212" s="2">
        <v>225</v>
      </c>
      <c r="AG212"/>
    </row>
    <row r="213" spans="1:33">
      <c r="A213" s="2">
        <v>800</v>
      </c>
      <c r="B213" s="2">
        <v>10100240</v>
      </c>
      <c r="C213" s="2" t="s">
        <v>1127</v>
      </c>
      <c r="D213" s="2" t="s">
        <v>33</v>
      </c>
      <c r="E213" s="2" t="s">
        <v>33</v>
      </c>
      <c r="F213" s="2" t="s">
        <v>2</v>
      </c>
      <c r="G213" s="2">
        <v>573</v>
      </c>
      <c r="H213" s="2">
        <v>33</v>
      </c>
      <c r="I213" s="2">
        <v>68</v>
      </c>
      <c r="J213" s="2">
        <v>98</v>
      </c>
      <c r="K213" s="2">
        <v>374</v>
      </c>
      <c r="L213" s="2">
        <v>298</v>
      </c>
      <c r="M213" s="2">
        <v>20</v>
      </c>
      <c r="N213" s="2">
        <v>36</v>
      </c>
      <c r="O213" s="2">
        <v>48</v>
      </c>
      <c r="P213" s="2">
        <v>194</v>
      </c>
      <c r="Q213" s="2">
        <v>275</v>
      </c>
      <c r="R213" s="2">
        <v>13</v>
      </c>
      <c r="S213" s="2">
        <v>32</v>
      </c>
      <c r="T213" s="2">
        <v>50</v>
      </c>
      <c r="U213" s="2">
        <v>180</v>
      </c>
      <c r="V213" s="2">
        <v>120</v>
      </c>
      <c r="W213" s="2" t="s">
        <v>721</v>
      </c>
      <c r="X213" s="2" t="s">
        <v>1128</v>
      </c>
      <c r="Y213" s="2" t="s">
        <v>180</v>
      </c>
      <c r="Z213" s="2" t="s">
        <v>249</v>
      </c>
      <c r="AA213" s="2">
        <v>98.928376999999998</v>
      </c>
      <c r="AB213" s="2">
        <v>10</v>
      </c>
      <c r="AC213" s="2">
        <v>573</v>
      </c>
      <c r="AG213"/>
    </row>
    <row r="214" spans="1:33">
      <c r="A214" s="2">
        <v>801</v>
      </c>
      <c r="B214" s="2">
        <v>10100260</v>
      </c>
      <c r="C214" s="2" t="s">
        <v>1129</v>
      </c>
      <c r="D214" s="2" t="s">
        <v>33</v>
      </c>
      <c r="E214" s="2" t="s">
        <v>33</v>
      </c>
      <c r="F214" s="2" t="s">
        <v>2</v>
      </c>
      <c r="G214" s="2">
        <v>602</v>
      </c>
      <c r="H214" s="2">
        <v>56</v>
      </c>
      <c r="I214" s="2">
        <v>78</v>
      </c>
      <c r="J214" s="2">
        <v>85</v>
      </c>
      <c r="K214" s="2">
        <v>383</v>
      </c>
      <c r="L214" s="2">
        <v>296</v>
      </c>
      <c r="M214" s="2">
        <v>27</v>
      </c>
      <c r="N214" s="2">
        <v>40</v>
      </c>
      <c r="O214" s="2">
        <v>36</v>
      </c>
      <c r="P214" s="2">
        <v>193</v>
      </c>
      <c r="Q214" s="2">
        <v>306</v>
      </c>
      <c r="R214" s="2">
        <v>29</v>
      </c>
      <c r="S214" s="2">
        <v>38</v>
      </c>
      <c r="T214" s="2">
        <v>49</v>
      </c>
      <c r="U214" s="2">
        <v>190</v>
      </c>
      <c r="V214" s="2">
        <v>136</v>
      </c>
      <c r="W214" s="2" t="s">
        <v>721</v>
      </c>
      <c r="X214" s="2" t="s">
        <v>1130</v>
      </c>
      <c r="Y214" s="2" t="s">
        <v>180</v>
      </c>
      <c r="Z214" s="2" t="s">
        <v>249</v>
      </c>
      <c r="AA214" s="2">
        <v>160.46191999999999</v>
      </c>
      <c r="AB214" s="2">
        <v>10</v>
      </c>
      <c r="AC214" s="2">
        <v>602</v>
      </c>
      <c r="AG214"/>
    </row>
    <row r="215" spans="1:33">
      <c r="A215" s="2">
        <v>802</v>
      </c>
      <c r="B215" s="2">
        <v>10100250</v>
      </c>
      <c r="C215" s="2" t="s">
        <v>1131</v>
      </c>
      <c r="D215" s="2" t="s">
        <v>33</v>
      </c>
      <c r="E215" s="2" t="s">
        <v>33</v>
      </c>
      <c r="F215" s="2" t="s">
        <v>2</v>
      </c>
      <c r="G215" s="2">
        <v>401</v>
      </c>
      <c r="H215" s="2">
        <v>27</v>
      </c>
      <c r="I215" s="2">
        <v>40</v>
      </c>
      <c r="J215" s="2">
        <v>60</v>
      </c>
      <c r="K215" s="2">
        <v>274</v>
      </c>
      <c r="L215" s="2">
        <v>207</v>
      </c>
      <c r="M215" s="2">
        <v>18</v>
      </c>
      <c r="N215" s="2">
        <v>22</v>
      </c>
      <c r="O215" s="2">
        <v>33</v>
      </c>
      <c r="P215" s="2">
        <v>134</v>
      </c>
      <c r="Q215" s="2">
        <v>194</v>
      </c>
      <c r="R215" s="2">
        <v>9</v>
      </c>
      <c r="S215" s="2">
        <v>18</v>
      </c>
      <c r="T215" s="2">
        <v>27</v>
      </c>
      <c r="U215" s="2">
        <v>140</v>
      </c>
      <c r="V215" s="2">
        <v>92</v>
      </c>
      <c r="W215" s="2" t="s">
        <v>721</v>
      </c>
      <c r="X215" s="2" t="s">
        <v>1132</v>
      </c>
      <c r="Y215" s="2" t="s">
        <v>180</v>
      </c>
      <c r="Z215" s="2" t="s">
        <v>249</v>
      </c>
      <c r="AA215" s="2">
        <v>163.75411800000001</v>
      </c>
      <c r="AB215" s="2">
        <v>10</v>
      </c>
      <c r="AC215" s="2">
        <v>401</v>
      </c>
      <c r="AG215"/>
    </row>
    <row r="216" spans="1:33">
      <c r="A216" s="2">
        <v>803</v>
      </c>
      <c r="B216" s="2">
        <v>10100580</v>
      </c>
      <c r="C216" s="2" t="s">
        <v>1133</v>
      </c>
      <c r="D216" s="2" t="s">
        <v>33</v>
      </c>
      <c r="E216" s="2" t="s">
        <v>33</v>
      </c>
      <c r="F216" s="2" t="s">
        <v>2</v>
      </c>
      <c r="G216" s="2">
        <v>501</v>
      </c>
      <c r="H216" s="2">
        <v>44</v>
      </c>
      <c r="I216" s="2">
        <v>43</v>
      </c>
      <c r="J216" s="2">
        <v>67</v>
      </c>
      <c r="K216" s="2">
        <v>347</v>
      </c>
      <c r="L216" s="2">
        <v>254</v>
      </c>
      <c r="M216" s="2">
        <v>25</v>
      </c>
      <c r="N216" s="2">
        <v>24</v>
      </c>
      <c r="O216" s="2">
        <v>28</v>
      </c>
      <c r="P216" s="2">
        <v>177</v>
      </c>
      <c r="Q216" s="2">
        <v>247</v>
      </c>
      <c r="R216" s="2">
        <v>19</v>
      </c>
      <c r="S216" s="2">
        <v>19</v>
      </c>
      <c r="T216" s="2">
        <v>39</v>
      </c>
      <c r="U216" s="2">
        <v>170</v>
      </c>
      <c r="V216" s="2">
        <v>115</v>
      </c>
      <c r="W216" s="2" t="s">
        <v>721</v>
      </c>
      <c r="X216" s="2" t="s">
        <v>1134</v>
      </c>
      <c r="Y216" s="2" t="s">
        <v>180</v>
      </c>
      <c r="Z216" s="2" t="s">
        <v>249</v>
      </c>
      <c r="AA216" s="2">
        <v>270.06224300000002</v>
      </c>
      <c r="AB216" s="2">
        <v>10</v>
      </c>
      <c r="AC216" s="2">
        <v>501</v>
      </c>
      <c r="AG216"/>
    </row>
    <row r="217" spans="1:33">
      <c r="A217" s="2">
        <v>804</v>
      </c>
      <c r="B217" s="2">
        <v>10100300</v>
      </c>
      <c r="C217" s="2" t="s">
        <v>1135</v>
      </c>
      <c r="D217" s="2" t="s">
        <v>33</v>
      </c>
      <c r="E217" s="2" t="s">
        <v>33</v>
      </c>
      <c r="F217" s="2" t="s">
        <v>2</v>
      </c>
      <c r="G217" s="2">
        <v>476</v>
      </c>
      <c r="H217" s="2">
        <v>47</v>
      </c>
      <c r="I217" s="2">
        <v>67</v>
      </c>
      <c r="J217" s="2">
        <v>62</v>
      </c>
      <c r="K217" s="2">
        <v>300</v>
      </c>
      <c r="L217" s="2">
        <v>256</v>
      </c>
      <c r="M217" s="2">
        <v>28</v>
      </c>
      <c r="N217" s="2">
        <v>31</v>
      </c>
      <c r="O217" s="2">
        <v>38</v>
      </c>
      <c r="P217" s="2">
        <v>159</v>
      </c>
      <c r="Q217" s="2">
        <v>220</v>
      </c>
      <c r="R217" s="2">
        <v>19</v>
      </c>
      <c r="S217" s="2">
        <v>36</v>
      </c>
      <c r="T217" s="2">
        <v>24</v>
      </c>
      <c r="U217" s="2">
        <v>141</v>
      </c>
      <c r="V217" s="2">
        <v>99</v>
      </c>
      <c r="W217" s="2" t="s">
        <v>721</v>
      </c>
      <c r="X217" s="2" t="s">
        <v>1136</v>
      </c>
      <c r="Y217" s="2" t="s">
        <v>180</v>
      </c>
      <c r="Z217" s="2" t="s">
        <v>249</v>
      </c>
      <c r="AA217" s="2">
        <v>197.02641399999999</v>
      </c>
      <c r="AB217" s="2">
        <v>10</v>
      </c>
      <c r="AC217" s="2">
        <v>476</v>
      </c>
      <c r="AG217"/>
    </row>
    <row r="218" spans="1:33">
      <c r="A218" s="2">
        <v>805</v>
      </c>
      <c r="B218" s="2">
        <v>10100290</v>
      </c>
      <c r="C218" s="2" t="s">
        <v>1137</v>
      </c>
      <c r="D218" s="2" t="s">
        <v>33</v>
      </c>
      <c r="E218" s="2" t="s">
        <v>33</v>
      </c>
      <c r="F218" s="2" t="s">
        <v>2</v>
      </c>
      <c r="G218" s="2">
        <v>1139</v>
      </c>
      <c r="H218" s="2">
        <v>103</v>
      </c>
      <c r="I218" s="2">
        <v>138</v>
      </c>
      <c r="J218" s="2">
        <v>149</v>
      </c>
      <c r="K218" s="2">
        <v>749</v>
      </c>
      <c r="L218" s="2">
        <v>575</v>
      </c>
      <c r="M218" s="2">
        <v>38</v>
      </c>
      <c r="N218" s="2">
        <v>90</v>
      </c>
      <c r="O218" s="2">
        <v>68</v>
      </c>
      <c r="P218" s="2">
        <v>379</v>
      </c>
      <c r="Q218" s="2">
        <v>564</v>
      </c>
      <c r="R218" s="2">
        <v>65</v>
      </c>
      <c r="S218" s="2">
        <v>48</v>
      </c>
      <c r="T218" s="2">
        <v>81</v>
      </c>
      <c r="U218" s="2">
        <v>370</v>
      </c>
      <c r="V218" s="2">
        <v>256</v>
      </c>
      <c r="W218" s="2" t="s">
        <v>721</v>
      </c>
      <c r="X218" s="2" t="s">
        <v>1138</v>
      </c>
      <c r="Y218" s="2" t="s">
        <v>180</v>
      </c>
      <c r="Z218" s="2" t="s">
        <v>249</v>
      </c>
      <c r="AA218" s="2">
        <v>338.56896399999999</v>
      </c>
      <c r="AB218" s="2">
        <v>10</v>
      </c>
      <c r="AC218" s="2">
        <v>1139</v>
      </c>
      <c r="AG218"/>
    </row>
    <row r="219" spans="1:33">
      <c r="A219" s="2">
        <v>806</v>
      </c>
      <c r="B219" s="2">
        <v>10100320</v>
      </c>
      <c r="C219" s="2" t="s">
        <v>1139</v>
      </c>
      <c r="D219" s="2" t="s">
        <v>33</v>
      </c>
      <c r="E219" s="2" t="s">
        <v>33</v>
      </c>
      <c r="F219" s="2" t="s">
        <v>2</v>
      </c>
      <c r="G219" s="2">
        <v>153</v>
      </c>
      <c r="H219" s="2">
        <v>19</v>
      </c>
      <c r="I219" s="2">
        <v>14</v>
      </c>
      <c r="J219" s="2">
        <v>21</v>
      </c>
      <c r="K219" s="2">
        <v>99</v>
      </c>
      <c r="L219" s="2">
        <v>87</v>
      </c>
      <c r="M219" s="2">
        <v>12</v>
      </c>
      <c r="N219" s="2">
        <v>10</v>
      </c>
      <c r="O219" s="2">
        <v>13</v>
      </c>
      <c r="P219" s="2">
        <v>52</v>
      </c>
      <c r="Q219" s="2">
        <v>66</v>
      </c>
      <c r="R219" s="2">
        <v>7</v>
      </c>
      <c r="S219" s="2">
        <v>4</v>
      </c>
      <c r="T219" s="2">
        <v>8</v>
      </c>
      <c r="U219" s="2">
        <v>47</v>
      </c>
      <c r="V219" s="2">
        <v>32</v>
      </c>
      <c r="W219" s="2" t="s">
        <v>721</v>
      </c>
      <c r="X219" s="2" t="s">
        <v>1140</v>
      </c>
      <c r="Y219" s="2" t="s">
        <v>180</v>
      </c>
      <c r="Z219" s="2" t="s">
        <v>249</v>
      </c>
      <c r="AA219" s="2">
        <v>15.768869</v>
      </c>
      <c r="AB219" s="2">
        <v>10</v>
      </c>
      <c r="AC219" s="2">
        <v>153</v>
      </c>
      <c r="AG219"/>
    </row>
    <row r="220" spans="1:33">
      <c r="A220" s="2">
        <v>807</v>
      </c>
      <c r="B220" s="2">
        <v>10100330</v>
      </c>
      <c r="C220" s="2" t="s">
        <v>1141</v>
      </c>
      <c r="D220" s="2" t="s">
        <v>33</v>
      </c>
      <c r="E220" s="2" t="s">
        <v>33</v>
      </c>
      <c r="F220" s="2" t="s">
        <v>2</v>
      </c>
      <c r="G220" s="2">
        <v>304</v>
      </c>
      <c r="H220" s="2">
        <v>39</v>
      </c>
      <c r="I220" s="2">
        <v>46</v>
      </c>
      <c r="J220" s="2">
        <v>43</v>
      </c>
      <c r="K220" s="2">
        <v>176</v>
      </c>
      <c r="L220" s="2">
        <v>156</v>
      </c>
      <c r="M220" s="2">
        <v>18</v>
      </c>
      <c r="N220" s="2">
        <v>22</v>
      </c>
      <c r="O220" s="2">
        <v>21</v>
      </c>
      <c r="P220" s="2">
        <v>95</v>
      </c>
      <c r="Q220" s="2">
        <v>148</v>
      </c>
      <c r="R220" s="2">
        <v>21</v>
      </c>
      <c r="S220" s="2">
        <v>24</v>
      </c>
      <c r="T220" s="2">
        <v>22</v>
      </c>
      <c r="U220" s="2">
        <v>81</v>
      </c>
      <c r="V220" s="2">
        <v>60</v>
      </c>
      <c r="W220" s="2" t="s">
        <v>721</v>
      </c>
      <c r="X220" s="2" t="s">
        <v>1142</v>
      </c>
      <c r="Y220" s="2" t="s">
        <v>180</v>
      </c>
      <c r="Z220" s="2" t="s">
        <v>249</v>
      </c>
      <c r="AA220" s="2">
        <v>73.283651000000006</v>
      </c>
      <c r="AB220" s="2">
        <v>10</v>
      </c>
      <c r="AC220" s="2">
        <v>304</v>
      </c>
      <c r="AG220"/>
    </row>
    <row r="221" spans="1:33">
      <c r="A221" s="2">
        <v>808</v>
      </c>
      <c r="B221" s="2">
        <v>10100400</v>
      </c>
      <c r="C221" s="2" t="s">
        <v>1143</v>
      </c>
      <c r="D221" s="2" t="s">
        <v>33</v>
      </c>
      <c r="E221" s="2" t="s">
        <v>33</v>
      </c>
      <c r="F221" s="2" t="s">
        <v>2</v>
      </c>
      <c r="G221" s="2">
        <v>439</v>
      </c>
      <c r="H221" s="2">
        <v>36</v>
      </c>
      <c r="I221" s="2">
        <v>60</v>
      </c>
      <c r="J221" s="2">
        <v>64</v>
      </c>
      <c r="K221" s="2">
        <v>279</v>
      </c>
      <c r="L221" s="2">
        <v>233</v>
      </c>
      <c r="M221" s="2">
        <v>21</v>
      </c>
      <c r="N221" s="2">
        <v>31</v>
      </c>
      <c r="O221" s="2">
        <v>37</v>
      </c>
      <c r="P221" s="2">
        <v>144</v>
      </c>
      <c r="Q221" s="2">
        <v>206</v>
      </c>
      <c r="R221" s="2">
        <v>15</v>
      </c>
      <c r="S221" s="2">
        <v>29</v>
      </c>
      <c r="T221" s="2">
        <v>27</v>
      </c>
      <c r="U221" s="2">
        <v>135</v>
      </c>
      <c r="V221" s="2">
        <v>90</v>
      </c>
      <c r="W221" s="2" t="s">
        <v>721</v>
      </c>
      <c r="X221" s="2" t="s">
        <v>1144</v>
      </c>
      <c r="Y221" s="2" t="s">
        <v>180</v>
      </c>
      <c r="Z221" s="2" t="s">
        <v>249</v>
      </c>
      <c r="AA221" s="2">
        <v>201.55073300000001</v>
      </c>
      <c r="AB221" s="2">
        <v>10</v>
      </c>
      <c r="AC221" s="2">
        <v>439</v>
      </c>
      <c r="AG221"/>
    </row>
    <row r="222" spans="1:33">
      <c r="A222" s="2">
        <v>809</v>
      </c>
      <c r="B222" s="2">
        <v>10100340</v>
      </c>
      <c r="C222" s="2" t="s">
        <v>1145</v>
      </c>
      <c r="D222" s="2" t="s">
        <v>33</v>
      </c>
      <c r="E222" s="2" t="s">
        <v>33</v>
      </c>
      <c r="F222" s="2" t="s">
        <v>2</v>
      </c>
      <c r="G222" s="2">
        <v>302</v>
      </c>
      <c r="H222" s="2">
        <v>39</v>
      </c>
      <c r="I222" s="2">
        <v>36</v>
      </c>
      <c r="J222" s="2">
        <v>36</v>
      </c>
      <c r="K222" s="2">
        <v>191</v>
      </c>
      <c r="L222" s="2">
        <v>155</v>
      </c>
      <c r="M222" s="2">
        <v>20</v>
      </c>
      <c r="N222" s="2">
        <v>14</v>
      </c>
      <c r="O222" s="2">
        <v>19</v>
      </c>
      <c r="P222" s="2">
        <v>102</v>
      </c>
      <c r="Q222" s="2">
        <v>147</v>
      </c>
      <c r="R222" s="2">
        <v>19</v>
      </c>
      <c r="S222" s="2">
        <v>22</v>
      </c>
      <c r="T222" s="2">
        <v>17</v>
      </c>
      <c r="U222" s="2">
        <v>89</v>
      </c>
      <c r="V222" s="2">
        <v>59</v>
      </c>
      <c r="W222" s="2" t="s">
        <v>721</v>
      </c>
      <c r="X222" s="2" t="s">
        <v>1146</v>
      </c>
      <c r="Y222" s="2" t="s">
        <v>180</v>
      </c>
      <c r="Z222" s="2" t="s">
        <v>249</v>
      </c>
      <c r="AA222" s="2">
        <v>83.291454999999999</v>
      </c>
      <c r="AB222" s="2">
        <v>10</v>
      </c>
      <c r="AC222" s="2">
        <v>302</v>
      </c>
      <c r="AG222"/>
    </row>
    <row r="223" spans="1:33">
      <c r="A223" s="2">
        <v>810</v>
      </c>
      <c r="B223" s="2">
        <v>10100350</v>
      </c>
      <c r="C223" s="2" t="s">
        <v>1147</v>
      </c>
      <c r="D223" s="2" t="s">
        <v>33</v>
      </c>
      <c r="E223" s="2" t="s">
        <v>33</v>
      </c>
      <c r="F223" s="2" t="s">
        <v>2</v>
      </c>
      <c r="G223" s="2">
        <v>310</v>
      </c>
      <c r="H223" s="2">
        <v>24</v>
      </c>
      <c r="I223" s="2">
        <v>32</v>
      </c>
      <c r="J223" s="2">
        <v>35</v>
      </c>
      <c r="K223" s="2">
        <v>219</v>
      </c>
      <c r="L223" s="2">
        <v>162</v>
      </c>
      <c r="M223" s="2">
        <v>14</v>
      </c>
      <c r="N223" s="2">
        <v>18</v>
      </c>
      <c r="O223" s="2">
        <v>17</v>
      </c>
      <c r="P223" s="2">
        <v>113</v>
      </c>
      <c r="Q223" s="2">
        <v>148</v>
      </c>
      <c r="R223" s="2">
        <v>10</v>
      </c>
      <c r="S223" s="2">
        <v>14</v>
      </c>
      <c r="T223" s="2">
        <v>18</v>
      </c>
      <c r="U223" s="2">
        <v>106</v>
      </c>
      <c r="V223" s="2">
        <v>67</v>
      </c>
      <c r="W223" s="2" t="s">
        <v>721</v>
      </c>
      <c r="X223" s="2" t="s">
        <v>1148</v>
      </c>
      <c r="Y223" s="2" t="s">
        <v>180</v>
      </c>
      <c r="Z223" s="2" t="s">
        <v>249</v>
      </c>
      <c r="AA223" s="2">
        <v>120.18299</v>
      </c>
      <c r="AB223" s="2">
        <v>10</v>
      </c>
      <c r="AC223" s="2">
        <v>310</v>
      </c>
      <c r="AG223"/>
    </row>
    <row r="224" spans="1:33">
      <c r="A224" s="2">
        <v>811</v>
      </c>
      <c r="B224" s="2">
        <v>10100380</v>
      </c>
      <c r="C224" s="2" t="s">
        <v>1149</v>
      </c>
      <c r="D224" s="2" t="s">
        <v>33</v>
      </c>
      <c r="E224" s="2" t="s">
        <v>33</v>
      </c>
      <c r="F224" s="2" t="s">
        <v>2</v>
      </c>
      <c r="G224" s="2">
        <v>476</v>
      </c>
      <c r="H224" s="2">
        <v>29</v>
      </c>
      <c r="I224" s="2">
        <v>46</v>
      </c>
      <c r="J224" s="2">
        <v>76</v>
      </c>
      <c r="K224" s="2">
        <v>325</v>
      </c>
      <c r="L224" s="2">
        <v>267</v>
      </c>
      <c r="M224" s="2">
        <v>17</v>
      </c>
      <c r="N224" s="2">
        <v>23</v>
      </c>
      <c r="O224" s="2">
        <v>47</v>
      </c>
      <c r="P224" s="2">
        <v>180</v>
      </c>
      <c r="Q224" s="2">
        <v>209</v>
      </c>
      <c r="R224" s="2">
        <v>12</v>
      </c>
      <c r="S224" s="2">
        <v>23</v>
      </c>
      <c r="T224" s="2">
        <v>29</v>
      </c>
      <c r="U224" s="2">
        <v>145</v>
      </c>
      <c r="V224" s="2">
        <v>108</v>
      </c>
      <c r="W224" s="2" t="s">
        <v>721</v>
      </c>
      <c r="X224" s="2" t="s">
        <v>1150</v>
      </c>
      <c r="Y224" s="2" t="s">
        <v>180</v>
      </c>
      <c r="Z224" s="2" t="s">
        <v>249</v>
      </c>
      <c r="AA224" s="2">
        <v>117.151196</v>
      </c>
      <c r="AB224" s="2">
        <v>10</v>
      </c>
      <c r="AC224" s="2">
        <v>476</v>
      </c>
      <c r="AG224"/>
    </row>
    <row r="225" spans="1:33">
      <c r="A225" s="2">
        <v>812</v>
      </c>
      <c r="B225" s="2">
        <v>10100460</v>
      </c>
      <c r="C225" s="2" t="s">
        <v>1151</v>
      </c>
      <c r="D225" s="2" t="s">
        <v>33</v>
      </c>
      <c r="E225" s="2" t="s">
        <v>33</v>
      </c>
      <c r="F225" s="2" t="s">
        <v>2</v>
      </c>
      <c r="G225" s="2">
        <v>540</v>
      </c>
      <c r="H225" s="2">
        <v>37</v>
      </c>
      <c r="I225" s="2">
        <v>65</v>
      </c>
      <c r="J225" s="2">
        <v>81</v>
      </c>
      <c r="K225" s="2">
        <v>357</v>
      </c>
      <c r="L225" s="2">
        <v>265</v>
      </c>
      <c r="M225" s="2">
        <v>24</v>
      </c>
      <c r="N225" s="2">
        <v>28</v>
      </c>
      <c r="O225" s="2">
        <v>32</v>
      </c>
      <c r="P225" s="2">
        <v>181</v>
      </c>
      <c r="Q225" s="2">
        <v>275</v>
      </c>
      <c r="R225" s="2">
        <v>13</v>
      </c>
      <c r="S225" s="2">
        <v>37</v>
      </c>
      <c r="T225" s="2">
        <v>49</v>
      </c>
      <c r="U225" s="2">
        <v>176</v>
      </c>
      <c r="V225" s="2">
        <v>122</v>
      </c>
      <c r="W225" s="2" t="s">
        <v>721</v>
      </c>
      <c r="X225" s="2" t="s">
        <v>1152</v>
      </c>
      <c r="Y225" s="2" t="s">
        <v>180</v>
      </c>
      <c r="Z225" s="2" t="s">
        <v>249</v>
      </c>
      <c r="AA225" s="2">
        <v>282.30836499999998</v>
      </c>
      <c r="AB225" s="2">
        <v>10</v>
      </c>
      <c r="AC225" s="2">
        <v>540</v>
      </c>
      <c r="AG225"/>
    </row>
    <row r="226" spans="1:33">
      <c r="A226" s="2">
        <v>813</v>
      </c>
      <c r="B226" s="2">
        <v>10100390</v>
      </c>
      <c r="C226" s="2" t="s">
        <v>1153</v>
      </c>
      <c r="D226" s="2" t="s">
        <v>33</v>
      </c>
      <c r="E226" s="2" t="s">
        <v>33</v>
      </c>
      <c r="F226" s="2" t="s">
        <v>2</v>
      </c>
      <c r="G226" s="2">
        <v>153</v>
      </c>
      <c r="H226" s="2">
        <v>11</v>
      </c>
      <c r="I226" s="2">
        <v>21</v>
      </c>
      <c r="J226" s="2">
        <v>22</v>
      </c>
      <c r="K226" s="2">
        <v>99</v>
      </c>
      <c r="L226" s="2">
        <v>84</v>
      </c>
      <c r="M226" s="2">
        <v>6</v>
      </c>
      <c r="N226" s="2">
        <v>10</v>
      </c>
      <c r="O226" s="2">
        <v>14</v>
      </c>
      <c r="P226" s="2">
        <v>54</v>
      </c>
      <c r="Q226" s="2">
        <v>69</v>
      </c>
      <c r="R226" s="2">
        <v>5</v>
      </c>
      <c r="S226" s="2">
        <v>11</v>
      </c>
      <c r="T226" s="2">
        <v>8</v>
      </c>
      <c r="U226" s="2">
        <v>45</v>
      </c>
      <c r="V226" s="2">
        <v>37</v>
      </c>
      <c r="W226" s="2" t="s">
        <v>721</v>
      </c>
      <c r="X226" s="2" t="s">
        <v>1154</v>
      </c>
      <c r="Y226" s="2" t="s">
        <v>180</v>
      </c>
      <c r="Z226" s="2" t="s">
        <v>249</v>
      </c>
      <c r="AA226" s="2">
        <v>56.695445999999997</v>
      </c>
      <c r="AB226" s="2">
        <v>10</v>
      </c>
      <c r="AC226" s="2">
        <v>153</v>
      </c>
      <c r="AG226"/>
    </row>
    <row r="227" spans="1:33">
      <c r="A227" s="2">
        <v>814</v>
      </c>
      <c r="B227" s="2">
        <v>10100410</v>
      </c>
      <c r="C227" s="2" t="s">
        <v>1155</v>
      </c>
      <c r="D227" s="2" t="s">
        <v>33</v>
      </c>
      <c r="E227" s="2" t="s">
        <v>33</v>
      </c>
      <c r="F227" s="2" t="s">
        <v>2</v>
      </c>
      <c r="G227" s="2">
        <v>382</v>
      </c>
      <c r="H227" s="2">
        <v>28</v>
      </c>
      <c r="I227" s="2">
        <v>58</v>
      </c>
      <c r="J227" s="2">
        <v>46</v>
      </c>
      <c r="K227" s="2">
        <v>250</v>
      </c>
      <c r="L227" s="2">
        <v>200</v>
      </c>
      <c r="M227" s="2">
        <v>15</v>
      </c>
      <c r="N227" s="2">
        <v>29</v>
      </c>
      <c r="O227" s="2">
        <v>24</v>
      </c>
      <c r="P227" s="2">
        <v>132</v>
      </c>
      <c r="Q227" s="2">
        <v>182</v>
      </c>
      <c r="R227" s="2">
        <v>13</v>
      </c>
      <c r="S227" s="2">
        <v>29</v>
      </c>
      <c r="T227" s="2">
        <v>22</v>
      </c>
      <c r="U227" s="2">
        <v>118</v>
      </c>
      <c r="V227" s="2">
        <v>81</v>
      </c>
      <c r="W227" s="2" t="s">
        <v>721</v>
      </c>
      <c r="X227" s="2" t="s">
        <v>1156</v>
      </c>
      <c r="Y227" s="2" t="s">
        <v>180</v>
      </c>
      <c r="Z227" s="2" t="s">
        <v>249</v>
      </c>
      <c r="AA227" s="2">
        <v>42.715440000000001</v>
      </c>
      <c r="AB227" s="2">
        <v>10</v>
      </c>
      <c r="AC227" s="2">
        <v>382</v>
      </c>
      <c r="AG227"/>
    </row>
    <row r="228" spans="1:33">
      <c r="A228" s="2">
        <v>815</v>
      </c>
      <c r="B228" s="2">
        <v>10100470</v>
      </c>
      <c r="C228" s="2" t="s">
        <v>1157</v>
      </c>
      <c r="D228" s="2" t="s">
        <v>33</v>
      </c>
      <c r="E228" s="2" t="s">
        <v>33</v>
      </c>
      <c r="F228" s="2" t="s">
        <v>2</v>
      </c>
      <c r="G228" s="2">
        <v>718</v>
      </c>
      <c r="H228" s="2">
        <v>74</v>
      </c>
      <c r="I228" s="2">
        <v>106</v>
      </c>
      <c r="J228" s="2">
        <v>105</v>
      </c>
      <c r="K228" s="2">
        <v>433</v>
      </c>
      <c r="L228" s="2">
        <v>376</v>
      </c>
      <c r="M228" s="2">
        <v>41</v>
      </c>
      <c r="N228" s="2">
        <v>57</v>
      </c>
      <c r="O228" s="2">
        <v>59</v>
      </c>
      <c r="P228" s="2">
        <v>219</v>
      </c>
      <c r="Q228" s="2">
        <v>342</v>
      </c>
      <c r="R228" s="2">
        <v>33</v>
      </c>
      <c r="S228" s="2">
        <v>49</v>
      </c>
      <c r="T228" s="2">
        <v>46</v>
      </c>
      <c r="U228" s="2">
        <v>214</v>
      </c>
      <c r="V228" s="2">
        <v>158</v>
      </c>
      <c r="W228" s="2" t="s">
        <v>721</v>
      </c>
      <c r="X228" s="2" t="s">
        <v>1158</v>
      </c>
      <c r="Y228" s="2" t="s">
        <v>180</v>
      </c>
      <c r="Z228" s="2" t="s">
        <v>249</v>
      </c>
      <c r="AA228" s="2">
        <v>191.48535699999999</v>
      </c>
      <c r="AB228" s="2">
        <v>10</v>
      </c>
      <c r="AC228" s="2">
        <v>718</v>
      </c>
      <c r="AG228"/>
    </row>
    <row r="229" spans="1:33">
      <c r="A229" s="2">
        <v>816</v>
      </c>
      <c r="B229" s="2">
        <v>10100440</v>
      </c>
      <c r="C229" s="2" t="s">
        <v>1159</v>
      </c>
      <c r="D229" s="2" t="s">
        <v>33</v>
      </c>
      <c r="E229" s="2" t="s">
        <v>33</v>
      </c>
      <c r="F229" s="2" t="s">
        <v>2</v>
      </c>
      <c r="G229" s="2">
        <v>121</v>
      </c>
      <c r="H229" s="2">
        <v>12</v>
      </c>
      <c r="I229" s="2">
        <v>17</v>
      </c>
      <c r="J229" s="2">
        <v>16</v>
      </c>
      <c r="K229" s="2">
        <v>76</v>
      </c>
      <c r="L229" s="2">
        <v>67</v>
      </c>
      <c r="M229" s="2">
        <v>6</v>
      </c>
      <c r="N229" s="2">
        <v>12</v>
      </c>
      <c r="O229" s="2">
        <v>10</v>
      </c>
      <c r="P229" s="2">
        <v>39</v>
      </c>
      <c r="Q229" s="2">
        <v>54</v>
      </c>
      <c r="R229" s="2">
        <v>6</v>
      </c>
      <c r="S229" s="2">
        <v>5</v>
      </c>
      <c r="T229" s="2">
        <v>6</v>
      </c>
      <c r="U229" s="2">
        <v>37</v>
      </c>
      <c r="V229" s="2">
        <v>22</v>
      </c>
      <c r="W229" s="2" t="s">
        <v>721</v>
      </c>
      <c r="X229" s="2" t="s">
        <v>1160</v>
      </c>
      <c r="Y229" s="2" t="s">
        <v>180</v>
      </c>
      <c r="Z229" s="2" t="s">
        <v>249</v>
      </c>
      <c r="AA229" s="2">
        <v>54.117919999999998</v>
      </c>
      <c r="AB229" s="2">
        <v>10</v>
      </c>
      <c r="AC229" s="2">
        <v>121</v>
      </c>
      <c r="AG229"/>
    </row>
    <row r="230" spans="1:33">
      <c r="A230" s="2">
        <v>817</v>
      </c>
      <c r="B230" s="2">
        <v>10100450</v>
      </c>
      <c r="C230" s="2" t="s">
        <v>1161</v>
      </c>
      <c r="D230" s="2" t="s">
        <v>33</v>
      </c>
      <c r="E230" s="2" t="s">
        <v>33</v>
      </c>
      <c r="F230" s="2" t="s">
        <v>2</v>
      </c>
      <c r="G230" s="2">
        <v>328</v>
      </c>
      <c r="H230" s="2">
        <v>32</v>
      </c>
      <c r="I230" s="2">
        <v>38</v>
      </c>
      <c r="J230" s="2">
        <v>53</v>
      </c>
      <c r="K230" s="2">
        <v>205</v>
      </c>
      <c r="L230" s="2">
        <v>182</v>
      </c>
      <c r="M230" s="2">
        <v>15</v>
      </c>
      <c r="N230" s="2">
        <v>22</v>
      </c>
      <c r="O230" s="2">
        <v>39</v>
      </c>
      <c r="P230" s="2">
        <v>106</v>
      </c>
      <c r="Q230" s="2">
        <v>146</v>
      </c>
      <c r="R230" s="2">
        <v>17</v>
      </c>
      <c r="S230" s="2">
        <v>16</v>
      </c>
      <c r="T230" s="2">
        <v>14</v>
      </c>
      <c r="U230" s="2">
        <v>99</v>
      </c>
      <c r="V230" s="2">
        <v>70</v>
      </c>
      <c r="W230" s="2" t="s">
        <v>721</v>
      </c>
      <c r="X230" s="2" t="s">
        <v>1162</v>
      </c>
      <c r="Y230" s="2" t="s">
        <v>180</v>
      </c>
      <c r="Z230" s="2" t="s">
        <v>249</v>
      </c>
      <c r="AA230" s="2">
        <v>89.623061000000007</v>
      </c>
      <c r="AB230" s="2">
        <v>10</v>
      </c>
      <c r="AC230" s="2">
        <v>328</v>
      </c>
      <c r="AG230"/>
    </row>
    <row r="231" spans="1:33">
      <c r="A231" s="2">
        <v>818</v>
      </c>
      <c r="B231" s="2">
        <v>10100550</v>
      </c>
      <c r="C231" s="2" t="s">
        <v>1163</v>
      </c>
      <c r="D231" s="2" t="s">
        <v>33</v>
      </c>
      <c r="E231" s="2" t="s">
        <v>33</v>
      </c>
      <c r="F231" s="2" t="s">
        <v>2</v>
      </c>
      <c r="G231" s="2">
        <v>169</v>
      </c>
      <c r="H231" s="2">
        <v>5</v>
      </c>
      <c r="I231" s="2">
        <v>22</v>
      </c>
      <c r="J231" s="2">
        <v>29</v>
      </c>
      <c r="K231" s="2">
        <v>113</v>
      </c>
      <c r="L231" s="2">
        <v>81</v>
      </c>
      <c r="M231" s="2">
        <v>0</v>
      </c>
      <c r="N231" s="2">
        <v>11</v>
      </c>
      <c r="O231" s="2">
        <v>14</v>
      </c>
      <c r="P231" s="2">
        <v>56</v>
      </c>
      <c r="Q231" s="2">
        <v>88</v>
      </c>
      <c r="R231" s="2">
        <v>5</v>
      </c>
      <c r="S231" s="2">
        <v>11</v>
      </c>
      <c r="T231" s="2">
        <v>15</v>
      </c>
      <c r="U231" s="2">
        <v>57</v>
      </c>
      <c r="V231" s="2">
        <v>36</v>
      </c>
      <c r="W231" s="2" t="s">
        <v>721</v>
      </c>
      <c r="X231" s="2" t="s">
        <v>1164</v>
      </c>
      <c r="Y231" s="2" t="s">
        <v>180</v>
      </c>
      <c r="Z231" s="2" t="s">
        <v>249</v>
      </c>
      <c r="AA231" s="2">
        <v>58.679631999999998</v>
      </c>
      <c r="AB231" s="2">
        <v>10</v>
      </c>
      <c r="AC231" s="2">
        <v>169</v>
      </c>
      <c r="AG231"/>
    </row>
    <row r="232" spans="1:33">
      <c r="A232" s="2">
        <v>819</v>
      </c>
      <c r="B232" s="2">
        <v>10100540</v>
      </c>
      <c r="C232" s="2" t="s">
        <v>1165</v>
      </c>
      <c r="D232" s="2" t="s">
        <v>33</v>
      </c>
      <c r="E232" s="2" t="s">
        <v>33</v>
      </c>
      <c r="F232" s="2" t="s">
        <v>2</v>
      </c>
      <c r="G232" s="2">
        <v>408</v>
      </c>
      <c r="H232" s="2">
        <v>37</v>
      </c>
      <c r="I232" s="2">
        <v>48</v>
      </c>
      <c r="J232" s="2">
        <v>59</v>
      </c>
      <c r="K232" s="2">
        <v>264</v>
      </c>
      <c r="L232" s="2">
        <v>211</v>
      </c>
      <c r="M232" s="2">
        <v>15</v>
      </c>
      <c r="N232" s="2">
        <v>34</v>
      </c>
      <c r="O232" s="2">
        <v>33</v>
      </c>
      <c r="P232" s="2">
        <v>129</v>
      </c>
      <c r="Q232" s="2">
        <v>197</v>
      </c>
      <c r="R232" s="2">
        <v>22</v>
      </c>
      <c r="S232" s="2">
        <v>14</v>
      </c>
      <c r="T232" s="2">
        <v>26</v>
      </c>
      <c r="U232" s="2">
        <v>135</v>
      </c>
      <c r="V232" s="2">
        <v>81</v>
      </c>
      <c r="W232" s="2" t="s">
        <v>721</v>
      </c>
      <c r="X232" s="2" t="s">
        <v>1166</v>
      </c>
      <c r="Y232" s="2" t="s">
        <v>180</v>
      </c>
      <c r="Z232" s="2" t="s">
        <v>249</v>
      </c>
      <c r="AA232" s="2">
        <v>237.66382999999999</v>
      </c>
      <c r="AB232" s="2">
        <v>10</v>
      </c>
      <c r="AC232" s="2">
        <v>408</v>
      </c>
      <c r="AG232"/>
    </row>
    <row r="233" spans="1:33">
      <c r="A233" s="2">
        <v>820</v>
      </c>
      <c r="B233" s="2">
        <v>10100480</v>
      </c>
      <c r="C233" s="2" t="s">
        <v>1167</v>
      </c>
      <c r="D233" s="2" t="s">
        <v>33</v>
      </c>
      <c r="E233" s="2" t="s">
        <v>33</v>
      </c>
      <c r="F233" s="2" t="s">
        <v>2</v>
      </c>
      <c r="G233" s="2">
        <v>368</v>
      </c>
      <c r="H233" s="2">
        <v>29</v>
      </c>
      <c r="I233" s="2">
        <v>36</v>
      </c>
      <c r="J233" s="2">
        <v>54</v>
      </c>
      <c r="K233" s="2">
        <v>249</v>
      </c>
      <c r="L233" s="2">
        <v>194</v>
      </c>
      <c r="M233" s="2">
        <v>18</v>
      </c>
      <c r="N233" s="2">
        <v>21</v>
      </c>
      <c r="O233" s="2">
        <v>25</v>
      </c>
      <c r="P233" s="2">
        <v>130</v>
      </c>
      <c r="Q233" s="2">
        <v>174</v>
      </c>
      <c r="R233" s="2">
        <v>11</v>
      </c>
      <c r="S233" s="2">
        <v>15</v>
      </c>
      <c r="T233" s="2">
        <v>29</v>
      </c>
      <c r="U233" s="2">
        <v>119</v>
      </c>
      <c r="V233" s="2">
        <v>78</v>
      </c>
      <c r="W233" s="2" t="s">
        <v>721</v>
      </c>
      <c r="X233" s="2" t="s">
        <v>1168</v>
      </c>
      <c r="Y233" s="2" t="s">
        <v>180</v>
      </c>
      <c r="Z233" s="2" t="s">
        <v>249</v>
      </c>
      <c r="AA233" s="2">
        <v>170.18337700000001</v>
      </c>
      <c r="AB233" s="2">
        <v>10</v>
      </c>
      <c r="AC233" s="2">
        <v>368</v>
      </c>
      <c r="AG233"/>
    </row>
    <row r="234" spans="1:33">
      <c r="A234" s="2">
        <v>821</v>
      </c>
      <c r="B234" s="2">
        <v>10100520</v>
      </c>
      <c r="C234" s="2" t="s">
        <v>1169</v>
      </c>
      <c r="D234" s="2" t="s">
        <v>33</v>
      </c>
      <c r="E234" s="2" t="s">
        <v>33</v>
      </c>
      <c r="F234" s="2" t="s">
        <v>2</v>
      </c>
      <c r="G234" s="2">
        <v>292</v>
      </c>
      <c r="H234" s="2">
        <v>31</v>
      </c>
      <c r="I234" s="2">
        <v>37</v>
      </c>
      <c r="J234" s="2">
        <v>44</v>
      </c>
      <c r="K234" s="2">
        <v>180</v>
      </c>
      <c r="L234" s="2">
        <v>157</v>
      </c>
      <c r="M234" s="2">
        <v>15</v>
      </c>
      <c r="N234" s="2">
        <v>19</v>
      </c>
      <c r="O234" s="2">
        <v>29</v>
      </c>
      <c r="P234" s="2">
        <v>94</v>
      </c>
      <c r="Q234" s="2">
        <v>135</v>
      </c>
      <c r="R234" s="2">
        <v>16</v>
      </c>
      <c r="S234" s="2">
        <v>18</v>
      </c>
      <c r="T234" s="2">
        <v>15</v>
      </c>
      <c r="U234" s="2">
        <v>86</v>
      </c>
      <c r="V234" s="2">
        <v>65</v>
      </c>
      <c r="W234" s="2" t="s">
        <v>721</v>
      </c>
      <c r="X234" s="2" t="s">
        <v>1170</v>
      </c>
      <c r="Y234" s="2" t="s">
        <v>180</v>
      </c>
      <c r="Z234" s="2" t="s">
        <v>249</v>
      </c>
      <c r="AA234" s="2">
        <v>448.16935599999999</v>
      </c>
      <c r="AB234" s="2">
        <v>10</v>
      </c>
      <c r="AC234" s="2">
        <v>292</v>
      </c>
      <c r="AG234"/>
    </row>
    <row r="235" spans="1:33">
      <c r="A235" s="2">
        <v>822</v>
      </c>
      <c r="B235" s="2">
        <v>10100530</v>
      </c>
      <c r="C235" s="2" t="s">
        <v>1171</v>
      </c>
      <c r="D235" s="2" t="s">
        <v>33</v>
      </c>
      <c r="E235" s="2" t="s">
        <v>33</v>
      </c>
      <c r="F235" s="2" t="s">
        <v>2</v>
      </c>
      <c r="G235" s="2">
        <v>772</v>
      </c>
      <c r="H235" s="2">
        <v>78</v>
      </c>
      <c r="I235" s="2">
        <v>123</v>
      </c>
      <c r="J235" s="2">
        <v>96</v>
      </c>
      <c r="K235" s="2">
        <v>475</v>
      </c>
      <c r="L235" s="2">
        <v>389</v>
      </c>
      <c r="M235" s="2">
        <v>41</v>
      </c>
      <c r="N235" s="2">
        <v>67</v>
      </c>
      <c r="O235" s="2">
        <v>41</v>
      </c>
      <c r="P235" s="2">
        <v>240</v>
      </c>
      <c r="Q235" s="2">
        <v>383</v>
      </c>
      <c r="R235" s="2">
        <v>37</v>
      </c>
      <c r="S235" s="2">
        <v>56</v>
      </c>
      <c r="T235" s="2">
        <v>55</v>
      </c>
      <c r="U235" s="2">
        <v>235</v>
      </c>
      <c r="V235" s="2">
        <v>150</v>
      </c>
      <c r="W235" s="2" t="s">
        <v>721</v>
      </c>
      <c r="X235" s="2" t="s">
        <v>1172</v>
      </c>
      <c r="Y235" s="2" t="s">
        <v>180</v>
      </c>
      <c r="Z235" s="2" t="s">
        <v>249</v>
      </c>
      <c r="AA235" s="2">
        <v>106.146574</v>
      </c>
      <c r="AB235" s="2">
        <v>10</v>
      </c>
      <c r="AC235" s="2">
        <v>772</v>
      </c>
      <c r="AG235"/>
    </row>
    <row r="236" spans="1:33">
      <c r="A236" s="2">
        <v>823</v>
      </c>
      <c r="B236" s="2">
        <v>10100600</v>
      </c>
      <c r="C236" s="2" t="s">
        <v>1173</v>
      </c>
      <c r="D236" s="2" t="s">
        <v>33</v>
      </c>
      <c r="E236" s="2" t="s">
        <v>33</v>
      </c>
      <c r="F236" s="2" t="s">
        <v>2</v>
      </c>
      <c r="G236" s="2">
        <v>650</v>
      </c>
      <c r="H236" s="2">
        <v>54</v>
      </c>
      <c r="I236" s="2">
        <v>76</v>
      </c>
      <c r="J236" s="2">
        <v>97</v>
      </c>
      <c r="K236" s="2">
        <v>423</v>
      </c>
      <c r="L236" s="2">
        <v>325</v>
      </c>
      <c r="M236" s="2">
        <v>23</v>
      </c>
      <c r="N236" s="2">
        <v>38</v>
      </c>
      <c r="O236" s="2">
        <v>46</v>
      </c>
      <c r="P236" s="2">
        <v>218</v>
      </c>
      <c r="Q236" s="2">
        <v>325</v>
      </c>
      <c r="R236" s="2">
        <v>31</v>
      </c>
      <c r="S236" s="2">
        <v>38</v>
      </c>
      <c r="T236" s="2">
        <v>51</v>
      </c>
      <c r="U236" s="2">
        <v>205</v>
      </c>
      <c r="V236" s="2">
        <v>155</v>
      </c>
      <c r="W236" s="2" t="s">
        <v>721</v>
      </c>
      <c r="X236" s="2" t="s">
        <v>1174</v>
      </c>
      <c r="Y236" s="2" t="s">
        <v>180</v>
      </c>
      <c r="Z236" s="2" t="s">
        <v>249</v>
      </c>
      <c r="AA236" s="2">
        <v>276.42917299999999</v>
      </c>
      <c r="AB236" s="2">
        <v>10</v>
      </c>
      <c r="AC236" s="2">
        <v>650</v>
      </c>
      <c r="AG236"/>
    </row>
    <row r="237" spans="1:33">
      <c r="A237" s="2">
        <v>824</v>
      </c>
      <c r="B237" s="2">
        <v>10100570</v>
      </c>
      <c r="C237" s="2" t="s">
        <v>1175</v>
      </c>
      <c r="D237" s="2" t="s">
        <v>33</v>
      </c>
      <c r="E237" s="2" t="s">
        <v>33</v>
      </c>
      <c r="F237" s="2" t="s">
        <v>2</v>
      </c>
      <c r="G237" s="2">
        <v>415</v>
      </c>
      <c r="H237" s="2">
        <v>30</v>
      </c>
      <c r="I237" s="2">
        <v>62</v>
      </c>
      <c r="J237" s="2">
        <v>54</v>
      </c>
      <c r="K237" s="2">
        <v>269</v>
      </c>
      <c r="L237" s="2">
        <v>223</v>
      </c>
      <c r="M237" s="2">
        <v>14</v>
      </c>
      <c r="N237" s="2">
        <v>36</v>
      </c>
      <c r="O237" s="2">
        <v>27</v>
      </c>
      <c r="P237" s="2">
        <v>146</v>
      </c>
      <c r="Q237" s="2">
        <v>192</v>
      </c>
      <c r="R237" s="2">
        <v>16</v>
      </c>
      <c r="S237" s="2">
        <v>26</v>
      </c>
      <c r="T237" s="2">
        <v>27</v>
      </c>
      <c r="U237" s="2">
        <v>123</v>
      </c>
      <c r="V237" s="2">
        <v>81</v>
      </c>
      <c r="W237" s="2" t="s">
        <v>721</v>
      </c>
      <c r="X237" s="2" t="s">
        <v>1176</v>
      </c>
      <c r="Y237" s="2" t="s">
        <v>180</v>
      </c>
      <c r="Z237" s="2" t="s">
        <v>249</v>
      </c>
      <c r="AA237" s="2">
        <v>64.183835000000002</v>
      </c>
      <c r="AB237" s="2">
        <v>10</v>
      </c>
      <c r="AC237" s="2">
        <v>415</v>
      </c>
      <c r="AG237"/>
    </row>
    <row r="238" spans="1:33">
      <c r="A238" s="2">
        <v>825</v>
      </c>
      <c r="B238" s="2">
        <v>10117008</v>
      </c>
      <c r="C238" s="2" t="s">
        <v>1177</v>
      </c>
      <c r="D238" s="2" t="s">
        <v>33</v>
      </c>
      <c r="E238" s="2" t="s">
        <v>33</v>
      </c>
      <c r="F238" s="2" t="s">
        <v>2</v>
      </c>
      <c r="G238" s="2">
        <v>776</v>
      </c>
      <c r="H238" s="2">
        <v>75</v>
      </c>
      <c r="I238" s="2">
        <v>95</v>
      </c>
      <c r="J238" s="2">
        <v>134</v>
      </c>
      <c r="K238" s="2">
        <v>472</v>
      </c>
      <c r="L238" s="2">
        <v>399</v>
      </c>
      <c r="M238" s="2">
        <v>34</v>
      </c>
      <c r="N238" s="2">
        <v>47</v>
      </c>
      <c r="O238" s="2">
        <v>74</v>
      </c>
      <c r="P238" s="2">
        <v>244</v>
      </c>
      <c r="Q238" s="2">
        <v>377</v>
      </c>
      <c r="R238" s="2">
        <v>41</v>
      </c>
      <c r="S238" s="2">
        <v>48</v>
      </c>
      <c r="T238" s="2">
        <v>60</v>
      </c>
      <c r="U238" s="2">
        <v>228</v>
      </c>
      <c r="V238" s="2">
        <v>160</v>
      </c>
      <c r="W238" s="2" t="s">
        <v>734</v>
      </c>
      <c r="X238" s="2" t="s">
        <v>1178</v>
      </c>
      <c r="Y238" s="2" t="s">
        <v>211</v>
      </c>
      <c r="Z238" s="2" t="s">
        <v>249</v>
      </c>
      <c r="AA238" s="2">
        <v>460.046987</v>
      </c>
      <c r="AB238" s="2">
        <v>10</v>
      </c>
      <c r="AC238" s="2">
        <v>776</v>
      </c>
      <c r="AG238"/>
    </row>
    <row r="239" spans="1:33">
      <c r="A239" s="2">
        <v>826</v>
      </c>
      <c r="B239" s="2">
        <v>10117017</v>
      </c>
      <c r="C239" s="2" t="s">
        <v>1179</v>
      </c>
      <c r="D239" s="2" t="s">
        <v>33</v>
      </c>
      <c r="E239" s="2" t="s">
        <v>33</v>
      </c>
      <c r="F239" s="2" t="s">
        <v>2</v>
      </c>
      <c r="G239" s="2">
        <v>839</v>
      </c>
      <c r="H239" s="2">
        <v>89</v>
      </c>
      <c r="I239" s="2">
        <v>129</v>
      </c>
      <c r="J239" s="2">
        <v>132</v>
      </c>
      <c r="K239" s="2">
        <v>489</v>
      </c>
      <c r="L239" s="2">
        <v>446</v>
      </c>
      <c r="M239" s="2">
        <v>47</v>
      </c>
      <c r="N239" s="2">
        <v>70</v>
      </c>
      <c r="O239" s="2">
        <v>76</v>
      </c>
      <c r="P239" s="2">
        <v>253</v>
      </c>
      <c r="Q239" s="2">
        <v>393</v>
      </c>
      <c r="R239" s="2">
        <v>42</v>
      </c>
      <c r="S239" s="2">
        <v>59</v>
      </c>
      <c r="T239" s="2">
        <v>56</v>
      </c>
      <c r="U239" s="2">
        <v>236</v>
      </c>
      <c r="V239" s="2">
        <v>155</v>
      </c>
      <c r="W239" s="2" t="s">
        <v>734</v>
      </c>
      <c r="X239" s="2" t="s">
        <v>1180</v>
      </c>
      <c r="Y239" s="2" t="s">
        <v>211</v>
      </c>
      <c r="Z239" s="2" t="s">
        <v>249</v>
      </c>
      <c r="AA239" s="2">
        <v>2043.6335919999999</v>
      </c>
      <c r="AB239" s="2">
        <v>10</v>
      </c>
      <c r="AC239" s="2">
        <v>839</v>
      </c>
      <c r="AG239"/>
    </row>
    <row r="240" spans="1:33">
      <c r="A240" s="2">
        <v>827</v>
      </c>
      <c r="B240" s="2">
        <v>10117028</v>
      </c>
      <c r="C240" s="2" t="s">
        <v>849</v>
      </c>
      <c r="D240" s="2" t="s">
        <v>33</v>
      </c>
      <c r="E240" s="2" t="s">
        <v>33</v>
      </c>
      <c r="F240" s="2" t="s">
        <v>2</v>
      </c>
      <c r="G240" s="2">
        <v>819</v>
      </c>
      <c r="H240" s="2">
        <v>64</v>
      </c>
      <c r="I240" s="2">
        <v>95</v>
      </c>
      <c r="J240" s="2">
        <v>126</v>
      </c>
      <c r="K240" s="2">
        <v>534</v>
      </c>
      <c r="L240" s="2">
        <v>417</v>
      </c>
      <c r="M240" s="2">
        <v>27</v>
      </c>
      <c r="N240" s="2">
        <v>50</v>
      </c>
      <c r="O240" s="2">
        <v>54</v>
      </c>
      <c r="P240" s="2">
        <v>286</v>
      </c>
      <c r="Q240" s="2">
        <v>402</v>
      </c>
      <c r="R240" s="2">
        <v>37</v>
      </c>
      <c r="S240" s="2">
        <v>45</v>
      </c>
      <c r="T240" s="2">
        <v>72</v>
      </c>
      <c r="U240" s="2">
        <v>248</v>
      </c>
      <c r="V240" s="2">
        <v>172</v>
      </c>
      <c r="W240" s="2" t="s">
        <v>734</v>
      </c>
      <c r="X240" s="2" t="s">
        <v>1181</v>
      </c>
      <c r="Y240" s="2" t="s">
        <v>211</v>
      </c>
      <c r="Z240" s="2" t="s">
        <v>249</v>
      </c>
      <c r="AA240" s="2">
        <v>483.63418100000001</v>
      </c>
      <c r="AB240" s="2">
        <v>10</v>
      </c>
      <c r="AC240" s="2">
        <v>819</v>
      </c>
      <c r="AG240"/>
    </row>
    <row r="241" spans="1:33">
      <c r="A241" s="2">
        <v>828</v>
      </c>
      <c r="B241" s="2">
        <v>10117048</v>
      </c>
      <c r="C241" s="2" t="s">
        <v>1182</v>
      </c>
      <c r="D241" s="2" t="s">
        <v>33</v>
      </c>
      <c r="E241" s="2" t="s">
        <v>33</v>
      </c>
      <c r="F241" s="2" t="s">
        <v>2</v>
      </c>
      <c r="G241" s="2">
        <v>692</v>
      </c>
      <c r="H241" s="2">
        <v>57</v>
      </c>
      <c r="I241" s="2">
        <v>77</v>
      </c>
      <c r="J241" s="2">
        <v>116</v>
      </c>
      <c r="K241" s="2">
        <v>442</v>
      </c>
      <c r="L241" s="2">
        <v>367</v>
      </c>
      <c r="M241" s="2">
        <v>31</v>
      </c>
      <c r="N241" s="2">
        <v>39</v>
      </c>
      <c r="O241" s="2">
        <v>65</v>
      </c>
      <c r="P241" s="2">
        <v>232</v>
      </c>
      <c r="Q241" s="2">
        <v>325</v>
      </c>
      <c r="R241" s="2">
        <v>26</v>
      </c>
      <c r="S241" s="2">
        <v>38</v>
      </c>
      <c r="T241" s="2">
        <v>51</v>
      </c>
      <c r="U241" s="2">
        <v>210</v>
      </c>
      <c r="V241" s="2">
        <v>156</v>
      </c>
      <c r="W241" s="2" t="s">
        <v>734</v>
      </c>
      <c r="X241" s="2" t="s">
        <v>1183</v>
      </c>
      <c r="Y241" s="2" t="s">
        <v>211</v>
      </c>
      <c r="Z241" s="2" t="s">
        <v>249</v>
      </c>
      <c r="AA241" s="2">
        <v>500.393393</v>
      </c>
      <c r="AB241" s="2">
        <v>10</v>
      </c>
      <c r="AC241" s="2">
        <v>692</v>
      </c>
      <c r="AG241"/>
    </row>
    <row r="242" spans="1:33">
      <c r="A242" s="2">
        <v>829</v>
      </c>
      <c r="B242" s="2">
        <v>10117056</v>
      </c>
      <c r="C242" s="2" t="s">
        <v>1182</v>
      </c>
      <c r="D242" s="2" t="s">
        <v>33</v>
      </c>
      <c r="E242" s="2" t="s">
        <v>33</v>
      </c>
      <c r="F242" s="2" t="s">
        <v>2</v>
      </c>
      <c r="G242" s="2">
        <v>719</v>
      </c>
      <c r="H242" s="2">
        <v>44</v>
      </c>
      <c r="I242" s="2">
        <v>106</v>
      </c>
      <c r="J242" s="2">
        <v>101</v>
      </c>
      <c r="K242" s="2">
        <v>468</v>
      </c>
      <c r="L242" s="2">
        <v>370</v>
      </c>
      <c r="M242" s="2">
        <v>21</v>
      </c>
      <c r="N242" s="2">
        <v>60</v>
      </c>
      <c r="O242" s="2">
        <v>45</v>
      </c>
      <c r="P242" s="2">
        <v>244</v>
      </c>
      <c r="Q242" s="2">
        <v>349</v>
      </c>
      <c r="R242" s="2">
        <v>23</v>
      </c>
      <c r="S242" s="2">
        <v>46</v>
      </c>
      <c r="T242" s="2">
        <v>56</v>
      </c>
      <c r="U242" s="2">
        <v>224</v>
      </c>
      <c r="V242" s="2">
        <v>161</v>
      </c>
      <c r="W242" s="2" t="s">
        <v>734</v>
      </c>
      <c r="X242" s="2" t="s">
        <v>1184</v>
      </c>
      <c r="Y242" s="2" t="s">
        <v>211</v>
      </c>
      <c r="Z242" s="2" t="s">
        <v>249</v>
      </c>
      <c r="AA242" s="2">
        <v>362.55400600000002</v>
      </c>
      <c r="AB242" s="2">
        <v>10</v>
      </c>
      <c r="AC242" s="2">
        <v>719</v>
      </c>
      <c r="AG242"/>
    </row>
    <row r="243" spans="1:33">
      <c r="A243" s="2">
        <v>830</v>
      </c>
      <c r="B243" s="2">
        <v>10115010</v>
      </c>
      <c r="C243" s="2" t="s">
        <v>1185</v>
      </c>
      <c r="D243" s="2" t="s">
        <v>33</v>
      </c>
      <c r="E243" s="2" t="s">
        <v>33</v>
      </c>
      <c r="F243" s="2" t="s">
        <v>516</v>
      </c>
      <c r="G243" s="2">
        <v>483</v>
      </c>
      <c r="H243" s="2">
        <v>34</v>
      </c>
      <c r="I243" s="2">
        <v>75</v>
      </c>
      <c r="J243" s="2">
        <v>75</v>
      </c>
      <c r="K243" s="2">
        <v>299</v>
      </c>
      <c r="L243" s="2">
        <v>223</v>
      </c>
      <c r="M243" s="2">
        <v>22</v>
      </c>
      <c r="N243" s="2">
        <v>37</v>
      </c>
      <c r="O243" s="2">
        <v>37</v>
      </c>
      <c r="P243" s="2">
        <v>127</v>
      </c>
      <c r="Q243" s="2">
        <v>260</v>
      </c>
      <c r="R243" s="2">
        <v>12</v>
      </c>
      <c r="S243" s="2">
        <v>38</v>
      </c>
      <c r="T243" s="2">
        <v>38</v>
      </c>
      <c r="U243" s="2">
        <v>172</v>
      </c>
      <c r="V243" s="2">
        <v>122</v>
      </c>
      <c r="W243" s="2" t="s">
        <v>773</v>
      </c>
      <c r="X243" s="2" t="s">
        <v>1186</v>
      </c>
      <c r="Y243" s="2" t="s">
        <v>211</v>
      </c>
      <c r="Z243" s="2" t="s">
        <v>249</v>
      </c>
      <c r="AA243" s="2">
        <v>2406.7701649999999</v>
      </c>
      <c r="AB243" s="2">
        <v>10</v>
      </c>
      <c r="AC243" s="2">
        <v>483</v>
      </c>
      <c r="AG243"/>
    </row>
    <row r="244" spans="1:33">
      <c r="A244" s="2">
        <v>832</v>
      </c>
      <c r="B244" s="2">
        <v>10117069</v>
      </c>
      <c r="C244" s="2" t="s">
        <v>1187</v>
      </c>
      <c r="D244" s="2" t="s">
        <v>33</v>
      </c>
      <c r="E244" s="2" t="s">
        <v>33</v>
      </c>
      <c r="F244" s="2" t="s">
        <v>2</v>
      </c>
      <c r="G244" s="2">
        <v>512</v>
      </c>
      <c r="H244" s="2">
        <v>39</v>
      </c>
      <c r="I244" s="2">
        <v>69</v>
      </c>
      <c r="J244" s="2">
        <v>78</v>
      </c>
      <c r="K244" s="2">
        <v>326</v>
      </c>
      <c r="L244" s="2">
        <v>255</v>
      </c>
      <c r="M244" s="2">
        <v>16</v>
      </c>
      <c r="N244" s="2">
        <v>35</v>
      </c>
      <c r="O244" s="2">
        <v>43</v>
      </c>
      <c r="P244" s="2">
        <v>161</v>
      </c>
      <c r="Q244" s="2">
        <v>257</v>
      </c>
      <c r="R244" s="2">
        <v>23</v>
      </c>
      <c r="S244" s="2">
        <v>34</v>
      </c>
      <c r="T244" s="2">
        <v>35</v>
      </c>
      <c r="U244" s="2">
        <v>165</v>
      </c>
      <c r="V244" s="2">
        <v>122</v>
      </c>
      <c r="W244" s="2" t="s">
        <v>734</v>
      </c>
      <c r="X244" s="2" t="s">
        <v>1188</v>
      </c>
      <c r="Y244" s="2" t="s">
        <v>211</v>
      </c>
      <c r="Z244" s="2" t="s">
        <v>249</v>
      </c>
      <c r="AA244" s="2">
        <v>870.22839099999999</v>
      </c>
      <c r="AB244" s="2">
        <v>10</v>
      </c>
      <c r="AC244" s="2">
        <v>512</v>
      </c>
      <c r="AG244"/>
    </row>
    <row r="245" spans="1:33">
      <c r="A245" s="2">
        <v>833</v>
      </c>
      <c r="B245" s="2">
        <v>10111014</v>
      </c>
      <c r="C245" s="2" t="s">
        <v>1189</v>
      </c>
      <c r="D245" s="2" t="s">
        <v>33</v>
      </c>
      <c r="E245" s="2" t="s">
        <v>33</v>
      </c>
      <c r="F245" s="2" t="s">
        <v>251</v>
      </c>
      <c r="G245" s="2">
        <v>244</v>
      </c>
      <c r="H245" s="2">
        <v>22</v>
      </c>
      <c r="I245" s="2">
        <v>29</v>
      </c>
      <c r="J245" s="2">
        <v>29</v>
      </c>
      <c r="K245" s="2">
        <v>164</v>
      </c>
      <c r="L245" s="2">
        <v>112</v>
      </c>
      <c r="M245" s="2">
        <v>11</v>
      </c>
      <c r="N245" s="2">
        <v>14</v>
      </c>
      <c r="O245" s="2">
        <v>12</v>
      </c>
      <c r="P245" s="2">
        <v>75</v>
      </c>
      <c r="Q245" s="2">
        <v>132</v>
      </c>
      <c r="R245" s="2">
        <v>11</v>
      </c>
      <c r="S245" s="2">
        <v>15</v>
      </c>
      <c r="T245" s="2">
        <v>17</v>
      </c>
      <c r="U245" s="2">
        <v>89</v>
      </c>
      <c r="V245" s="2">
        <v>62</v>
      </c>
      <c r="W245" s="2" t="s">
        <v>773</v>
      </c>
      <c r="X245" s="2" t="s">
        <v>1190</v>
      </c>
      <c r="Y245" s="2" t="s">
        <v>180</v>
      </c>
      <c r="Z245" s="2" t="s">
        <v>249</v>
      </c>
      <c r="AA245" s="2">
        <v>458.45470399999999</v>
      </c>
      <c r="AB245" s="2">
        <v>10</v>
      </c>
      <c r="AC245" s="2">
        <v>244</v>
      </c>
      <c r="AG245"/>
    </row>
    <row r="246" spans="1:33">
      <c r="A246" s="2">
        <v>834</v>
      </c>
      <c r="B246" s="2">
        <v>10112018</v>
      </c>
      <c r="C246" s="2" t="s">
        <v>1191</v>
      </c>
      <c r="D246" s="2" t="s">
        <v>33</v>
      </c>
      <c r="E246" s="2" t="s">
        <v>33</v>
      </c>
      <c r="F246" s="2" t="s">
        <v>1100</v>
      </c>
      <c r="G246" s="2">
        <v>744</v>
      </c>
      <c r="H246" s="2">
        <v>57</v>
      </c>
      <c r="I246" s="2">
        <v>101</v>
      </c>
      <c r="J246" s="2">
        <v>89</v>
      </c>
      <c r="K246" s="2">
        <v>497</v>
      </c>
      <c r="L246" s="2">
        <v>363</v>
      </c>
      <c r="M246" s="2">
        <v>35</v>
      </c>
      <c r="N246" s="2">
        <v>52</v>
      </c>
      <c r="O246" s="2">
        <v>46</v>
      </c>
      <c r="P246" s="2">
        <v>230</v>
      </c>
      <c r="Q246" s="2">
        <v>381</v>
      </c>
      <c r="R246" s="2">
        <v>22</v>
      </c>
      <c r="S246" s="2">
        <v>49</v>
      </c>
      <c r="T246" s="2">
        <v>43</v>
      </c>
      <c r="U246" s="2">
        <v>267</v>
      </c>
      <c r="V246" s="2">
        <v>136</v>
      </c>
      <c r="W246" s="2" t="s">
        <v>773</v>
      </c>
      <c r="X246" s="2" t="s">
        <v>1192</v>
      </c>
      <c r="Y246" s="2" t="s">
        <v>180</v>
      </c>
      <c r="Z246" s="2" t="s">
        <v>249</v>
      </c>
      <c r="AA246" s="2">
        <v>3388.1657369999998</v>
      </c>
      <c r="AB246" s="2">
        <v>10</v>
      </c>
      <c r="AC246" s="2">
        <v>744</v>
      </c>
      <c r="AG246"/>
    </row>
    <row r="247" spans="1:33">
      <c r="A247" s="2">
        <v>835</v>
      </c>
      <c r="B247" s="2">
        <v>10717019</v>
      </c>
      <c r="C247" s="2" t="s">
        <v>1193</v>
      </c>
      <c r="D247" s="2" t="s">
        <v>33</v>
      </c>
      <c r="E247" s="2" t="s">
        <v>98</v>
      </c>
      <c r="F247" s="2" t="s">
        <v>2</v>
      </c>
      <c r="G247" s="2">
        <v>518</v>
      </c>
      <c r="H247" s="2">
        <v>45</v>
      </c>
      <c r="I247" s="2">
        <v>58</v>
      </c>
      <c r="J247" s="2">
        <v>67</v>
      </c>
      <c r="K247" s="2">
        <v>348</v>
      </c>
      <c r="L247" s="2">
        <v>266</v>
      </c>
      <c r="M247" s="2">
        <v>26</v>
      </c>
      <c r="N247" s="2">
        <v>25</v>
      </c>
      <c r="O247" s="2">
        <v>32</v>
      </c>
      <c r="P247" s="2">
        <v>183</v>
      </c>
      <c r="Q247" s="2">
        <v>252</v>
      </c>
      <c r="R247" s="2">
        <v>19</v>
      </c>
      <c r="S247" s="2">
        <v>33</v>
      </c>
      <c r="T247" s="2">
        <v>35</v>
      </c>
      <c r="U247" s="2">
        <v>165</v>
      </c>
      <c r="V247" s="2">
        <v>119</v>
      </c>
      <c r="W247" s="2" t="s">
        <v>734</v>
      </c>
      <c r="X247" s="2" t="s">
        <v>1194</v>
      </c>
      <c r="Y247" s="2" t="s">
        <v>98</v>
      </c>
      <c r="Z247" s="2" t="s">
        <v>249</v>
      </c>
      <c r="AA247" s="2">
        <v>478.30088799999999</v>
      </c>
      <c r="AB247" s="2">
        <v>10</v>
      </c>
      <c r="AC247" s="2">
        <v>518</v>
      </c>
      <c r="AG247"/>
    </row>
    <row r="248" spans="1:33">
      <c r="A248" s="2">
        <v>837</v>
      </c>
      <c r="B248" s="2">
        <v>10717099</v>
      </c>
      <c r="C248" s="2" t="s">
        <v>1195</v>
      </c>
      <c r="D248" s="2" t="s">
        <v>33</v>
      </c>
      <c r="E248" s="2" t="s">
        <v>98</v>
      </c>
      <c r="F248" s="2" t="s">
        <v>2</v>
      </c>
      <c r="G248" s="2">
        <v>100</v>
      </c>
      <c r="H248" s="2">
        <v>13</v>
      </c>
      <c r="I248" s="2">
        <v>14</v>
      </c>
      <c r="J248" s="2">
        <v>16</v>
      </c>
      <c r="K248" s="2">
        <v>57</v>
      </c>
      <c r="L248" s="2">
        <v>54</v>
      </c>
      <c r="M248" s="2">
        <v>10</v>
      </c>
      <c r="N248" s="2">
        <v>6</v>
      </c>
      <c r="O248" s="2">
        <v>7</v>
      </c>
      <c r="P248" s="2">
        <v>31</v>
      </c>
      <c r="Q248" s="2">
        <v>46</v>
      </c>
      <c r="R248" s="2">
        <v>3</v>
      </c>
      <c r="S248" s="2">
        <v>8</v>
      </c>
      <c r="T248" s="2">
        <v>9</v>
      </c>
      <c r="U248" s="2">
        <v>26</v>
      </c>
      <c r="V248" s="2">
        <v>21</v>
      </c>
      <c r="W248" s="2" t="s">
        <v>734</v>
      </c>
      <c r="X248" s="2" t="s">
        <v>1196</v>
      </c>
      <c r="Y248" s="2" t="s">
        <v>670</v>
      </c>
      <c r="Z248" s="2" t="s">
        <v>249</v>
      </c>
      <c r="AA248" s="2">
        <v>262.757611</v>
      </c>
      <c r="AB248" s="2">
        <v>10</v>
      </c>
      <c r="AC248" s="2">
        <v>100</v>
      </c>
      <c r="AG248"/>
    </row>
    <row r="249" spans="1:33">
      <c r="A249" s="2">
        <v>838</v>
      </c>
      <c r="B249" s="2">
        <v>10717106</v>
      </c>
      <c r="C249" s="2" t="s">
        <v>1195</v>
      </c>
      <c r="D249" s="2" t="s">
        <v>33</v>
      </c>
      <c r="E249" s="2" t="s">
        <v>98</v>
      </c>
      <c r="F249" s="2" t="s">
        <v>2</v>
      </c>
      <c r="G249" s="2">
        <v>613</v>
      </c>
      <c r="H249" s="2">
        <v>53</v>
      </c>
      <c r="I249" s="2">
        <v>96</v>
      </c>
      <c r="J249" s="2">
        <v>81</v>
      </c>
      <c r="K249" s="2">
        <v>383</v>
      </c>
      <c r="L249" s="2">
        <v>298</v>
      </c>
      <c r="M249" s="2">
        <v>27</v>
      </c>
      <c r="N249" s="2">
        <v>49</v>
      </c>
      <c r="O249" s="2">
        <v>37</v>
      </c>
      <c r="P249" s="2">
        <v>185</v>
      </c>
      <c r="Q249" s="2">
        <v>315</v>
      </c>
      <c r="R249" s="2">
        <v>26</v>
      </c>
      <c r="S249" s="2">
        <v>47</v>
      </c>
      <c r="T249" s="2">
        <v>44</v>
      </c>
      <c r="U249" s="2">
        <v>198</v>
      </c>
      <c r="V249" s="2">
        <v>142</v>
      </c>
      <c r="W249" s="2" t="s">
        <v>734</v>
      </c>
      <c r="X249" s="2" t="s">
        <v>1197</v>
      </c>
      <c r="Y249" s="2" t="s">
        <v>670</v>
      </c>
      <c r="Z249" s="2" t="s">
        <v>249</v>
      </c>
      <c r="AA249" s="2">
        <v>7717.4672129999999</v>
      </c>
      <c r="AB249" s="2">
        <v>10</v>
      </c>
      <c r="AC249" s="2">
        <v>613</v>
      </c>
      <c r="AG249"/>
    </row>
    <row r="250" spans="1:33">
      <c r="A250" s="2">
        <v>839</v>
      </c>
      <c r="B250" s="2">
        <v>10717128</v>
      </c>
      <c r="C250" s="2" t="s">
        <v>216</v>
      </c>
      <c r="D250" s="2" t="s">
        <v>33</v>
      </c>
      <c r="E250" s="2" t="s">
        <v>98</v>
      </c>
      <c r="F250" s="2" t="s">
        <v>2</v>
      </c>
      <c r="G250" s="2">
        <v>676</v>
      </c>
      <c r="H250" s="2">
        <v>63</v>
      </c>
      <c r="I250" s="2">
        <v>89</v>
      </c>
      <c r="J250" s="2">
        <v>98</v>
      </c>
      <c r="K250" s="2">
        <v>426</v>
      </c>
      <c r="L250" s="2">
        <v>345</v>
      </c>
      <c r="M250" s="2">
        <v>37</v>
      </c>
      <c r="N250" s="2">
        <v>45</v>
      </c>
      <c r="O250" s="2">
        <v>43</v>
      </c>
      <c r="P250" s="2">
        <v>220</v>
      </c>
      <c r="Q250" s="2">
        <v>331</v>
      </c>
      <c r="R250" s="2">
        <v>26</v>
      </c>
      <c r="S250" s="2">
        <v>44</v>
      </c>
      <c r="T250" s="2">
        <v>55</v>
      </c>
      <c r="U250" s="2">
        <v>206</v>
      </c>
      <c r="V250" s="2">
        <v>137</v>
      </c>
      <c r="W250" s="2" t="s">
        <v>734</v>
      </c>
      <c r="X250" s="2" t="s">
        <v>1198</v>
      </c>
      <c r="Y250" s="2" t="s">
        <v>670</v>
      </c>
      <c r="Z250" s="2" t="s">
        <v>249</v>
      </c>
      <c r="AA250" s="2">
        <v>411.00611199999997</v>
      </c>
      <c r="AB250" s="2">
        <v>10</v>
      </c>
      <c r="AC250" s="2">
        <v>676</v>
      </c>
      <c r="AG250"/>
    </row>
    <row r="251" spans="1:33">
      <c r="A251" s="2">
        <v>842</v>
      </c>
      <c r="B251" s="2">
        <v>10711243</v>
      </c>
      <c r="C251" s="2" t="s">
        <v>1199</v>
      </c>
      <c r="D251" s="2" t="s">
        <v>33</v>
      </c>
      <c r="E251" s="2" t="s">
        <v>98</v>
      </c>
      <c r="F251" s="2" t="s">
        <v>776</v>
      </c>
      <c r="G251" s="2">
        <v>485</v>
      </c>
      <c r="H251" s="2">
        <v>37</v>
      </c>
      <c r="I251" s="2">
        <v>69</v>
      </c>
      <c r="J251" s="2">
        <v>69</v>
      </c>
      <c r="K251" s="2">
        <v>310</v>
      </c>
      <c r="L251" s="2">
        <v>231</v>
      </c>
      <c r="M251" s="2">
        <v>23</v>
      </c>
      <c r="N251" s="2">
        <v>27</v>
      </c>
      <c r="O251" s="2">
        <v>38</v>
      </c>
      <c r="P251" s="2">
        <v>143</v>
      </c>
      <c r="Q251" s="2">
        <v>254</v>
      </c>
      <c r="R251" s="2">
        <v>14</v>
      </c>
      <c r="S251" s="2">
        <v>42</v>
      </c>
      <c r="T251" s="2">
        <v>31</v>
      </c>
      <c r="U251" s="2">
        <v>167</v>
      </c>
      <c r="V251" s="2">
        <v>110</v>
      </c>
      <c r="W251" s="2" t="s">
        <v>773</v>
      </c>
      <c r="X251" s="2" t="s">
        <v>1200</v>
      </c>
      <c r="Y251" s="2" t="s">
        <v>670</v>
      </c>
      <c r="Z251" s="2" t="s">
        <v>249</v>
      </c>
      <c r="AA251" s="2">
        <v>3230.7350280000001</v>
      </c>
      <c r="AB251" s="2">
        <v>10</v>
      </c>
      <c r="AC251" s="2">
        <v>485</v>
      </c>
      <c r="AG251"/>
    </row>
    <row r="252" spans="1:33">
      <c r="A252" s="2">
        <v>843</v>
      </c>
      <c r="B252" s="2">
        <v>10711028</v>
      </c>
      <c r="C252" s="2" t="s">
        <v>1201</v>
      </c>
      <c r="D252" s="2" t="s">
        <v>33</v>
      </c>
      <c r="E252" s="2" t="s">
        <v>98</v>
      </c>
      <c r="F252" s="2" t="s">
        <v>776</v>
      </c>
      <c r="G252" s="2">
        <v>635</v>
      </c>
      <c r="H252" s="2">
        <v>51</v>
      </c>
      <c r="I252" s="2">
        <v>92</v>
      </c>
      <c r="J252" s="2">
        <v>92</v>
      </c>
      <c r="K252" s="2">
        <v>400</v>
      </c>
      <c r="L252" s="2">
        <v>317</v>
      </c>
      <c r="M252" s="2">
        <v>30</v>
      </c>
      <c r="N252" s="2">
        <v>44</v>
      </c>
      <c r="O252" s="2">
        <v>49</v>
      </c>
      <c r="P252" s="2">
        <v>194</v>
      </c>
      <c r="Q252" s="2">
        <v>318</v>
      </c>
      <c r="R252" s="2">
        <v>21</v>
      </c>
      <c r="S252" s="2">
        <v>48</v>
      </c>
      <c r="T252" s="2">
        <v>43</v>
      </c>
      <c r="U252" s="2">
        <v>206</v>
      </c>
      <c r="V252" s="2">
        <v>124</v>
      </c>
      <c r="W252" s="2" t="s">
        <v>773</v>
      </c>
      <c r="X252" s="2" t="s">
        <v>1202</v>
      </c>
      <c r="Y252" s="2" t="s">
        <v>670</v>
      </c>
      <c r="Z252" s="2" t="s">
        <v>249</v>
      </c>
      <c r="AA252" s="2">
        <v>3992.393345</v>
      </c>
      <c r="AB252" s="2">
        <v>10</v>
      </c>
      <c r="AC252" s="2">
        <v>635</v>
      </c>
      <c r="AG252"/>
    </row>
    <row r="253" spans="1:33">
      <c r="A253" s="2">
        <v>844</v>
      </c>
      <c r="B253" s="2">
        <v>10711034</v>
      </c>
      <c r="C253" s="2" t="s">
        <v>1203</v>
      </c>
      <c r="D253" s="2" t="s">
        <v>33</v>
      </c>
      <c r="E253" s="2" t="s">
        <v>98</v>
      </c>
      <c r="F253" s="2" t="s">
        <v>776</v>
      </c>
      <c r="G253" s="2">
        <v>232</v>
      </c>
      <c r="H253" s="2">
        <v>2</v>
      </c>
      <c r="I253" s="2">
        <v>9</v>
      </c>
      <c r="J253" s="2">
        <v>15</v>
      </c>
      <c r="K253" s="2">
        <v>206</v>
      </c>
      <c r="L253" s="2">
        <v>178</v>
      </c>
      <c r="M253" s="2">
        <v>2</v>
      </c>
      <c r="N253" s="2">
        <v>4</v>
      </c>
      <c r="O253" s="2">
        <v>10</v>
      </c>
      <c r="P253" s="2">
        <v>162</v>
      </c>
      <c r="Q253" s="2">
        <v>54</v>
      </c>
      <c r="R253" s="2">
        <v>0</v>
      </c>
      <c r="S253" s="2">
        <v>5</v>
      </c>
      <c r="T253" s="2">
        <v>5</v>
      </c>
      <c r="U253" s="2">
        <v>44</v>
      </c>
      <c r="V253" s="2">
        <v>23</v>
      </c>
      <c r="W253" s="2" t="s">
        <v>773</v>
      </c>
      <c r="X253" s="2" t="s">
        <v>1204</v>
      </c>
      <c r="Y253" s="2" t="s">
        <v>670</v>
      </c>
      <c r="Z253" s="2" t="s">
        <v>249</v>
      </c>
      <c r="AA253" s="2">
        <v>4265.8314840000003</v>
      </c>
      <c r="AB253" s="2">
        <v>10</v>
      </c>
      <c r="AC253" s="2">
        <v>232</v>
      </c>
      <c r="AG253"/>
    </row>
    <row r="254" spans="1:33">
      <c r="A254" s="2">
        <v>845</v>
      </c>
      <c r="B254" s="2">
        <v>10711044</v>
      </c>
      <c r="C254" s="2" t="s">
        <v>1205</v>
      </c>
      <c r="D254" s="2" t="s">
        <v>33</v>
      </c>
      <c r="E254" s="2" t="s">
        <v>98</v>
      </c>
      <c r="F254" s="2" t="s">
        <v>776</v>
      </c>
      <c r="G254" s="2">
        <v>206</v>
      </c>
      <c r="H254" s="2">
        <v>18</v>
      </c>
      <c r="I254" s="2">
        <v>18</v>
      </c>
      <c r="J254" s="2">
        <v>18</v>
      </c>
      <c r="K254" s="2">
        <v>152</v>
      </c>
      <c r="L254" s="2">
        <v>87</v>
      </c>
      <c r="M254" s="2">
        <v>8</v>
      </c>
      <c r="N254" s="2">
        <v>8</v>
      </c>
      <c r="O254" s="2">
        <v>7</v>
      </c>
      <c r="P254" s="2">
        <v>64</v>
      </c>
      <c r="Q254" s="2">
        <v>119</v>
      </c>
      <c r="R254" s="2">
        <v>10</v>
      </c>
      <c r="S254" s="2">
        <v>10</v>
      </c>
      <c r="T254" s="2">
        <v>11</v>
      </c>
      <c r="U254" s="2">
        <v>88</v>
      </c>
      <c r="V254" s="2">
        <v>55</v>
      </c>
      <c r="W254" s="2" t="s">
        <v>773</v>
      </c>
      <c r="X254" s="2" t="s">
        <v>1206</v>
      </c>
      <c r="Y254" s="2" t="s">
        <v>670</v>
      </c>
      <c r="Z254" s="2" t="s">
        <v>249</v>
      </c>
      <c r="AA254" s="2">
        <v>2355.8329130000002</v>
      </c>
      <c r="AB254" s="2">
        <v>10</v>
      </c>
      <c r="AC254" s="2">
        <v>206</v>
      </c>
      <c r="AG254"/>
    </row>
    <row r="255" spans="1:33">
      <c r="A255" s="2">
        <v>846</v>
      </c>
      <c r="B255" s="2">
        <v>10711054</v>
      </c>
      <c r="C255" s="2" t="s">
        <v>1207</v>
      </c>
      <c r="D255" s="2" t="s">
        <v>33</v>
      </c>
      <c r="E255" s="2" t="s">
        <v>98</v>
      </c>
      <c r="F255" s="2" t="s">
        <v>776</v>
      </c>
      <c r="G255" s="2">
        <v>193</v>
      </c>
      <c r="H255" s="2">
        <v>6</v>
      </c>
      <c r="I255" s="2">
        <v>17</v>
      </c>
      <c r="J255" s="2">
        <v>23</v>
      </c>
      <c r="K255" s="2">
        <v>147</v>
      </c>
      <c r="L255" s="2">
        <v>96</v>
      </c>
      <c r="M255" s="2">
        <v>4</v>
      </c>
      <c r="N255" s="2">
        <v>8</v>
      </c>
      <c r="O255" s="2">
        <v>14</v>
      </c>
      <c r="P255" s="2">
        <v>70</v>
      </c>
      <c r="Q255" s="2">
        <v>97</v>
      </c>
      <c r="R255" s="2">
        <v>2</v>
      </c>
      <c r="S255" s="2">
        <v>9</v>
      </c>
      <c r="T255" s="2">
        <v>9</v>
      </c>
      <c r="U255" s="2">
        <v>77</v>
      </c>
      <c r="V255" s="2">
        <v>62</v>
      </c>
      <c r="W255" s="2" t="s">
        <v>773</v>
      </c>
      <c r="X255" s="2" t="s">
        <v>1208</v>
      </c>
      <c r="Y255" s="2" t="s">
        <v>670</v>
      </c>
      <c r="Z255" s="2" t="s">
        <v>249</v>
      </c>
      <c r="AA255" s="2">
        <v>1171.0511180000001</v>
      </c>
      <c r="AB255" s="2">
        <v>10</v>
      </c>
      <c r="AC255" s="2">
        <v>193</v>
      </c>
      <c r="AG255"/>
    </row>
    <row r="256" spans="1:33">
      <c r="A256" s="2">
        <v>847</v>
      </c>
      <c r="B256" s="2">
        <v>10711068</v>
      </c>
      <c r="C256" s="2" t="s">
        <v>1209</v>
      </c>
      <c r="D256" s="2" t="s">
        <v>33</v>
      </c>
      <c r="E256" s="2" t="s">
        <v>98</v>
      </c>
      <c r="F256" s="2" t="s">
        <v>776</v>
      </c>
      <c r="G256" s="2">
        <v>237</v>
      </c>
      <c r="H256" s="2">
        <v>12</v>
      </c>
      <c r="I256" s="2">
        <v>13</v>
      </c>
      <c r="J256" s="2">
        <v>22</v>
      </c>
      <c r="K256" s="2">
        <v>190</v>
      </c>
      <c r="L256" s="2">
        <v>101</v>
      </c>
      <c r="M256" s="2">
        <v>4</v>
      </c>
      <c r="N256" s="2">
        <v>4</v>
      </c>
      <c r="O256" s="2">
        <v>11</v>
      </c>
      <c r="P256" s="2">
        <v>82</v>
      </c>
      <c r="Q256" s="2">
        <v>136</v>
      </c>
      <c r="R256" s="2">
        <v>8</v>
      </c>
      <c r="S256" s="2">
        <v>9</v>
      </c>
      <c r="T256" s="2">
        <v>11</v>
      </c>
      <c r="U256" s="2">
        <v>108</v>
      </c>
      <c r="V256" s="2">
        <v>69</v>
      </c>
      <c r="W256" s="2" t="s">
        <v>773</v>
      </c>
      <c r="X256" s="2" t="s">
        <v>1210</v>
      </c>
      <c r="Y256" s="2" t="s">
        <v>670</v>
      </c>
      <c r="Z256" s="2" t="s">
        <v>249</v>
      </c>
      <c r="AA256" s="2">
        <v>3182.4838199999999</v>
      </c>
      <c r="AB256" s="2">
        <v>10</v>
      </c>
      <c r="AC256" s="2">
        <v>237</v>
      </c>
      <c r="AG256"/>
    </row>
    <row r="257" spans="1:33">
      <c r="A257" s="2">
        <v>848</v>
      </c>
      <c r="B257" s="2">
        <v>10711078</v>
      </c>
      <c r="C257" s="2" t="s">
        <v>1211</v>
      </c>
      <c r="D257" s="2" t="s">
        <v>33</v>
      </c>
      <c r="E257" s="2" t="s">
        <v>98</v>
      </c>
      <c r="F257" s="2" t="s">
        <v>776</v>
      </c>
      <c r="G257" s="2">
        <v>250</v>
      </c>
      <c r="H257" s="2">
        <v>18</v>
      </c>
      <c r="I257" s="2">
        <v>36</v>
      </c>
      <c r="J257" s="2">
        <v>23</v>
      </c>
      <c r="K257" s="2">
        <v>173</v>
      </c>
      <c r="L257" s="2">
        <v>111</v>
      </c>
      <c r="M257" s="2">
        <v>5</v>
      </c>
      <c r="N257" s="2">
        <v>17</v>
      </c>
      <c r="O257" s="2">
        <v>11</v>
      </c>
      <c r="P257" s="2">
        <v>78</v>
      </c>
      <c r="Q257" s="2">
        <v>139</v>
      </c>
      <c r="R257" s="2">
        <v>13</v>
      </c>
      <c r="S257" s="2">
        <v>19</v>
      </c>
      <c r="T257" s="2">
        <v>12</v>
      </c>
      <c r="U257" s="2">
        <v>95</v>
      </c>
      <c r="V257" s="2">
        <v>65</v>
      </c>
      <c r="W257" s="2" t="s">
        <v>773</v>
      </c>
      <c r="X257" s="2" t="s">
        <v>1212</v>
      </c>
      <c r="Y257" s="2" t="s">
        <v>670</v>
      </c>
      <c r="Z257" s="2" t="s">
        <v>249</v>
      </c>
      <c r="AA257" s="2">
        <v>1039.776286</v>
      </c>
      <c r="AB257" s="2">
        <v>10</v>
      </c>
      <c r="AC257" s="2">
        <v>250</v>
      </c>
      <c r="AG257"/>
    </row>
    <row r="258" spans="1:33">
      <c r="A258" s="2">
        <v>849</v>
      </c>
      <c r="B258" s="2">
        <v>10711084</v>
      </c>
      <c r="C258" s="2" t="s">
        <v>1213</v>
      </c>
      <c r="D258" s="2" t="s">
        <v>33</v>
      </c>
      <c r="E258" s="2" t="s">
        <v>98</v>
      </c>
      <c r="F258" s="2" t="s">
        <v>776</v>
      </c>
      <c r="G258" s="2">
        <v>497</v>
      </c>
      <c r="H258" s="2">
        <v>43</v>
      </c>
      <c r="I258" s="2">
        <v>66</v>
      </c>
      <c r="J258" s="2">
        <v>62</v>
      </c>
      <c r="K258" s="2">
        <v>326</v>
      </c>
      <c r="L258" s="2">
        <v>253</v>
      </c>
      <c r="M258" s="2">
        <v>21</v>
      </c>
      <c r="N258" s="2">
        <v>32</v>
      </c>
      <c r="O258" s="2">
        <v>31</v>
      </c>
      <c r="P258" s="2">
        <v>169</v>
      </c>
      <c r="Q258" s="2">
        <v>244</v>
      </c>
      <c r="R258" s="2">
        <v>22</v>
      </c>
      <c r="S258" s="2">
        <v>34</v>
      </c>
      <c r="T258" s="2">
        <v>31</v>
      </c>
      <c r="U258" s="2">
        <v>157</v>
      </c>
      <c r="V258" s="2">
        <v>94</v>
      </c>
      <c r="W258" s="2" t="s">
        <v>773</v>
      </c>
      <c r="X258" s="2" t="s">
        <v>1214</v>
      </c>
      <c r="Y258" s="2" t="s">
        <v>670</v>
      </c>
      <c r="Z258" s="2" t="s">
        <v>249</v>
      </c>
      <c r="AA258" s="2">
        <v>382.76282300000003</v>
      </c>
      <c r="AB258" s="2">
        <v>10</v>
      </c>
      <c r="AC258" s="2">
        <v>497</v>
      </c>
      <c r="AG258"/>
    </row>
    <row r="259" spans="1:33">
      <c r="A259" s="2">
        <v>850</v>
      </c>
      <c r="B259" s="2">
        <v>10711104</v>
      </c>
      <c r="C259" s="2" t="s">
        <v>1215</v>
      </c>
      <c r="D259" s="2" t="s">
        <v>33</v>
      </c>
      <c r="E259" s="2" t="s">
        <v>98</v>
      </c>
      <c r="F259" s="2" t="s">
        <v>776</v>
      </c>
      <c r="G259" s="2">
        <v>27</v>
      </c>
      <c r="H259" s="2">
        <v>1</v>
      </c>
      <c r="I259" s="2">
        <v>3</v>
      </c>
      <c r="J259" s="2">
        <v>5</v>
      </c>
      <c r="K259" s="2">
        <v>18</v>
      </c>
      <c r="L259" s="2">
        <v>16</v>
      </c>
      <c r="M259" s="2">
        <v>1</v>
      </c>
      <c r="N259" s="2">
        <v>2</v>
      </c>
      <c r="O259" s="2">
        <v>4</v>
      </c>
      <c r="P259" s="2">
        <v>9</v>
      </c>
      <c r="Q259" s="2">
        <v>11</v>
      </c>
      <c r="R259" s="2">
        <v>0</v>
      </c>
      <c r="S259" s="2">
        <v>1</v>
      </c>
      <c r="T259" s="2">
        <v>1</v>
      </c>
      <c r="U259" s="2">
        <v>9</v>
      </c>
      <c r="V259" s="2">
        <v>2</v>
      </c>
      <c r="W259" s="2" t="s">
        <v>773</v>
      </c>
      <c r="X259" s="2" t="s">
        <v>1216</v>
      </c>
      <c r="Y259" s="2" t="s">
        <v>670</v>
      </c>
      <c r="Z259" s="2" t="s">
        <v>249</v>
      </c>
      <c r="AA259" s="2">
        <v>63.972692000000002</v>
      </c>
      <c r="AB259" s="2">
        <v>10</v>
      </c>
      <c r="AC259" s="2">
        <v>27</v>
      </c>
      <c r="AG259"/>
    </row>
    <row r="260" spans="1:33">
      <c r="A260" s="2">
        <v>851</v>
      </c>
      <c r="B260" s="2">
        <v>10711114</v>
      </c>
      <c r="C260" s="2" t="s">
        <v>1217</v>
      </c>
      <c r="D260" s="2" t="s">
        <v>33</v>
      </c>
      <c r="E260" s="2" t="s">
        <v>98</v>
      </c>
      <c r="F260" s="2" t="s">
        <v>776</v>
      </c>
      <c r="G260" s="2">
        <v>223</v>
      </c>
      <c r="H260" s="2">
        <v>24</v>
      </c>
      <c r="I260" s="2">
        <v>41</v>
      </c>
      <c r="J260" s="2">
        <v>34</v>
      </c>
      <c r="K260" s="2">
        <v>124</v>
      </c>
      <c r="L260" s="2">
        <v>129</v>
      </c>
      <c r="M260" s="2">
        <v>17</v>
      </c>
      <c r="N260" s="2">
        <v>27</v>
      </c>
      <c r="O260" s="2">
        <v>21</v>
      </c>
      <c r="P260" s="2">
        <v>64</v>
      </c>
      <c r="Q260" s="2">
        <v>94</v>
      </c>
      <c r="R260" s="2">
        <v>7</v>
      </c>
      <c r="S260" s="2">
        <v>14</v>
      </c>
      <c r="T260" s="2">
        <v>13</v>
      </c>
      <c r="U260" s="2">
        <v>60</v>
      </c>
      <c r="V260" s="2">
        <v>32</v>
      </c>
      <c r="W260" s="2" t="s">
        <v>773</v>
      </c>
      <c r="X260" s="2" t="s">
        <v>1218</v>
      </c>
      <c r="Y260" s="2" t="s">
        <v>670</v>
      </c>
      <c r="Z260" s="2" t="s">
        <v>249</v>
      </c>
      <c r="AA260" s="2">
        <v>567.66609200000005</v>
      </c>
      <c r="AB260" s="2">
        <v>10</v>
      </c>
      <c r="AC260" s="2">
        <v>223</v>
      </c>
      <c r="AG260"/>
    </row>
    <row r="261" spans="1:33">
      <c r="A261" s="2">
        <v>852</v>
      </c>
      <c r="B261" s="2">
        <v>10711120</v>
      </c>
      <c r="C261" s="2" t="s">
        <v>1219</v>
      </c>
      <c r="D261" s="2" t="s">
        <v>33</v>
      </c>
      <c r="E261" s="2" t="s">
        <v>98</v>
      </c>
      <c r="F261" s="2" t="s">
        <v>776</v>
      </c>
      <c r="G261" s="2">
        <v>676</v>
      </c>
      <c r="H261" s="2">
        <v>80</v>
      </c>
      <c r="I261" s="2">
        <v>102</v>
      </c>
      <c r="J261" s="2">
        <v>75</v>
      </c>
      <c r="K261" s="2">
        <v>419</v>
      </c>
      <c r="L261" s="2">
        <v>309</v>
      </c>
      <c r="M261" s="2">
        <v>37</v>
      </c>
      <c r="N261" s="2">
        <v>36</v>
      </c>
      <c r="O261" s="2">
        <v>40</v>
      </c>
      <c r="P261" s="2">
        <v>196</v>
      </c>
      <c r="Q261" s="2">
        <v>367</v>
      </c>
      <c r="R261" s="2">
        <v>43</v>
      </c>
      <c r="S261" s="2">
        <v>66</v>
      </c>
      <c r="T261" s="2">
        <v>35</v>
      </c>
      <c r="U261" s="2">
        <v>223</v>
      </c>
      <c r="V261" s="2">
        <v>142</v>
      </c>
      <c r="W261" s="2" t="s">
        <v>773</v>
      </c>
      <c r="X261" s="2" t="s">
        <v>1220</v>
      </c>
      <c r="Y261" s="2" t="s">
        <v>670</v>
      </c>
      <c r="Z261" s="2" t="s">
        <v>249</v>
      </c>
      <c r="AA261" s="2">
        <v>1948.333007</v>
      </c>
      <c r="AB261" s="2">
        <v>10</v>
      </c>
      <c r="AC261" s="2">
        <v>676</v>
      </c>
      <c r="AG261"/>
    </row>
    <row r="262" spans="1:33">
      <c r="A262" s="2">
        <v>853</v>
      </c>
      <c r="B262" s="2">
        <v>10711131</v>
      </c>
      <c r="C262" s="2" t="s">
        <v>1221</v>
      </c>
      <c r="D262" s="2" t="s">
        <v>33</v>
      </c>
      <c r="E262" s="2" t="s">
        <v>98</v>
      </c>
      <c r="F262" s="2" t="s">
        <v>776</v>
      </c>
      <c r="G262" s="2">
        <v>466</v>
      </c>
      <c r="H262" s="2">
        <v>40</v>
      </c>
      <c r="I262" s="2">
        <v>58</v>
      </c>
      <c r="J262" s="2">
        <v>59</v>
      </c>
      <c r="K262" s="2">
        <v>309</v>
      </c>
      <c r="L262" s="2">
        <v>239</v>
      </c>
      <c r="M262" s="2">
        <v>25</v>
      </c>
      <c r="N262" s="2">
        <v>29</v>
      </c>
      <c r="O262" s="2">
        <v>39</v>
      </c>
      <c r="P262" s="2">
        <v>146</v>
      </c>
      <c r="Q262" s="2">
        <v>227</v>
      </c>
      <c r="R262" s="2">
        <v>15</v>
      </c>
      <c r="S262" s="2">
        <v>29</v>
      </c>
      <c r="T262" s="2">
        <v>20</v>
      </c>
      <c r="U262" s="2">
        <v>163</v>
      </c>
      <c r="V262" s="2">
        <v>92</v>
      </c>
      <c r="W262" s="2" t="s">
        <v>773</v>
      </c>
      <c r="X262" s="2" t="s">
        <v>1222</v>
      </c>
      <c r="Y262" s="2" t="s">
        <v>670</v>
      </c>
      <c r="Z262" s="2" t="s">
        <v>249</v>
      </c>
      <c r="AA262" s="2">
        <v>8568.4203570000009</v>
      </c>
      <c r="AB262" s="2">
        <v>10</v>
      </c>
      <c r="AC262" s="2">
        <v>466</v>
      </c>
      <c r="AG262"/>
    </row>
    <row r="263" spans="1:33">
      <c r="A263" s="2">
        <v>854</v>
      </c>
      <c r="B263" s="2">
        <v>10711141</v>
      </c>
      <c r="C263" s="2" t="s">
        <v>1223</v>
      </c>
      <c r="D263" s="2" t="s">
        <v>33</v>
      </c>
      <c r="E263" s="2" t="s">
        <v>98</v>
      </c>
      <c r="F263" s="2" t="s">
        <v>776</v>
      </c>
      <c r="G263" s="2">
        <v>556</v>
      </c>
      <c r="H263" s="2">
        <v>45</v>
      </c>
      <c r="I263" s="2">
        <v>84</v>
      </c>
      <c r="J263" s="2">
        <v>67</v>
      </c>
      <c r="K263" s="2">
        <v>360</v>
      </c>
      <c r="L263" s="2">
        <v>280</v>
      </c>
      <c r="M263" s="2">
        <v>24</v>
      </c>
      <c r="N263" s="2">
        <v>44</v>
      </c>
      <c r="O263" s="2">
        <v>36</v>
      </c>
      <c r="P263" s="2">
        <v>176</v>
      </c>
      <c r="Q263" s="2">
        <v>276</v>
      </c>
      <c r="R263" s="2">
        <v>21</v>
      </c>
      <c r="S263" s="2">
        <v>40</v>
      </c>
      <c r="T263" s="2">
        <v>31</v>
      </c>
      <c r="U263" s="2">
        <v>184</v>
      </c>
      <c r="V263" s="2">
        <v>131</v>
      </c>
      <c r="W263" s="2" t="s">
        <v>773</v>
      </c>
      <c r="X263" s="2" t="s">
        <v>1224</v>
      </c>
      <c r="Y263" s="2" t="s">
        <v>670</v>
      </c>
      <c r="Z263" s="2" t="s">
        <v>249</v>
      </c>
      <c r="AA263" s="2">
        <v>6673.59746</v>
      </c>
      <c r="AB263" s="2">
        <v>10</v>
      </c>
      <c r="AC263" s="2">
        <v>556</v>
      </c>
      <c r="AG263"/>
    </row>
    <row r="264" spans="1:33">
      <c r="A264" s="2">
        <v>855</v>
      </c>
      <c r="B264" s="2">
        <v>10711153</v>
      </c>
      <c r="C264" s="2" t="s">
        <v>1225</v>
      </c>
      <c r="D264" s="2" t="s">
        <v>33</v>
      </c>
      <c r="E264" s="2" t="s">
        <v>98</v>
      </c>
      <c r="F264" s="2" t="s">
        <v>776</v>
      </c>
      <c r="G264" s="2">
        <v>497</v>
      </c>
      <c r="H264" s="2">
        <v>34</v>
      </c>
      <c r="I264" s="2">
        <v>49</v>
      </c>
      <c r="J264" s="2">
        <v>55</v>
      </c>
      <c r="K264" s="2">
        <v>359</v>
      </c>
      <c r="L264" s="2">
        <v>255</v>
      </c>
      <c r="M264" s="2">
        <v>15</v>
      </c>
      <c r="N264" s="2">
        <v>28</v>
      </c>
      <c r="O264" s="2">
        <v>24</v>
      </c>
      <c r="P264" s="2">
        <v>188</v>
      </c>
      <c r="Q264" s="2">
        <v>242</v>
      </c>
      <c r="R264" s="2">
        <v>19</v>
      </c>
      <c r="S264" s="2">
        <v>21</v>
      </c>
      <c r="T264" s="2">
        <v>31</v>
      </c>
      <c r="U264" s="2">
        <v>171</v>
      </c>
      <c r="V264" s="2">
        <v>119</v>
      </c>
      <c r="W264" s="2" t="s">
        <v>773</v>
      </c>
      <c r="X264" s="2" t="s">
        <v>1226</v>
      </c>
      <c r="Y264" s="2" t="s">
        <v>670</v>
      </c>
      <c r="Z264" s="2" t="s">
        <v>249</v>
      </c>
      <c r="AA264" s="2">
        <v>3025.0646809999998</v>
      </c>
      <c r="AB264" s="2">
        <v>10</v>
      </c>
      <c r="AC264" s="2">
        <v>497</v>
      </c>
      <c r="AG264"/>
    </row>
    <row r="265" spans="1:33">
      <c r="A265" s="2">
        <v>858</v>
      </c>
      <c r="B265" s="2">
        <v>10711191</v>
      </c>
      <c r="C265" s="2" t="s">
        <v>1227</v>
      </c>
      <c r="D265" s="2" t="s">
        <v>33</v>
      </c>
      <c r="E265" s="2" t="s">
        <v>98</v>
      </c>
      <c r="F265" s="2" t="s">
        <v>776</v>
      </c>
      <c r="G265" s="2">
        <v>434</v>
      </c>
      <c r="H265" s="2">
        <v>38</v>
      </c>
      <c r="I265" s="2">
        <v>64</v>
      </c>
      <c r="J265" s="2">
        <v>66</v>
      </c>
      <c r="K265" s="2">
        <v>266</v>
      </c>
      <c r="L265" s="2">
        <v>213</v>
      </c>
      <c r="M265" s="2">
        <v>21</v>
      </c>
      <c r="N265" s="2">
        <v>33</v>
      </c>
      <c r="O265" s="2">
        <v>27</v>
      </c>
      <c r="P265" s="2">
        <v>132</v>
      </c>
      <c r="Q265" s="2">
        <v>221</v>
      </c>
      <c r="R265" s="2">
        <v>17</v>
      </c>
      <c r="S265" s="2">
        <v>31</v>
      </c>
      <c r="T265" s="2">
        <v>39</v>
      </c>
      <c r="U265" s="2">
        <v>134</v>
      </c>
      <c r="V265" s="2">
        <v>86</v>
      </c>
      <c r="W265" s="2" t="s">
        <v>773</v>
      </c>
      <c r="X265" s="2" t="s">
        <v>1228</v>
      </c>
      <c r="Y265" s="2" t="s">
        <v>670</v>
      </c>
      <c r="Z265" s="2" t="s">
        <v>249</v>
      </c>
      <c r="AA265" s="2">
        <v>4653.8823979999997</v>
      </c>
      <c r="AB265" s="2">
        <v>10</v>
      </c>
      <c r="AC265" s="2">
        <v>434</v>
      </c>
      <c r="AG265"/>
    </row>
    <row r="266" spans="1:33">
      <c r="A266" s="2">
        <v>859</v>
      </c>
      <c r="B266" s="2">
        <v>10711203</v>
      </c>
      <c r="C266" s="2" t="s">
        <v>1229</v>
      </c>
      <c r="D266" s="2" t="s">
        <v>33</v>
      </c>
      <c r="E266" s="2" t="s">
        <v>98</v>
      </c>
      <c r="F266" s="2" t="s">
        <v>776</v>
      </c>
      <c r="G266" s="2">
        <v>976</v>
      </c>
      <c r="H266" s="2">
        <v>96</v>
      </c>
      <c r="I266" s="2">
        <v>146</v>
      </c>
      <c r="J266" s="2">
        <v>159</v>
      </c>
      <c r="K266" s="2">
        <v>575</v>
      </c>
      <c r="L266" s="2">
        <v>487</v>
      </c>
      <c r="M266" s="2">
        <v>48</v>
      </c>
      <c r="N266" s="2">
        <v>81</v>
      </c>
      <c r="O266" s="2">
        <v>82</v>
      </c>
      <c r="P266" s="2">
        <v>276</v>
      </c>
      <c r="Q266" s="2">
        <v>489</v>
      </c>
      <c r="R266" s="2">
        <v>48</v>
      </c>
      <c r="S266" s="2">
        <v>65</v>
      </c>
      <c r="T266" s="2">
        <v>77</v>
      </c>
      <c r="U266" s="2">
        <v>299</v>
      </c>
      <c r="V266" s="2">
        <v>190</v>
      </c>
      <c r="W266" s="2" t="s">
        <v>773</v>
      </c>
      <c r="X266" s="2" t="s">
        <v>1230</v>
      </c>
      <c r="Y266" s="2" t="s">
        <v>670</v>
      </c>
      <c r="Z266" s="2" t="s">
        <v>249</v>
      </c>
      <c r="AA266" s="2">
        <v>6861.7758709999998</v>
      </c>
      <c r="AB266" s="2">
        <v>10</v>
      </c>
      <c r="AC266" s="2">
        <v>976</v>
      </c>
      <c r="AG266"/>
    </row>
    <row r="267" spans="1:33">
      <c r="A267" s="2">
        <v>860</v>
      </c>
      <c r="B267" s="2">
        <v>10711211</v>
      </c>
      <c r="C267" s="2" t="s">
        <v>1231</v>
      </c>
      <c r="D267" s="2" t="s">
        <v>33</v>
      </c>
      <c r="E267" s="2" t="s">
        <v>98</v>
      </c>
      <c r="F267" s="2" t="s">
        <v>776</v>
      </c>
      <c r="G267" s="2">
        <v>552</v>
      </c>
      <c r="H267" s="2">
        <v>52</v>
      </c>
      <c r="I267" s="2">
        <v>86</v>
      </c>
      <c r="J267" s="2">
        <v>74</v>
      </c>
      <c r="K267" s="2">
        <v>340</v>
      </c>
      <c r="L267" s="2">
        <v>295</v>
      </c>
      <c r="M267" s="2">
        <v>33</v>
      </c>
      <c r="N267" s="2">
        <v>46</v>
      </c>
      <c r="O267" s="2">
        <v>42</v>
      </c>
      <c r="P267" s="2">
        <v>174</v>
      </c>
      <c r="Q267" s="2">
        <v>257</v>
      </c>
      <c r="R267" s="2">
        <v>19</v>
      </c>
      <c r="S267" s="2">
        <v>40</v>
      </c>
      <c r="T267" s="2">
        <v>32</v>
      </c>
      <c r="U267" s="2">
        <v>166</v>
      </c>
      <c r="V267" s="2">
        <v>121</v>
      </c>
      <c r="W267" s="2" t="s">
        <v>773</v>
      </c>
      <c r="X267" s="2" t="s">
        <v>1232</v>
      </c>
      <c r="Y267" s="2" t="s">
        <v>670</v>
      </c>
      <c r="Z267" s="2" t="s">
        <v>249</v>
      </c>
      <c r="AA267" s="2">
        <v>8172.2846929999996</v>
      </c>
      <c r="AB267" s="2">
        <v>10</v>
      </c>
      <c r="AC267" s="2">
        <v>552</v>
      </c>
      <c r="AG267"/>
    </row>
    <row r="268" spans="1:33">
      <c r="A268" s="2">
        <v>861</v>
      </c>
      <c r="B268" s="2">
        <v>10711221</v>
      </c>
      <c r="C268" s="2" t="s">
        <v>1233</v>
      </c>
      <c r="D268" s="2" t="s">
        <v>33</v>
      </c>
      <c r="E268" s="2" t="s">
        <v>98</v>
      </c>
      <c r="F268" s="2" t="s">
        <v>776</v>
      </c>
      <c r="G268" s="2">
        <v>622</v>
      </c>
      <c r="H268" s="2">
        <v>59</v>
      </c>
      <c r="I268" s="2">
        <v>63</v>
      </c>
      <c r="J268" s="2">
        <v>69</v>
      </c>
      <c r="K268" s="2">
        <v>431</v>
      </c>
      <c r="L268" s="2">
        <v>307</v>
      </c>
      <c r="M268" s="2">
        <v>36</v>
      </c>
      <c r="N268" s="2">
        <v>29</v>
      </c>
      <c r="O268" s="2">
        <v>33</v>
      </c>
      <c r="P268" s="2">
        <v>209</v>
      </c>
      <c r="Q268" s="2">
        <v>315</v>
      </c>
      <c r="R268" s="2">
        <v>23</v>
      </c>
      <c r="S268" s="2">
        <v>34</v>
      </c>
      <c r="T268" s="2">
        <v>36</v>
      </c>
      <c r="U268" s="2">
        <v>222</v>
      </c>
      <c r="V268" s="2">
        <v>144</v>
      </c>
      <c r="W268" s="2" t="s">
        <v>773</v>
      </c>
      <c r="X268" s="2" t="s">
        <v>1234</v>
      </c>
      <c r="Y268" s="2" t="s">
        <v>670</v>
      </c>
      <c r="Z268" s="2" t="s">
        <v>249</v>
      </c>
      <c r="AA268" s="2">
        <v>7189.5964219999996</v>
      </c>
      <c r="AB268" s="2">
        <v>10</v>
      </c>
      <c r="AC268" s="2">
        <v>622</v>
      </c>
      <c r="AG268"/>
    </row>
    <row r="269" spans="1:33">
      <c r="A269" s="2">
        <v>862</v>
      </c>
      <c r="B269" s="2">
        <v>10712143</v>
      </c>
      <c r="C269" s="2" t="s">
        <v>1235</v>
      </c>
      <c r="D269" s="2" t="s">
        <v>33</v>
      </c>
      <c r="E269" s="2" t="s">
        <v>98</v>
      </c>
      <c r="F269" s="2" t="s">
        <v>923</v>
      </c>
      <c r="G269" s="2">
        <v>1207</v>
      </c>
      <c r="H269" s="2">
        <v>137</v>
      </c>
      <c r="I269" s="2">
        <v>154</v>
      </c>
      <c r="J269" s="2">
        <v>181</v>
      </c>
      <c r="K269" s="2">
        <v>735</v>
      </c>
      <c r="L269" s="2">
        <v>580</v>
      </c>
      <c r="M269" s="2">
        <v>71</v>
      </c>
      <c r="N269" s="2">
        <v>76</v>
      </c>
      <c r="O269" s="2">
        <v>85</v>
      </c>
      <c r="P269" s="2">
        <v>348</v>
      </c>
      <c r="Q269" s="2">
        <v>627</v>
      </c>
      <c r="R269" s="2">
        <v>66</v>
      </c>
      <c r="S269" s="2">
        <v>78</v>
      </c>
      <c r="T269" s="2">
        <v>96</v>
      </c>
      <c r="U269" s="2">
        <v>387</v>
      </c>
      <c r="V269" s="2">
        <v>256</v>
      </c>
      <c r="W269" s="2" t="s">
        <v>773</v>
      </c>
      <c r="X269" s="2" t="s">
        <v>1236</v>
      </c>
      <c r="Y269" s="2" t="s">
        <v>670</v>
      </c>
      <c r="Z269" s="2" t="s">
        <v>249</v>
      </c>
      <c r="AA269" s="2">
        <v>3319.673413</v>
      </c>
      <c r="AB269" s="2">
        <v>10</v>
      </c>
      <c r="AC269" s="2">
        <v>1207</v>
      </c>
      <c r="AG269"/>
    </row>
    <row r="270" spans="1:33">
      <c r="A270" s="2">
        <v>863</v>
      </c>
      <c r="B270" s="2">
        <v>10712007</v>
      </c>
      <c r="C270" s="2" t="s">
        <v>1237</v>
      </c>
      <c r="D270" s="2" t="s">
        <v>33</v>
      </c>
      <c r="E270" s="2" t="s">
        <v>98</v>
      </c>
      <c r="F270" s="2" t="s">
        <v>923</v>
      </c>
      <c r="G270" s="2">
        <v>827</v>
      </c>
      <c r="H270" s="2">
        <v>83</v>
      </c>
      <c r="I270" s="2">
        <v>98</v>
      </c>
      <c r="J270" s="2">
        <v>120</v>
      </c>
      <c r="K270" s="2">
        <v>526</v>
      </c>
      <c r="L270" s="2">
        <v>426</v>
      </c>
      <c r="M270" s="2">
        <v>45</v>
      </c>
      <c r="N270" s="2">
        <v>58</v>
      </c>
      <c r="O270" s="2">
        <v>71</v>
      </c>
      <c r="P270" s="2">
        <v>252</v>
      </c>
      <c r="Q270" s="2">
        <v>401</v>
      </c>
      <c r="R270" s="2">
        <v>38</v>
      </c>
      <c r="S270" s="2">
        <v>40</v>
      </c>
      <c r="T270" s="2">
        <v>49</v>
      </c>
      <c r="U270" s="2">
        <v>274</v>
      </c>
      <c r="V270" s="2">
        <v>142</v>
      </c>
      <c r="W270" s="2" t="s">
        <v>773</v>
      </c>
      <c r="X270" s="2" t="s">
        <v>1238</v>
      </c>
      <c r="Y270" s="2" t="s">
        <v>670</v>
      </c>
      <c r="Z270" s="2" t="s">
        <v>249</v>
      </c>
      <c r="AA270" s="2">
        <v>8389.0952190000007</v>
      </c>
      <c r="AB270" s="2">
        <v>10</v>
      </c>
      <c r="AC270" s="2">
        <v>827</v>
      </c>
      <c r="AG270"/>
    </row>
    <row r="271" spans="1:33">
      <c r="A271" s="2">
        <v>864</v>
      </c>
      <c r="B271" s="2">
        <v>10712014</v>
      </c>
      <c r="C271" s="2" t="s">
        <v>1239</v>
      </c>
      <c r="D271" s="2" t="s">
        <v>33</v>
      </c>
      <c r="E271" s="2" t="s">
        <v>98</v>
      </c>
      <c r="F271" s="2" t="s">
        <v>923</v>
      </c>
      <c r="G271" s="2">
        <v>179</v>
      </c>
      <c r="H271" s="2">
        <v>13</v>
      </c>
      <c r="I271" s="2">
        <v>15</v>
      </c>
      <c r="J271" s="2">
        <v>12</v>
      </c>
      <c r="K271" s="2">
        <v>139</v>
      </c>
      <c r="L271" s="2">
        <v>91</v>
      </c>
      <c r="M271" s="2">
        <v>9</v>
      </c>
      <c r="N271" s="2">
        <v>8</v>
      </c>
      <c r="O271" s="2">
        <v>8</v>
      </c>
      <c r="P271" s="2">
        <v>66</v>
      </c>
      <c r="Q271" s="2">
        <v>88</v>
      </c>
      <c r="R271" s="2">
        <v>4</v>
      </c>
      <c r="S271" s="2">
        <v>7</v>
      </c>
      <c r="T271" s="2">
        <v>4</v>
      </c>
      <c r="U271" s="2">
        <v>73</v>
      </c>
      <c r="V271" s="2">
        <v>47</v>
      </c>
      <c r="W271" s="2" t="s">
        <v>773</v>
      </c>
      <c r="X271" s="2" t="s">
        <v>1240</v>
      </c>
      <c r="Y271" s="2" t="s">
        <v>670</v>
      </c>
      <c r="Z271" s="2" t="s">
        <v>249</v>
      </c>
      <c r="AA271" s="2">
        <v>1339.416993</v>
      </c>
      <c r="AB271" s="2">
        <v>10</v>
      </c>
      <c r="AC271" s="2">
        <v>179</v>
      </c>
      <c r="AG271"/>
    </row>
    <row r="272" spans="1:33">
      <c r="A272" s="2">
        <v>865</v>
      </c>
      <c r="B272" s="2">
        <v>10712103</v>
      </c>
      <c r="C272" s="2" t="s">
        <v>1235</v>
      </c>
      <c r="D272" s="2" t="s">
        <v>33</v>
      </c>
      <c r="E272" s="2" t="s">
        <v>98</v>
      </c>
      <c r="F272" s="2" t="s">
        <v>923</v>
      </c>
      <c r="G272" s="2">
        <v>619</v>
      </c>
      <c r="H272" s="2">
        <v>59</v>
      </c>
      <c r="I272" s="2">
        <v>99</v>
      </c>
      <c r="J272" s="2">
        <v>82</v>
      </c>
      <c r="K272" s="2">
        <v>379</v>
      </c>
      <c r="L272" s="2">
        <v>317</v>
      </c>
      <c r="M272" s="2">
        <v>31</v>
      </c>
      <c r="N272" s="2">
        <v>62</v>
      </c>
      <c r="O272" s="2">
        <v>36</v>
      </c>
      <c r="P272" s="2">
        <v>188</v>
      </c>
      <c r="Q272" s="2">
        <v>302</v>
      </c>
      <c r="R272" s="2">
        <v>28</v>
      </c>
      <c r="S272" s="2">
        <v>37</v>
      </c>
      <c r="T272" s="2">
        <v>46</v>
      </c>
      <c r="U272" s="2">
        <v>191</v>
      </c>
      <c r="V272" s="2">
        <v>121</v>
      </c>
      <c r="W272" s="2" t="s">
        <v>773</v>
      </c>
      <c r="X272" s="2" t="s">
        <v>1241</v>
      </c>
      <c r="Y272" s="2" t="s">
        <v>670</v>
      </c>
      <c r="Z272" s="2" t="s">
        <v>249</v>
      </c>
      <c r="AA272" s="2">
        <v>3984.2925839999998</v>
      </c>
      <c r="AB272" s="2">
        <v>10</v>
      </c>
      <c r="AC272" s="2">
        <v>619</v>
      </c>
      <c r="AG272"/>
    </row>
    <row r="273" spans="1:33">
      <c r="A273" s="2">
        <v>866</v>
      </c>
      <c r="B273" s="2">
        <v>10712111</v>
      </c>
      <c r="C273" s="2" t="s">
        <v>922</v>
      </c>
      <c r="D273" s="2" t="s">
        <v>33</v>
      </c>
      <c r="E273" s="2" t="s">
        <v>98</v>
      </c>
      <c r="F273" s="2" t="s">
        <v>923</v>
      </c>
      <c r="G273" s="2">
        <v>542</v>
      </c>
      <c r="H273" s="2">
        <v>57</v>
      </c>
      <c r="I273" s="2">
        <v>72</v>
      </c>
      <c r="J273" s="2">
        <v>48</v>
      </c>
      <c r="K273" s="2">
        <v>365</v>
      </c>
      <c r="L273" s="2">
        <v>281</v>
      </c>
      <c r="M273" s="2">
        <v>33</v>
      </c>
      <c r="N273" s="2">
        <v>41</v>
      </c>
      <c r="O273" s="2">
        <v>25</v>
      </c>
      <c r="P273" s="2">
        <v>182</v>
      </c>
      <c r="Q273" s="2">
        <v>261</v>
      </c>
      <c r="R273" s="2">
        <v>24</v>
      </c>
      <c r="S273" s="2">
        <v>31</v>
      </c>
      <c r="T273" s="2">
        <v>23</v>
      </c>
      <c r="U273" s="2">
        <v>183</v>
      </c>
      <c r="V273" s="2">
        <v>134</v>
      </c>
      <c r="W273" s="2" t="s">
        <v>773</v>
      </c>
      <c r="X273" s="2" t="s">
        <v>1242</v>
      </c>
      <c r="Y273" s="2" t="s">
        <v>670</v>
      </c>
      <c r="Z273" s="2" t="s">
        <v>249</v>
      </c>
      <c r="AA273" s="2">
        <v>8013.1656210000001</v>
      </c>
      <c r="AB273" s="2">
        <v>10</v>
      </c>
      <c r="AC273" s="2">
        <v>542</v>
      </c>
      <c r="AG273"/>
    </row>
    <row r="274" spans="1:33">
      <c r="A274" s="2">
        <v>868</v>
      </c>
      <c r="B274" s="2">
        <v>10712121</v>
      </c>
      <c r="C274" s="2" t="s">
        <v>922</v>
      </c>
      <c r="D274" s="2" t="s">
        <v>33</v>
      </c>
      <c r="E274" s="2" t="s">
        <v>98</v>
      </c>
      <c r="F274" s="2" t="s">
        <v>923</v>
      </c>
      <c r="G274" s="2">
        <v>578</v>
      </c>
      <c r="H274" s="2">
        <v>53</v>
      </c>
      <c r="I274" s="2">
        <v>87</v>
      </c>
      <c r="J274" s="2">
        <v>71</v>
      </c>
      <c r="K274" s="2">
        <v>367</v>
      </c>
      <c r="L274" s="2">
        <v>279</v>
      </c>
      <c r="M274" s="2">
        <v>25</v>
      </c>
      <c r="N274" s="2">
        <v>38</v>
      </c>
      <c r="O274" s="2">
        <v>40</v>
      </c>
      <c r="P274" s="2">
        <v>176</v>
      </c>
      <c r="Q274" s="2">
        <v>299</v>
      </c>
      <c r="R274" s="2">
        <v>28</v>
      </c>
      <c r="S274" s="2">
        <v>49</v>
      </c>
      <c r="T274" s="2">
        <v>31</v>
      </c>
      <c r="U274" s="2">
        <v>191</v>
      </c>
      <c r="V274" s="2">
        <v>135</v>
      </c>
      <c r="W274" s="2" t="s">
        <v>773</v>
      </c>
      <c r="X274" s="2" t="s">
        <v>1243</v>
      </c>
      <c r="Y274" s="2" t="s">
        <v>670</v>
      </c>
      <c r="Z274" s="2" t="s">
        <v>249</v>
      </c>
      <c r="AA274" s="2">
        <v>7500.0644119999997</v>
      </c>
      <c r="AB274" s="2">
        <v>10</v>
      </c>
      <c r="AC274" s="2">
        <v>578</v>
      </c>
      <c r="AG274"/>
    </row>
    <row r="275" spans="1:33">
      <c r="A275" s="2">
        <v>869</v>
      </c>
      <c r="B275" s="2">
        <v>10713170</v>
      </c>
      <c r="C275" s="2" t="s">
        <v>1244</v>
      </c>
      <c r="D275" s="2" t="s">
        <v>33</v>
      </c>
      <c r="E275" s="2" t="s">
        <v>98</v>
      </c>
      <c r="F275" s="2" t="s">
        <v>1245</v>
      </c>
      <c r="G275" s="2">
        <v>196</v>
      </c>
      <c r="H275" s="2">
        <v>6</v>
      </c>
      <c r="I275" s="2">
        <v>25</v>
      </c>
      <c r="J275" s="2">
        <v>21</v>
      </c>
      <c r="K275" s="2">
        <v>144</v>
      </c>
      <c r="L275" s="2">
        <v>99</v>
      </c>
      <c r="M275" s="2">
        <v>4</v>
      </c>
      <c r="N275" s="2">
        <v>14</v>
      </c>
      <c r="O275" s="2">
        <v>10</v>
      </c>
      <c r="P275" s="2">
        <v>71</v>
      </c>
      <c r="Q275" s="2">
        <v>97</v>
      </c>
      <c r="R275" s="2">
        <v>2</v>
      </c>
      <c r="S275" s="2">
        <v>11</v>
      </c>
      <c r="T275" s="2">
        <v>11</v>
      </c>
      <c r="U275" s="2">
        <v>73</v>
      </c>
      <c r="V275" s="2">
        <v>62</v>
      </c>
      <c r="W275" s="2" t="s">
        <v>773</v>
      </c>
      <c r="X275" s="2" t="s">
        <v>1246</v>
      </c>
      <c r="Y275" s="2" t="s">
        <v>670</v>
      </c>
      <c r="Z275" s="2" t="s">
        <v>249</v>
      </c>
      <c r="AA275" s="2">
        <v>1569.994101</v>
      </c>
      <c r="AB275" s="2">
        <v>10</v>
      </c>
      <c r="AC275" s="2">
        <v>196</v>
      </c>
      <c r="AG275"/>
    </row>
    <row r="276" spans="1:33">
      <c r="A276" s="2">
        <v>870</v>
      </c>
      <c r="B276" s="2">
        <v>10713001</v>
      </c>
      <c r="C276" s="2" t="s">
        <v>1247</v>
      </c>
      <c r="D276" s="2" t="s">
        <v>33</v>
      </c>
      <c r="E276" s="2" t="s">
        <v>98</v>
      </c>
      <c r="F276" s="2" t="s">
        <v>1245</v>
      </c>
      <c r="G276" s="2">
        <v>448</v>
      </c>
      <c r="H276" s="2">
        <v>41</v>
      </c>
      <c r="I276" s="2">
        <v>43</v>
      </c>
      <c r="J276" s="2">
        <v>55</v>
      </c>
      <c r="K276" s="2">
        <v>309</v>
      </c>
      <c r="L276" s="2">
        <v>194</v>
      </c>
      <c r="M276" s="2">
        <v>14</v>
      </c>
      <c r="N276" s="2">
        <v>19</v>
      </c>
      <c r="O276" s="2">
        <v>30</v>
      </c>
      <c r="P276" s="2">
        <v>131</v>
      </c>
      <c r="Q276" s="2">
        <v>254</v>
      </c>
      <c r="R276" s="2">
        <v>27</v>
      </c>
      <c r="S276" s="2">
        <v>24</v>
      </c>
      <c r="T276" s="2">
        <v>25</v>
      </c>
      <c r="U276" s="2">
        <v>178</v>
      </c>
      <c r="V276" s="2">
        <v>109</v>
      </c>
      <c r="W276" s="2" t="s">
        <v>773</v>
      </c>
      <c r="X276" s="2" t="s">
        <v>1248</v>
      </c>
      <c r="Y276" s="2" t="s">
        <v>670</v>
      </c>
      <c r="Z276" s="2" t="s">
        <v>249</v>
      </c>
      <c r="AA276" s="2">
        <v>1786.211577</v>
      </c>
      <c r="AB276" s="2">
        <v>10</v>
      </c>
      <c r="AC276" s="2">
        <v>448</v>
      </c>
      <c r="AG276"/>
    </row>
    <row r="277" spans="1:33">
      <c r="A277" s="2">
        <v>871</v>
      </c>
      <c r="B277" s="2">
        <v>10713015</v>
      </c>
      <c r="C277" s="2" t="s">
        <v>1249</v>
      </c>
      <c r="D277" s="2" t="s">
        <v>33</v>
      </c>
      <c r="E277" s="2" t="s">
        <v>98</v>
      </c>
      <c r="F277" s="2" t="s">
        <v>1245</v>
      </c>
      <c r="G277" s="2">
        <v>487</v>
      </c>
      <c r="H277" s="2">
        <v>35</v>
      </c>
      <c r="I277" s="2">
        <v>51</v>
      </c>
      <c r="J277" s="2">
        <v>142</v>
      </c>
      <c r="K277" s="2">
        <v>259</v>
      </c>
      <c r="L277" s="2">
        <v>302</v>
      </c>
      <c r="M277" s="2">
        <v>17</v>
      </c>
      <c r="N277" s="2">
        <v>23</v>
      </c>
      <c r="O277" s="2">
        <v>119</v>
      </c>
      <c r="P277" s="2">
        <v>143</v>
      </c>
      <c r="Q277" s="2">
        <v>185</v>
      </c>
      <c r="R277" s="2">
        <v>18</v>
      </c>
      <c r="S277" s="2">
        <v>28</v>
      </c>
      <c r="T277" s="2">
        <v>23</v>
      </c>
      <c r="U277" s="2">
        <v>116</v>
      </c>
      <c r="V277" s="2">
        <v>86</v>
      </c>
      <c r="W277" s="2" t="s">
        <v>773</v>
      </c>
      <c r="X277" s="2" t="s">
        <v>1250</v>
      </c>
      <c r="Y277" s="2" t="s">
        <v>670</v>
      </c>
      <c r="Z277" s="2" t="s">
        <v>249</v>
      </c>
      <c r="AA277" s="2">
        <v>1826.70235</v>
      </c>
      <c r="AB277" s="2">
        <v>10</v>
      </c>
      <c r="AC277" s="2">
        <v>487</v>
      </c>
      <c r="AG277"/>
    </row>
    <row r="278" spans="1:33">
      <c r="A278" s="2">
        <v>872</v>
      </c>
      <c r="B278" s="2">
        <v>10713020</v>
      </c>
      <c r="C278" s="2" t="s">
        <v>1251</v>
      </c>
      <c r="D278" s="2" t="s">
        <v>33</v>
      </c>
      <c r="E278" s="2" t="s">
        <v>98</v>
      </c>
      <c r="F278" s="2" t="s">
        <v>1245</v>
      </c>
      <c r="G278" s="2">
        <v>439</v>
      </c>
      <c r="H278" s="2">
        <v>40</v>
      </c>
      <c r="I278" s="2">
        <v>55</v>
      </c>
      <c r="J278" s="2">
        <v>48</v>
      </c>
      <c r="K278" s="2">
        <v>296</v>
      </c>
      <c r="L278" s="2">
        <v>214</v>
      </c>
      <c r="M278" s="2">
        <v>12</v>
      </c>
      <c r="N278" s="2">
        <v>25</v>
      </c>
      <c r="O278" s="2">
        <v>25</v>
      </c>
      <c r="P278" s="2">
        <v>152</v>
      </c>
      <c r="Q278" s="2">
        <v>225</v>
      </c>
      <c r="R278" s="2">
        <v>28</v>
      </c>
      <c r="S278" s="2">
        <v>30</v>
      </c>
      <c r="T278" s="2">
        <v>23</v>
      </c>
      <c r="U278" s="2">
        <v>144</v>
      </c>
      <c r="V278" s="2">
        <v>106</v>
      </c>
      <c r="W278" s="2" t="s">
        <v>773</v>
      </c>
      <c r="X278" s="2" t="s">
        <v>1252</v>
      </c>
      <c r="Y278" s="2" t="s">
        <v>670</v>
      </c>
      <c r="Z278" s="2" t="s">
        <v>249</v>
      </c>
      <c r="AA278" s="2">
        <v>918.84680400000002</v>
      </c>
      <c r="AB278" s="2">
        <v>10</v>
      </c>
      <c r="AC278" s="2">
        <v>439</v>
      </c>
      <c r="AG278"/>
    </row>
    <row r="279" spans="1:33">
      <c r="A279" s="2">
        <v>873</v>
      </c>
      <c r="B279" s="2">
        <v>10713030</v>
      </c>
      <c r="C279" s="2" t="s">
        <v>1253</v>
      </c>
      <c r="D279" s="2" t="s">
        <v>33</v>
      </c>
      <c r="E279" s="2" t="s">
        <v>98</v>
      </c>
      <c r="F279" s="2" t="s">
        <v>1245</v>
      </c>
      <c r="G279" s="2">
        <v>172</v>
      </c>
      <c r="H279" s="2">
        <v>10</v>
      </c>
      <c r="I279" s="2">
        <v>17</v>
      </c>
      <c r="J279" s="2">
        <v>13</v>
      </c>
      <c r="K279" s="2">
        <v>132</v>
      </c>
      <c r="L279" s="2">
        <v>89</v>
      </c>
      <c r="M279" s="2">
        <v>5</v>
      </c>
      <c r="N279" s="2">
        <v>12</v>
      </c>
      <c r="O279" s="2">
        <v>7</v>
      </c>
      <c r="P279" s="2">
        <v>65</v>
      </c>
      <c r="Q279" s="2">
        <v>83</v>
      </c>
      <c r="R279" s="2">
        <v>5</v>
      </c>
      <c r="S279" s="2">
        <v>5</v>
      </c>
      <c r="T279" s="2">
        <v>6</v>
      </c>
      <c r="U279" s="2">
        <v>67</v>
      </c>
      <c r="V279" s="2">
        <v>51</v>
      </c>
      <c r="W279" s="2" t="s">
        <v>773</v>
      </c>
      <c r="X279" s="2" t="s">
        <v>1254</v>
      </c>
      <c r="Y279" s="2" t="s">
        <v>670</v>
      </c>
      <c r="Z279" s="2" t="s">
        <v>249</v>
      </c>
      <c r="AA279" s="2">
        <v>2986.2199679999999</v>
      </c>
      <c r="AB279" s="2">
        <v>10</v>
      </c>
      <c r="AC279" s="2">
        <v>172</v>
      </c>
      <c r="AG279"/>
    </row>
    <row r="280" spans="1:33">
      <c r="A280" s="2">
        <v>874</v>
      </c>
      <c r="B280" s="2">
        <v>10713040</v>
      </c>
      <c r="C280" s="2" t="s">
        <v>1255</v>
      </c>
      <c r="D280" s="2" t="s">
        <v>33</v>
      </c>
      <c r="E280" s="2" t="s">
        <v>98</v>
      </c>
      <c r="F280" s="2" t="s">
        <v>1245</v>
      </c>
      <c r="G280" s="2">
        <v>675</v>
      </c>
      <c r="H280" s="2">
        <v>64</v>
      </c>
      <c r="I280" s="2">
        <v>84</v>
      </c>
      <c r="J280" s="2">
        <v>87</v>
      </c>
      <c r="K280" s="2">
        <v>440</v>
      </c>
      <c r="L280" s="2">
        <v>341</v>
      </c>
      <c r="M280" s="2">
        <v>34</v>
      </c>
      <c r="N280" s="2">
        <v>48</v>
      </c>
      <c r="O280" s="2">
        <v>42</v>
      </c>
      <c r="P280" s="2">
        <v>217</v>
      </c>
      <c r="Q280" s="2">
        <v>334</v>
      </c>
      <c r="R280" s="2">
        <v>30</v>
      </c>
      <c r="S280" s="2">
        <v>36</v>
      </c>
      <c r="T280" s="2">
        <v>45</v>
      </c>
      <c r="U280" s="2">
        <v>223</v>
      </c>
      <c r="V280" s="2">
        <v>147</v>
      </c>
      <c r="W280" s="2" t="s">
        <v>773</v>
      </c>
      <c r="X280" s="2" t="s">
        <v>1256</v>
      </c>
      <c r="Y280" s="2" t="s">
        <v>670</v>
      </c>
      <c r="Z280" s="2" t="s">
        <v>249</v>
      </c>
      <c r="AA280" s="2">
        <v>2950.8338560000002</v>
      </c>
      <c r="AB280" s="2">
        <v>10</v>
      </c>
      <c r="AC280" s="2">
        <v>675</v>
      </c>
      <c r="AG280"/>
    </row>
    <row r="281" spans="1:33">
      <c r="A281" s="2">
        <v>875</v>
      </c>
      <c r="B281" s="2">
        <v>10713050</v>
      </c>
      <c r="C281" s="2" t="s">
        <v>1257</v>
      </c>
      <c r="D281" s="2" t="s">
        <v>33</v>
      </c>
      <c r="E281" s="2" t="s">
        <v>98</v>
      </c>
      <c r="F281" s="2" t="s">
        <v>1245</v>
      </c>
      <c r="G281" s="2">
        <v>515</v>
      </c>
      <c r="H281" s="2">
        <v>40</v>
      </c>
      <c r="I281" s="2">
        <v>66</v>
      </c>
      <c r="J281" s="2">
        <v>71</v>
      </c>
      <c r="K281" s="2">
        <v>338</v>
      </c>
      <c r="L281" s="2">
        <v>246</v>
      </c>
      <c r="M281" s="2">
        <v>22</v>
      </c>
      <c r="N281" s="2">
        <v>34</v>
      </c>
      <c r="O281" s="2">
        <v>31</v>
      </c>
      <c r="P281" s="2">
        <v>159</v>
      </c>
      <c r="Q281" s="2">
        <v>269</v>
      </c>
      <c r="R281" s="2">
        <v>18</v>
      </c>
      <c r="S281" s="2">
        <v>32</v>
      </c>
      <c r="T281" s="2">
        <v>40</v>
      </c>
      <c r="U281" s="2">
        <v>179</v>
      </c>
      <c r="V281" s="2">
        <v>145</v>
      </c>
      <c r="W281" s="2" t="s">
        <v>773</v>
      </c>
      <c r="X281" s="2" t="s">
        <v>1258</v>
      </c>
      <c r="Y281" s="2" t="s">
        <v>670</v>
      </c>
      <c r="Z281" s="2" t="s">
        <v>249</v>
      </c>
      <c r="AA281" s="2">
        <v>7042.634008</v>
      </c>
      <c r="AB281" s="2">
        <v>10</v>
      </c>
      <c r="AC281" s="2">
        <v>515</v>
      </c>
      <c r="AG281"/>
    </row>
    <row r="282" spans="1:33">
      <c r="A282" s="2">
        <v>876</v>
      </c>
      <c r="B282" s="2">
        <v>10713070</v>
      </c>
      <c r="C282" s="2" t="s">
        <v>1259</v>
      </c>
      <c r="D282" s="2" t="s">
        <v>33</v>
      </c>
      <c r="E282" s="2" t="s">
        <v>98</v>
      </c>
      <c r="F282" s="2" t="s">
        <v>1245</v>
      </c>
      <c r="G282" s="2">
        <v>766</v>
      </c>
      <c r="H282" s="2">
        <v>69</v>
      </c>
      <c r="I282" s="2">
        <v>103</v>
      </c>
      <c r="J282" s="2">
        <v>85</v>
      </c>
      <c r="K282" s="2">
        <v>509</v>
      </c>
      <c r="L282" s="2">
        <v>371</v>
      </c>
      <c r="M282" s="2">
        <v>32</v>
      </c>
      <c r="N282" s="2">
        <v>48</v>
      </c>
      <c r="O282" s="2">
        <v>42</v>
      </c>
      <c r="P282" s="2">
        <v>249</v>
      </c>
      <c r="Q282" s="2">
        <v>395</v>
      </c>
      <c r="R282" s="2">
        <v>37</v>
      </c>
      <c r="S282" s="2">
        <v>55</v>
      </c>
      <c r="T282" s="2">
        <v>43</v>
      </c>
      <c r="U282" s="2">
        <v>260</v>
      </c>
      <c r="V282" s="2">
        <v>175</v>
      </c>
      <c r="W282" s="2" t="s">
        <v>773</v>
      </c>
      <c r="X282" s="2" t="s">
        <v>1260</v>
      </c>
      <c r="Y282" s="2" t="s">
        <v>670</v>
      </c>
      <c r="Z282" s="2" t="s">
        <v>249</v>
      </c>
      <c r="AA282" s="2">
        <v>4879.9406600000002</v>
      </c>
      <c r="AB282" s="2">
        <v>10</v>
      </c>
      <c r="AC282" s="2">
        <v>766</v>
      </c>
      <c r="AG282"/>
    </row>
    <row r="283" spans="1:33">
      <c r="A283" s="2">
        <v>878</v>
      </c>
      <c r="B283" s="2">
        <v>10713091</v>
      </c>
      <c r="C283" s="2" t="s">
        <v>1261</v>
      </c>
      <c r="D283" s="2" t="s">
        <v>33</v>
      </c>
      <c r="E283" s="2" t="s">
        <v>98</v>
      </c>
      <c r="F283" s="2" t="s">
        <v>1245</v>
      </c>
      <c r="G283" s="2">
        <v>697</v>
      </c>
      <c r="H283" s="2">
        <v>55</v>
      </c>
      <c r="I283" s="2">
        <v>77</v>
      </c>
      <c r="J283" s="2">
        <v>93</v>
      </c>
      <c r="K283" s="2">
        <v>472</v>
      </c>
      <c r="L283" s="2">
        <v>341</v>
      </c>
      <c r="M283" s="2">
        <v>27</v>
      </c>
      <c r="N283" s="2">
        <v>39</v>
      </c>
      <c r="O283" s="2">
        <v>36</v>
      </c>
      <c r="P283" s="2">
        <v>239</v>
      </c>
      <c r="Q283" s="2">
        <v>356</v>
      </c>
      <c r="R283" s="2">
        <v>28</v>
      </c>
      <c r="S283" s="2">
        <v>38</v>
      </c>
      <c r="T283" s="2">
        <v>57</v>
      </c>
      <c r="U283" s="2">
        <v>233</v>
      </c>
      <c r="V283" s="2">
        <v>158</v>
      </c>
      <c r="W283" s="2" t="s">
        <v>773</v>
      </c>
      <c r="X283" s="2" t="s">
        <v>1262</v>
      </c>
      <c r="Y283" s="2" t="s">
        <v>670</v>
      </c>
      <c r="Z283" s="2" t="s">
        <v>249</v>
      </c>
      <c r="AA283" s="2">
        <v>4594.331835</v>
      </c>
      <c r="AB283" s="2">
        <v>10</v>
      </c>
      <c r="AC283" s="2">
        <v>697</v>
      </c>
      <c r="AG283"/>
    </row>
    <row r="284" spans="1:33">
      <c r="A284" s="2">
        <v>879</v>
      </c>
      <c r="B284" s="2">
        <v>10713108</v>
      </c>
      <c r="C284" s="2" t="s">
        <v>1263</v>
      </c>
      <c r="D284" s="2" t="s">
        <v>33</v>
      </c>
      <c r="E284" s="2" t="s">
        <v>98</v>
      </c>
      <c r="F284" s="2" t="s">
        <v>1245</v>
      </c>
      <c r="G284" s="2">
        <v>473</v>
      </c>
      <c r="H284" s="2">
        <v>38</v>
      </c>
      <c r="I284" s="2">
        <v>72</v>
      </c>
      <c r="J284" s="2">
        <v>63</v>
      </c>
      <c r="K284" s="2">
        <v>300</v>
      </c>
      <c r="L284" s="2">
        <v>219</v>
      </c>
      <c r="M284" s="2">
        <v>22</v>
      </c>
      <c r="N284" s="2">
        <v>22</v>
      </c>
      <c r="O284" s="2">
        <v>37</v>
      </c>
      <c r="P284" s="2">
        <v>138</v>
      </c>
      <c r="Q284" s="2">
        <v>254</v>
      </c>
      <c r="R284" s="2">
        <v>16</v>
      </c>
      <c r="S284" s="2">
        <v>50</v>
      </c>
      <c r="T284" s="2">
        <v>26</v>
      </c>
      <c r="U284" s="2">
        <v>162</v>
      </c>
      <c r="V284" s="2">
        <v>105</v>
      </c>
      <c r="W284" s="2" t="s">
        <v>773</v>
      </c>
      <c r="X284" s="2" t="s">
        <v>1264</v>
      </c>
      <c r="Y284" s="2" t="s">
        <v>670</v>
      </c>
      <c r="Z284" s="2" t="s">
        <v>249</v>
      </c>
      <c r="AA284" s="2">
        <v>1590.6201020000001</v>
      </c>
      <c r="AB284" s="2">
        <v>10</v>
      </c>
      <c r="AC284" s="2">
        <v>473</v>
      </c>
      <c r="AG284"/>
    </row>
    <row r="285" spans="1:33">
      <c r="A285" s="2">
        <v>880</v>
      </c>
      <c r="B285" s="2">
        <v>10713060</v>
      </c>
      <c r="C285" s="2" t="s">
        <v>1265</v>
      </c>
      <c r="D285" s="2" t="s">
        <v>33</v>
      </c>
      <c r="E285" s="2" t="s">
        <v>98</v>
      </c>
      <c r="F285" s="2" t="s">
        <v>1245</v>
      </c>
      <c r="G285" s="2">
        <v>356</v>
      </c>
      <c r="H285" s="2">
        <v>24</v>
      </c>
      <c r="I285" s="2">
        <v>39</v>
      </c>
      <c r="J285" s="2">
        <v>50</v>
      </c>
      <c r="K285" s="2">
        <v>243</v>
      </c>
      <c r="L285" s="2">
        <v>175</v>
      </c>
      <c r="M285" s="2">
        <v>12</v>
      </c>
      <c r="N285" s="2">
        <v>24</v>
      </c>
      <c r="O285" s="2">
        <v>21</v>
      </c>
      <c r="P285" s="2">
        <v>118</v>
      </c>
      <c r="Q285" s="2">
        <v>181</v>
      </c>
      <c r="R285" s="2">
        <v>12</v>
      </c>
      <c r="S285" s="2">
        <v>15</v>
      </c>
      <c r="T285" s="2">
        <v>29</v>
      </c>
      <c r="U285" s="2">
        <v>125</v>
      </c>
      <c r="V285" s="2">
        <v>81</v>
      </c>
      <c r="W285" s="2" t="s">
        <v>773</v>
      </c>
      <c r="X285" s="2" t="s">
        <v>1266</v>
      </c>
      <c r="Y285" s="2" t="s">
        <v>670</v>
      </c>
      <c r="Z285" s="2" t="s">
        <v>249</v>
      </c>
      <c r="AA285" s="2">
        <v>1724.4816209999999</v>
      </c>
      <c r="AB285" s="2">
        <v>10</v>
      </c>
      <c r="AC285" s="2">
        <v>356</v>
      </c>
      <c r="AG285"/>
    </row>
    <row r="286" spans="1:33">
      <c r="A286" s="2">
        <v>881</v>
      </c>
      <c r="B286" s="2">
        <v>10713111</v>
      </c>
      <c r="C286" s="2" t="s">
        <v>1267</v>
      </c>
      <c r="D286" s="2" t="s">
        <v>33</v>
      </c>
      <c r="E286" s="2" t="s">
        <v>98</v>
      </c>
      <c r="F286" s="2" t="s">
        <v>1245</v>
      </c>
      <c r="G286" s="2">
        <v>370</v>
      </c>
      <c r="H286" s="2">
        <v>33</v>
      </c>
      <c r="I286" s="2">
        <v>41</v>
      </c>
      <c r="J286" s="2">
        <v>43</v>
      </c>
      <c r="K286" s="2">
        <v>253</v>
      </c>
      <c r="L286" s="2">
        <v>171</v>
      </c>
      <c r="M286" s="2">
        <v>20</v>
      </c>
      <c r="N286" s="2">
        <v>16</v>
      </c>
      <c r="O286" s="2">
        <v>11</v>
      </c>
      <c r="P286" s="2">
        <v>124</v>
      </c>
      <c r="Q286" s="2">
        <v>199</v>
      </c>
      <c r="R286" s="2">
        <v>13</v>
      </c>
      <c r="S286" s="2">
        <v>25</v>
      </c>
      <c r="T286" s="2">
        <v>32</v>
      </c>
      <c r="U286" s="2">
        <v>129</v>
      </c>
      <c r="V286" s="2">
        <v>86</v>
      </c>
      <c r="W286" s="2" t="s">
        <v>773</v>
      </c>
      <c r="X286" s="2" t="s">
        <v>1268</v>
      </c>
      <c r="Y286" s="2" t="s">
        <v>670</v>
      </c>
      <c r="Z286" s="2" t="s">
        <v>249</v>
      </c>
      <c r="AA286" s="2">
        <v>5119.5002089999998</v>
      </c>
      <c r="AB286" s="2">
        <v>10</v>
      </c>
      <c r="AC286" s="2">
        <v>370</v>
      </c>
      <c r="AG286"/>
    </row>
    <row r="287" spans="1:33">
      <c r="A287" s="2">
        <v>882</v>
      </c>
      <c r="B287" s="2">
        <v>10713128</v>
      </c>
      <c r="C287" s="2" t="s">
        <v>1269</v>
      </c>
      <c r="D287" s="2" t="s">
        <v>33</v>
      </c>
      <c r="E287" s="2" t="s">
        <v>98</v>
      </c>
      <c r="F287" s="2" t="s">
        <v>1245</v>
      </c>
      <c r="G287" s="2">
        <v>715</v>
      </c>
      <c r="H287" s="2">
        <v>56</v>
      </c>
      <c r="I287" s="2">
        <v>94</v>
      </c>
      <c r="J287" s="2">
        <v>81</v>
      </c>
      <c r="K287" s="2">
        <v>484</v>
      </c>
      <c r="L287" s="2">
        <v>365</v>
      </c>
      <c r="M287" s="2">
        <v>34</v>
      </c>
      <c r="N287" s="2">
        <v>48</v>
      </c>
      <c r="O287" s="2">
        <v>40</v>
      </c>
      <c r="P287" s="2">
        <v>243</v>
      </c>
      <c r="Q287" s="2">
        <v>350</v>
      </c>
      <c r="R287" s="2">
        <v>22</v>
      </c>
      <c r="S287" s="2">
        <v>46</v>
      </c>
      <c r="T287" s="2">
        <v>41</v>
      </c>
      <c r="U287" s="2">
        <v>241</v>
      </c>
      <c r="V287" s="2">
        <v>148</v>
      </c>
      <c r="W287" s="2" t="s">
        <v>773</v>
      </c>
      <c r="X287" s="2" t="s">
        <v>1270</v>
      </c>
      <c r="Y287" s="2" t="s">
        <v>670</v>
      </c>
      <c r="Z287" s="2" t="s">
        <v>249</v>
      </c>
      <c r="AA287" s="2">
        <v>4622.660836</v>
      </c>
      <c r="AB287" s="2">
        <v>10</v>
      </c>
      <c r="AC287" s="2">
        <v>715</v>
      </c>
      <c r="AG287"/>
    </row>
    <row r="288" spans="1:33">
      <c r="A288" s="2">
        <v>883</v>
      </c>
      <c r="B288" s="2">
        <v>10713141</v>
      </c>
      <c r="C288" s="2" t="s">
        <v>1271</v>
      </c>
      <c r="D288" s="2" t="s">
        <v>33</v>
      </c>
      <c r="E288" s="2" t="s">
        <v>98</v>
      </c>
      <c r="F288" s="2" t="s">
        <v>1245</v>
      </c>
      <c r="G288" s="2">
        <v>679</v>
      </c>
      <c r="H288" s="2">
        <v>51</v>
      </c>
      <c r="I288" s="2">
        <v>100</v>
      </c>
      <c r="J288" s="2">
        <v>104</v>
      </c>
      <c r="K288" s="2">
        <v>424</v>
      </c>
      <c r="L288" s="2">
        <v>354</v>
      </c>
      <c r="M288" s="2">
        <v>23</v>
      </c>
      <c r="N288" s="2">
        <v>54</v>
      </c>
      <c r="O288" s="2">
        <v>54</v>
      </c>
      <c r="P288" s="2">
        <v>223</v>
      </c>
      <c r="Q288" s="2">
        <v>325</v>
      </c>
      <c r="R288" s="2">
        <v>28</v>
      </c>
      <c r="S288" s="2">
        <v>46</v>
      </c>
      <c r="T288" s="2">
        <v>50</v>
      </c>
      <c r="U288" s="2">
        <v>201</v>
      </c>
      <c r="V288" s="2">
        <v>152</v>
      </c>
      <c r="W288" s="2" t="s">
        <v>773</v>
      </c>
      <c r="X288" s="2" t="s">
        <v>1272</v>
      </c>
      <c r="Y288" s="2" t="s">
        <v>670</v>
      </c>
      <c r="Z288" s="2" t="s">
        <v>249</v>
      </c>
      <c r="AA288" s="2">
        <v>7282.7534779999996</v>
      </c>
      <c r="AB288" s="2">
        <v>10</v>
      </c>
      <c r="AC288" s="2">
        <v>679</v>
      </c>
      <c r="AG288"/>
    </row>
    <row r="289" spans="1:33">
      <c r="A289" s="2">
        <v>884</v>
      </c>
      <c r="B289" s="2">
        <v>10713161</v>
      </c>
      <c r="C289" s="2" t="s">
        <v>1273</v>
      </c>
      <c r="D289" s="2" t="s">
        <v>33</v>
      </c>
      <c r="E289" s="2" t="s">
        <v>98</v>
      </c>
      <c r="F289" s="2" t="s">
        <v>1245</v>
      </c>
      <c r="G289" s="2">
        <v>594</v>
      </c>
      <c r="H289" s="2">
        <v>71</v>
      </c>
      <c r="I289" s="2">
        <v>91</v>
      </c>
      <c r="J289" s="2">
        <v>68</v>
      </c>
      <c r="K289" s="2">
        <v>364</v>
      </c>
      <c r="L289" s="2">
        <v>284</v>
      </c>
      <c r="M289" s="2">
        <v>34</v>
      </c>
      <c r="N289" s="2">
        <v>42</v>
      </c>
      <c r="O289" s="2">
        <v>35</v>
      </c>
      <c r="P289" s="2">
        <v>173</v>
      </c>
      <c r="Q289" s="2">
        <v>310</v>
      </c>
      <c r="R289" s="2">
        <v>37</v>
      </c>
      <c r="S289" s="2">
        <v>49</v>
      </c>
      <c r="T289" s="2">
        <v>33</v>
      </c>
      <c r="U289" s="2">
        <v>191</v>
      </c>
      <c r="V289" s="2">
        <v>120</v>
      </c>
      <c r="W289" s="2" t="s">
        <v>773</v>
      </c>
      <c r="X289" s="2" t="s">
        <v>1274</v>
      </c>
      <c r="Y289" s="2" t="s">
        <v>670</v>
      </c>
      <c r="Z289" s="2" t="s">
        <v>249</v>
      </c>
      <c r="AA289" s="2">
        <v>5723.6442610000004</v>
      </c>
      <c r="AB289" s="2">
        <v>10</v>
      </c>
      <c r="AC289" s="2">
        <v>594</v>
      </c>
      <c r="AG289"/>
    </row>
    <row r="290" spans="1:33">
      <c r="A290" s="2">
        <v>885</v>
      </c>
      <c r="B290" s="2">
        <v>10714288</v>
      </c>
      <c r="C290" s="2" t="s">
        <v>1275</v>
      </c>
      <c r="D290" s="2" t="s">
        <v>33</v>
      </c>
      <c r="E290" s="2" t="s">
        <v>98</v>
      </c>
      <c r="F290" s="2" t="s">
        <v>225</v>
      </c>
      <c r="G290" s="2">
        <v>573</v>
      </c>
      <c r="H290" s="2">
        <v>53</v>
      </c>
      <c r="I290" s="2">
        <v>76</v>
      </c>
      <c r="J290" s="2">
        <v>69</v>
      </c>
      <c r="K290" s="2">
        <v>375</v>
      </c>
      <c r="L290" s="2">
        <v>291</v>
      </c>
      <c r="M290" s="2">
        <v>26</v>
      </c>
      <c r="N290" s="2">
        <v>40</v>
      </c>
      <c r="O290" s="2">
        <v>38</v>
      </c>
      <c r="P290" s="2">
        <v>187</v>
      </c>
      <c r="Q290" s="2">
        <v>282</v>
      </c>
      <c r="R290" s="2">
        <v>27</v>
      </c>
      <c r="S290" s="2">
        <v>36</v>
      </c>
      <c r="T290" s="2">
        <v>31</v>
      </c>
      <c r="U290" s="2">
        <v>188</v>
      </c>
      <c r="V290" s="2">
        <v>123</v>
      </c>
      <c r="W290" s="2" t="s">
        <v>773</v>
      </c>
      <c r="X290" s="2" t="s">
        <v>1276</v>
      </c>
      <c r="Y290" s="2" t="s">
        <v>670</v>
      </c>
      <c r="Z290" s="2" t="s">
        <v>249</v>
      </c>
      <c r="AA290" s="2">
        <v>5084.7565050000003</v>
      </c>
      <c r="AB290" s="2">
        <v>10</v>
      </c>
      <c r="AC290" s="2">
        <v>573</v>
      </c>
      <c r="AG290"/>
    </row>
    <row r="291" spans="1:33">
      <c r="A291" s="2">
        <v>886</v>
      </c>
      <c r="B291" s="2">
        <v>10714003</v>
      </c>
      <c r="C291" s="2" t="s">
        <v>1277</v>
      </c>
      <c r="D291" s="2" t="s">
        <v>33</v>
      </c>
      <c r="E291" s="2" t="s">
        <v>98</v>
      </c>
      <c r="F291" s="2" t="s">
        <v>225</v>
      </c>
      <c r="G291" s="2">
        <v>911</v>
      </c>
      <c r="H291" s="2">
        <v>98</v>
      </c>
      <c r="I291" s="2">
        <v>147</v>
      </c>
      <c r="J291" s="2">
        <v>148</v>
      </c>
      <c r="K291" s="2">
        <v>518</v>
      </c>
      <c r="L291" s="2">
        <v>470</v>
      </c>
      <c r="M291" s="2">
        <v>54</v>
      </c>
      <c r="N291" s="2">
        <v>71</v>
      </c>
      <c r="O291" s="2">
        <v>79</v>
      </c>
      <c r="P291" s="2">
        <v>266</v>
      </c>
      <c r="Q291" s="2">
        <v>441</v>
      </c>
      <c r="R291" s="2">
        <v>44</v>
      </c>
      <c r="S291" s="2">
        <v>76</v>
      </c>
      <c r="T291" s="2">
        <v>69</v>
      </c>
      <c r="U291" s="2">
        <v>252</v>
      </c>
      <c r="V291" s="2">
        <v>172</v>
      </c>
      <c r="W291" s="2" t="s">
        <v>773</v>
      </c>
      <c r="X291" s="2" t="s">
        <v>1278</v>
      </c>
      <c r="Y291" s="2" t="s">
        <v>670</v>
      </c>
      <c r="Z291" s="2" t="s">
        <v>249</v>
      </c>
      <c r="AA291" s="2">
        <v>14244.655946999999</v>
      </c>
      <c r="AB291" s="2">
        <v>10</v>
      </c>
      <c r="AC291" s="2">
        <v>911</v>
      </c>
      <c r="AG291"/>
    </row>
    <row r="292" spans="1:33">
      <c r="A292" s="2">
        <v>887</v>
      </c>
      <c r="B292" s="2">
        <v>10714018</v>
      </c>
      <c r="C292" s="2" t="s">
        <v>1279</v>
      </c>
      <c r="D292" s="2" t="s">
        <v>33</v>
      </c>
      <c r="E292" s="2" t="s">
        <v>98</v>
      </c>
      <c r="F292" s="2" t="s">
        <v>225</v>
      </c>
      <c r="G292" s="2">
        <v>925</v>
      </c>
      <c r="H292" s="2">
        <v>93</v>
      </c>
      <c r="I292" s="2">
        <v>124</v>
      </c>
      <c r="J292" s="2">
        <v>108</v>
      </c>
      <c r="K292" s="2">
        <v>600</v>
      </c>
      <c r="L292" s="2">
        <v>462</v>
      </c>
      <c r="M292" s="2">
        <v>43</v>
      </c>
      <c r="N292" s="2">
        <v>66</v>
      </c>
      <c r="O292" s="2">
        <v>54</v>
      </c>
      <c r="P292" s="2">
        <v>299</v>
      </c>
      <c r="Q292" s="2">
        <v>463</v>
      </c>
      <c r="R292" s="2">
        <v>50</v>
      </c>
      <c r="S292" s="2">
        <v>58</v>
      </c>
      <c r="T292" s="2">
        <v>54</v>
      </c>
      <c r="U292" s="2">
        <v>301</v>
      </c>
      <c r="V292" s="2">
        <v>191</v>
      </c>
      <c r="W292" s="2" t="s">
        <v>773</v>
      </c>
      <c r="X292" s="2" t="s">
        <v>1280</v>
      </c>
      <c r="Y292" s="2" t="s">
        <v>670</v>
      </c>
      <c r="Z292" s="2" t="s">
        <v>249</v>
      </c>
      <c r="AA292" s="2">
        <v>2065.4610910000001</v>
      </c>
      <c r="AB292" s="2">
        <v>10</v>
      </c>
      <c r="AC292" s="2">
        <v>925</v>
      </c>
      <c r="AG292"/>
    </row>
    <row r="293" spans="1:33">
      <c r="A293" s="2">
        <v>888</v>
      </c>
      <c r="B293" s="2">
        <v>10714023</v>
      </c>
      <c r="C293" s="2" t="s">
        <v>1263</v>
      </c>
      <c r="D293" s="2" t="s">
        <v>33</v>
      </c>
      <c r="E293" s="2" t="s">
        <v>98</v>
      </c>
      <c r="F293" s="2" t="s">
        <v>225</v>
      </c>
      <c r="G293" s="2">
        <v>804</v>
      </c>
      <c r="H293" s="2">
        <v>70</v>
      </c>
      <c r="I293" s="2">
        <v>137</v>
      </c>
      <c r="J293" s="2">
        <v>104</v>
      </c>
      <c r="K293" s="2">
        <v>493</v>
      </c>
      <c r="L293" s="2">
        <v>398</v>
      </c>
      <c r="M293" s="2">
        <v>35</v>
      </c>
      <c r="N293" s="2">
        <v>64</v>
      </c>
      <c r="O293" s="2">
        <v>55</v>
      </c>
      <c r="P293" s="2">
        <v>244</v>
      </c>
      <c r="Q293" s="2">
        <v>406</v>
      </c>
      <c r="R293" s="2">
        <v>35</v>
      </c>
      <c r="S293" s="2">
        <v>73</v>
      </c>
      <c r="T293" s="2">
        <v>49</v>
      </c>
      <c r="U293" s="2">
        <v>249</v>
      </c>
      <c r="V293" s="2">
        <v>152</v>
      </c>
      <c r="W293" s="2" t="s">
        <v>773</v>
      </c>
      <c r="X293" s="2" t="s">
        <v>1281</v>
      </c>
      <c r="Y293" s="2" t="s">
        <v>670</v>
      </c>
      <c r="Z293" s="2" t="s">
        <v>249</v>
      </c>
      <c r="AA293" s="2">
        <v>7450.1789010000002</v>
      </c>
      <c r="AB293" s="2">
        <v>10</v>
      </c>
      <c r="AC293" s="2">
        <v>804</v>
      </c>
      <c r="AG293"/>
    </row>
    <row r="294" spans="1:33">
      <c r="A294" s="2">
        <v>889</v>
      </c>
      <c r="B294" s="2">
        <v>10714031</v>
      </c>
      <c r="C294" s="2" t="s">
        <v>1282</v>
      </c>
      <c r="D294" s="2" t="s">
        <v>33</v>
      </c>
      <c r="E294" s="2" t="s">
        <v>98</v>
      </c>
      <c r="F294" s="2" t="s">
        <v>225</v>
      </c>
      <c r="G294" s="2">
        <v>384</v>
      </c>
      <c r="H294" s="2">
        <v>34</v>
      </c>
      <c r="I294" s="2">
        <v>48</v>
      </c>
      <c r="J294" s="2">
        <v>41</v>
      </c>
      <c r="K294" s="2">
        <v>261</v>
      </c>
      <c r="L294" s="2">
        <v>191</v>
      </c>
      <c r="M294" s="2">
        <v>17</v>
      </c>
      <c r="N294" s="2">
        <v>24</v>
      </c>
      <c r="O294" s="2">
        <v>17</v>
      </c>
      <c r="P294" s="2">
        <v>133</v>
      </c>
      <c r="Q294" s="2">
        <v>193</v>
      </c>
      <c r="R294" s="2">
        <v>17</v>
      </c>
      <c r="S294" s="2">
        <v>24</v>
      </c>
      <c r="T294" s="2">
        <v>24</v>
      </c>
      <c r="U294" s="2">
        <v>128</v>
      </c>
      <c r="V294" s="2">
        <v>80</v>
      </c>
      <c r="W294" s="2" t="s">
        <v>773</v>
      </c>
      <c r="X294" s="2" t="s">
        <v>1283</v>
      </c>
      <c r="Y294" s="2" t="s">
        <v>670</v>
      </c>
      <c r="Z294" s="2" t="s">
        <v>249</v>
      </c>
      <c r="AA294" s="2">
        <v>5255.855071</v>
      </c>
      <c r="AB294" s="2">
        <v>10</v>
      </c>
      <c r="AC294" s="2">
        <v>384</v>
      </c>
      <c r="AG294"/>
    </row>
    <row r="295" spans="1:33">
      <c r="A295" s="2">
        <v>890</v>
      </c>
      <c r="B295" s="2">
        <v>10714041</v>
      </c>
      <c r="C295" s="2" t="s">
        <v>1284</v>
      </c>
      <c r="D295" s="2" t="s">
        <v>33</v>
      </c>
      <c r="E295" s="2" t="s">
        <v>98</v>
      </c>
      <c r="F295" s="2" t="s">
        <v>225</v>
      </c>
      <c r="G295" s="2">
        <v>593</v>
      </c>
      <c r="H295" s="2">
        <v>48</v>
      </c>
      <c r="I295" s="2">
        <v>82</v>
      </c>
      <c r="J295" s="2">
        <v>92</v>
      </c>
      <c r="K295" s="2">
        <v>371</v>
      </c>
      <c r="L295" s="2">
        <v>310</v>
      </c>
      <c r="M295" s="2">
        <v>32</v>
      </c>
      <c r="N295" s="2">
        <v>50</v>
      </c>
      <c r="O295" s="2">
        <v>43</v>
      </c>
      <c r="P295" s="2">
        <v>185</v>
      </c>
      <c r="Q295" s="2">
        <v>283</v>
      </c>
      <c r="R295" s="2">
        <v>16</v>
      </c>
      <c r="S295" s="2">
        <v>32</v>
      </c>
      <c r="T295" s="2">
        <v>49</v>
      </c>
      <c r="U295" s="2">
        <v>186</v>
      </c>
      <c r="V295" s="2">
        <v>122</v>
      </c>
      <c r="W295" s="2" t="s">
        <v>773</v>
      </c>
      <c r="X295" s="2" t="s">
        <v>1285</v>
      </c>
      <c r="Y295" s="2" t="s">
        <v>670</v>
      </c>
      <c r="Z295" s="2" t="s">
        <v>249</v>
      </c>
      <c r="AA295" s="2">
        <v>7128.5355829999999</v>
      </c>
      <c r="AB295" s="2">
        <v>10</v>
      </c>
      <c r="AC295" s="2">
        <v>593</v>
      </c>
      <c r="AG295"/>
    </row>
    <row r="296" spans="1:33">
      <c r="A296" s="2">
        <v>891</v>
      </c>
      <c r="B296" s="2">
        <v>10714051</v>
      </c>
      <c r="C296" s="2" t="s">
        <v>1286</v>
      </c>
      <c r="D296" s="2" t="s">
        <v>33</v>
      </c>
      <c r="E296" s="2" t="s">
        <v>98</v>
      </c>
      <c r="F296" s="2" t="s">
        <v>225</v>
      </c>
      <c r="G296" s="2">
        <v>825</v>
      </c>
      <c r="H296" s="2">
        <v>80</v>
      </c>
      <c r="I296" s="2">
        <v>115</v>
      </c>
      <c r="J296" s="2">
        <v>103</v>
      </c>
      <c r="K296" s="2">
        <v>527</v>
      </c>
      <c r="L296" s="2">
        <v>424</v>
      </c>
      <c r="M296" s="2">
        <v>45</v>
      </c>
      <c r="N296" s="2">
        <v>60</v>
      </c>
      <c r="O296" s="2">
        <v>49</v>
      </c>
      <c r="P296" s="2">
        <v>270</v>
      </c>
      <c r="Q296" s="2">
        <v>401</v>
      </c>
      <c r="R296" s="2">
        <v>35</v>
      </c>
      <c r="S296" s="2">
        <v>55</v>
      </c>
      <c r="T296" s="2">
        <v>54</v>
      </c>
      <c r="U296" s="2">
        <v>257</v>
      </c>
      <c r="V296" s="2">
        <v>179</v>
      </c>
      <c r="W296" s="2" t="s">
        <v>773</v>
      </c>
      <c r="X296" s="2" t="s">
        <v>1287</v>
      </c>
      <c r="Y296" s="2" t="s">
        <v>670</v>
      </c>
      <c r="Z296" s="2" t="s">
        <v>249</v>
      </c>
      <c r="AA296" s="2">
        <v>6056.7666570000001</v>
      </c>
      <c r="AB296" s="2">
        <v>10</v>
      </c>
      <c r="AC296" s="2">
        <v>825</v>
      </c>
      <c r="AG296"/>
    </row>
    <row r="297" spans="1:33">
      <c r="A297" s="2">
        <v>892</v>
      </c>
      <c r="B297" s="2">
        <v>10714071</v>
      </c>
      <c r="C297" s="2" t="s">
        <v>1288</v>
      </c>
      <c r="D297" s="2" t="s">
        <v>33</v>
      </c>
      <c r="E297" s="2" t="s">
        <v>98</v>
      </c>
      <c r="F297" s="2" t="s">
        <v>225</v>
      </c>
      <c r="G297" s="2">
        <v>656</v>
      </c>
      <c r="H297" s="2">
        <v>46</v>
      </c>
      <c r="I297" s="2">
        <v>73</v>
      </c>
      <c r="J297" s="2">
        <v>193</v>
      </c>
      <c r="K297" s="2">
        <v>344</v>
      </c>
      <c r="L297" s="2">
        <v>266</v>
      </c>
      <c r="M297" s="2">
        <v>17</v>
      </c>
      <c r="N297" s="2">
        <v>36</v>
      </c>
      <c r="O297" s="2">
        <v>35</v>
      </c>
      <c r="P297" s="2">
        <v>178</v>
      </c>
      <c r="Q297" s="2">
        <v>390</v>
      </c>
      <c r="R297" s="2">
        <v>29</v>
      </c>
      <c r="S297" s="2">
        <v>37</v>
      </c>
      <c r="T297" s="2">
        <v>158</v>
      </c>
      <c r="U297" s="2">
        <v>166</v>
      </c>
      <c r="V297" s="2">
        <v>118</v>
      </c>
      <c r="W297" s="2" t="s">
        <v>773</v>
      </c>
      <c r="X297" s="2" t="s">
        <v>1289</v>
      </c>
      <c r="Y297" s="2" t="s">
        <v>670</v>
      </c>
      <c r="Z297" s="2" t="s">
        <v>249</v>
      </c>
      <c r="AA297" s="2">
        <v>4919.7529340000001</v>
      </c>
      <c r="AB297" s="2">
        <v>10</v>
      </c>
      <c r="AC297" s="2">
        <v>656</v>
      </c>
      <c r="AG297"/>
    </row>
    <row r="298" spans="1:33">
      <c r="A298" s="2">
        <v>893</v>
      </c>
      <c r="B298" s="2">
        <v>10714083</v>
      </c>
      <c r="C298" s="2" t="s">
        <v>1290</v>
      </c>
      <c r="D298" s="2" t="s">
        <v>33</v>
      </c>
      <c r="E298" s="2" t="s">
        <v>98</v>
      </c>
      <c r="F298" s="2" t="s">
        <v>225</v>
      </c>
      <c r="G298" s="2">
        <v>544</v>
      </c>
      <c r="H298" s="2">
        <v>48</v>
      </c>
      <c r="I298" s="2">
        <v>72</v>
      </c>
      <c r="J298" s="2">
        <v>80</v>
      </c>
      <c r="K298" s="2">
        <v>344</v>
      </c>
      <c r="L298" s="2">
        <v>292</v>
      </c>
      <c r="M298" s="2">
        <v>26</v>
      </c>
      <c r="N298" s="2">
        <v>42</v>
      </c>
      <c r="O298" s="2">
        <v>48</v>
      </c>
      <c r="P298" s="2">
        <v>176</v>
      </c>
      <c r="Q298" s="2">
        <v>252</v>
      </c>
      <c r="R298" s="2">
        <v>22</v>
      </c>
      <c r="S298" s="2">
        <v>30</v>
      </c>
      <c r="T298" s="2">
        <v>32</v>
      </c>
      <c r="U298" s="2">
        <v>168</v>
      </c>
      <c r="V298" s="2">
        <v>132</v>
      </c>
      <c r="W298" s="2" t="s">
        <v>773</v>
      </c>
      <c r="X298" s="2" t="s">
        <v>1291</v>
      </c>
      <c r="Y298" s="2" t="s">
        <v>670</v>
      </c>
      <c r="Z298" s="2" t="s">
        <v>249</v>
      </c>
      <c r="AA298" s="2">
        <v>7013.7857320000003</v>
      </c>
      <c r="AB298" s="2">
        <v>10</v>
      </c>
      <c r="AC298" s="2">
        <v>544</v>
      </c>
      <c r="AG298"/>
    </row>
    <row r="299" spans="1:33">
      <c r="A299" s="2">
        <v>894</v>
      </c>
      <c r="B299" s="2">
        <v>10714093</v>
      </c>
      <c r="C299" s="2" t="s">
        <v>1292</v>
      </c>
      <c r="D299" s="2" t="s">
        <v>33</v>
      </c>
      <c r="E299" s="2" t="s">
        <v>98</v>
      </c>
      <c r="F299" s="2" t="s">
        <v>225</v>
      </c>
      <c r="G299" s="2">
        <v>581</v>
      </c>
      <c r="H299" s="2">
        <v>59</v>
      </c>
      <c r="I299" s="2">
        <v>78</v>
      </c>
      <c r="J299" s="2">
        <v>71</v>
      </c>
      <c r="K299" s="2">
        <v>373</v>
      </c>
      <c r="L299" s="2">
        <v>292</v>
      </c>
      <c r="M299" s="2">
        <v>28</v>
      </c>
      <c r="N299" s="2">
        <v>42</v>
      </c>
      <c r="O299" s="2">
        <v>32</v>
      </c>
      <c r="P299" s="2">
        <v>190</v>
      </c>
      <c r="Q299" s="2">
        <v>289</v>
      </c>
      <c r="R299" s="2">
        <v>31</v>
      </c>
      <c r="S299" s="2">
        <v>36</v>
      </c>
      <c r="T299" s="2">
        <v>39</v>
      </c>
      <c r="U299" s="2">
        <v>183</v>
      </c>
      <c r="V299" s="2">
        <v>126</v>
      </c>
      <c r="W299" s="2" t="s">
        <v>773</v>
      </c>
      <c r="X299" s="2" t="s">
        <v>1293</v>
      </c>
      <c r="Y299" s="2" t="s">
        <v>670</v>
      </c>
      <c r="Z299" s="2" t="s">
        <v>249</v>
      </c>
      <c r="AA299" s="2">
        <v>8177.5339599999998</v>
      </c>
      <c r="AB299" s="2">
        <v>10</v>
      </c>
      <c r="AC299" s="2">
        <v>581</v>
      </c>
      <c r="AG299"/>
    </row>
    <row r="300" spans="1:33">
      <c r="A300" s="2">
        <v>895</v>
      </c>
      <c r="B300" s="2">
        <v>10714103</v>
      </c>
      <c r="C300" s="2" t="s">
        <v>1294</v>
      </c>
      <c r="D300" s="2" t="s">
        <v>33</v>
      </c>
      <c r="E300" s="2" t="s">
        <v>98</v>
      </c>
      <c r="F300" s="2" t="s">
        <v>225</v>
      </c>
      <c r="G300" s="2">
        <v>434</v>
      </c>
      <c r="H300" s="2">
        <v>39</v>
      </c>
      <c r="I300" s="2">
        <v>64</v>
      </c>
      <c r="J300" s="2">
        <v>59</v>
      </c>
      <c r="K300" s="2">
        <v>272</v>
      </c>
      <c r="L300" s="2">
        <v>222</v>
      </c>
      <c r="M300" s="2">
        <v>23</v>
      </c>
      <c r="N300" s="2">
        <v>39</v>
      </c>
      <c r="O300" s="2">
        <v>26</v>
      </c>
      <c r="P300" s="2">
        <v>134</v>
      </c>
      <c r="Q300" s="2">
        <v>212</v>
      </c>
      <c r="R300" s="2">
        <v>16</v>
      </c>
      <c r="S300" s="2">
        <v>25</v>
      </c>
      <c r="T300" s="2">
        <v>33</v>
      </c>
      <c r="U300" s="2">
        <v>138</v>
      </c>
      <c r="V300" s="2">
        <v>82</v>
      </c>
      <c r="W300" s="2" t="s">
        <v>773</v>
      </c>
      <c r="X300" s="2" t="s">
        <v>1295</v>
      </c>
      <c r="Y300" s="2" t="s">
        <v>670</v>
      </c>
      <c r="Z300" s="2" t="s">
        <v>249</v>
      </c>
      <c r="AA300" s="2">
        <v>9365.9517379999998</v>
      </c>
      <c r="AB300" s="2">
        <v>10</v>
      </c>
      <c r="AC300" s="2">
        <v>434</v>
      </c>
      <c r="AG300"/>
    </row>
    <row r="301" spans="1:33">
      <c r="A301" s="2">
        <v>896</v>
      </c>
      <c r="B301" s="2">
        <v>10714113</v>
      </c>
      <c r="C301" s="2" t="s">
        <v>1296</v>
      </c>
      <c r="D301" s="2" t="s">
        <v>33</v>
      </c>
      <c r="E301" s="2" t="s">
        <v>98</v>
      </c>
      <c r="F301" s="2" t="s">
        <v>225</v>
      </c>
      <c r="G301" s="2">
        <v>479</v>
      </c>
      <c r="H301" s="2">
        <v>40</v>
      </c>
      <c r="I301" s="2">
        <v>86</v>
      </c>
      <c r="J301" s="2">
        <v>57</v>
      </c>
      <c r="K301" s="2">
        <v>296</v>
      </c>
      <c r="L301" s="2">
        <v>255</v>
      </c>
      <c r="M301" s="2">
        <v>20</v>
      </c>
      <c r="N301" s="2">
        <v>55</v>
      </c>
      <c r="O301" s="2">
        <v>27</v>
      </c>
      <c r="P301" s="2">
        <v>153</v>
      </c>
      <c r="Q301" s="2">
        <v>224</v>
      </c>
      <c r="R301" s="2">
        <v>20</v>
      </c>
      <c r="S301" s="2">
        <v>31</v>
      </c>
      <c r="T301" s="2">
        <v>30</v>
      </c>
      <c r="U301" s="2">
        <v>143</v>
      </c>
      <c r="V301" s="2">
        <v>98</v>
      </c>
      <c r="W301" s="2" t="s">
        <v>773</v>
      </c>
      <c r="X301" s="2" t="s">
        <v>1297</v>
      </c>
      <c r="Y301" s="2" t="s">
        <v>670</v>
      </c>
      <c r="Z301" s="2" t="s">
        <v>249</v>
      </c>
      <c r="AA301" s="2">
        <v>9293.9186449999997</v>
      </c>
      <c r="AB301" s="2">
        <v>10</v>
      </c>
      <c r="AC301" s="2">
        <v>479</v>
      </c>
      <c r="AG301"/>
    </row>
    <row r="302" spans="1:33">
      <c r="A302" s="2">
        <v>897</v>
      </c>
      <c r="B302" s="2">
        <v>10714131</v>
      </c>
      <c r="C302" s="2" t="s">
        <v>1298</v>
      </c>
      <c r="D302" s="2" t="s">
        <v>33</v>
      </c>
      <c r="E302" s="2" t="s">
        <v>98</v>
      </c>
      <c r="F302" s="2" t="s">
        <v>225</v>
      </c>
      <c r="G302" s="2">
        <v>436</v>
      </c>
      <c r="H302" s="2">
        <v>35</v>
      </c>
      <c r="I302" s="2">
        <v>55</v>
      </c>
      <c r="J302" s="2">
        <v>31</v>
      </c>
      <c r="K302" s="2">
        <v>315</v>
      </c>
      <c r="L302" s="2">
        <v>203</v>
      </c>
      <c r="M302" s="2">
        <v>16</v>
      </c>
      <c r="N302" s="2">
        <v>31</v>
      </c>
      <c r="O302" s="2">
        <v>14</v>
      </c>
      <c r="P302" s="2">
        <v>142</v>
      </c>
      <c r="Q302" s="2">
        <v>233</v>
      </c>
      <c r="R302" s="2">
        <v>19</v>
      </c>
      <c r="S302" s="2">
        <v>24</v>
      </c>
      <c r="T302" s="2">
        <v>17</v>
      </c>
      <c r="U302" s="2">
        <v>173</v>
      </c>
      <c r="V302" s="2">
        <v>107</v>
      </c>
      <c r="W302" s="2" t="s">
        <v>773</v>
      </c>
      <c r="X302" s="2" t="s">
        <v>1299</v>
      </c>
      <c r="Y302" s="2" t="s">
        <v>670</v>
      </c>
      <c r="Z302" s="2" t="s">
        <v>249</v>
      </c>
      <c r="AA302" s="2">
        <v>2647.0578139999998</v>
      </c>
      <c r="AB302" s="2">
        <v>10</v>
      </c>
      <c r="AC302" s="2">
        <v>436</v>
      </c>
      <c r="AG302"/>
    </row>
    <row r="303" spans="1:33">
      <c r="A303" s="2">
        <v>898</v>
      </c>
      <c r="B303" s="2">
        <v>10714141</v>
      </c>
      <c r="C303" s="2" t="s">
        <v>1300</v>
      </c>
      <c r="D303" s="2" t="s">
        <v>33</v>
      </c>
      <c r="E303" s="2" t="s">
        <v>98</v>
      </c>
      <c r="F303" s="2" t="s">
        <v>225</v>
      </c>
      <c r="G303" s="2">
        <v>716</v>
      </c>
      <c r="H303" s="2">
        <v>69</v>
      </c>
      <c r="I303" s="2">
        <v>99</v>
      </c>
      <c r="J303" s="2">
        <v>109</v>
      </c>
      <c r="K303" s="2">
        <v>439</v>
      </c>
      <c r="L303" s="2">
        <v>345</v>
      </c>
      <c r="M303" s="2">
        <v>30</v>
      </c>
      <c r="N303" s="2">
        <v>47</v>
      </c>
      <c r="O303" s="2">
        <v>62</v>
      </c>
      <c r="P303" s="2">
        <v>206</v>
      </c>
      <c r="Q303" s="2">
        <v>371</v>
      </c>
      <c r="R303" s="2">
        <v>39</v>
      </c>
      <c r="S303" s="2">
        <v>52</v>
      </c>
      <c r="T303" s="2">
        <v>47</v>
      </c>
      <c r="U303" s="2">
        <v>233</v>
      </c>
      <c r="V303" s="2">
        <v>138</v>
      </c>
      <c r="W303" s="2" t="s">
        <v>773</v>
      </c>
      <c r="X303" s="2" t="s">
        <v>1301</v>
      </c>
      <c r="Y303" s="2" t="s">
        <v>670</v>
      </c>
      <c r="Z303" s="2" t="s">
        <v>249</v>
      </c>
      <c r="AA303" s="2">
        <v>5174.9049279999999</v>
      </c>
      <c r="AB303" s="2">
        <v>10</v>
      </c>
      <c r="AC303" s="2">
        <v>716</v>
      </c>
      <c r="AG303"/>
    </row>
    <row r="304" spans="1:33">
      <c r="A304" s="2">
        <v>901</v>
      </c>
      <c r="B304" s="2">
        <v>10714181</v>
      </c>
      <c r="C304" s="2" t="s">
        <v>1302</v>
      </c>
      <c r="D304" s="2" t="s">
        <v>33</v>
      </c>
      <c r="E304" s="2" t="s">
        <v>98</v>
      </c>
      <c r="F304" s="2" t="s">
        <v>225</v>
      </c>
      <c r="G304" s="2">
        <v>362</v>
      </c>
      <c r="H304" s="2">
        <v>25</v>
      </c>
      <c r="I304" s="2">
        <v>47</v>
      </c>
      <c r="J304" s="2">
        <v>45</v>
      </c>
      <c r="K304" s="2">
        <v>245</v>
      </c>
      <c r="L304" s="2">
        <v>176</v>
      </c>
      <c r="M304" s="2">
        <v>14</v>
      </c>
      <c r="N304" s="2">
        <v>17</v>
      </c>
      <c r="O304" s="2">
        <v>25</v>
      </c>
      <c r="P304" s="2">
        <v>120</v>
      </c>
      <c r="Q304" s="2">
        <v>186</v>
      </c>
      <c r="R304" s="2">
        <v>11</v>
      </c>
      <c r="S304" s="2">
        <v>30</v>
      </c>
      <c r="T304" s="2">
        <v>20</v>
      </c>
      <c r="U304" s="2">
        <v>125</v>
      </c>
      <c r="V304" s="2">
        <v>71</v>
      </c>
      <c r="W304" s="2" t="s">
        <v>773</v>
      </c>
      <c r="X304" s="2" t="s">
        <v>1303</v>
      </c>
      <c r="Y304" s="2" t="s">
        <v>670</v>
      </c>
      <c r="Z304" s="2" t="s">
        <v>249</v>
      </c>
      <c r="AA304" s="2">
        <v>7250.4691540000003</v>
      </c>
      <c r="AB304" s="2">
        <v>10</v>
      </c>
      <c r="AC304" s="2">
        <v>362</v>
      </c>
      <c r="AG304"/>
    </row>
    <row r="305" spans="1:33">
      <c r="A305" s="2">
        <v>902</v>
      </c>
      <c r="B305" s="2">
        <v>10714201</v>
      </c>
      <c r="C305" s="2" t="s">
        <v>1288</v>
      </c>
      <c r="D305" s="2" t="s">
        <v>33</v>
      </c>
      <c r="E305" s="2" t="s">
        <v>98</v>
      </c>
      <c r="F305" s="2" t="s">
        <v>225</v>
      </c>
      <c r="G305" s="2">
        <v>642</v>
      </c>
      <c r="H305" s="2">
        <v>55</v>
      </c>
      <c r="I305" s="2">
        <v>90</v>
      </c>
      <c r="J305" s="2">
        <v>68</v>
      </c>
      <c r="K305" s="2">
        <v>429</v>
      </c>
      <c r="L305" s="2">
        <v>319</v>
      </c>
      <c r="M305" s="2">
        <v>28</v>
      </c>
      <c r="N305" s="2">
        <v>46</v>
      </c>
      <c r="O305" s="2">
        <v>34</v>
      </c>
      <c r="P305" s="2">
        <v>211</v>
      </c>
      <c r="Q305" s="2">
        <v>323</v>
      </c>
      <c r="R305" s="2">
        <v>27</v>
      </c>
      <c r="S305" s="2">
        <v>44</v>
      </c>
      <c r="T305" s="2">
        <v>34</v>
      </c>
      <c r="U305" s="2">
        <v>218</v>
      </c>
      <c r="V305" s="2">
        <v>143</v>
      </c>
      <c r="W305" s="2" t="s">
        <v>773</v>
      </c>
      <c r="X305" s="2" t="s">
        <v>1304</v>
      </c>
      <c r="Y305" s="2" t="s">
        <v>670</v>
      </c>
      <c r="Z305" s="2" t="s">
        <v>249</v>
      </c>
      <c r="AA305" s="2">
        <v>6158.113343</v>
      </c>
      <c r="AB305" s="2">
        <v>10</v>
      </c>
      <c r="AC305" s="2">
        <v>642</v>
      </c>
      <c r="AG305"/>
    </row>
    <row r="306" spans="1:33">
      <c r="A306" s="2">
        <v>903</v>
      </c>
      <c r="B306" s="2">
        <v>10714196</v>
      </c>
      <c r="C306" s="2" t="s">
        <v>1305</v>
      </c>
      <c r="D306" s="2" t="s">
        <v>33</v>
      </c>
      <c r="E306" s="2" t="s">
        <v>98</v>
      </c>
      <c r="F306" s="2" t="s">
        <v>225</v>
      </c>
      <c r="G306" s="2">
        <v>699</v>
      </c>
      <c r="H306" s="2">
        <v>69</v>
      </c>
      <c r="I306" s="2">
        <v>88</v>
      </c>
      <c r="J306" s="2">
        <v>82</v>
      </c>
      <c r="K306" s="2">
        <v>460</v>
      </c>
      <c r="L306" s="2">
        <v>356</v>
      </c>
      <c r="M306" s="2">
        <v>36</v>
      </c>
      <c r="N306" s="2">
        <v>50</v>
      </c>
      <c r="O306" s="2">
        <v>35</v>
      </c>
      <c r="P306" s="2">
        <v>235</v>
      </c>
      <c r="Q306" s="2">
        <v>343</v>
      </c>
      <c r="R306" s="2">
        <v>33</v>
      </c>
      <c r="S306" s="2">
        <v>38</v>
      </c>
      <c r="T306" s="2">
        <v>47</v>
      </c>
      <c r="U306" s="2">
        <v>225</v>
      </c>
      <c r="V306" s="2">
        <v>142</v>
      </c>
      <c r="W306" s="2" t="s">
        <v>773</v>
      </c>
      <c r="X306" s="2" t="s">
        <v>1306</v>
      </c>
      <c r="Y306" s="2" t="s">
        <v>670</v>
      </c>
      <c r="Z306" s="2" t="s">
        <v>249</v>
      </c>
      <c r="AA306" s="2">
        <v>6227.6144899999999</v>
      </c>
      <c r="AB306" s="2">
        <v>10</v>
      </c>
      <c r="AC306" s="2">
        <v>699</v>
      </c>
      <c r="AG306"/>
    </row>
    <row r="307" spans="1:33">
      <c r="A307" s="2">
        <v>904</v>
      </c>
      <c r="B307" s="2">
        <v>10714211</v>
      </c>
      <c r="C307" s="2" t="s">
        <v>1294</v>
      </c>
      <c r="D307" s="2" t="s">
        <v>33</v>
      </c>
      <c r="E307" s="2" t="s">
        <v>98</v>
      </c>
      <c r="F307" s="2" t="s">
        <v>225</v>
      </c>
      <c r="G307" s="2">
        <v>411</v>
      </c>
      <c r="H307" s="2">
        <v>40</v>
      </c>
      <c r="I307" s="2">
        <v>67</v>
      </c>
      <c r="J307" s="2">
        <v>54</v>
      </c>
      <c r="K307" s="2">
        <v>250</v>
      </c>
      <c r="L307" s="2">
        <v>210</v>
      </c>
      <c r="M307" s="2">
        <v>25</v>
      </c>
      <c r="N307" s="2">
        <v>28</v>
      </c>
      <c r="O307" s="2">
        <v>26</v>
      </c>
      <c r="P307" s="2">
        <v>131</v>
      </c>
      <c r="Q307" s="2">
        <v>201</v>
      </c>
      <c r="R307" s="2">
        <v>15</v>
      </c>
      <c r="S307" s="2">
        <v>39</v>
      </c>
      <c r="T307" s="2">
        <v>28</v>
      </c>
      <c r="U307" s="2">
        <v>119</v>
      </c>
      <c r="V307" s="2">
        <v>84</v>
      </c>
      <c r="W307" s="2" t="s">
        <v>773</v>
      </c>
      <c r="X307" s="2" t="s">
        <v>1307</v>
      </c>
      <c r="Y307" s="2" t="s">
        <v>670</v>
      </c>
      <c r="Z307" s="2" t="s">
        <v>249</v>
      </c>
      <c r="AA307" s="2">
        <v>8825.6620800000001</v>
      </c>
      <c r="AB307" s="2">
        <v>10</v>
      </c>
      <c r="AC307" s="2">
        <v>411</v>
      </c>
      <c r="AG307"/>
    </row>
    <row r="308" spans="1:33">
      <c r="A308" s="2">
        <v>905</v>
      </c>
      <c r="B308" s="2">
        <v>10714221</v>
      </c>
      <c r="C308" s="2" t="s">
        <v>1308</v>
      </c>
      <c r="D308" s="2" t="s">
        <v>33</v>
      </c>
      <c r="E308" s="2" t="s">
        <v>98</v>
      </c>
      <c r="F308" s="2" t="s">
        <v>225</v>
      </c>
      <c r="G308" s="2">
        <v>391</v>
      </c>
      <c r="H308" s="2">
        <v>32</v>
      </c>
      <c r="I308" s="2">
        <v>45</v>
      </c>
      <c r="J308" s="2">
        <v>59</v>
      </c>
      <c r="K308" s="2">
        <v>255</v>
      </c>
      <c r="L308" s="2">
        <v>195</v>
      </c>
      <c r="M308" s="2">
        <v>19</v>
      </c>
      <c r="N308" s="2">
        <v>24</v>
      </c>
      <c r="O308" s="2">
        <v>31</v>
      </c>
      <c r="P308" s="2">
        <v>121</v>
      </c>
      <c r="Q308" s="2">
        <v>196</v>
      </c>
      <c r="R308" s="2">
        <v>13</v>
      </c>
      <c r="S308" s="2">
        <v>21</v>
      </c>
      <c r="T308" s="2">
        <v>28</v>
      </c>
      <c r="U308" s="2">
        <v>134</v>
      </c>
      <c r="V308" s="2">
        <v>78</v>
      </c>
      <c r="W308" s="2" t="s">
        <v>773</v>
      </c>
      <c r="X308" s="2" t="s">
        <v>1309</v>
      </c>
      <c r="Y308" s="2" t="s">
        <v>670</v>
      </c>
      <c r="Z308" s="2" t="s">
        <v>249</v>
      </c>
      <c r="AA308" s="2">
        <v>9306.8025820000003</v>
      </c>
      <c r="AB308" s="2">
        <v>10</v>
      </c>
      <c r="AC308" s="2">
        <v>391</v>
      </c>
      <c r="AG308"/>
    </row>
    <row r="309" spans="1:33">
      <c r="A309" s="2">
        <v>906</v>
      </c>
      <c r="B309" s="2">
        <v>10714231</v>
      </c>
      <c r="C309" s="2" t="s">
        <v>1310</v>
      </c>
      <c r="D309" s="2" t="s">
        <v>33</v>
      </c>
      <c r="E309" s="2" t="s">
        <v>98</v>
      </c>
      <c r="F309" s="2" t="s">
        <v>225</v>
      </c>
      <c r="G309" s="2">
        <v>380</v>
      </c>
      <c r="H309" s="2">
        <v>36</v>
      </c>
      <c r="I309" s="2">
        <v>50</v>
      </c>
      <c r="J309" s="2">
        <v>41</v>
      </c>
      <c r="K309" s="2">
        <v>253</v>
      </c>
      <c r="L309" s="2">
        <v>200</v>
      </c>
      <c r="M309" s="2">
        <v>23</v>
      </c>
      <c r="N309" s="2">
        <v>32</v>
      </c>
      <c r="O309" s="2">
        <v>23</v>
      </c>
      <c r="P309" s="2">
        <v>122</v>
      </c>
      <c r="Q309" s="2">
        <v>180</v>
      </c>
      <c r="R309" s="2">
        <v>13</v>
      </c>
      <c r="S309" s="2">
        <v>18</v>
      </c>
      <c r="T309" s="2">
        <v>18</v>
      </c>
      <c r="U309" s="2">
        <v>131</v>
      </c>
      <c r="V309" s="2">
        <v>88</v>
      </c>
      <c r="W309" s="2" t="s">
        <v>773</v>
      </c>
      <c r="X309" s="2" t="s">
        <v>1311</v>
      </c>
      <c r="Y309" s="2" t="s">
        <v>670</v>
      </c>
      <c r="Z309" s="2" t="s">
        <v>249</v>
      </c>
      <c r="AA309" s="2">
        <v>3207.7761249999999</v>
      </c>
      <c r="AB309" s="2">
        <v>10</v>
      </c>
      <c r="AC309" s="2">
        <v>380</v>
      </c>
      <c r="AG309"/>
    </row>
    <row r="310" spans="1:33">
      <c r="A310" s="2">
        <v>907</v>
      </c>
      <c r="B310" s="2">
        <v>10714241</v>
      </c>
      <c r="C310" s="2" t="s">
        <v>1312</v>
      </c>
      <c r="D310" s="2" t="s">
        <v>33</v>
      </c>
      <c r="E310" s="2" t="s">
        <v>98</v>
      </c>
      <c r="F310" s="2" t="s">
        <v>225</v>
      </c>
      <c r="G310" s="2">
        <v>292</v>
      </c>
      <c r="H310" s="2">
        <v>31</v>
      </c>
      <c r="I310" s="2">
        <v>31</v>
      </c>
      <c r="J310" s="2">
        <v>38</v>
      </c>
      <c r="K310" s="2">
        <v>192</v>
      </c>
      <c r="L310" s="2">
        <v>138</v>
      </c>
      <c r="M310" s="2">
        <v>16</v>
      </c>
      <c r="N310" s="2">
        <v>15</v>
      </c>
      <c r="O310" s="2">
        <v>17</v>
      </c>
      <c r="P310" s="2">
        <v>90</v>
      </c>
      <c r="Q310" s="2">
        <v>154</v>
      </c>
      <c r="R310" s="2">
        <v>15</v>
      </c>
      <c r="S310" s="2">
        <v>16</v>
      </c>
      <c r="T310" s="2">
        <v>21</v>
      </c>
      <c r="U310" s="2">
        <v>102</v>
      </c>
      <c r="V310" s="2">
        <v>63</v>
      </c>
      <c r="W310" s="2" t="s">
        <v>773</v>
      </c>
      <c r="X310" s="2" t="s">
        <v>1313</v>
      </c>
      <c r="Y310" s="2" t="s">
        <v>670</v>
      </c>
      <c r="Z310" s="2" t="s">
        <v>249</v>
      </c>
      <c r="AA310" s="2">
        <v>6012.6849560000001</v>
      </c>
      <c r="AB310" s="2">
        <v>10</v>
      </c>
      <c r="AC310" s="2">
        <v>292</v>
      </c>
      <c r="AG310"/>
    </row>
    <row r="311" spans="1:33">
      <c r="A311" s="2">
        <v>908</v>
      </c>
      <c r="B311" s="2">
        <v>10714251</v>
      </c>
      <c r="C311" s="2" t="s">
        <v>1284</v>
      </c>
      <c r="D311" s="2" t="s">
        <v>33</v>
      </c>
      <c r="E311" s="2" t="s">
        <v>98</v>
      </c>
      <c r="F311" s="2" t="s">
        <v>225</v>
      </c>
      <c r="G311" s="2">
        <v>546</v>
      </c>
      <c r="H311" s="2">
        <v>61</v>
      </c>
      <c r="I311" s="2">
        <v>77</v>
      </c>
      <c r="J311" s="2">
        <v>72</v>
      </c>
      <c r="K311" s="2">
        <v>336</v>
      </c>
      <c r="L311" s="2">
        <v>288</v>
      </c>
      <c r="M311" s="2">
        <v>39</v>
      </c>
      <c r="N311" s="2">
        <v>40</v>
      </c>
      <c r="O311" s="2">
        <v>37</v>
      </c>
      <c r="P311" s="2">
        <v>172</v>
      </c>
      <c r="Q311" s="2">
        <v>258</v>
      </c>
      <c r="R311" s="2">
        <v>22</v>
      </c>
      <c r="S311" s="2">
        <v>37</v>
      </c>
      <c r="T311" s="2">
        <v>35</v>
      </c>
      <c r="U311" s="2">
        <v>164</v>
      </c>
      <c r="V311" s="2">
        <v>106</v>
      </c>
      <c r="W311" s="2" t="s">
        <v>773</v>
      </c>
      <c r="X311" s="2" t="s">
        <v>1314</v>
      </c>
      <c r="Y311" s="2" t="s">
        <v>670</v>
      </c>
      <c r="Z311" s="2" t="s">
        <v>249</v>
      </c>
      <c r="AA311" s="2">
        <v>6385.5820100000001</v>
      </c>
      <c r="AB311" s="2">
        <v>10</v>
      </c>
      <c r="AC311" s="2">
        <v>546</v>
      </c>
      <c r="AG311"/>
    </row>
    <row r="312" spans="1:33">
      <c r="A312" s="2">
        <v>909</v>
      </c>
      <c r="B312" s="2">
        <v>10714261</v>
      </c>
      <c r="C312" s="2" t="s">
        <v>1315</v>
      </c>
      <c r="D312" s="2" t="s">
        <v>33</v>
      </c>
      <c r="E312" s="2" t="s">
        <v>98</v>
      </c>
      <c r="F312" s="2" t="s">
        <v>225</v>
      </c>
      <c r="G312" s="2">
        <v>313</v>
      </c>
      <c r="H312" s="2">
        <v>32</v>
      </c>
      <c r="I312" s="2">
        <v>48</v>
      </c>
      <c r="J312" s="2">
        <v>28</v>
      </c>
      <c r="K312" s="2">
        <v>205</v>
      </c>
      <c r="L312" s="2">
        <v>160</v>
      </c>
      <c r="M312" s="2">
        <v>15</v>
      </c>
      <c r="N312" s="2">
        <v>27</v>
      </c>
      <c r="O312" s="2">
        <v>14</v>
      </c>
      <c r="P312" s="2">
        <v>104</v>
      </c>
      <c r="Q312" s="2">
        <v>153</v>
      </c>
      <c r="R312" s="2">
        <v>17</v>
      </c>
      <c r="S312" s="2">
        <v>21</v>
      </c>
      <c r="T312" s="2">
        <v>14</v>
      </c>
      <c r="U312" s="2">
        <v>101</v>
      </c>
      <c r="V312" s="2">
        <v>72</v>
      </c>
      <c r="W312" s="2" t="s">
        <v>773</v>
      </c>
      <c r="X312" s="2" t="s">
        <v>1316</v>
      </c>
      <c r="Y312" s="2" t="s">
        <v>670</v>
      </c>
      <c r="Z312" s="2" t="s">
        <v>249</v>
      </c>
      <c r="AA312" s="2">
        <v>5381.312664</v>
      </c>
      <c r="AB312" s="2">
        <v>10</v>
      </c>
      <c r="AC312" s="2">
        <v>313</v>
      </c>
      <c r="AG312"/>
    </row>
    <row r="313" spans="1:33">
      <c r="A313" s="2">
        <v>910</v>
      </c>
      <c r="B313" s="2">
        <v>10714271</v>
      </c>
      <c r="C313" s="2" t="s">
        <v>1317</v>
      </c>
      <c r="D313" s="2" t="s">
        <v>33</v>
      </c>
      <c r="E313" s="2" t="s">
        <v>98</v>
      </c>
      <c r="F313" s="2" t="s">
        <v>225</v>
      </c>
      <c r="G313" s="2">
        <v>446</v>
      </c>
      <c r="H313" s="2">
        <v>39</v>
      </c>
      <c r="I313" s="2">
        <v>70</v>
      </c>
      <c r="J313" s="2">
        <v>46</v>
      </c>
      <c r="K313" s="2">
        <v>291</v>
      </c>
      <c r="L313" s="2">
        <v>226</v>
      </c>
      <c r="M313" s="2">
        <v>19</v>
      </c>
      <c r="N313" s="2">
        <v>38</v>
      </c>
      <c r="O313" s="2">
        <v>22</v>
      </c>
      <c r="P313" s="2">
        <v>147</v>
      </c>
      <c r="Q313" s="2">
        <v>220</v>
      </c>
      <c r="R313" s="2">
        <v>20</v>
      </c>
      <c r="S313" s="2">
        <v>32</v>
      </c>
      <c r="T313" s="2">
        <v>24</v>
      </c>
      <c r="U313" s="2">
        <v>144</v>
      </c>
      <c r="V313" s="2">
        <v>86</v>
      </c>
      <c r="W313" s="2" t="s">
        <v>773</v>
      </c>
      <c r="X313" s="2" t="s">
        <v>1318</v>
      </c>
      <c r="Y313" s="2" t="s">
        <v>670</v>
      </c>
      <c r="Z313" s="2" t="s">
        <v>249</v>
      </c>
      <c r="AA313" s="2">
        <v>7887.0741090000001</v>
      </c>
      <c r="AB313" s="2">
        <v>10</v>
      </c>
      <c r="AC313" s="2">
        <v>446</v>
      </c>
      <c r="AG313"/>
    </row>
    <row r="314" spans="1:33">
      <c r="A314" s="2">
        <v>911</v>
      </c>
      <c r="B314" s="2">
        <v>10714128</v>
      </c>
      <c r="C314" s="2" t="s">
        <v>1298</v>
      </c>
      <c r="D314" s="2" t="s">
        <v>33</v>
      </c>
      <c r="E314" s="2" t="s">
        <v>98</v>
      </c>
      <c r="F314" s="2" t="s">
        <v>225</v>
      </c>
      <c r="G314" s="2">
        <v>481</v>
      </c>
      <c r="H314" s="2">
        <v>42</v>
      </c>
      <c r="I314" s="2">
        <v>75</v>
      </c>
      <c r="J314" s="2">
        <v>65</v>
      </c>
      <c r="K314" s="2">
        <v>299</v>
      </c>
      <c r="L314" s="2">
        <v>238</v>
      </c>
      <c r="M314" s="2">
        <v>23</v>
      </c>
      <c r="N314" s="2">
        <v>41</v>
      </c>
      <c r="O314" s="2">
        <v>28</v>
      </c>
      <c r="P314" s="2">
        <v>146</v>
      </c>
      <c r="Q314" s="2">
        <v>243</v>
      </c>
      <c r="R314" s="2">
        <v>19</v>
      </c>
      <c r="S314" s="2">
        <v>34</v>
      </c>
      <c r="T314" s="2">
        <v>37</v>
      </c>
      <c r="U314" s="2">
        <v>153</v>
      </c>
      <c r="V314" s="2">
        <v>110</v>
      </c>
      <c r="W314" s="2" t="s">
        <v>773</v>
      </c>
      <c r="X314" s="2" t="s">
        <v>1319</v>
      </c>
      <c r="Y314" s="2" t="s">
        <v>670</v>
      </c>
      <c r="Z314" s="2" t="s">
        <v>249</v>
      </c>
      <c r="AA314" s="2">
        <v>7042.9431290000002</v>
      </c>
      <c r="AB314" s="2">
        <v>10</v>
      </c>
      <c r="AC314" s="2">
        <v>481</v>
      </c>
      <c r="AG314"/>
    </row>
    <row r="315" spans="1:33">
      <c r="A315" s="2">
        <v>912</v>
      </c>
      <c r="B315" s="2">
        <v>10711018</v>
      </c>
      <c r="C315" s="2" t="s">
        <v>1320</v>
      </c>
      <c r="D315" s="2" t="s">
        <v>33</v>
      </c>
      <c r="E315" s="2" t="s">
        <v>98</v>
      </c>
      <c r="F315" s="2" t="s">
        <v>776</v>
      </c>
      <c r="G315" s="2">
        <v>450</v>
      </c>
      <c r="H315" s="2">
        <v>32</v>
      </c>
      <c r="I315" s="2">
        <v>55</v>
      </c>
      <c r="J315" s="2">
        <v>58</v>
      </c>
      <c r="K315" s="2">
        <v>305</v>
      </c>
      <c r="L315" s="2">
        <v>242</v>
      </c>
      <c r="M315" s="2">
        <v>20</v>
      </c>
      <c r="N315" s="2">
        <v>31</v>
      </c>
      <c r="O315" s="2">
        <v>29</v>
      </c>
      <c r="P315" s="2">
        <v>162</v>
      </c>
      <c r="Q315" s="2">
        <v>208</v>
      </c>
      <c r="R315" s="2">
        <v>12</v>
      </c>
      <c r="S315" s="2">
        <v>24</v>
      </c>
      <c r="T315" s="2">
        <v>29</v>
      </c>
      <c r="U315" s="2">
        <v>143</v>
      </c>
      <c r="V315" s="2">
        <v>103</v>
      </c>
      <c r="W315" s="2" t="s">
        <v>773</v>
      </c>
      <c r="X315" s="2" t="s">
        <v>1321</v>
      </c>
      <c r="Y315" s="2" t="s">
        <v>670</v>
      </c>
      <c r="Z315" s="2" t="s">
        <v>249</v>
      </c>
      <c r="AA315" s="2">
        <v>778.75287800000001</v>
      </c>
      <c r="AB315" s="2">
        <v>10</v>
      </c>
      <c r="AC315" s="2">
        <v>450</v>
      </c>
      <c r="AG315"/>
    </row>
    <row r="316" spans="1:33">
      <c r="A316" s="2">
        <v>913</v>
      </c>
      <c r="B316" s="2">
        <v>10711231</v>
      </c>
      <c r="C316" s="2" t="s">
        <v>1322</v>
      </c>
      <c r="D316" s="2" t="s">
        <v>33</v>
      </c>
      <c r="E316" s="2" t="s">
        <v>98</v>
      </c>
      <c r="F316" s="2" t="s">
        <v>776</v>
      </c>
      <c r="G316" s="2">
        <v>238</v>
      </c>
      <c r="H316" s="2">
        <v>7</v>
      </c>
      <c r="I316" s="2">
        <v>29</v>
      </c>
      <c r="J316" s="2">
        <v>24</v>
      </c>
      <c r="K316" s="2">
        <v>178</v>
      </c>
      <c r="L316" s="2">
        <v>103</v>
      </c>
      <c r="M316" s="2">
        <v>3</v>
      </c>
      <c r="N316" s="2">
        <v>10</v>
      </c>
      <c r="O316" s="2">
        <v>9</v>
      </c>
      <c r="P316" s="2">
        <v>81</v>
      </c>
      <c r="Q316" s="2">
        <v>135</v>
      </c>
      <c r="R316" s="2">
        <v>4</v>
      </c>
      <c r="S316" s="2">
        <v>19</v>
      </c>
      <c r="T316" s="2">
        <v>15</v>
      </c>
      <c r="U316" s="2">
        <v>97</v>
      </c>
      <c r="V316" s="2">
        <v>69</v>
      </c>
      <c r="W316" s="2" t="s">
        <v>773</v>
      </c>
      <c r="X316" s="2" t="s">
        <v>1323</v>
      </c>
      <c r="Y316" s="2" t="s">
        <v>670</v>
      </c>
      <c r="Z316" s="2" t="s">
        <v>249</v>
      </c>
      <c r="AA316" s="2">
        <v>3429.3258649999998</v>
      </c>
      <c r="AB316" s="2">
        <v>10</v>
      </c>
      <c r="AC316" s="2">
        <v>238</v>
      </c>
      <c r="AG316"/>
    </row>
    <row r="317" spans="1:33">
      <c r="A317" s="2">
        <v>914</v>
      </c>
      <c r="B317" s="2">
        <v>10713131</v>
      </c>
      <c r="C317" s="2" t="s">
        <v>1324</v>
      </c>
      <c r="D317" s="2" t="s">
        <v>33</v>
      </c>
      <c r="E317" s="2" t="s">
        <v>98</v>
      </c>
      <c r="F317" s="2" t="s">
        <v>1245</v>
      </c>
      <c r="G317" s="2">
        <v>401</v>
      </c>
      <c r="H317" s="2">
        <v>31</v>
      </c>
      <c r="I317" s="2">
        <v>55</v>
      </c>
      <c r="J317" s="2">
        <v>47</v>
      </c>
      <c r="K317" s="2">
        <v>268</v>
      </c>
      <c r="L317" s="2">
        <v>196</v>
      </c>
      <c r="M317" s="2">
        <v>16</v>
      </c>
      <c r="N317" s="2">
        <v>21</v>
      </c>
      <c r="O317" s="2">
        <v>21</v>
      </c>
      <c r="P317" s="2">
        <v>138</v>
      </c>
      <c r="Q317" s="2">
        <v>205</v>
      </c>
      <c r="R317" s="2">
        <v>15</v>
      </c>
      <c r="S317" s="2">
        <v>34</v>
      </c>
      <c r="T317" s="2">
        <v>26</v>
      </c>
      <c r="U317" s="2">
        <v>130</v>
      </c>
      <c r="V317" s="2">
        <v>93</v>
      </c>
      <c r="W317" s="2" t="s">
        <v>773</v>
      </c>
      <c r="X317" s="2" t="s">
        <v>1325</v>
      </c>
      <c r="Y317" s="2" t="s">
        <v>670</v>
      </c>
      <c r="Z317" s="2" t="s">
        <v>249</v>
      </c>
      <c r="AA317" s="2">
        <v>4240.6886489999997</v>
      </c>
      <c r="AB317" s="2">
        <v>10</v>
      </c>
      <c r="AC317" s="2">
        <v>401</v>
      </c>
      <c r="AG317"/>
    </row>
    <row r="318" spans="1:33">
      <c r="A318" s="2">
        <v>915</v>
      </c>
      <c r="B318" s="2">
        <v>10713151</v>
      </c>
      <c r="C318" s="2" t="s">
        <v>1326</v>
      </c>
      <c r="D318" s="2" t="s">
        <v>33</v>
      </c>
      <c r="E318" s="2" t="s">
        <v>98</v>
      </c>
      <c r="F318" s="2" t="s">
        <v>1245</v>
      </c>
      <c r="G318" s="2">
        <v>518</v>
      </c>
      <c r="H318" s="2">
        <v>44</v>
      </c>
      <c r="I318" s="2">
        <v>62</v>
      </c>
      <c r="J318" s="2">
        <v>59</v>
      </c>
      <c r="K318" s="2">
        <v>353</v>
      </c>
      <c r="L318" s="2">
        <v>264</v>
      </c>
      <c r="M318" s="2">
        <v>24</v>
      </c>
      <c r="N318" s="2">
        <v>34</v>
      </c>
      <c r="O318" s="2">
        <v>32</v>
      </c>
      <c r="P318" s="2">
        <v>174</v>
      </c>
      <c r="Q318" s="2">
        <v>254</v>
      </c>
      <c r="R318" s="2">
        <v>20</v>
      </c>
      <c r="S318" s="2">
        <v>28</v>
      </c>
      <c r="T318" s="2">
        <v>27</v>
      </c>
      <c r="U318" s="2">
        <v>179</v>
      </c>
      <c r="V318" s="2">
        <v>119</v>
      </c>
      <c r="W318" s="2" t="s">
        <v>773</v>
      </c>
      <c r="X318" s="2" t="s">
        <v>1327</v>
      </c>
      <c r="Y318" s="2" t="s">
        <v>670</v>
      </c>
      <c r="Z318" s="2" t="s">
        <v>249</v>
      </c>
      <c r="AA318" s="2">
        <v>6907.1254179999996</v>
      </c>
      <c r="AB318" s="2">
        <v>10</v>
      </c>
      <c r="AC318" s="2">
        <v>518</v>
      </c>
      <c r="AG318"/>
    </row>
    <row r="319" spans="1:33">
      <c r="A319" s="2">
        <v>924</v>
      </c>
      <c r="B319" s="2">
        <v>10300190</v>
      </c>
      <c r="C319" s="2" t="s">
        <v>1328</v>
      </c>
      <c r="D319" s="2" t="s">
        <v>33</v>
      </c>
      <c r="E319" s="2" t="s">
        <v>94</v>
      </c>
      <c r="F319" s="2" t="s">
        <v>2</v>
      </c>
      <c r="G319" s="2">
        <v>561</v>
      </c>
      <c r="H319" s="2">
        <v>42</v>
      </c>
      <c r="I319" s="2">
        <v>90</v>
      </c>
      <c r="J319" s="2">
        <v>90</v>
      </c>
      <c r="K319" s="2">
        <v>339</v>
      </c>
      <c r="L319" s="2">
        <v>278</v>
      </c>
      <c r="M319" s="2">
        <v>19</v>
      </c>
      <c r="N319" s="2">
        <v>43</v>
      </c>
      <c r="O319" s="2">
        <v>50</v>
      </c>
      <c r="P319" s="2">
        <v>166</v>
      </c>
      <c r="Q319" s="2">
        <v>283</v>
      </c>
      <c r="R319" s="2">
        <v>23</v>
      </c>
      <c r="S319" s="2">
        <v>47</v>
      </c>
      <c r="T319" s="2">
        <v>40</v>
      </c>
      <c r="U319" s="2">
        <v>173</v>
      </c>
      <c r="V319" s="2">
        <v>125</v>
      </c>
      <c r="W319" s="2" t="s">
        <v>721</v>
      </c>
      <c r="X319" s="2" t="s">
        <v>1329</v>
      </c>
      <c r="Y319" s="2" t="s">
        <v>663</v>
      </c>
      <c r="Z319" s="2" t="s">
        <v>249</v>
      </c>
      <c r="AA319" s="2">
        <v>204.503421</v>
      </c>
      <c r="AB319" s="2">
        <v>11</v>
      </c>
      <c r="AC319" s="2">
        <v>561</v>
      </c>
      <c r="AG319"/>
    </row>
    <row r="320" spans="1:33">
      <c r="A320" s="2">
        <v>925</v>
      </c>
      <c r="B320" s="2">
        <v>10300020</v>
      </c>
      <c r="C320" s="2" t="s">
        <v>1330</v>
      </c>
      <c r="D320" s="2" t="s">
        <v>33</v>
      </c>
      <c r="E320" s="2" t="s">
        <v>94</v>
      </c>
      <c r="F320" s="2" t="s">
        <v>2</v>
      </c>
      <c r="G320" s="2">
        <v>489</v>
      </c>
      <c r="H320" s="2">
        <v>40</v>
      </c>
      <c r="I320" s="2">
        <v>62</v>
      </c>
      <c r="J320" s="2">
        <v>82</v>
      </c>
      <c r="K320" s="2">
        <v>305</v>
      </c>
      <c r="L320" s="2">
        <v>245</v>
      </c>
      <c r="M320" s="2">
        <v>16</v>
      </c>
      <c r="N320" s="2">
        <v>35</v>
      </c>
      <c r="O320" s="2">
        <v>41</v>
      </c>
      <c r="P320" s="2">
        <v>153</v>
      </c>
      <c r="Q320" s="2">
        <v>244</v>
      </c>
      <c r="R320" s="2">
        <v>24</v>
      </c>
      <c r="S320" s="2">
        <v>27</v>
      </c>
      <c r="T320" s="2">
        <v>41</v>
      </c>
      <c r="U320" s="2">
        <v>152</v>
      </c>
      <c r="V320" s="2">
        <v>106</v>
      </c>
      <c r="W320" s="2" t="s">
        <v>721</v>
      </c>
      <c r="X320" s="2" t="s">
        <v>1331</v>
      </c>
      <c r="Y320" s="2" t="s">
        <v>94</v>
      </c>
      <c r="Z320" s="2" t="s">
        <v>249</v>
      </c>
      <c r="AA320" s="2">
        <v>120.736118</v>
      </c>
      <c r="AB320" s="2">
        <v>11</v>
      </c>
      <c r="AC320" s="2">
        <v>489</v>
      </c>
      <c r="AG320"/>
    </row>
    <row r="321" spans="1:33">
      <c r="A321" s="2">
        <v>926</v>
      </c>
      <c r="B321" s="2">
        <v>10300030</v>
      </c>
      <c r="C321" s="2" t="s">
        <v>1332</v>
      </c>
      <c r="D321" s="2" t="s">
        <v>33</v>
      </c>
      <c r="E321" s="2" t="s">
        <v>94</v>
      </c>
      <c r="F321" s="2" t="s">
        <v>2</v>
      </c>
      <c r="G321" s="2">
        <v>191</v>
      </c>
      <c r="H321" s="2">
        <v>15</v>
      </c>
      <c r="I321" s="2">
        <v>23</v>
      </c>
      <c r="J321" s="2">
        <v>36</v>
      </c>
      <c r="K321" s="2">
        <v>117</v>
      </c>
      <c r="L321" s="2">
        <v>101</v>
      </c>
      <c r="M321" s="2">
        <v>8</v>
      </c>
      <c r="N321" s="2">
        <v>11</v>
      </c>
      <c r="O321" s="2">
        <v>18</v>
      </c>
      <c r="P321" s="2">
        <v>64</v>
      </c>
      <c r="Q321" s="2">
        <v>90</v>
      </c>
      <c r="R321" s="2">
        <v>7</v>
      </c>
      <c r="S321" s="2">
        <v>12</v>
      </c>
      <c r="T321" s="2">
        <v>18</v>
      </c>
      <c r="U321" s="2">
        <v>53</v>
      </c>
      <c r="V321" s="2">
        <v>46</v>
      </c>
      <c r="W321" s="2" t="s">
        <v>721</v>
      </c>
      <c r="X321" s="2" t="s">
        <v>1333</v>
      </c>
      <c r="Y321" s="2" t="s">
        <v>94</v>
      </c>
      <c r="Z321" s="2" t="s">
        <v>249</v>
      </c>
      <c r="AA321" s="2">
        <v>44.130122999999998</v>
      </c>
      <c r="AB321" s="2">
        <v>11</v>
      </c>
      <c r="AC321" s="2">
        <v>191</v>
      </c>
      <c r="AG321"/>
    </row>
    <row r="322" spans="1:33">
      <c r="A322" s="2">
        <v>927</v>
      </c>
      <c r="B322" s="2">
        <v>10300040</v>
      </c>
      <c r="C322" s="2" t="s">
        <v>1334</v>
      </c>
      <c r="D322" s="2" t="s">
        <v>33</v>
      </c>
      <c r="E322" s="2" t="s">
        <v>94</v>
      </c>
      <c r="F322" s="2" t="s">
        <v>2</v>
      </c>
      <c r="G322" s="2">
        <v>353</v>
      </c>
      <c r="H322" s="2">
        <v>24</v>
      </c>
      <c r="I322" s="2">
        <v>50</v>
      </c>
      <c r="J322" s="2">
        <v>51</v>
      </c>
      <c r="K322" s="2">
        <v>228</v>
      </c>
      <c r="L322" s="2">
        <v>178</v>
      </c>
      <c r="M322" s="2">
        <v>14</v>
      </c>
      <c r="N322" s="2">
        <v>19</v>
      </c>
      <c r="O322" s="2">
        <v>29</v>
      </c>
      <c r="P322" s="2">
        <v>116</v>
      </c>
      <c r="Q322" s="2">
        <v>175</v>
      </c>
      <c r="R322" s="2">
        <v>10</v>
      </c>
      <c r="S322" s="2">
        <v>31</v>
      </c>
      <c r="T322" s="2">
        <v>22</v>
      </c>
      <c r="U322" s="2">
        <v>112</v>
      </c>
      <c r="V322" s="2">
        <v>79</v>
      </c>
      <c r="W322" s="2" t="s">
        <v>721</v>
      </c>
      <c r="X322" s="2" t="s">
        <v>1335</v>
      </c>
      <c r="Y322" s="2" t="s">
        <v>94</v>
      </c>
      <c r="Z322" s="2" t="s">
        <v>249</v>
      </c>
      <c r="AA322" s="2">
        <v>369.39877200000001</v>
      </c>
      <c r="AB322" s="2">
        <v>11</v>
      </c>
      <c r="AC322" s="2">
        <v>353</v>
      </c>
      <c r="AG322"/>
    </row>
    <row r="323" spans="1:33">
      <c r="A323" s="2">
        <v>928</v>
      </c>
      <c r="B323" s="2">
        <v>10300050</v>
      </c>
      <c r="C323" s="2" t="s">
        <v>1336</v>
      </c>
      <c r="D323" s="2" t="s">
        <v>33</v>
      </c>
      <c r="E323" s="2" t="s">
        <v>94</v>
      </c>
      <c r="F323" s="2" t="s">
        <v>2</v>
      </c>
      <c r="G323" s="2">
        <v>440</v>
      </c>
      <c r="H323" s="2">
        <v>34</v>
      </c>
      <c r="I323" s="2">
        <v>48</v>
      </c>
      <c r="J323" s="2">
        <v>54</v>
      </c>
      <c r="K323" s="2">
        <v>304</v>
      </c>
      <c r="L323" s="2">
        <v>228</v>
      </c>
      <c r="M323" s="2">
        <v>20</v>
      </c>
      <c r="N323" s="2">
        <v>24</v>
      </c>
      <c r="O323" s="2">
        <v>25</v>
      </c>
      <c r="P323" s="2">
        <v>159</v>
      </c>
      <c r="Q323" s="2">
        <v>212</v>
      </c>
      <c r="R323" s="2">
        <v>14</v>
      </c>
      <c r="S323" s="2">
        <v>24</v>
      </c>
      <c r="T323" s="2">
        <v>29</v>
      </c>
      <c r="U323" s="2">
        <v>145</v>
      </c>
      <c r="V323" s="2">
        <v>95</v>
      </c>
      <c r="W323" s="2" t="s">
        <v>721</v>
      </c>
      <c r="X323" s="2" t="s">
        <v>1337</v>
      </c>
      <c r="Y323" s="2" t="s">
        <v>94</v>
      </c>
      <c r="Z323" s="2" t="s">
        <v>249</v>
      </c>
      <c r="AA323" s="2">
        <v>404.922416</v>
      </c>
      <c r="AB323" s="2">
        <v>11</v>
      </c>
      <c r="AC323" s="2">
        <v>440</v>
      </c>
      <c r="AG323"/>
    </row>
    <row r="324" spans="1:33">
      <c r="A324" s="2">
        <v>929</v>
      </c>
      <c r="B324" s="2">
        <v>10300070</v>
      </c>
      <c r="C324" s="2" t="s">
        <v>1338</v>
      </c>
      <c r="D324" s="2" t="s">
        <v>33</v>
      </c>
      <c r="E324" s="2" t="s">
        <v>94</v>
      </c>
      <c r="F324" s="2" t="s">
        <v>2</v>
      </c>
      <c r="G324" s="2">
        <v>367</v>
      </c>
      <c r="H324" s="2">
        <v>22</v>
      </c>
      <c r="I324" s="2">
        <v>42</v>
      </c>
      <c r="J324" s="2">
        <v>60</v>
      </c>
      <c r="K324" s="2">
        <v>243</v>
      </c>
      <c r="L324" s="2">
        <v>189</v>
      </c>
      <c r="M324" s="2">
        <v>11</v>
      </c>
      <c r="N324" s="2">
        <v>25</v>
      </c>
      <c r="O324" s="2">
        <v>27</v>
      </c>
      <c r="P324" s="2">
        <v>126</v>
      </c>
      <c r="Q324" s="2">
        <v>178</v>
      </c>
      <c r="R324" s="2">
        <v>11</v>
      </c>
      <c r="S324" s="2">
        <v>17</v>
      </c>
      <c r="T324" s="2">
        <v>33</v>
      </c>
      <c r="U324" s="2">
        <v>117</v>
      </c>
      <c r="V324" s="2">
        <v>71</v>
      </c>
      <c r="W324" s="2" t="s">
        <v>721</v>
      </c>
      <c r="X324" s="2" t="s">
        <v>1339</v>
      </c>
      <c r="Y324" s="2" t="s">
        <v>94</v>
      </c>
      <c r="Z324" s="2" t="s">
        <v>249</v>
      </c>
      <c r="AA324" s="2">
        <v>100.62907199999999</v>
      </c>
      <c r="AB324" s="2">
        <v>11</v>
      </c>
      <c r="AC324" s="2">
        <v>367</v>
      </c>
      <c r="AG324"/>
    </row>
    <row r="325" spans="1:33">
      <c r="A325" s="2">
        <v>930</v>
      </c>
      <c r="B325" s="2">
        <v>10300080</v>
      </c>
      <c r="C325" s="2" t="s">
        <v>1338</v>
      </c>
      <c r="D325" s="2" t="s">
        <v>33</v>
      </c>
      <c r="E325" s="2" t="s">
        <v>94</v>
      </c>
      <c r="F325" s="2" t="s">
        <v>2</v>
      </c>
      <c r="G325" s="2">
        <v>206</v>
      </c>
      <c r="H325" s="2">
        <v>21</v>
      </c>
      <c r="I325" s="2">
        <v>25</v>
      </c>
      <c r="J325" s="2">
        <v>36</v>
      </c>
      <c r="K325" s="2">
        <v>124</v>
      </c>
      <c r="L325" s="2">
        <v>118</v>
      </c>
      <c r="M325" s="2">
        <v>15</v>
      </c>
      <c r="N325" s="2">
        <v>16</v>
      </c>
      <c r="O325" s="2">
        <v>23</v>
      </c>
      <c r="P325" s="2">
        <v>64</v>
      </c>
      <c r="Q325" s="2">
        <v>88</v>
      </c>
      <c r="R325" s="2">
        <v>6</v>
      </c>
      <c r="S325" s="2">
        <v>9</v>
      </c>
      <c r="T325" s="2">
        <v>13</v>
      </c>
      <c r="U325" s="2">
        <v>60</v>
      </c>
      <c r="V325" s="2">
        <v>41</v>
      </c>
      <c r="W325" s="2" t="s">
        <v>721</v>
      </c>
      <c r="X325" s="2" t="s">
        <v>1340</v>
      </c>
      <c r="Y325" s="2" t="s">
        <v>94</v>
      </c>
      <c r="Z325" s="2" t="s">
        <v>249</v>
      </c>
      <c r="AA325" s="2">
        <v>63.345120999999999</v>
      </c>
      <c r="AB325" s="2">
        <v>11</v>
      </c>
      <c r="AC325" s="2">
        <v>206</v>
      </c>
      <c r="AG325"/>
    </row>
    <row r="326" spans="1:33">
      <c r="A326" s="2">
        <v>931</v>
      </c>
      <c r="B326" s="2">
        <v>10300100</v>
      </c>
      <c r="C326" s="2" t="s">
        <v>1341</v>
      </c>
      <c r="D326" s="2" t="s">
        <v>33</v>
      </c>
      <c r="E326" s="2" t="s">
        <v>94</v>
      </c>
      <c r="F326" s="2" t="s">
        <v>2</v>
      </c>
      <c r="G326" s="2">
        <v>482</v>
      </c>
      <c r="H326" s="2">
        <v>31</v>
      </c>
      <c r="I326" s="2">
        <v>65</v>
      </c>
      <c r="J326" s="2">
        <v>58</v>
      </c>
      <c r="K326" s="2">
        <v>328</v>
      </c>
      <c r="L326" s="2">
        <v>249</v>
      </c>
      <c r="M326" s="2">
        <v>17</v>
      </c>
      <c r="N326" s="2">
        <v>30</v>
      </c>
      <c r="O326" s="2">
        <v>32</v>
      </c>
      <c r="P326" s="2">
        <v>170</v>
      </c>
      <c r="Q326" s="2">
        <v>233</v>
      </c>
      <c r="R326" s="2">
        <v>14</v>
      </c>
      <c r="S326" s="2">
        <v>35</v>
      </c>
      <c r="T326" s="2">
        <v>26</v>
      </c>
      <c r="U326" s="2">
        <v>158</v>
      </c>
      <c r="V326" s="2">
        <v>111</v>
      </c>
      <c r="W326" s="2" t="s">
        <v>721</v>
      </c>
      <c r="X326" s="2" t="s">
        <v>1342</v>
      </c>
      <c r="Y326" s="2" t="s">
        <v>663</v>
      </c>
      <c r="Z326" s="2" t="s">
        <v>249</v>
      </c>
      <c r="AA326" s="2">
        <v>693.69569300000001</v>
      </c>
      <c r="AB326" s="2">
        <v>11</v>
      </c>
      <c r="AC326" s="2">
        <v>482</v>
      </c>
      <c r="AG326"/>
    </row>
    <row r="327" spans="1:33">
      <c r="A327" s="2">
        <v>932</v>
      </c>
      <c r="B327" s="2">
        <v>10300110</v>
      </c>
      <c r="C327" s="2" t="s">
        <v>1343</v>
      </c>
      <c r="D327" s="2" t="s">
        <v>33</v>
      </c>
      <c r="E327" s="2" t="s">
        <v>94</v>
      </c>
      <c r="F327" s="2" t="s">
        <v>2</v>
      </c>
      <c r="G327" s="2">
        <v>578</v>
      </c>
      <c r="H327" s="2">
        <v>53</v>
      </c>
      <c r="I327" s="2">
        <v>71</v>
      </c>
      <c r="J327" s="2">
        <v>67</v>
      </c>
      <c r="K327" s="2">
        <v>387</v>
      </c>
      <c r="L327" s="2">
        <v>294</v>
      </c>
      <c r="M327" s="2">
        <v>22</v>
      </c>
      <c r="N327" s="2">
        <v>45</v>
      </c>
      <c r="O327" s="2">
        <v>30</v>
      </c>
      <c r="P327" s="2">
        <v>197</v>
      </c>
      <c r="Q327" s="2">
        <v>284</v>
      </c>
      <c r="R327" s="2">
        <v>31</v>
      </c>
      <c r="S327" s="2">
        <v>26</v>
      </c>
      <c r="T327" s="2">
        <v>37</v>
      </c>
      <c r="U327" s="2">
        <v>190</v>
      </c>
      <c r="V327" s="2">
        <v>138</v>
      </c>
      <c r="W327" s="2" t="s">
        <v>721</v>
      </c>
      <c r="X327" s="2" t="s">
        <v>1344</v>
      </c>
      <c r="Y327" s="2" t="s">
        <v>663</v>
      </c>
      <c r="Z327" s="2" t="s">
        <v>249</v>
      </c>
      <c r="AA327" s="2">
        <v>352.42974099999998</v>
      </c>
      <c r="AB327" s="2">
        <v>11</v>
      </c>
      <c r="AC327" s="2">
        <v>578</v>
      </c>
      <c r="AG327"/>
    </row>
    <row r="328" spans="1:33">
      <c r="A328" s="2">
        <v>933</v>
      </c>
      <c r="B328" s="2">
        <v>10300120</v>
      </c>
      <c r="C328" s="2" t="s">
        <v>1341</v>
      </c>
      <c r="D328" s="2" t="s">
        <v>33</v>
      </c>
      <c r="E328" s="2" t="s">
        <v>94</v>
      </c>
      <c r="F328" s="2" t="s">
        <v>2</v>
      </c>
      <c r="G328" s="2">
        <v>337</v>
      </c>
      <c r="H328" s="2">
        <v>28</v>
      </c>
      <c r="I328" s="2">
        <v>49</v>
      </c>
      <c r="J328" s="2">
        <v>34</v>
      </c>
      <c r="K328" s="2">
        <v>226</v>
      </c>
      <c r="L328" s="2">
        <v>178</v>
      </c>
      <c r="M328" s="2">
        <v>18</v>
      </c>
      <c r="N328" s="2">
        <v>28</v>
      </c>
      <c r="O328" s="2">
        <v>20</v>
      </c>
      <c r="P328" s="2">
        <v>112</v>
      </c>
      <c r="Q328" s="2">
        <v>159</v>
      </c>
      <c r="R328" s="2">
        <v>10</v>
      </c>
      <c r="S328" s="2">
        <v>21</v>
      </c>
      <c r="T328" s="2">
        <v>14</v>
      </c>
      <c r="U328" s="2">
        <v>114</v>
      </c>
      <c r="V328" s="2">
        <v>77</v>
      </c>
      <c r="W328" s="2" t="s">
        <v>721</v>
      </c>
      <c r="X328" s="2" t="s">
        <v>1345</v>
      </c>
      <c r="Y328" s="2" t="s">
        <v>94</v>
      </c>
      <c r="Z328" s="2" t="s">
        <v>249</v>
      </c>
      <c r="AA328" s="2">
        <v>249.91680700000001</v>
      </c>
      <c r="AB328" s="2">
        <v>11</v>
      </c>
      <c r="AC328" s="2">
        <v>337</v>
      </c>
      <c r="AG328"/>
    </row>
    <row r="329" spans="1:33">
      <c r="A329" s="2">
        <v>934</v>
      </c>
      <c r="B329" s="2">
        <v>10300140</v>
      </c>
      <c r="C329" s="2" t="s">
        <v>1343</v>
      </c>
      <c r="D329" s="2" t="s">
        <v>33</v>
      </c>
      <c r="E329" s="2" t="s">
        <v>94</v>
      </c>
      <c r="F329" s="2" t="s">
        <v>2</v>
      </c>
      <c r="G329" s="2">
        <v>469</v>
      </c>
      <c r="H329" s="2">
        <v>32</v>
      </c>
      <c r="I329" s="2">
        <v>49</v>
      </c>
      <c r="J329" s="2">
        <v>77</v>
      </c>
      <c r="K329" s="2">
        <v>311</v>
      </c>
      <c r="L329" s="2">
        <v>231</v>
      </c>
      <c r="M329" s="2">
        <v>9</v>
      </c>
      <c r="N329" s="2">
        <v>25</v>
      </c>
      <c r="O329" s="2">
        <v>37</v>
      </c>
      <c r="P329" s="2">
        <v>160</v>
      </c>
      <c r="Q329" s="2">
        <v>238</v>
      </c>
      <c r="R329" s="2">
        <v>23</v>
      </c>
      <c r="S329" s="2">
        <v>24</v>
      </c>
      <c r="T329" s="2">
        <v>40</v>
      </c>
      <c r="U329" s="2">
        <v>151</v>
      </c>
      <c r="V329" s="2">
        <v>100</v>
      </c>
      <c r="W329" s="2" t="s">
        <v>721</v>
      </c>
      <c r="X329" s="2" t="s">
        <v>1346</v>
      </c>
      <c r="Y329" s="2" t="s">
        <v>94</v>
      </c>
      <c r="Z329" s="2" t="s">
        <v>249</v>
      </c>
      <c r="AA329" s="2">
        <v>130.12420800000001</v>
      </c>
      <c r="AB329" s="2">
        <v>11</v>
      </c>
      <c r="AC329" s="2">
        <v>469</v>
      </c>
      <c r="AG329"/>
    </row>
    <row r="330" spans="1:33">
      <c r="A330" s="2">
        <v>935</v>
      </c>
      <c r="B330" s="2">
        <v>10300160</v>
      </c>
      <c r="C330" s="2" t="s">
        <v>1347</v>
      </c>
      <c r="D330" s="2" t="s">
        <v>33</v>
      </c>
      <c r="E330" s="2" t="s">
        <v>94</v>
      </c>
      <c r="F330" s="2" t="s">
        <v>2</v>
      </c>
      <c r="G330" s="2">
        <v>829</v>
      </c>
      <c r="H330" s="2">
        <v>65</v>
      </c>
      <c r="I330" s="2">
        <v>110</v>
      </c>
      <c r="J330" s="2">
        <v>106</v>
      </c>
      <c r="K330" s="2">
        <v>548</v>
      </c>
      <c r="L330" s="2">
        <v>420</v>
      </c>
      <c r="M330" s="2">
        <v>28</v>
      </c>
      <c r="N330" s="2">
        <v>58</v>
      </c>
      <c r="O330" s="2">
        <v>59</v>
      </c>
      <c r="P330" s="2">
        <v>275</v>
      </c>
      <c r="Q330" s="2">
        <v>409</v>
      </c>
      <c r="R330" s="2">
        <v>37</v>
      </c>
      <c r="S330" s="2">
        <v>52</v>
      </c>
      <c r="T330" s="2">
        <v>47</v>
      </c>
      <c r="U330" s="2">
        <v>273</v>
      </c>
      <c r="V330" s="2">
        <v>185</v>
      </c>
      <c r="W330" s="2" t="s">
        <v>721</v>
      </c>
      <c r="X330" s="2" t="s">
        <v>1348</v>
      </c>
      <c r="Y330" s="2" t="s">
        <v>94</v>
      </c>
      <c r="Z330" s="2" t="s">
        <v>249</v>
      </c>
      <c r="AA330" s="2">
        <v>276.32909000000001</v>
      </c>
      <c r="AB330" s="2">
        <v>11</v>
      </c>
      <c r="AC330" s="2">
        <v>829</v>
      </c>
      <c r="AG330"/>
    </row>
    <row r="331" spans="1:33">
      <c r="A331" s="2">
        <v>936</v>
      </c>
      <c r="B331" s="2">
        <v>10300170</v>
      </c>
      <c r="C331" s="2" t="s">
        <v>1349</v>
      </c>
      <c r="D331" s="2" t="s">
        <v>33</v>
      </c>
      <c r="E331" s="2" t="s">
        <v>94</v>
      </c>
      <c r="F331" s="2" t="s">
        <v>2</v>
      </c>
      <c r="G331" s="2">
        <v>636</v>
      </c>
      <c r="H331" s="2">
        <v>68</v>
      </c>
      <c r="I331" s="2">
        <v>119</v>
      </c>
      <c r="J331" s="2">
        <v>81</v>
      </c>
      <c r="K331" s="2">
        <v>368</v>
      </c>
      <c r="L331" s="2">
        <v>307</v>
      </c>
      <c r="M331" s="2">
        <v>31</v>
      </c>
      <c r="N331" s="2">
        <v>48</v>
      </c>
      <c r="O331" s="2">
        <v>50</v>
      </c>
      <c r="P331" s="2">
        <v>178</v>
      </c>
      <c r="Q331" s="2">
        <v>329</v>
      </c>
      <c r="R331" s="2">
        <v>37</v>
      </c>
      <c r="S331" s="2">
        <v>71</v>
      </c>
      <c r="T331" s="2">
        <v>31</v>
      </c>
      <c r="U331" s="2">
        <v>190</v>
      </c>
      <c r="V331" s="2">
        <v>113</v>
      </c>
      <c r="W331" s="2" t="s">
        <v>721</v>
      </c>
      <c r="X331" s="2" t="s">
        <v>1350</v>
      </c>
      <c r="Y331" s="2" t="s">
        <v>94</v>
      </c>
      <c r="Z331" s="2" t="s">
        <v>249</v>
      </c>
      <c r="AA331" s="2">
        <v>4896.8154070000001</v>
      </c>
      <c r="AB331" s="2">
        <v>11</v>
      </c>
      <c r="AC331" s="2">
        <v>636</v>
      </c>
      <c r="AG331"/>
    </row>
    <row r="332" spans="1:33">
      <c r="A332" s="2">
        <v>937</v>
      </c>
      <c r="B332" s="2">
        <v>10313101</v>
      </c>
      <c r="C332" s="2" t="s">
        <v>1351</v>
      </c>
      <c r="D332" s="2" t="s">
        <v>33</v>
      </c>
      <c r="E332" s="2" t="s">
        <v>94</v>
      </c>
      <c r="F332" s="2" t="s">
        <v>861</v>
      </c>
      <c r="G332" s="2">
        <v>742</v>
      </c>
      <c r="H332" s="2">
        <v>83</v>
      </c>
      <c r="I332" s="2">
        <v>116</v>
      </c>
      <c r="J332" s="2">
        <v>82</v>
      </c>
      <c r="K332" s="2">
        <v>461</v>
      </c>
      <c r="L332" s="2">
        <v>359</v>
      </c>
      <c r="M332" s="2">
        <v>45</v>
      </c>
      <c r="N332" s="2">
        <v>59</v>
      </c>
      <c r="O332" s="2">
        <v>30</v>
      </c>
      <c r="P332" s="2">
        <v>225</v>
      </c>
      <c r="Q332" s="2">
        <v>383</v>
      </c>
      <c r="R332" s="2">
        <v>38</v>
      </c>
      <c r="S332" s="2">
        <v>57</v>
      </c>
      <c r="T332" s="2">
        <v>52</v>
      </c>
      <c r="U332" s="2">
        <v>236</v>
      </c>
      <c r="V332" s="2">
        <v>160</v>
      </c>
      <c r="W332" s="2" t="s">
        <v>773</v>
      </c>
      <c r="X332" s="2" t="s">
        <v>1352</v>
      </c>
      <c r="Y332" s="2" t="s">
        <v>94</v>
      </c>
      <c r="Z332" s="2" t="s">
        <v>249</v>
      </c>
      <c r="AA332" s="2">
        <v>5381.0053710000002</v>
      </c>
      <c r="AB332" s="2">
        <v>11</v>
      </c>
      <c r="AC332" s="2">
        <v>742</v>
      </c>
      <c r="AG332"/>
    </row>
    <row r="333" spans="1:33">
      <c r="A333" s="2">
        <v>939</v>
      </c>
      <c r="B333" s="2">
        <v>10311034</v>
      </c>
      <c r="C333" s="2" t="s">
        <v>1353</v>
      </c>
      <c r="D333" s="2" t="s">
        <v>33</v>
      </c>
      <c r="E333" s="2" t="s">
        <v>94</v>
      </c>
      <c r="F333" s="2" t="s">
        <v>94</v>
      </c>
      <c r="G333" s="2">
        <v>193</v>
      </c>
      <c r="H333" s="2">
        <v>7</v>
      </c>
      <c r="I333" s="2">
        <v>22</v>
      </c>
      <c r="J333" s="2">
        <v>24</v>
      </c>
      <c r="K333" s="2">
        <v>140</v>
      </c>
      <c r="L333" s="2">
        <v>90</v>
      </c>
      <c r="M333" s="2">
        <v>2</v>
      </c>
      <c r="N333" s="2">
        <v>9</v>
      </c>
      <c r="O333" s="2">
        <v>10</v>
      </c>
      <c r="P333" s="2">
        <v>69</v>
      </c>
      <c r="Q333" s="2">
        <v>103</v>
      </c>
      <c r="R333" s="2">
        <v>5</v>
      </c>
      <c r="S333" s="2">
        <v>13</v>
      </c>
      <c r="T333" s="2">
        <v>14</v>
      </c>
      <c r="U333" s="2">
        <v>71</v>
      </c>
      <c r="V333" s="2">
        <v>64</v>
      </c>
      <c r="W333" s="2" t="s">
        <v>773</v>
      </c>
      <c r="X333" s="2" t="s">
        <v>1354</v>
      </c>
      <c r="Y333" s="2" t="s">
        <v>94</v>
      </c>
      <c r="Z333" s="2" t="s">
        <v>249</v>
      </c>
      <c r="AA333" s="2">
        <v>1927.919183</v>
      </c>
      <c r="AB333" s="2">
        <v>11</v>
      </c>
      <c r="AC333" s="2">
        <v>193</v>
      </c>
      <c r="AG333"/>
    </row>
    <row r="334" spans="1:33">
      <c r="A334" s="2">
        <v>940</v>
      </c>
      <c r="B334" s="2">
        <v>10311044</v>
      </c>
      <c r="C334" s="2" t="s">
        <v>1353</v>
      </c>
      <c r="D334" s="2" t="s">
        <v>33</v>
      </c>
      <c r="E334" s="2" t="s">
        <v>94</v>
      </c>
      <c r="F334" s="2" t="s">
        <v>94</v>
      </c>
      <c r="G334" s="2">
        <v>402</v>
      </c>
      <c r="H334" s="2">
        <v>26</v>
      </c>
      <c r="I334" s="2">
        <v>27</v>
      </c>
      <c r="J334" s="2">
        <v>48</v>
      </c>
      <c r="K334" s="2">
        <v>301</v>
      </c>
      <c r="L334" s="2">
        <v>195</v>
      </c>
      <c r="M334" s="2">
        <v>13</v>
      </c>
      <c r="N334" s="2">
        <v>11</v>
      </c>
      <c r="O334" s="2">
        <v>26</v>
      </c>
      <c r="P334" s="2">
        <v>145</v>
      </c>
      <c r="Q334" s="2">
        <v>207</v>
      </c>
      <c r="R334" s="2">
        <v>13</v>
      </c>
      <c r="S334" s="2">
        <v>16</v>
      </c>
      <c r="T334" s="2">
        <v>22</v>
      </c>
      <c r="U334" s="2">
        <v>156</v>
      </c>
      <c r="V334" s="2">
        <v>112</v>
      </c>
      <c r="W334" s="2" t="s">
        <v>773</v>
      </c>
      <c r="X334" s="2" t="s">
        <v>1355</v>
      </c>
      <c r="Y334" s="2" t="s">
        <v>94</v>
      </c>
      <c r="Z334" s="2" t="s">
        <v>249</v>
      </c>
      <c r="AA334" s="2">
        <v>867.33547299999998</v>
      </c>
      <c r="AB334" s="2">
        <v>11</v>
      </c>
      <c r="AC334" s="2">
        <v>402</v>
      </c>
      <c r="AG334"/>
    </row>
    <row r="335" spans="1:33">
      <c r="A335" s="2">
        <v>941</v>
      </c>
      <c r="B335" s="2">
        <v>10312000</v>
      </c>
      <c r="C335" s="2" t="s">
        <v>1356</v>
      </c>
      <c r="D335" s="2" t="s">
        <v>33</v>
      </c>
      <c r="E335" s="2" t="s">
        <v>94</v>
      </c>
      <c r="F335" s="2" t="s">
        <v>1357</v>
      </c>
      <c r="G335" s="2">
        <v>478</v>
      </c>
      <c r="H335" s="2">
        <v>43</v>
      </c>
      <c r="I335" s="2">
        <v>58</v>
      </c>
      <c r="J335" s="2">
        <v>41</v>
      </c>
      <c r="K335" s="2">
        <v>336</v>
      </c>
      <c r="L335" s="2">
        <v>224</v>
      </c>
      <c r="M335" s="2">
        <v>20</v>
      </c>
      <c r="N335" s="2">
        <v>29</v>
      </c>
      <c r="O335" s="2">
        <v>18</v>
      </c>
      <c r="P335" s="2">
        <v>157</v>
      </c>
      <c r="Q335" s="2">
        <v>254</v>
      </c>
      <c r="R335" s="2">
        <v>23</v>
      </c>
      <c r="S335" s="2">
        <v>29</v>
      </c>
      <c r="T335" s="2">
        <v>23</v>
      </c>
      <c r="U335" s="2">
        <v>179</v>
      </c>
      <c r="V335" s="2">
        <v>129</v>
      </c>
      <c r="W335" s="2" t="s">
        <v>773</v>
      </c>
      <c r="X335" s="2" t="s">
        <v>1358</v>
      </c>
      <c r="Y335" s="2" t="s">
        <v>94</v>
      </c>
      <c r="Z335" s="2" t="s">
        <v>249</v>
      </c>
      <c r="AA335" s="2">
        <v>1830.6212820000001</v>
      </c>
      <c r="AB335" s="2">
        <v>11</v>
      </c>
      <c r="AC335" s="2">
        <v>478</v>
      </c>
      <c r="AG335"/>
    </row>
    <row r="336" spans="1:33">
      <c r="A336" s="2">
        <v>942</v>
      </c>
      <c r="B336" s="2">
        <v>10312010</v>
      </c>
      <c r="C336" s="2" t="s">
        <v>1359</v>
      </c>
      <c r="D336" s="2" t="s">
        <v>33</v>
      </c>
      <c r="E336" s="2" t="s">
        <v>94</v>
      </c>
      <c r="F336" s="2" t="s">
        <v>1357</v>
      </c>
      <c r="G336" s="2">
        <v>383</v>
      </c>
      <c r="H336" s="2">
        <v>33</v>
      </c>
      <c r="I336" s="2">
        <v>31</v>
      </c>
      <c r="J336" s="2">
        <v>39</v>
      </c>
      <c r="K336" s="2">
        <v>280</v>
      </c>
      <c r="L336" s="2">
        <v>170</v>
      </c>
      <c r="M336" s="2">
        <v>21</v>
      </c>
      <c r="N336" s="2">
        <v>18</v>
      </c>
      <c r="O336" s="2">
        <v>18</v>
      </c>
      <c r="P336" s="2">
        <v>113</v>
      </c>
      <c r="Q336" s="2">
        <v>213</v>
      </c>
      <c r="R336" s="2">
        <v>12</v>
      </c>
      <c r="S336" s="2">
        <v>13</v>
      </c>
      <c r="T336" s="2">
        <v>21</v>
      </c>
      <c r="U336" s="2">
        <v>167</v>
      </c>
      <c r="V336" s="2">
        <v>85</v>
      </c>
      <c r="W336" s="2" t="s">
        <v>773</v>
      </c>
      <c r="X336" s="2" t="s">
        <v>1360</v>
      </c>
      <c r="Y336" s="2" t="s">
        <v>94</v>
      </c>
      <c r="Z336" s="2" t="s">
        <v>249</v>
      </c>
      <c r="AA336" s="2">
        <v>607.14002300000004</v>
      </c>
      <c r="AB336" s="2">
        <v>11</v>
      </c>
      <c r="AC336" s="2">
        <v>383</v>
      </c>
      <c r="AG336"/>
    </row>
    <row r="337" spans="1:33">
      <c r="A337" s="2">
        <v>944</v>
      </c>
      <c r="B337" s="2">
        <v>10312030</v>
      </c>
      <c r="C337" s="2" t="s">
        <v>1361</v>
      </c>
      <c r="D337" s="2" t="s">
        <v>33</v>
      </c>
      <c r="E337" s="2" t="s">
        <v>94</v>
      </c>
      <c r="F337" s="2" t="s">
        <v>1357</v>
      </c>
      <c r="G337" s="2">
        <v>445</v>
      </c>
      <c r="H337" s="2">
        <v>33</v>
      </c>
      <c r="I337" s="2">
        <v>52</v>
      </c>
      <c r="J337" s="2">
        <v>47</v>
      </c>
      <c r="K337" s="2">
        <v>313</v>
      </c>
      <c r="L337" s="2">
        <v>218</v>
      </c>
      <c r="M337" s="2">
        <v>17</v>
      </c>
      <c r="N337" s="2">
        <v>25</v>
      </c>
      <c r="O337" s="2">
        <v>21</v>
      </c>
      <c r="P337" s="2">
        <v>155</v>
      </c>
      <c r="Q337" s="2">
        <v>227</v>
      </c>
      <c r="R337" s="2">
        <v>16</v>
      </c>
      <c r="S337" s="2">
        <v>27</v>
      </c>
      <c r="T337" s="2">
        <v>26</v>
      </c>
      <c r="U337" s="2">
        <v>158</v>
      </c>
      <c r="V337" s="2">
        <v>105</v>
      </c>
      <c r="W337" s="2" t="s">
        <v>773</v>
      </c>
      <c r="X337" s="2" t="s">
        <v>1362</v>
      </c>
      <c r="Y337" s="2" t="s">
        <v>94</v>
      </c>
      <c r="Z337" s="2" t="s">
        <v>249</v>
      </c>
      <c r="AA337" s="2">
        <v>4139.4520899999998</v>
      </c>
      <c r="AB337" s="2">
        <v>11</v>
      </c>
      <c r="AC337" s="2">
        <v>445</v>
      </c>
      <c r="AG337"/>
    </row>
    <row r="338" spans="1:33">
      <c r="A338" s="2">
        <v>945</v>
      </c>
      <c r="B338" s="2">
        <v>10312050</v>
      </c>
      <c r="C338" s="2" t="s">
        <v>1361</v>
      </c>
      <c r="D338" s="2" t="s">
        <v>33</v>
      </c>
      <c r="E338" s="2" t="s">
        <v>94</v>
      </c>
      <c r="F338" s="2" t="s">
        <v>1357</v>
      </c>
      <c r="G338" s="2">
        <v>477</v>
      </c>
      <c r="H338" s="2">
        <v>29</v>
      </c>
      <c r="I338" s="2">
        <v>56</v>
      </c>
      <c r="J338" s="2">
        <v>52</v>
      </c>
      <c r="K338" s="2">
        <v>340</v>
      </c>
      <c r="L338" s="2">
        <v>233</v>
      </c>
      <c r="M338" s="2">
        <v>11</v>
      </c>
      <c r="N338" s="2">
        <v>27</v>
      </c>
      <c r="O338" s="2">
        <v>28</v>
      </c>
      <c r="P338" s="2">
        <v>167</v>
      </c>
      <c r="Q338" s="2">
        <v>244</v>
      </c>
      <c r="R338" s="2">
        <v>18</v>
      </c>
      <c r="S338" s="2">
        <v>29</v>
      </c>
      <c r="T338" s="2">
        <v>24</v>
      </c>
      <c r="U338" s="2">
        <v>173</v>
      </c>
      <c r="V338" s="2">
        <v>120</v>
      </c>
      <c r="W338" s="2" t="s">
        <v>773</v>
      </c>
      <c r="X338" s="2" t="s">
        <v>1363</v>
      </c>
      <c r="Y338" s="2" t="s">
        <v>94</v>
      </c>
      <c r="Z338" s="2" t="s">
        <v>249</v>
      </c>
      <c r="AA338" s="2">
        <v>3708.2721150000002</v>
      </c>
      <c r="AB338" s="2">
        <v>11</v>
      </c>
      <c r="AC338" s="2">
        <v>477</v>
      </c>
      <c r="AG338"/>
    </row>
    <row r="339" spans="1:33">
      <c r="A339" s="2">
        <v>946</v>
      </c>
      <c r="B339" s="2">
        <v>10312070</v>
      </c>
      <c r="C339" s="2" t="s">
        <v>1364</v>
      </c>
      <c r="D339" s="2" t="s">
        <v>33</v>
      </c>
      <c r="E339" s="2" t="s">
        <v>94</v>
      </c>
      <c r="F339" s="2" t="s">
        <v>1357</v>
      </c>
      <c r="G339" s="2">
        <v>211</v>
      </c>
      <c r="H339" s="2">
        <v>9</v>
      </c>
      <c r="I339" s="2">
        <v>22</v>
      </c>
      <c r="J339" s="2">
        <v>20</v>
      </c>
      <c r="K339" s="2">
        <v>160</v>
      </c>
      <c r="L339" s="2">
        <v>99</v>
      </c>
      <c r="M339" s="2">
        <v>4</v>
      </c>
      <c r="N339" s="2">
        <v>10</v>
      </c>
      <c r="O339" s="2">
        <v>10</v>
      </c>
      <c r="P339" s="2">
        <v>75</v>
      </c>
      <c r="Q339" s="2">
        <v>112</v>
      </c>
      <c r="R339" s="2">
        <v>5</v>
      </c>
      <c r="S339" s="2">
        <v>12</v>
      </c>
      <c r="T339" s="2">
        <v>10</v>
      </c>
      <c r="U339" s="2">
        <v>85</v>
      </c>
      <c r="V339" s="2">
        <v>55</v>
      </c>
      <c r="W339" s="2" t="s">
        <v>773</v>
      </c>
      <c r="X339" s="2" t="s">
        <v>1365</v>
      </c>
      <c r="Y339" s="2" t="s">
        <v>94</v>
      </c>
      <c r="Z339" s="2" t="s">
        <v>249</v>
      </c>
      <c r="AA339" s="2">
        <v>2911.5502860000001</v>
      </c>
      <c r="AB339" s="2">
        <v>11</v>
      </c>
      <c r="AC339" s="2">
        <v>211</v>
      </c>
      <c r="AG339"/>
    </row>
    <row r="340" spans="1:33">
      <c r="A340" s="2">
        <v>947</v>
      </c>
      <c r="B340" s="2">
        <v>10312080</v>
      </c>
      <c r="C340" s="2" t="s">
        <v>1364</v>
      </c>
      <c r="D340" s="2" t="s">
        <v>33</v>
      </c>
      <c r="E340" s="2" t="s">
        <v>94</v>
      </c>
      <c r="F340" s="2" t="s">
        <v>1357</v>
      </c>
      <c r="G340" s="2">
        <v>465</v>
      </c>
      <c r="H340" s="2">
        <v>34</v>
      </c>
      <c r="I340" s="2">
        <v>56</v>
      </c>
      <c r="J340" s="2">
        <v>46</v>
      </c>
      <c r="K340" s="2">
        <v>329</v>
      </c>
      <c r="L340" s="2">
        <v>219</v>
      </c>
      <c r="M340" s="2">
        <v>22</v>
      </c>
      <c r="N340" s="2">
        <v>27</v>
      </c>
      <c r="O340" s="2">
        <v>22</v>
      </c>
      <c r="P340" s="2">
        <v>148</v>
      </c>
      <c r="Q340" s="2">
        <v>246</v>
      </c>
      <c r="R340" s="2">
        <v>12</v>
      </c>
      <c r="S340" s="2">
        <v>29</v>
      </c>
      <c r="T340" s="2">
        <v>24</v>
      </c>
      <c r="U340" s="2">
        <v>181</v>
      </c>
      <c r="V340" s="2">
        <v>127</v>
      </c>
      <c r="W340" s="2" t="s">
        <v>773</v>
      </c>
      <c r="X340" s="2" t="s">
        <v>1366</v>
      </c>
      <c r="Y340" s="2" t="s">
        <v>94</v>
      </c>
      <c r="Z340" s="2" t="s">
        <v>249</v>
      </c>
      <c r="AA340" s="2">
        <v>5109.359504</v>
      </c>
      <c r="AB340" s="2">
        <v>11</v>
      </c>
      <c r="AC340" s="2">
        <v>465</v>
      </c>
      <c r="AG340"/>
    </row>
    <row r="341" spans="1:33">
      <c r="A341" s="2">
        <v>948</v>
      </c>
      <c r="B341" s="2">
        <v>10313010</v>
      </c>
      <c r="C341" s="2" t="s">
        <v>1367</v>
      </c>
      <c r="D341" s="2" t="s">
        <v>33</v>
      </c>
      <c r="E341" s="2" t="s">
        <v>94</v>
      </c>
      <c r="F341" s="2" t="s">
        <v>861</v>
      </c>
      <c r="G341" s="2">
        <v>456</v>
      </c>
      <c r="H341" s="2">
        <v>34</v>
      </c>
      <c r="I341" s="2">
        <v>50</v>
      </c>
      <c r="J341" s="2">
        <v>42</v>
      </c>
      <c r="K341" s="2">
        <v>330</v>
      </c>
      <c r="L341" s="2">
        <v>227</v>
      </c>
      <c r="M341" s="2">
        <v>17</v>
      </c>
      <c r="N341" s="2">
        <v>25</v>
      </c>
      <c r="O341" s="2">
        <v>22</v>
      </c>
      <c r="P341" s="2">
        <v>163</v>
      </c>
      <c r="Q341" s="2">
        <v>229</v>
      </c>
      <c r="R341" s="2">
        <v>17</v>
      </c>
      <c r="S341" s="2">
        <v>25</v>
      </c>
      <c r="T341" s="2">
        <v>20</v>
      </c>
      <c r="U341" s="2">
        <v>167</v>
      </c>
      <c r="V341" s="2">
        <v>130</v>
      </c>
      <c r="W341" s="2" t="s">
        <v>773</v>
      </c>
      <c r="X341" s="2" t="s">
        <v>1368</v>
      </c>
      <c r="Y341" s="2" t="s">
        <v>94</v>
      </c>
      <c r="Z341" s="2" t="s">
        <v>249</v>
      </c>
      <c r="AA341" s="2">
        <v>2259.339794</v>
      </c>
      <c r="AB341" s="2">
        <v>11</v>
      </c>
      <c r="AC341" s="2">
        <v>456</v>
      </c>
      <c r="AG341"/>
    </row>
    <row r="342" spans="1:33">
      <c r="A342" s="2">
        <v>949</v>
      </c>
      <c r="B342" s="2">
        <v>10313030</v>
      </c>
      <c r="C342" s="2" t="s">
        <v>1369</v>
      </c>
      <c r="D342" s="2" t="s">
        <v>33</v>
      </c>
      <c r="E342" s="2" t="s">
        <v>94</v>
      </c>
      <c r="F342" s="2" t="s">
        <v>861</v>
      </c>
      <c r="G342" s="2">
        <v>535</v>
      </c>
      <c r="H342" s="2">
        <v>43</v>
      </c>
      <c r="I342" s="2">
        <v>70</v>
      </c>
      <c r="J342" s="2">
        <v>60</v>
      </c>
      <c r="K342" s="2">
        <v>362</v>
      </c>
      <c r="L342" s="2">
        <v>241</v>
      </c>
      <c r="M342" s="2">
        <v>24</v>
      </c>
      <c r="N342" s="2">
        <v>31</v>
      </c>
      <c r="O342" s="2">
        <v>27</v>
      </c>
      <c r="P342" s="2">
        <v>159</v>
      </c>
      <c r="Q342" s="2">
        <v>294</v>
      </c>
      <c r="R342" s="2">
        <v>19</v>
      </c>
      <c r="S342" s="2">
        <v>39</v>
      </c>
      <c r="T342" s="2">
        <v>33</v>
      </c>
      <c r="U342" s="2">
        <v>203</v>
      </c>
      <c r="V342" s="2">
        <v>140</v>
      </c>
      <c r="W342" s="2" t="s">
        <v>773</v>
      </c>
      <c r="X342" s="2" t="s">
        <v>1370</v>
      </c>
      <c r="Y342" s="2" t="s">
        <v>94</v>
      </c>
      <c r="Z342" s="2" t="s">
        <v>249</v>
      </c>
      <c r="AA342" s="2">
        <v>2490.3568989999999</v>
      </c>
      <c r="AB342" s="2">
        <v>11</v>
      </c>
      <c r="AC342" s="2">
        <v>535</v>
      </c>
      <c r="AG342"/>
    </row>
    <row r="343" spans="1:33">
      <c r="A343" s="2">
        <v>950</v>
      </c>
      <c r="B343" s="2">
        <v>10313040</v>
      </c>
      <c r="C343" s="2" t="s">
        <v>1371</v>
      </c>
      <c r="D343" s="2" t="s">
        <v>33</v>
      </c>
      <c r="E343" s="2" t="s">
        <v>94</v>
      </c>
      <c r="F343" s="2" t="s">
        <v>861</v>
      </c>
      <c r="G343" s="2">
        <v>516</v>
      </c>
      <c r="H343" s="2">
        <v>43</v>
      </c>
      <c r="I343" s="2">
        <v>75</v>
      </c>
      <c r="J343" s="2">
        <v>65</v>
      </c>
      <c r="K343" s="2">
        <v>333</v>
      </c>
      <c r="L343" s="2">
        <v>262</v>
      </c>
      <c r="M343" s="2">
        <v>22</v>
      </c>
      <c r="N343" s="2">
        <v>40</v>
      </c>
      <c r="O343" s="2">
        <v>34</v>
      </c>
      <c r="P343" s="2">
        <v>166</v>
      </c>
      <c r="Q343" s="2">
        <v>254</v>
      </c>
      <c r="R343" s="2">
        <v>21</v>
      </c>
      <c r="S343" s="2">
        <v>35</v>
      </c>
      <c r="T343" s="2">
        <v>31</v>
      </c>
      <c r="U343" s="2">
        <v>167</v>
      </c>
      <c r="V343" s="2">
        <v>122</v>
      </c>
      <c r="W343" s="2" t="s">
        <v>773</v>
      </c>
      <c r="X343" s="2" t="s">
        <v>1372</v>
      </c>
      <c r="Y343" s="2" t="s">
        <v>94</v>
      </c>
      <c r="Z343" s="2" t="s">
        <v>249</v>
      </c>
      <c r="AA343" s="2">
        <v>2819.8534079999999</v>
      </c>
      <c r="AB343" s="2">
        <v>11</v>
      </c>
      <c r="AC343" s="2">
        <v>516</v>
      </c>
      <c r="AG343"/>
    </row>
    <row r="344" spans="1:33">
      <c r="A344" s="2">
        <v>951</v>
      </c>
      <c r="B344" s="2">
        <v>10313050</v>
      </c>
      <c r="C344" s="2" t="s">
        <v>1373</v>
      </c>
      <c r="D344" s="2" t="s">
        <v>33</v>
      </c>
      <c r="E344" s="2" t="s">
        <v>94</v>
      </c>
      <c r="F344" s="2" t="s">
        <v>861</v>
      </c>
      <c r="G344" s="2">
        <v>521</v>
      </c>
      <c r="H344" s="2">
        <v>55</v>
      </c>
      <c r="I344" s="2">
        <v>70</v>
      </c>
      <c r="J344" s="2">
        <v>67</v>
      </c>
      <c r="K344" s="2">
        <v>329</v>
      </c>
      <c r="L344" s="2">
        <v>246</v>
      </c>
      <c r="M344" s="2">
        <v>25</v>
      </c>
      <c r="N344" s="2">
        <v>39</v>
      </c>
      <c r="O344" s="2">
        <v>29</v>
      </c>
      <c r="P344" s="2">
        <v>153</v>
      </c>
      <c r="Q344" s="2">
        <v>275</v>
      </c>
      <c r="R344" s="2">
        <v>30</v>
      </c>
      <c r="S344" s="2">
        <v>31</v>
      </c>
      <c r="T344" s="2">
        <v>38</v>
      </c>
      <c r="U344" s="2">
        <v>176</v>
      </c>
      <c r="V344" s="2">
        <v>111</v>
      </c>
      <c r="W344" s="2" t="s">
        <v>773</v>
      </c>
      <c r="X344" s="2" t="s">
        <v>1374</v>
      </c>
      <c r="Y344" s="2" t="s">
        <v>94</v>
      </c>
      <c r="Z344" s="2" t="s">
        <v>249</v>
      </c>
      <c r="AA344" s="2">
        <v>3755.2661349999998</v>
      </c>
      <c r="AB344" s="2">
        <v>11</v>
      </c>
      <c r="AC344" s="2">
        <v>521</v>
      </c>
      <c r="AG344"/>
    </row>
    <row r="345" spans="1:33">
      <c r="A345" s="2">
        <v>952</v>
      </c>
      <c r="B345" s="2">
        <v>10313060</v>
      </c>
      <c r="C345" s="2" t="s">
        <v>1375</v>
      </c>
      <c r="D345" s="2" t="s">
        <v>33</v>
      </c>
      <c r="E345" s="2" t="s">
        <v>94</v>
      </c>
      <c r="F345" s="2" t="s">
        <v>861</v>
      </c>
      <c r="G345" s="2">
        <v>445</v>
      </c>
      <c r="H345" s="2">
        <v>43</v>
      </c>
      <c r="I345" s="2">
        <v>58</v>
      </c>
      <c r="J345" s="2">
        <v>41</v>
      </c>
      <c r="K345" s="2">
        <v>303</v>
      </c>
      <c r="L345" s="2">
        <v>208</v>
      </c>
      <c r="M345" s="2">
        <v>23</v>
      </c>
      <c r="N345" s="2">
        <v>21</v>
      </c>
      <c r="O345" s="2">
        <v>22</v>
      </c>
      <c r="P345" s="2">
        <v>142</v>
      </c>
      <c r="Q345" s="2">
        <v>237</v>
      </c>
      <c r="R345" s="2">
        <v>20</v>
      </c>
      <c r="S345" s="2">
        <v>37</v>
      </c>
      <c r="T345" s="2">
        <v>19</v>
      </c>
      <c r="U345" s="2">
        <v>161</v>
      </c>
      <c r="V345" s="2">
        <v>101</v>
      </c>
      <c r="W345" s="2" t="s">
        <v>773</v>
      </c>
      <c r="X345" s="2" t="s">
        <v>1376</v>
      </c>
      <c r="Y345" s="2" t="s">
        <v>94</v>
      </c>
      <c r="Z345" s="2" t="s">
        <v>249</v>
      </c>
      <c r="AA345" s="2">
        <v>6393.0919160000003</v>
      </c>
      <c r="AB345" s="2">
        <v>11</v>
      </c>
      <c r="AC345" s="2">
        <v>445</v>
      </c>
      <c r="AG345"/>
    </row>
    <row r="346" spans="1:33">
      <c r="A346" s="2">
        <v>953</v>
      </c>
      <c r="B346" s="2">
        <v>10313070</v>
      </c>
      <c r="C346" s="2" t="s">
        <v>1377</v>
      </c>
      <c r="D346" s="2" t="s">
        <v>33</v>
      </c>
      <c r="E346" s="2" t="s">
        <v>94</v>
      </c>
      <c r="F346" s="2" t="s">
        <v>861</v>
      </c>
      <c r="G346" s="2">
        <v>552</v>
      </c>
      <c r="H346" s="2">
        <v>38</v>
      </c>
      <c r="I346" s="2">
        <v>64</v>
      </c>
      <c r="J346" s="2">
        <v>69</v>
      </c>
      <c r="K346" s="2">
        <v>381</v>
      </c>
      <c r="L346" s="2">
        <v>270</v>
      </c>
      <c r="M346" s="2">
        <v>19</v>
      </c>
      <c r="N346" s="2">
        <v>33</v>
      </c>
      <c r="O346" s="2">
        <v>29</v>
      </c>
      <c r="P346" s="2">
        <v>189</v>
      </c>
      <c r="Q346" s="2">
        <v>282</v>
      </c>
      <c r="R346" s="2">
        <v>19</v>
      </c>
      <c r="S346" s="2">
        <v>31</v>
      </c>
      <c r="T346" s="2">
        <v>40</v>
      </c>
      <c r="U346" s="2">
        <v>192</v>
      </c>
      <c r="V346" s="2">
        <v>145</v>
      </c>
      <c r="W346" s="2" t="s">
        <v>773</v>
      </c>
      <c r="X346" s="2" t="s">
        <v>1378</v>
      </c>
      <c r="Y346" s="2" t="s">
        <v>94</v>
      </c>
      <c r="Z346" s="2" t="s">
        <v>249</v>
      </c>
      <c r="AA346" s="2">
        <v>939.410528</v>
      </c>
      <c r="AB346" s="2">
        <v>11</v>
      </c>
      <c r="AC346" s="2">
        <v>552</v>
      </c>
      <c r="AG346"/>
    </row>
    <row r="347" spans="1:33">
      <c r="A347" s="2">
        <v>954</v>
      </c>
      <c r="B347" s="2">
        <v>10313083</v>
      </c>
      <c r="C347" s="2" t="s">
        <v>1379</v>
      </c>
      <c r="D347" s="2" t="s">
        <v>33</v>
      </c>
      <c r="E347" s="2" t="s">
        <v>94</v>
      </c>
      <c r="F347" s="2" t="s">
        <v>861</v>
      </c>
      <c r="G347" s="2">
        <v>578</v>
      </c>
      <c r="H347" s="2">
        <v>60</v>
      </c>
      <c r="I347" s="2">
        <v>99</v>
      </c>
      <c r="J347" s="2">
        <v>70</v>
      </c>
      <c r="K347" s="2">
        <v>349</v>
      </c>
      <c r="L347" s="2">
        <v>304</v>
      </c>
      <c r="M347" s="2">
        <v>32</v>
      </c>
      <c r="N347" s="2">
        <v>60</v>
      </c>
      <c r="O347" s="2">
        <v>34</v>
      </c>
      <c r="P347" s="2">
        <v>178</v>
      </c>
      <c r="Q347" s="2">
        <v>274</v>
      </c>
      <c r="R347" s="2">
        <v>28</v>
      </c>
      <c r="S347" s="2">
        <v>39</v>
      </c>
      <c r="T347" s="2">
        <v>36</v>
      </c>
      <c r="U347" s="2">
        <v>171</v>
      </c>
      <c r="V347" s="2">
        <v>116</v>
      </c>
      <c r="W347" s="2" t="s">
        <v>773</v>
      </c>
      <c r="X347" s="2" t="s">
        <v>1380</v>
      </c>
      <c r="Y347" s="2" t="s">
        <v>94</v>
      </c>
      <c r="Z347" s="2" t="s">
        <v>249</v>
      </c>
      <c r="AA347" s="2">
        <v>9648.6443849999996</v>
      </c>
      <c r="AB347" s="2">
        <v>11</v>
      </c>
      <c r="AC347" s="2">
        <v>578</v>
      </c>
      <c r="AG347"/>
    </row>
    <row r="348" spans="1:33">
      <c r="A348" s="2">
        <v>955</v>
      </c>
      <c r="B348" s="2">
        <v>10317177</v>
      </c>
      <c r="C348" s="2" t="s">
        <v>1381</v>
      </c>
      <c r="D348" s="2" t="s">
        <v>33</v>
      </c>
      <c r="E348" s="2" t="s">
        <v>94</v>
      </c>
      <c r="F348" s="2" t="s">
        <v>2</v>
      </c>
      <c r="G348" s="2">
        <v>1036</v>
      </c>
      <c r="H348" s="2">
        <v>107</v>
      </c>
      <c r="I348" s="2">
        <v>160</v>
      </c>
      <c r="J348" s="2">
        <v>154</v>
      </c>
      <c r="K348" s="2">
        <v>615</v>
      </c>
      <c r="L348" s="2">
        <v>510</v>
      </c>
      <c r="M348" s="2">
        <v>60</v>
      </c>
      <c r="N348" s="2">
        <v>85</v>
      </c>
      <c r="O348" s="2">
        <v>76</v>
      </c>
      <c r="P348" s="2">
        <v>289</v>
      </c>
      <c r="Q348" s="2">
        <v>526</v>
      </c>
      <c r="R348" s="2">
        <v>47</v>
      </c>
      <c r="S348" s="2">
        <v>75</v>
      </c>
      <c r="T348" s="2">
        <v>78</v>
      </c>
      <c r="U348" s="2">
        <v>326</v>
      </c>
      <c r="V348" s="2">
        <v>174</v>
      </c>
      <c r="W348" s="2" t="s">
        <v>734</v>
      </c>
      <c r="X348" s="2" t="s">
        <v>1382</v>
      </c>
      <c r="Y348" s="2" t="s">
        <v>94</v>
      </c>
      <c r="Z348" s="2" t="s">
        <v>249</v>
      </c>
      <c r="AA348" s="2">
        <v>7102.5392080000001</v>
      </c>
      <c r="AB348" s="2">
        <v>11</v>
      </c>
      <c r="AC348" s="2">
        <v>1036</v>
      </c>
      <c r="AG348"/>
    </row>
    <row r="349" spans="1:33">
      <c r="A349" s="2">
        <v>956</v>
      </c>
      <c r="B349" s="2">
        <v>10317199</v>
      </c>
      <c r="C349" s="2" t="s">
        <v>1383</v>
      </c>
      <c r="D349" s="2" t="s">
        <v>33</v>
      </c>
      <c r="E349" s="2" t="s">
        <v>94</v>
      </c>
      <c r="F349" s="2" t="s">
        <v>2</v>
      </c>
      <c r="G349" s="2">
        <v>777</v>
      </c>
      <c r="H349" s="2">
        <v>76</v>
      </c>
      <c r="I349" s="2">
        <v>106</v>
      </c>
      <c r="J349" s="2">
        <v>126</v>
      </c>
      <c r="K349" s="2">
        <v>469</v>
      </c>
      <c r="L349" s="2">
        <v>404</v>
      </c>
      <c r="M349" s="2">
        <v>48</v>
      </c>
      <c r="N349" s="2">
        <v>64</v>
      </c>
      <c r="O349" s="2">
        <v>65</v>
      </c>
      <c r="P349" s="2">
        <v>227</v>
      </c>
      <c r="Q349" s="2">
        <v>373</v>
      </c>
      <c r="R349" s="2">
        <v>28</v>
      </c>
      <c r="S349" s="2">
        <v>42</v>
      </c>
      <c r="T349" s="2">
        <v>61</v>
      </c>
      <c r="U349" s="2">
        <v>242</v>
      </c>
      <c r="V349" s="2">
        <v>170</v>
      </c>
      <c r="W349" s="2" t="s">
        <v>734</v>
      </c>
      <c r="X349" s="2" t="s">
        <v>1384</v>
      </c>
      <c r="Y349" s="2" t="s">
        <v>94</v>
      </c>
      <c r="Z349" s="2" t="s">
        <v>249</v>
      </c>
      <c r="AA349" s="2">
        <v>815.22605899999996</v>
      </c>
      <c r="AB349" s="2">
        <v>11</v>
      </c>
      <c r="AC349" s="2">
        <v>777</v>
      </c>
      <c r="AG349"/>
    </row>
    <row r="350" spans="1:33">
      <c r="A350" s="2">
        <v>957</v>
      </c>
      <c r="B350" s="2">
        <v>10317208</v>
      </c>
      <c r="C350" s="2" t="s">
        <v>1383</v>
      </c>
      <c r="D350" s="2" t="s">
        <v>33</v>
      </c>
      <c r="E350" s="2" t="s">
        <v>94</v>
      </c>
      <c r="F350" s="2" t="s">
        <v>2</v>
      </c>
      <c r="G350" s="2">
        <v>578</v>
      </c>
      <c r="H350" s="2">
        <v>48</v>
      </c>
      <c r="I350" s="2">
        <v>68</v>
      </c>
      <c r="J350" s="2">
        <v>77</v>
      </c>
      <c r="K350" s="2">
        <v>385</v>
      </c>
      <c r="L350" s="2">
        <v>299</v>
      </c>
      <c r="M350" s="2">
        <v>27</v>
      </c>
      <c r="N350" s="2">
        <v>34</v>
      </c>
      <c r="O350" s="2">
        <v>43</v>
      </c>
      <c r="P350" s="2">
        <v>195</v>
      </c>
      <c r="Q350" s="2">
        <v>279</v>
      </c>
      <c r="R350" s="2">
        <v>21</v>
      </c>
      <c r="S350" s="2">
        <v>34</v>
      </c>
      <c r="T350" s="2">
        <v>34</v>
      </c>
      <c r="U350" s="2">
        <v>190</v>
      </c>
      <c r="V350" s="2">
        <v>139</v>
      </c>
      <c r="W350" s="2" t="s">
        <v>734</v>
      </c>
      <c r="X350" s="2" t="s">
        <v>1385</v>
      </c>
      <c r="Y350" s="2" t="s">
        <v>94</v>
      </c>
      <c r="Z350" s="2" t="s">
        <v>249</v>
      </c>
      <c r="AA350" s="2">
        <v>239.279212</v>
      </c>
      <c r="AB350" s="2">
        <v>11</v>
      </c>
      <c r="AC350" s="2">
        <v>578</v>
      </c>
      <c r="AG350"/>
    </row>
    <row r="351" spans="1:33">
      <c r="A351" s="2">
        <v>958</v>
      </c>
      <c r="B351" s="2">
        <v>10317217</v>
      </c>
      <c r="C351" s="2" t="s">
        <v>1386</v>
      </c>
      <c r="D351" s="2" t="s">
        <v>33</v>
      </c>
      <c r="E351" s="2" t="s">
        <v>94</v>
      </c>
      <c r="F351" s="2" t="s">
        <v>2</v>
      </c>
      <c r="G351" s="2">
        <v>705</v>
      </c>
      <c r="H351" s="2">
        <v>71</v>
      </c>
      <c r="I351" s="2">
        <v>113</v>
      </c>
      <c r="J351" s="2">
        <v>89</v>
      </c>
      <c r="K351" s="2">
        <v>432</v>
      </c>
      <c r="L351" s="2">
        <v>389</v>
      </c>
      <c r="M351" s="2">
        <v>40</v>
      </c>
      <c r="N351" s="2">
        <v>68</v>
      </c>
      <c r="O351" s="2">
        <v>57</v>
      </c>
      <c r="P351" s="2">
        <v>224</v>
      </c>
      <c r="Q351" s="2">
        <v>316</v>
      </c>
      <c r="R351" s="2">
        <v>31</v>
      </c>
      <c r="S351" s="2">
        <v>45</v>
      </c>
      <c r="T351" s="2">
        <v>32</v>
      </c>
      <c r="U351" s="2">
        <v>208</v>
      </c>
      <c r="V351" s="2">
        <v>120</v>
      </c>
      <c r="W351" s="2" t="s">
        <v>734</v>
      </c>
      <c r="X351" s="2" t="s">
        <v>1387</v>
      </c>
      <c r="Y351" s="2" t="s">
        <v>94</v>
      </c>
      <c r="Z351" s="2" t="s">
        <v>249</v>
      </c>
      <c r="AA351" s="2">
        <v>4624.3849</v>
      </c>
      <c r="AB351" s="2">
        <v>11</v>
      </c>
      <c r="AC351" s="2">
        <v>705</v>
      </c>
      <c r="AG351"/>
    </row>
    <row r="352" spans="1:33">
      <c r="A352" s="2">
        <v>959</v>
      </c>
      <c r="B352" s="2">
        <v>10317229</v>
      </c>
      <c r="C352" s="2" t="s">
        <v>1388</v>
      </c>
      <c r="D352" s="2" t="s">
        <v>33</v>
      </c>
      <c r="E352" s="2" t="s">
        <v>94</v>
      </c>
      <c r="F352" s="2" t="s">
        <v>2</v>
      </c>
      <c r="G352" s="2">
        <v>388</v>
      </c>
      <c r="H352" s="2">
        <v>40</v>
      </c>
      <c r="I352" s="2">
        <v>50</v>
      </c>
      <c r="J352" s="2">
        <v>37</v>
      </c>
      <c r="K352" s="2">
        <v>261</v>
      </c>
      <c r="L352" s="2">
        <v>196</v>
      </c>
      <c r="M352" s="2">
        <v>20</v>
      </c>
      <c r="N352" s="2">
        <v>28</v>
      </c>
      <c r="O352" s="2">
        <v>16</v>
      </c>
      <c r="P352" s="2">
        <v>132</v>
      </c>
      <c r="Q352" s="2">
        <v>192</v>
      </c>
      <c r="R352" s="2">
        <v>20</v>
      </c>
      <c r="S352" s="2">
        <v>22</v>
      </c>
      <c r="T352" s="2">
        <v>21</v>
      </c>
      <c r="U352" s="2">
        <v>129</v>
      </c>
      <c r="V352" s="2">
        <v>93</v>
      </c>
      <c r="W352" s="2" t="s">
        <v>734</v>
      </c>
      <c r="X352" s="2" t="s">
        <v>1389</v>
      </c>
      <c r="Y352" s="2" t="s">
        <v>94</v>
      </c>
      <c r="Z352" s="2" t="s">
        <v>249</v>
      </c>
      <c r="AA352" s="2">
        <v>259.53502800000001</v>
      </c>
      <c r="AB352" s="2">
        <v>11</v>
      </c>
      <c r="AC352" s="2">
        <v>388</v>
      </c>
      <c r="AG352"/>
    </row>
    <row r="353" spans="1:33">
      <c r="A353" s="2">
        <v>960</v>
      </c>
      <c r="B353" s="2">
        <v>10317239</v>
      </c>
      <c r="C353" s="2" t="s">
        <v>1390</v>
      </c>
      <c r="D353" s="2" t="s">
        <v>33</v>
      </c>
      <c r="E353" s="2" t="s">
        <v>94</v>
      </c>
      <c r="F353" s="2" t="s">
        <v>2</v>
      </c>
      <c r="G353" s="2">
        <v>473</v>
      </c>
      <c r="H353" s="2">
        <v>37</v>
      </c>
      <c r="I353" s="2">
        <v>75</v>
      </c>
      <c r="J353" s="2">
        <v>64</v>
      </c>
      <c r="K353" s="2">
        <v>297</v>
      </c>
      <c r="L353" s="2">
        <v>251</v>
      </c>
      <c r="M353" s="2">
        <v>27</v>
      </c>
      <c r="N353" s="2">
        <v>42</v>
      </c>
      <c r="O353" s="2">
        <v>29</v>
      </c>
      <c r="P353" s="2">
        <v>153</v>
      </c>
      <c r="Q353" s="2">
        <v>222</v>
      </c>
      <c r="R353" s="2">
        <v>10</v>
      </c>
      <c r="S353" s="2">
        <v>33</v>
      </c>
      <c r="T353" s="2">
        <v>35</v>
      </c>
      <c r="U353" s="2">
        <v>144</v>
      </c>
      <c r="V353" s="2">
        <v>98</v>
      </c>
      <c r="W353" s="2" t="s">
        <v>734</v>
      </c>
      <c r="X353" s="2" t="s">
        <v>1391</v>
      </c>
      <c r="Y353" s="2" t="s">
        <v>94</v>
      </c>
      <c r="Z353" s="2" t="s">
        <v>249</v>
      </c>
      <c r="AA353" s="2">
        <v>339.74641100000002</v>
      </c>
      <c r="AB353" s="2">
        <v>11</v>
      </c>
      <c r="AC353" s="2">
        <v>473</v>
      </c>
      <c r="AG353"/>
    </row>
    <row r="354" spans="1:33">
      <c r="A354" s="2">
        <v>961</v>
      </c>
      <c r="B354" s="2">
        <v>10317256</v>
      </c>
      <c r="C354" s="2" t="s">
        <v>1392</v>
      </c>
      <c r="D354" s="2" t="s">
        <v>33</v>
      </c>
      <c r="E354" s="2" t="s">
        <v>94</v>
      </c>
      <c r="F354" s="2" t="s">
        <v>2</v>
      </c>
      <c r="G354" s="2">
        <v>738</v>
      </c>
      <c r="H354" s="2">
        <v>68</v>
      </c>
      <c r="I354" s="2">
        <v>99</v>
      </c>
      <c r="J354" s="2">
        <v>115</v>
      </c>
      <c r="K354" s="2">
        <v>456</v>
      </c>
      <c r="L354" s="2">
        <v>372</v>
      </c>
      <c r="M354" s="2">
        <v>33</v>
      </c>
      <c r="N354" s="2">
        <v>51</v>
      </c>
      <c r="O354" s="2">
        <v>57</v>
      </c>
      <c r="P354" s="2">
        <v>231</v>
      </c>
      <c r="Q354" s="2">
        <v>366</v>
      </c>
      <c r="R354" s="2">
        <v>35</v>
      </c>
      <c r="S354" s="2">
        <v>48</v>
      </c>
      <c r="T354" s="2">
        <v>58</v>
      </c>
      <c r="U354" s="2">
        <v>225</v>
      </c>
      <c r="V354" s="2">
        <v>187</v>
      </c>
      <c r="W354" s="2" t="s">
        <v>734</v>
      </c>
      <c r="X354" s="2" t="s">
        <v>1393</v>
      </c>
      <c r="Y354" s="2" t="s">
        <v>94</v>
      </c>
      <c r="Z354" s="2" t="s">
        <v>249</v>
      </c>
      <c r="AA354" s="2">
        <v>4756.9639049999996</v>
      </c>
      <c r="AB354" s="2">
        <v>11</v>
      </c>
      <c r="AC354" s="2">
        <v>738</v>
      </c>
      <c r="AG354"/>
    </row>
    <row r="355" spans="1:33">
      <c r="A355" s="2">
        <v>962</v>
      </c>
      <c r="B355" s="2">
        <v>10317297</v>
      </c>
      <c r="C355" s="2" t="s">
        <v>1394</v>
      </c>
      <c r="D355" s="2" t="s">
        <v>33</v>
      </c>
      <c r="E355" s="2" t="s">
        <v>94</v>
      </c>
      <c r="F355" s="2" t="s">
        <v>2</v>
      </c>
      <c r="G355" s="2">
        <v>628</v>
      </c>
      <c r="H355" s="2">
        <v>71</v>
      </c>
      <c r="I355" s="2">
        <v>107</v>
      </c>
      <c r="J355" s="2">
        <v>73</v>
      </c>
      <c r="K355" s="2">
        <v>377</v>
      </c>
      <c r="L355" s="2">
        <v>325</v>
      </c>
      <c r="M355" s="2">
        <v>42</v>
      </c>
      <c r="N355" s="2">
        <v>54</v>
      </c>
      <c r="O355" s="2">
        <v>37</v>
      </c>
      <c r="P355" s="2">
        <v>192</v>
      </c>
      <c r="Q355" s="2">
        <v>303</v>
      </c>
      <c r="R355" s="2">
        <v>29</v>
      </c>
      <c r="S355" s="2">
        <v>53</v>
      </c>
      <c r="T355" s="2">
        <v>36</v>
      </c>
      <c r="U355" s="2">
        <v>185</v>
      </c>
      <c r="V355" s="2">
        <v>110</v>
      </c>
      <c r="W355" s="2" t="s">
        <v>734</v>
      </c>
      <c r="X355" s="2" t="s">
        <v>1395</v>
      </c>
      <c r="Y355" s="2" t="s">
        <v>663</v>
      </c>
      <c r="Z355" s="2" t="s">
        <v>249</v>
      </c>
      <c r="AA355" s="2">
        <v>5243.5143660000003</v>
      </c>
      <c r="AB355" s="2">
        <v>11</v>
      </c>
      <c r="AC355" s="2">
        <v>628</v>
      </c>
      <c r="AG355"/>
    </row>
    <row r="356" spans="1:33">
      <c r="A356" s="2">
        <v>963</v>
      </c>
      <c r="B356" s="2">
        <v>10317308</v>
      </c>
      <c r="C356" s="2" t="s">
        <v>1396</v>
      </c>
      <c r="D356" s="2" t="s">
        <v>33</v>
      </c>
      <c r="E356" s="2" t="s">
        <v>94</v>
      </c>
      <c r="F356" s="2" t="s">
        <v>2</v>
      </c>
      <c r="G356" s="2">
        <v>557</v>
      </c>
      <c r="H356" s="2">
        <v>39</v>
      </c>
      <c r="I356" s="2">
        <v>84</v>
      </c>
      <c r="J356" s="2">
        <v>67</v>
      </c>
      <c r="K356" s="2">
        <v>367</v>
      </c>
      <c r="L356" s="2">
        <v>281</v>
      </c>
      <c r="M356" s="2">
        <v>18</v>
      </c>
      <c r="N356" s="2">
        <v>45</v>
      </c>
      <c r="O356" s="2">
        <v>35</v>
      </c>
      <c r="P356" s="2">
        <v>183</v>
      </c>
      <c r="Q356" s="2">
        <v>276</v>
      </c>
      <c r="R356" s="2">
        <v>21</v>
      </c>
      <c r="S356" s="2">
        <v>39</v>
      </c>
      <c r="T356" s="2">
        <v>32</v>
      </c>
      <c r="U356" s="2">
        <v>184</v>
      </c>
      <c r="V356" s="2">
        <v>115</v>
      </c>
      <c r="W356" s="2" t="s">
        <v>734</v>
      </c>
      <c r="X356" s="2" t="s">
        <v>1397</v>
      </c>
      <c r="Y356" s="2" t="s">
        <v>94</v>
      </c>
      <c r="Z356" s="2" t="s">
        <v>249</v>
      </c>
      <c r="AA356" s="2">
        <v>496.14370500000001</v>
      </c>
      <c r="AB356" s="2">
        <v>11</v>
      </c>
      <c r="AC356" s="2">
        <v>557</v>
      </c>
      <c r="AG356"/>
    </row>
    <row r="357" spans="1:33">
      <c r="A357" s="2">
        <v>964</v>
      </c>
      <c r="B357" s="2">
        <v>10317358</v>
      </c>
      <c r="C357" s="2" t="s">
        <v>1398</v>
      </c>
      <c r="D357" s="2" t="s">
        <v>33</v>
      </c>
      <c r="E357" s="2" t="s">
        <v>94</v>
      </c>
      <c r="F357" s="2" t="s">
        <v>2</v>
      </c>
      <c r="G357" s="2">
        <v>671</v>
      </c>
      <c r="H357" s="2">
        <v>57</v>
      </c>
      <c r="I357" s="2">
        <v>106</v>
      </c>
      <c r="J357" s="2">
        <v>96</v>
      </c>
      <c r="K357" s="2">
        <v>412</v>
      </c>
      <c r="L357" s="2">
        <v>336</v>
      </c>
      <c r="M357" s="2">
        <v>33</v>
      </c>
      <c r="N357" s="2">
        <v>53</v>
      </c>
      <c r="O357" s="2">
        <v>47</v>
      </c>
      <c r="P357" s="2">
        <v>203</v>
      </c>
      <c r="Q357" s="2">
        <v>335</v>
      </c>
      <c r="R357" s="2">
        <v>24</v>
      </c>
      <c r="S357" s="2">
        <v>53</v>
      </c>
      <c r="T357" s="2">
        <v>49</v>
      </c>
      <c r="U357" s="2">
        <v>209</v>
      </c>
      <c r="V357" s="2">
        <v>132</v>
      </c>
      <c r="W357" s="2" t="s">
        <v>734</v>
      </c>
      <c r="X357" s="2" t="s">
        <v>1399</v>
      </c>
      <c r="Y357" s="2" t="s">
        <v>94</v>
      </c>
      <c r="Z357" s="2" t="s">
        <v>249</v>
      </c>
      <c r="AA357" s="2">
        <v>7076.7235190000001</v>
      </c>
      <c r="AB357" s="2">
        <v>11</v>
      </c>
      <c r="AC357" s="2">
        <v>671</v>
      </c>
      <c r="AG357"/>
    </row>
    <row r="358" spans="1:33">
      <c r="A358" s="2">
        <v>965</v>
      </c>
      <c r="B358" s="2">
        <v>10317379</v>
      </c>
      <c r="C358" s="2" t="s">
        <v>1400</v>
      </c>
      <c r="D358" s="2" t="s">
        <v>33</v>
      </c>
      <c r="E358" s="2" t="s">
        <v>94</v>
      </c>
      <c r="F358" s="2" t="s">
        <v>2</v>
      </c>
      <c r="G358" s="2">
        <v>701</v>
      </c>
      <c r="H358" s="2">
        <v>87</v>
      </c>
      <c r="I358" s="2">
        <v>98</v>
      </c>
      <c r="J358" s="2">
        <v>86</v>
      </c>
      <c r="K358" s="2">
        <v>430</v>
      </c>
      <c r="L358" s="2">
        <v>355</v>
      </c>
      <c r="M358" s="2">
        <v>38</v>
      </c>
      <c r="N358" s="2">
        <v>52</v>
      </c>
      <c r="O358" s="2">
        <v>36</v>
      </c>
      <c r="P358" s="2">
        <v>229</v>
      </c>
      <c r="Q358" s="2">
        <v>346</v>
      </c>
      <c r="R358" s="2">
        <v>49</v>
      </c>
      <c r="S358" s="2">
        <v>46</v>
      </c>
      <c r="T358" s="2">
        <v>50</v>
      </c>
      <c r="U358" s="2">
        <v>201</v>
      </c>
      <c r="V358" s="2">
        <v>138</v>
      </c>
      <c r="W358" s="2" t="s">
        <v>734</v>
      </c>
      <c r="X358" s="2" t="s">
        <v>1401</v>
      </c>
      <c r="Y358" s="2" t="s">
        <v>94</v>
      </c>
      <c r="Z358" s="2" t="s">
        <v>249</v>
      </c>
      <c r="AA358" s="2">
        <v>617.82214999999997</v>
      </c>
      <c r="AB358" s="2">
        <v>11</v>
      </c>
      <c r="AC358" s="2">
        <v>701</v>
      </c>
      <c r="AG358"/>
    </row>
    <row r="359" spans="1:33">
      <c r="A359" s="2">
        <v>966</v>
      </c>
      <c r="B359" s="2">
        <v>10317389</v>
      </c>
      <c r="C359" s="2" t="s">
        <v>1402</v>
      </c>
      <c r="D359" s="2" t="s">
        <v>33</v>
      </c>
      <c r="E359" s="2" t="s">
        <v>94</v>
      </c>
      <c r="F359" s="2" t="s">
        <v>2</v>
      </c>
      <c r="G359" s="2">
        <v>574</v>
      </c>
      <c r="H359" s="2">
        <v>59</v>
      </c>
      <c r="I359" s="2">
        <v>75</v>
      </c>
      <c r="J359" s="2">
        <v>71</v>
      </c>
      <c r="K359" s="2">
        <v>369</v>
      </c>
      <c r="L359" s="2">
        <v>295</v>
      </c>
      <c r="M359" s="2">
        <v>31</v>
      </c>
      <c r="N359" s="2">
        <v>35</v>
      </c>
      <c r="O359" s="2">
        <v>38</v>
      </c>
      <c r="P359" s="2">
        <v>191</v>
      </c>
      <c r="Q359" s="2">
        <v>279</v>
      </c>
      <c r="R359" s="2">
        <v>28</v>
      </c>
      <c r="S359" s="2">
        <v>40</v>
      </c>
      <c r="T359" s="2">
        <v>33</v>
      </c>
      <c r="U359" s="2">
        <v>178</v>
      </c>
      <c r="V359" s="2">
        <v>123</v>
      </c>
      <c r="W359" s="2" t="s">
        <v>734</v>
      </c>
      <c r="X359" s="2" t="s">
        <v>1403</v>
      </c>
      <c r="Y359" s="2" t="s">
        <v>94</v>
      </c>
      <c r="Z359" s="2" t="s">
        <v>249</v>
      </c>
      <c r="AA359" s="2">
        <v>819.08474799999999</v>
      </c>
      <c r="AB359" s="2">
        <v>11</v>
      </c>
      <c r="AC359" s="2">
        <v>574</v>
      </c>
      <c r="AG359"/>
    </row>
    <row r="360" spans="1:33">
      <c r="A360" s="2">
        <v>967</v>
      </c>
      <c r="B360" s="2">
        <v>10317391</v>
      </c>
      <c r="C360" s="2" t="s">
        <v>1404</v>
      </c>
      <c r="D360" s="2" t="s">
        <v>33</v>
      </c>
      <c r="E360" s="2" t="s">
        <v>94</v>
      </c>
      <c r="F360" s="2" t="s">
        <v>2</v>
      </c>
      <c r="G360" s="2">
        <v>604</v>
      </c>
      <c r="H360" s="2">
        <v>48</v>
      </c>
      <c r="I360" s="2">
        <v>70</v>
      </c>
      <c r="J360" s="2">
        <v>82</v>
      </c>
      <c r="K360" s="2">
        <v>404</v>
      </c>
      <c r="L360" s="2">
        <v>302</v>
      </c>
      <c r="M360" s="2">
        <v>23</v>
      </c>
      <c r="N360" s="2">
        <v>36</v>
      </c>
      <c r="O360" s="2">
        <v>42</v>
      </c>
      <c r="P360" s="2">
        <v>201</v>
      </c>
      <c r="Q360" s="2">
        <v>302</v>
      </c>
      <c r="R360" s="2">
        <v>25</v>
      </c>
      <c r="S360" s="2">
        <v>34</v>
      </c>
      <c r="T360" s="2">
        <v>40</v>
      </c>
      <c r="U360" s="2">
        <v>203</v>
      </c>
      <c r="V360" s="2">
        <v>151</v>
      </c>
      <c r="W360" s="2" t="s">
        <v>734</v>
      </c>
      <c r="X360" s="2" t="s">
        <v>1405</v>
      </c>
      <c r="Y360" s="2" t="s">
        <v>663</v>
      </c>
      <c r="Z360" s="2" t="s">
        <v>249</v>
      </c>
      <c r="AA360" s="2">
        <v>2696.5620279999998</v>
      </c>
      <c r="AB360" s="2">
        <v>11</v>
      </c>
      <c r="AC360" s="2">
        <v>604</v>
      </c>
      <c r="AG360"/>
    </row>
    <row r="361" spans="1:33">
      <c r="A361" s="2">
        <v>968</v>
      </c>
      <c r="B361" s="2">
        <v>10317409</v>
      </c>
      <c r="C361" s="2" t="s">
        <v>871</v>
      </c>
      <c r="D361" s="2" t="s">
        <v>33</v>
      </c>
      <c r="E361" s="2" t="s">
        <v>94</v>
      </c>
      <c r="F361" s="2" t="s">
        <v>2</v>
      </c>
      <c r="G361" s="2">
        <v>352</v>
      </c>
      <c r="H361" s="2">
        <v>27</v>
      </c>
      <c r="I361" s="2">
        <v>32</v>
      </c>
      <c r="J361" s="2">
        <v>42</v>
      </c>
      <c r="K361" s="2">
        <v>251</v>
      </c>
      <c r="L361" s="2">
        <v>183</v>
      </c>
      <c r="M361" s="2">
        <v>13</v>
      </c>
      <c r="N361" s="2">
        <v>25</v>
      </c>
      <c r="O361" s="2">
        <v>17</v>
      </c>
      <c r="P361" s="2">
        <v>128</v>
      </c>
      <c r="Q361" s="2">
        <v>169</v>
      </c>
      <c r="R361" s="2">
        <v>14</v>
      </c>
      <c r="S361" s="2">
        <v>7</v>
      </c>
      <c r="T361" s="2">
        <v>25</v>
      </c>
      <c r="U361" s="2">
        <v>123</v>
      </c>
      <c r="V361" s="2">
        <v>96</v>
      </c>
      <c r="W361" s="2" t="s">
        <v>734</v>
      </c>
      <c r="X361" s="2" t="s">
        <v>1406</v>
      </c>
      <c r="Y361" s="2" t="s">
        <v>663</v>
      </c>
      <c r="Z361" s="2" t="s">
        <v>249</v>
      </c>
      <c r="AA361" s="2">
        <v>1014.816625</v>
      </c>
      <c r="AB361" s="2">
        <v>11</v>
      </c>
      <c r="AC361" s="2">
        <v>352</v>
      </c>
      <c r="AG361"/>
    </row>
    <row r="362" spans="1:33">
      <c r="A362" s="2">
        <v>969</v>
      </c>
      <c r="B362" s="2">
        <v>10317430</v>
      </c>
      <c r="C362" s="2" t="s">
        <v>875</v>
      </c>
      <c r="D362" s="2" t="s">
        <v>33</v>
      </c>
      <c r="E362" s="2" t="s">
        <v>94</v>
      </c>
      <c r="F362" s="2" t="s">
        <v>2</v>
      </c>
      <c r="G362" s="2">
        <v>245</v>
      </c>
      <c r="H362" s="2">
        <v>16</v>
      </c>
      <c r="I362" s="2">
        <v>45</v>
      </c>
      <c r="J362" s="2">
        <v>30</v>
      </c>
      <c r="K362" s="2">
        <v>154</v>
      </c>
      <c r="L362" s="2">
        <v>119</v>
      </c>
      <c r="M362" s="2">
        <v>6</v>
      </c>
      <c r="N362" s="2">
        <v>19</v>
      </c>
      <c r="O362" s="2">
        <v>18</v>
      </c>
      <c r="P362" s="2">
        <v>76</v>
      </c>
      <c r="Q362" s="2">
        <v>126</v>
      </c>
      <c r="R362" s="2">
        <v>10</v>
      </c>
      <c r="S362" s="2">
        <v>26</v>
      </c>
      <c r="T362" s="2">
        <v>12</v>
      </c>
      <c r="U362" s="2">
        <v>78</v>
      </c>
      <c r="V362" s="2">
        <v>64</v>
      </c>
      <c r="W362" s="2" t="s">
        <v>734</v>
      </c>
      <c r="X362" s="2" t="s">
        <v>1407</v>
      </c>
      <c r="Y362" s="2" t="s">
        <v>94</v>
      </c>
      <c r="Z362" s="2" t="s">
        <v>249</v>
      </c>
      <c r="AA362" s="2">
        <v>460.90055899999999</v>
      </c>
      <c r="AB362" s="2">
        <v>11</v>
      </c>
      <c r="AC362" s="2">
        <v>245</v>
      </c>
      <c r="AG362"/>
    </row>
    <row r="363" spans="1:33">
      <c r="A363" s="2">
        <v>970</v>
      </c>
      <c r="B363" s="2">
        <v>10317420</v>
      </c>
      <c r="C363" s="2" t="s">
        <v>1408</v>
      </c>
      <c r="D363" s="2" t="s">
        <v>33</v>
      </c>
      <c r="E363" s="2" t="s">
        <v>94</v>
      </c>
      <c r="F363" s="2" t="s">
        <v>2</v>
      </c>
      <c r="G363" s="2">
        <v>86</v>
      </c>
      <c r="H363" s="2">
        <v>5</v>
      </c>
      <c r="I363" s="2">
        <v>16</v>
      </c>
      <c r="J363" s="2">
        <v>20</v>
      </c>
      <c r="K363" s="2">
        <v>45</v>
      </c>
      <c r="L363" s="2">
        <v>47</v>
      </c>
      <c r="M363" s="2">
        <v>3</v>
      </c>
      <c r="N363" s="2">
        <v>8</v>
      </c>
      <c r="O363" s="2">
        <v>15</v>
      </c>
      <c r="P363" s="2">
        <v>21</v>
      </c>
      <c r="Q363" s="2">
        <v>39</v>
      </c>
      <c r="R363" s="2">
        <v>2</v>
      </c>
      <c r="S363" s="2">
        <v>8</v>
      </c>
      <c r="T363" s="2">
        <v>5</v>
      </c>
      <c r="U363" s="2">
        <v>24</v>
      </c>
      <c r="V363" s="2">
        <v>22</v>
      </c>
      <c r="W363" s="2" t="s">
        <v>734</v>
      </c>
      <c r="X363" s="2" t="s">
        <v>1409</v>
      </c>
      <c r="Y363" s="2" t="s">
        <v>94</v>
      </c>
      <c r="Z363" s="2" t="s">
        <v>249</v>
      </c>
      <c r="AA363" s="2">
        <v>219.147862</v>
      </c>
      <c r="AB363" s="2">
        <v>11</v>
      </c>
      <c r="AC363" s="2">
        <v>86</v>
      </c>
      <c r="AG363"/>
    </row>
    <row r="364" spans="1:33">
      <c r="A364" s="2">
        <v>971</v>
      </c>
      <c r="B364" s="2">
        <v>10300220</v>
      </c>
      <c r="C364" s="2" t="s">
        <v>1410</v>
      </c>
      <c r="D364" s="2" t="s">
        <v>33</v>
      </c>
      <c r="E364" s="2" t="s">
        <v>94</v>
      </c>
      <c r="F364" s="2" t="s">
        <v>2</v>
      </c>
      <c r="G364" s="2">
        <v>376</v>
      </c>
      <c r="H364" s="2">
        <v>22</v>
      </c>
      <c r="I364" s="2">
        <v>44</v>
      </c>
      <c r="J364" s="2">
        <v>53</v>
      </c>
      <c r="K364" s="2">
        <v>257</v>
      </c>
      <c r="L364" s="2">
        <v>187</v>
      </c>
      <c r="M364" s="2">
        <v>9</v>
      </c>
      <c r="N364" s="2">
        <v>20</v>
      </c>
      <c r="O364" s="2">
        <v>27</v>
      </c>
      <c r="P364" s="2">
        <v>131</v>
      </c>
      <c r="Q364" s="2">
        <v>189</v>
      </c>
      <c r="R364" s="2">
        <v>13</v>
      </c>
      <c r="S364" s="2">
        <v>24</v>
      </c>
      <c r="T364" s="2">
        <v>26</v>
      </c>
      <c r="U364" s="2">
        <v>126</v>
      </c>
      <c r="V364" s="2">
        <v>82</v>
      </c>
      <c r="W364" s="2" t="s">
        <v>721</v>
      </c>
      <c r="X364" s="2" t="s">
        <v>1411</v>
      </c>
      <c r="Y364" s="2" t="s">
        <v>663</v>
      </c>
      <c r="Z364" s="2" t="s">
        <v>249</v>
      </c>
      <c r="AA364" s="2">
        <v>87.150724999999994</v>
      </c>
      <c r="AB364" s="2">
        <v>11</v>
      </c>
      <c r="AC364" s="2">
        <v>376</v>
      </c>
      <c r="AG364"/>
    </row>
    <row r="365" spans="1:33">
      <c r="A365" s="2">
        <v>972</v>
      </c>
      <c r="B365" s="2">
        <v>10300230</v>
      </c>
      <c r="C365" s="2" t="s">
        <v>1412</v>
      </c>
      <c r="D365" s="2" t="s">
        <v>33</v>
      </c>
      <c r="E365" s="2" t="s">
        <v>94</v>
      </c>
      <c r="F365" s="2" t="s">
        <v>2</v>
      </c>
      <c r="G365" s="2">
        <v>606</v>
      </c>
      <c r="H365" s="2">
        <v>58</v>
      </c>
      <c r="I365" s="2">
        <v>71</v>
      </c>
      <c r="J365" s="2">
        <v>79</v>
      </c>
      <c r="K365" s="2">
        <v>398</v>
      </c>
      <c r="L365" s="2">
        <v>315</v>
      </c>
      <c r="M365" s="2">
        <v>28</v>
      </c>
      <c r="N365" s="2">
        <v>38</v>
      </c>
      <c r="O365" s="2">
        <v>41</v>
      </c>
      <c r="P365" s="2">
        <v>208</v>
      </c>
      <c r="Q365" s="2">
        <v>291</v>
      </c>
      <c r="R365" s="2">
        <v>30</v>
      </c>
      <c r="S365" s="2">
        <v>33</v>
      </c>
      <c r="T365" s="2">
        <v>38</v>
      </c>
      <c r="U365" s="2">
        <v>190</v>
      </c>
      <c r="V365" s="2">
        <v>132</v>
      </c>
      <c r="W365" s="2" t="s">
        <v>721</v>
      </c>
      <c r="X365" s="2" t="s">
        <v>1413</v>
      </c>
      <c r="Y365" s="2" t="s">
        <v>663</v>
      </c>
      <c r="Z365" s="2" t="s">
        <v>249</v>
      </c>
      <c r="AA365" s="2">
        <v>204.223265</v>
      </c>
      <c r="AB365" s="2">
        <v>11</v>
      </c>
      <c r="AC365" s="2">
        <v>606</v>
      </c>
      <c r="AG365"/>
    </row>
    <row r="366" spans="1:33">
      <c r="A366" s="2">
        <v>973</v>
      </c>
      <c r="B366" s="2">
        <v>10300240</v>
      </c>
      <c r="C366" s="2" t="s">
        <v>1414</v>
      </c>
      <c r="D366" s="2" t="s">
        <v>33</v>
      </c>
      <c r="E366" s="2" t="s">
        <v>94</v>
      </c>
      <c r="F366" s="2" t="s">
        <v>2</v>
      </c>
      <c r="G366" s="2">
        <v>623</v>
      </c>
      <c r="H366" s="2">
        <v>53</v>
      </c>
      <c r="I366" s="2">
        <v>90</v>
      </c>
      <c r="J366" s="2">
        <v>81</v>
      </c>
      <c r="K366" s="2">
        <v>399</v>
      </c>
      <c r="L366" s="2">
        <v>318</v>
      </c>
      <c r="M366" s="2">
        <v>28</v>
      </c>
      <c r="N366" s="2">
        <v>49</v>
      </c>
      <c r="O366" s="2">
        <v>38</v>
      </c>
      <c r="P366" s="2">
        <v>203</v>
      </c>
      <c r="Q366" s="2">
        <v>305</v>
      </c>
      <c r="R366" s="2">
        <v>25</v>
      </c>
      <c r="S366" s="2">
        <v>41</v>
      </c>
      <c r="T366" s="2">
        <v>43</v>
      </c>
      <c r="U366" s="2">
        <v>196</v>
      </c>
      <c r="V366" s="2">
        <v>136</v>
      </c>
      <c r="W366" s="2" t="s">
        <v>721</v>
      </c>
      <c r="X366" s="2" t="s">
        <v>1415</v>
      </c>
      <c r="Y366" s="2" t="s">
        <v>94</v>
      </c>
      <c r="Z366" s="2" t="s">
        <v>249</v>
      </c>
      <c r="AA366" s="2">
        <v>375.316058</v>
      </c>
      <c r="AB366" s="2">
        <v>11</v>
      </c>
      <c r="AC366" s="2">
        <v>623</v>
      </c>
      <c r="AG366"/>
    </row>
    <row r="367" spans="1:33">
      <c r="A367" s="2">
        <v>974</v>
      </c>
      <c r="B367" s="2">
        <v>10300250</v>
      </c>
      <c r="C367" s="2" t="s">
        <v>1414</v>
      </c>
      <c r="D367" s="2" t="s">
        <v>33</v>
      </c>
      <c r="E367" s="2" t="s">
        <v>94</v>
      </c>
      <c r="F367" s="2" t="s">
        <v>2</v>
      </c>
      <c r="G367" s="2">
        <v>467</v>
      </c>
      <c r="H367" s="2">
        <v>46</v>
      </c>
      <c r="I367" s="2">
        <v>70</v>
      </c>
      <c r="J367" s="2">
        <v>79</v>
      </c>
      <c r="K367" s="2">
        <v>272</v>
      </c>
      <c r="L367" s="2">
        <v>240</v>
      </c>
      <c r="M367" s="2">
        <v>29</v>
      </c>
      <c r="N367" s="2">
        <v>31</v>
      </c>
      <c r="O367" s="2">
        <v>41</v>
      </c>
      <c r="P367" s="2">
        <v>139</v>
      </c>
      <c r="Q367" s="2">
        <v>227</v>
      </c>
      <c r="R367" s="2">
        <v>17</v>
      </c>
      <c r="S367" s="2">
        <v>39</v>
      </c>
      <c r="T367" s="2">
        <v>38</v>
      </c>
      <c r="U367" s="2">
        <v>133</v>
      </c>
      <c r="V367" s="2">
        <v>98</v>
      </c>
      <c r="W367" s="2" t="s">
        <v>721</v>
      </c>
      <c r="X367" s="2" t="s">
        <v>1416</v>
      </c>
      <c r="Y367" s="2" t="s">
        <v>94</v>
      </c>
      <c r="Z367" s="2" t="s">
        <v>249</v>
      </c>
      <c r="AA367" s="2">
        <v>609.05366400000003</v>
      </c>
      <c r="AB367" s="2">
        <v>11</v>
      </c>
      <c r="AC367" s="2">
        <v>467</v>
      </c>
      <c r="AG367"/>
    </row>
    <row r="368" spans="1:33">
      <c r="A368" s="2">
        <v>975</v>
      </c>
      <c r="B368" s="2">
        <v>10300280</v>
      </c>
      <c r="C368" s="2" t="s">
        <v>1417</v>
      </c>
      <c r="D368" s="2" t="s">
        <v>33</v>
      </c>
      <c r="E368" s="2" t="s">
        <v>94</v>
      </c>
      <c r="F368" s="2" t="s">
        <v>2</v>
      </c>
      <c r="G368" s="2">
        <v>554</v>
      </c>
      <c r="H368" s="2">
        <v>63</v>
      </c>
      <c r="I368" s="2">
        <v>80</v>
      </c>
      <c r="J368" s="2">
        <v>58</v>
      </c>
      <c r="K368" s="2">
        <v>353</v>
      </c>
      <c r="L368" s="2">
        <v>290</v>
      </c>
      <c r="M368" s="2">
        <v>34</v>
      </c>
      <c r="N368" s="2">
        <v>43</v>
      </c>
      <c r="O368" s="2">
        <v>29</v>
      </c>
      <c r="P368" s="2">
        <v>184</v>
      </c>
      <c r="Q368" s="2">
        <v>264</v>
      </c>
      <c r="R368" s="2">
        <v>29</v>
      </c>
      <c r="S368" s="2">
        <v>37</v>
      </c>
      <c r="T368" s="2">
        <v>29</v>
      </c>
      <c r="U368" s="2">
        <v>169</v>
      </c>
      <c r="V368" s="2">
        <v>113</v>
      </c>
      <c r="W368" s="2" t="s">
        <v>721</v>
      </c>
      <c r="X368" s="2" t="s">
        <v>1418</v>
      </c>
      <c r="Y368" s="2" t="s">
        <v>663</v>
      </c>
      <c r="Z368" s="2" t="s">
        <v>249</v>
      </c>
      <c r="AA368" s="2">
        <v>495.46484199999998</v>
      </c>
      <c r="AB368" s="2">
        <v>11</v>
      </c>
      <c r="AC368" s="2">
        <v>554</v>
      </c>
      <c r="AG368"/>
    </row>
    <row r="369" spans="1:33">
      <c r="A369" s="2">
        <v>976</v>
      </c>
      <c r="B369" s="2">
        <v>10300290</v>
      </c>
      <c r="C369" s="2" t="s">
        <v>1419</v>
      </c>
      <c r="D369" s="2" t="s">
        <v>33</v>
      </c>
      <c r="E369" s="2" t="s">
        <v>94</v>
      </c>
      <c r="F369" s="2" t="s">
        <v>2</v>
      </c>
      <c r="G369" s="2">
        <v>547</v>
      </c>
      <c r="H369" s="2">
        <v>38</v>
      </c>
      <c r="I369" s="2">
        <v>70</v>
      </c>
      <c r="J369" s="2">
        <v>78</v>
      </c>
      <c r="K369" s="2">
        <v>361</v>
      </c>
      <c r="L369" s="2">
        <v>277</v>
      </c>
      <c r="M369" s="2">
        <v>21</v>
      </c>
      <c r="N369" s="2">
        <v>37</v>
      </c>
      <c r="O369" s="2">
        <v>34</v>
      </c>
      <c r="P369" s="2">
        <v>185</v>
      </c>
      <c r="Q369" s="2">
        <v>270</v>
      </c>
      <c r="R369" s="2">
        <v>17</v>
      </c>
      <c r="S369" s="2">
        <v>33</v>
      </c>
      <c r="T369" s="2">
        <v>44</v>
      </c>
      <c r="U369" s="2">
        <v>176</v>
      </c>
      <c r="V369" s="2">
        <v>114</v>
      </c>
      <c r="W369" s="2" t="s">
        <v>721</v>
      </c>
      <c r="X369" s="2" t="s">
        <v>1420</v>
      </c>
      <c r="Y369" s="2" t="s">
        <v>94</v>
      </c>
      <c r="Z369" s="2" t="s">
        <v>249</v>
      </c>
      <c r="AA369" s="2">
        <v>774.09933799999999</v>
      </c>
      <c r="AB369" s="2">
        <v>11</v>
      </c>
      <c r="AC369" s="2">
        <v>547</v>
      </c>
      <c r="AG369"/>
    </row>
    <row r="370" spans="1:33">
      <c r="A370" s="2">
        <v>977</v>
      </c>
      <c r="B370" s="2">
        <v>10300270</v>
      </c>
      <c r="C370" s="2" t="s">
        <v>1328</v>
      </c>
      <c r="D370" s="2" t="s">
        <v>33</v>
      </c>
      <c r="E370" s="2" t="s">
        <v>94</v>
      </c>
      <c r="F370" s="2" t="s">
        <v>2</v>
      </c>
      <c r="G370" s="2">
        <v>803</v>
      </c>
      <c r="H370" s="2">
        <v>72</v>
      </c>
      <c r="I370" s="2">
        <v>83</v>
      </c>
      <c r="J370" s="2">
        <v>94</v>
      </c>
      <c r="K370" s="2">
        <v>554</v>
      </c>
      <c r="L370" s="2">
        <v>410</v>
      </c>
      <c r="M370" s="2">
        <v>33</v>
      </c>
      <c r="N370" s="2">
        <v>46</v>
      </c>
      <c r="O370" s="2">
        <v>44</v>
      </c>
      <c r="P370" s="2">
        <v>287</v>
      </c>
      <c r="Q370" s="2">
        <v>393</v>
      </c>
      <c r="R370" s="2">
        <v>39</v>
      </c>
      <c r="S370" s="2">
        <v>37</v>
      </c>
      <c r="T370" s="2">
        <v>50</v>
      </c>
      <c r="U370" s="2">
        <v>267</v>
      </c>
      <c r="V370" s="2">
        <v>177</v>
      </c>
      <c r="W370" s="2" t="s">
        <v>721</v>
      </c>
      <c r="X370" s="2" t="s">
        <v>1421</v>
      </c>
      <c r="Y370" s="2" t="s">
        <v>663</v>
      </c>
      <c r="Z370" s="2" t="s">
        <v>249</v>
      </c>
      <c r="AA370" s="2">
        <v>113.293477</v>
      </c>
      <c r="AB370" s="2">
        <v>11</v>
      </c>
      <c r="AC370" s="2">
        <v>803</v>
      </c>
      <c r="AG370"/>
    </row>
    <row r="371" spans="1:33">
      <c r="A371" s="2">
        <v>978</v>
      </c>
      <c r="B371" s="2">
        <v>10300300</v>
      </c>
      <c r="C371" s="2" t="s">
        <v>1422</v>
      </c>
      <c r="D371" s="2" t="s">
        <v>33</v>
      </c>
      <c r="E371" s="2" t="s">
        <v>94</v>
      </c>
      <c r="F371" s="2" t="s">
        <v>2</v>
      </c>
      <c r="G371" s="2">
        <v>525</v>
      </c>
      <c r="H371" s="2">
        <v>36</v>
      </c>
      <c r="I371" s="2">
        <v>67</v>
      </c>
      <c r="J371" s="2">
        <v>86</v>
      </c>
      <c r="K371" s="2">
        <v>336</v>
      </c>
      <c r="L371" s="2">
        <v>265</v>
      </c>
      <c r="M371" s="2">
        <v>18</v>
      </c>
      <c r="N371" s="2">
        <v>40</v>
      </c>
      <c r="O371" s="2">
        <v>42</v>
      </c>
      <c r="P371" s="2">
        <v>165</v>
      </c>
      <c r="Q371" s="2">
        <v>260</v>
      </c>
      <c r="R371" s="2">
        <v>18</v>
      </c>
      <c r="S371" s="2">
        <v>27</v>
      </c>
      <c r="T371" s="2">
        <v>44</v>
      </c>
      <c r="U371" s="2">
        <v>171</v>
      </c>
      <c r="V371" s="2">
        <v>108</v>
      </c>
      <c r="W371" s="2" t="s">
        <v>721</v>
      </c>
      <c r="X371" s="2" t="s">
        <v>1423</v>
      </c>
      <c r="Y371" s="2" t="s">
        <v>94</v>
      </c>
      <c r="Z371" s="2" t="s">
        <v>249</v>
      </c>
      <c r="AA371" s="2">
        <v>493.08781099999999</v>
      </c>
      <c r="AB371" s="2">
        <v>11</v>
      </c>
      <c r="AC371" s="2">
        <v>525</v>
      </c>
      <c r="AG371"/>
    </row>
    <row r="372" spans="1:33">
      <c r="A372" s="2">
        <v>979</v>
      </c>
      <c r="B372" s="2">
        <v>10317368</v>
      </c>
      <c r="C372" s="2" t="s">
        <v>1424</v>
      </c>
      <c r="D372" s="2" t="s">
        <v>33</v>
      </c>
      <c r="E372" s="2" t="s">
        <v>94</v>
      </c>
      <c r="F372" s="2" t="s">
        <v>2</v>
      </c>
      <c r="G372" s="2">
        <v>921</v>
      </c>
      <c r="H372" s="2">
        <v>86</v>
      </c>
      <c r="I372" s="2">
        <v>138</v>
      </c>
      <c r="J372" s="2">
        <v>103</v>
      </c>
      <c r="K372" s="2">
        <v>594</v>
      </c>
      <c r="L372" s="2">
        <v>475</v>
      </c>
      <c r="M372" s="2">
        <v>37</v>
      </c>
      <c r="N372" s="2">
        <v>74</v>
      </c>
      <c r="O372" s="2">
        <v>59</v>
      </c>
      <c r="P372" s="2">
        <v>305</v>
      </c>
      <c r="Q372" s="2">
        <v>446</v>
      </c>
      <c r="R372" s="2">
        <v>49</v>
      </c>
      <c r="S372" s="2">
        <v>64</v>
      </c>
      <c r="T372" s="2">
        <v>44</v>
      </c>
      <c r="U372" s="2">
        <v>289</v>
      </c>
      <c r="V372" s="2">
        <v>205</v>
      </c>
      <c r="W372" s="2" t="s">
        <v>734</v>
      </c>
      <c r="X372" s="2" t="s">
        <v>1425</v>
      </c>
      <c r="Y372" s="2" t="s">
        <v>94</v>
      </c>
      <c r="Z372" s="2" t="s">
        <v>249</v>
      </c>
      <c r="AA372" s="2">
        <v>586.86203699999999</v>
      </c>
      <c r="AB372" s="2">
        <v>11</v>
      </c>
      <c r="AC372" s="2">
        <v>921</v>
      </c>
      <c r="AG372"/>
    </row>
    <row r="373" spans="1:33">
      <c r="A373" s="2">
        <v>980</v>
      </c>
      <c r="B373" s="2">
        <v>10300060</v>
      </c>
      <c r="C373" s="2" t="s">
        <v>1422</v>
      </c>
      <c r="D373" s="2" t="s">
        <v>33</v>
      </c>
      <c r="E373" s="2" t="s">
        <v>94</v>
      </c>
      <c r="F373" s="2" t="s">
        <v>2</v>
      </c>
      <c r="G373" s="2">
        <v>328</v>
      </c>
      <c r="H373" s="2">
        <v>19</v>
      </c>
      <c r="I373" s="2">
        <v>51</v>
      </c>
      <c r="J373" s="2">
        <v>49</v>
      </c>
      <c r="K373" s="2">
        <v>209</v>
      </c>
      <c r="L373" s="2">
        <v>173</v>
      </c>
      <c r="M373" s="2">
        <v>12</v>
      </c>
      <c r="N373" s="2">
        <v>24</v>
      </c>
      <c r="O373" s="2">
        <v>25</v>
      </c>
      <c r="P373" s="2">
        <v>112</v>
      </c>
      <c r="Q373" s="2">
        <v>155</v>
      </c>
      <c r="R373" s="2">
        <v>7</v>
      </c>
      <c r="S373" s="2">
        <v>27</v>
      </c>
      <c r="T373" s="2">
        <v>24</v>
      </c>
      <c r="U373" s="2">
        <v>97</v>
      </c>
      <c r="V373" s="2">
        <v>68</v>
      </c>
      <c r="W373" s="2" t="s">
        <v>721</v>
      </c>
      <c r="X373" s="2" t="s">
        <v>1426</v>
      </c>
      <c r="Y373" s="2" t="s">
        <v>94</v>
      </c>
      <c r="Z373" s="2" t="s">
        <v>249</v>
      </c>
      <c r="AA373" s="2">
        <v>161.198465</v>
      </c>
      <c r="AB373" s="2">
        <v>11</v>
      </c>
      <c r="AC373" s="2">
        <v>328</v>
      </c>
      <c r="AG373"/>
    </row>
    <row r="374" spans="1:33">
      <c r="A374" s="2">
        <v>981</v>
      </c>
      <c r="B374" s="2">
        <v>10300130</v>
      </c>
      <c r="C374" s="2" t="s">
        <v>1427</v>
      </c>
      <c r="D374" s="2" t="s">
        <v>33</v>
      </c>
      <c r="E374" s="2" t="s">
        <v>94</v>
      </c>
      <c r="F374" s="2" t="s">
        <v>2</v>
      </c>
      <c r="G374" s="2">
        <v>145</v>
      </c>
      <c r="H374" s="2">
        <v>13</v>
      </c>
      <c r="I374" s="2">
        <v>16</v>
      </c>
      <c r="J374" s="2">
        <v>23</v>
      </c>
      <c r="K374" s="2">
        <v>93</v>
      </c>
      <c r="L374" s="2">
        <v>76</v>
      </c>
      <c r="M374" s="2">
        <v>7</v>
      </c>
      <c r="N374" s="2">
        <v>7</v>
      </c>
      <c r="O374" s="2">
        <v>13</v>
      </c>
      <c r="P374" s="2">
        <v>49</v>
      </c>
      <c r="Q374" s="2">
        <v>69</v>
      </c>
      <c r="R374" s="2">
        <v>6</v>
      </c>
      <c r="S374" s="2">
        <v>9</v>
      </c>
      <c r="T374" s="2">
        <v>10</v>
      </c>
      <c r="U374" s="2">
        <v>44</v>
      </c>
      <c r="V374" s="2">
        <v>28</v>
      </c>
      <c r="W374" s="2" t="s">
        <v>721</v>
      </c>
      <c r="X374" s="2" t="s">
        <v>1428</v>
      </c>
      <c r="Y374" s="2" t="s">
        <v>94</v>
      </c>
      <c r="Z374" s="2" t="s">
        <v>249</v>
      </c>
      <c r="AA374" s="2">
        <v>10.214333999999999</v>
      </c>
      <c r="AB374" s="2">
        <v>11</v>
      </c>
      <c r="AC374" s="2">
        <v>145</v>
      </c>
      <c r="AG374"/>
    </row>
    <row r="375" spans="1:33">
      <c r="A375" s="2">
        <v>984</v>
      </c>
      <c r="B375" s="2">
        <v>10317098</v>
      </c>
      <c r="C375" s="2" t="s">
        <v>1429</v>
      </c>
      <c r="D375" s="2" t="s">
        <v>33</v>
      </c>
      <c r="E375" s="2" t="s">
        <v>94</v>
      </c>
      <c r="F375" s="2" t="s">
        <v>2</v>
      </c>
      <c r="G375" s="2">
        <v>1242</v>
      </c>
      <c r="H375" s="2">
        <v>94</v>
      </c>
      <c r="I375" s="2">
        <v>238</v>
      </c>
      <c r="J375" s="2">
        <v>191</v>
      </c>
      <c r="K375" s="2">
        <v>719</v>
      </c>
      <c r="L375" s="2">
        <v>644</v>
      </c>
      <c r="M375" s="2">
        <v>56</v>
      </c>
      <c r="N375" s="2">
        <v>133</v>
      </c>
      <c r="O375" s="2">
        <v>91</v>
      </c>
      <c r="P375" s="2">
        <v>364</v>
      </c>
      <c r="Q375" s="2">
        <v>598</v>
      </c>
      <c r="R375" s="2">
        <v>38</v>
      </c>
      <c r="S375" s="2">
        <v>105</v>
      </c>
      <c r="T375" s="2">
        <v>100</v>
      </c>
      <c r="U375" s="2">
        <v>355</v>
      </c>
      <c r="V375" s="2">
        <v>221</v>
      </c>
      <c r="W375" s="2" t="s">
        <v>734</v>
      </c>
      <c r="X375" s="2" t="s">
        <v>1430</v>
      </c>
      <c r="Y375" s="2" t="s">
        <v>663</v>
      </c>
      <c r="Z375" s="2" t="s">
        <v>249</v>
      </c>
      <c r="AA375" s="2">
        <v>191.28301500000001</v>
      </c>
      <c r="AB375" s="2">
        <v>11</v>
      </c>
      <c r="AC375" s="2">
        <v>1242</v>
      </c>
      <c r="AG375"/>
    </row>
    <row r="376" spans="1:33">
      <c r="A376" s="2">
        <v>985</v>
      </c>
      <c r="B376" s="2">
        <v>10317248</v>
      </c>
      <c r="C376" s="2" t="s">
        <v>1390</v>
      </c>
      <c r="D376" s="2" t="s">
        <v>33</v>
      </c>
      <c r="E376" s="2" t="s">
        <v>94</v>
      </c>
      <c r="F376" s="2" t="s">
        <v>2</v>
      </c>
      <c r="G376" s="2">
        <v>564</v>
      </c>
      <c r="H376" s="2">
        <v>64</v>
      </c>
      <c r="I376" s="2">
        <v>86</v>
      </c>
      <c r="J376" s="2">
        <v>68</v>
      </c>
      <c r="K376" s="2">
        <v>346</v>
      </c>
      <c r="L376" s="2">
        <v>262</v>
      </c>
      <c r="M376" s="2">
        <v>26</v>
      </c>
      <c r="N376" s="2">
        <v>31</v>
      </c>
      <c r="O376" s="2">
        <v>29</v>
      </c>
      <c r="P376" s="2">
        <v>176</v>
      </c>
      <c r="Q376" s="2">
        <v>302</v>
      </c>
      <c r="R376" s="2">
        <v>38</v>
      </c>
      <c r="S376" s="2">
        <v>55</v>
      </c>
      <c r="T376" s="2">
        <v>39</v>
      </c>
      <c r="U376" s="2">
        <v>170</v>
      </c>
      <c r="V376" s="2">
        <v>102</v>
      </c>
      <c r="W376" s="2" t="s">
        <v>734</v>
      </c>
      <c r="X376" s="2" t="s">
        <v>1431</v>
      </c>
      <c r="Y376" s="2" t="s">
        <v>94</v>
      </c>
      <c r="Z376" s="2" t="s">
        <v>249</v>
      </c>
      <c r="AA376" s="2">
        <v>179.12134699999999</v>
      </c>
      <c r="AB376" s="2">
        <v>11</v>
      </c>
      <c r="AC376" s="2">
        <v>564</v>
      </c>
      <c r="AG376"/>
    </row>
    <row r="377" spans="1:33">
      <c r="A377" s="2">
        <v>989</v>
      </c>
      <c r="B377" s="2">
        <v>10311024</v>
      </c>
      <c r="C377" s="2" t="s">
        <v>1353</v>
      </c>
      <c r="D377" s="2" t="s">
        <v>33</v>
      </c>
      <c r="E377" s="2" t="s">
        <v>94</v>
      </c>
      <c r="F377" s="2" t="s">
        <v>94</v>
      </c>
      <c r="G377" s="2">
        <v>166</v>
      </c>
      <c r="H377" s="2">
        <v>9</v>
      </c>
      <c r="I377" s="2">
        <v>19</v>
      </c>
      <c r="J377" s="2">
        <v>12</v>
      </c>
      <c r="K377" s="2">
        <v>126</v>
      </c>
      <c r="L377" s="2">
        <v>84</v>
      </c>
      <c r="M377" s="2">
        <v>5</v>
      </c>
      <c r="N377" s="2">
        <v>13</v>
      </c>
      <c r="O377" s="2">
        <v>6</v>
      </c>
      <c r="P377" s="2">
        <v>60</v>
      </c>
      <c r="Q377" s="2">
        <v>82</v>
      </c>
      <c r="R377" s="2">
        <v>4</v>
      </c>
      <c r="S377" s="2">
        <v>6</v>
      </c>
      <c r="T377" s="2">
        <v>6</v>
      </c>
      <c r="U377" s="2">
        <v>66</v>
      </c>
      <c r="V377" s="2">
        <v>45</v>
      </c>
      <c r="W377" s="2" t="s">
        <v>773</v>
      </c>
      <c r="X377" s="2" t="s">
        <v>1432</v>
      </c>
      <c r="Y377" s="2" t="s">
        <v>94</v>
      </c>
      <c r="Z377" s="2" t="s">
        <v>249</v>
      </c>
      <c r="AA377" s="2">
        <v>2132.001182</v>
      </c>
      <c r="AB377" s="2">
        <v>11</v>
      </c>
      <c r="AC377" s="2">
        <v>166</v>
      </c>
      <c r="AG377"/>
    </row>
    <row r="378" spans="1:33">
      <c r="A378" s="2">
        <v>990</v>
      </c>
      <c r="B378" s="2">
        <v>10317109</v>
      </c>
      <c r="C378" s="2" t="s">
        <v>1433</v>
      </c>
      <c r="D378" s="2" t="s">
        <v>33</v>
      </c>
      <c r="E378" s="2" t="s">
        <v>94</v>
      </c>
      <c r="F378" s="2" t="s">
        <v>2</v>
      </c>
      <c r="G378" s="2">
        <v>1061</v>
      </c>
      <c r="H378" s="2">
        <v>131</v>
      </c>
      <c r="I378" s="2">
        <v>183</v>
      </c>
      <c r="J378" s="2">
        <v>143</v>
      </c>
      <c r="K378" s="2">
        <v>604</v>
      </c>
      <c r="L378" s="2">
        <v>541</v>
      </c>
      <c r="M378" s="2">
        <v>67</v>
      </c>
      <c r="N378" s="2">
        <v>104</v>
      </c>
      <c r="O378" s="2">
        <v>76</v>
      </c>
      <c r="P378" s="2">
        <v>294</v>
      </c>
      <c r="Q378" s="2">
        <v>520</v>
      </c>
      <c r="R378" s="2">
        <v>64</v>
      </c>
      <c r="S378" s="2">
        <v>79</v>
      </c>
      <c r="T378" s="2">
        <v>67</v>
      </c>
      <c r="U378" s="2">
        <v>310</v>
      </c>
      <c r="V378" s="2">
        <v>199</v>
      </c>
      <c r="W378" s="2" t="s">
        <v>734</v>
      </c>
      <c r="X378" s="2" t="s">
        <v>1434</v>
      </c>
      <c r="Y378" s="2" t="s">
        <v>94</v>
      </c>
      <c r="Z378" s="2" t="s">
        <v>249</v>
      </c>
      <c r="AA378" s="2">
        <v>135.09076300000001</v>
      </c>
      <c r="AB378" s="2">
        <v>11</v>
      </c>
      <c r="AC378" s="2">
        <v>1061</v>
      </c>
      <c r="AG378"/>
    </row>
    <row r="379" spans="1:33">
      <c r="A379" s="2">
        <v>991</v>
      </c>
      <c r="B379" s="2">
        <v>10311050</v>
      </c>
      <c r="C379" s="2" t="s">
        <v>215</v>
      </c>
      <c r="D379" s="2" t="s">
        <v>33</v>
      </c>
      <c r="E379" s="2" t="s">
        <v>94</v>
      </c>
      <c r="F379" s="2" t="s">
        <v>94</v>
      </c>
      <c r="G379" s="2">
        <v>345</v>
      </c>
      <c r="H379" s="2">
        <v>41</v>
      </c>
      <c r="I379" s="2">
        <v>31</v>
      </c>
      <c r="J379" s="2">
        <v>29</v>
      </c>
      <c r="K379" s="2">
        <v>244</v>
      </c>
      <c r="L379" s="2">
        <v>164</v>
      </c>
      <c r="M379" s="2">
        <v>21</v>
      </c>
      <c r="N379" s="2">
        <v>11</v>
      </c>
      <c r="O379" s="2">
        <v>13</v>
      </c>
      <c r="P379" s="2">
        <v>119</v>
      </c>
      <c r="Q379" s="2">
        <v>181</v>
      </c>
      <c r="R379" s="2">
        <v>20</v>
      </c>
      <c r="S379" s="2">
        <v>20</v>
      </c>
      <c r="T379" s="2">
        <v>16</v>
      </c>
      <c r="U379" s="2">
        <v>125</v>
      </c>
      <c r="V379" s="2">
        <v>76</v>
      </c>
      <c r="W379" s="2" t="s">
        <v>773</v>
      </c>
      <c r="X379" s="2" t="s">
        <v>1435</v>
      </c>
      <c r="Y379" s="2" t="s">
        <v>94</v>
      </c>
      <c r="Z379" s="2" t="s">
        <v>249</v>
      </c>
      <c r="AA379" s="2">
        <v>2155.276711</v>
      </c>
      <c r="AB379" s="2">
        <v>11</v>
      </c>
      <c r="AC379" s="2">
        <v>345</v>
      </c>
      <c r="AG379"/>
    </row>
    <row r="380" spans="1:33">
      <c r="A380" s="2">
        <v>992</v>
      </c>
      <c r="B380" s="2">
        <v>10317187</v>
      </c>
      <c r="C380" s="2" t="s">
        <v>1436</v>
      </c>
      <c r="D380" s="2" t="s">
        <v>33</v>
      </c>
      <c r="E380" s="2" t="s">
        <v>94</v>
      </c>
      <c r="F380" s="2" t="s">
        <v>2</v>
      </c>
      <c r="G380" s="2">
        <v>1247</v>
      </c>
      <c r="H380" s="2">
        <v>149</v>
      </c>
      <c r="I380" s="2">
        <v>208</v>
      </c>
      <c r="J380" s="2">
        <v>164</v>
      </c>
      <c r="K380" s="2">
        <v>726</v>
      </c>
      <c r="L380" s="2">
        <v>674</v>
      </c>
      <c r="M380" s="2">
        <v>79</v>
      </c>
      <c r="N380" s="2">
        <v>123</v>
      </c>
      <c r="O380" s="2">
        <v>106</v>
      </c>
      <c r="P380" s="2">
        <v>366</v>
      </c>
      <c r="Q380" s="2">
        <v>573</v>
      </c>
      <c r="R380" s="2">
        <v>70</v>
      </c>
      <c r="S380" s="2">
        <v>85</v>
      </c>
      <c r="T380" s="2">
        <v>58</v>
      </c>
      <c r="U380" s="2">
        <v>360</v>
      </c>
      <c r="V380" s="2">
        <v>208</v>
      </c>
      <c r="W380" s="2" t="s">
        <v>734</v>
      </c>
      <c r="X380" s="2" t="s">
        <v>1437</v>
      </c>
      <c r="Y380" s="2" t="s">
        <v>94</v>
      </c>
      <c r="Z380" s="2" t="s">
        <v>249</v>
      </c>
      <c r="AA380" s="2">
        <v>6903.9032010000001</v>
      </c>
      <c r="AB380" s="2">
        <v>11</v>
      </c>
      <c r="AC380" s="2">
        <v>1247</v>
      </c>
      <c r="AG380"/>
    </row>
    <row r="381" spans="1:33">
      <c r="A381" s="2">
        <v>993</v>
      </c>
      <c r="B381" s="2">
        <v>10312048</v>
      </c>
      <c r="C381" s="2" t="s">
        <v>1438</v>
      </c>
      <c r="D381" s="2" t="s">
        <v>33</v>
      </c>
      <c r="E381" s="2" t="s">
        <v>94</v>
      </c>
      <c r="F381" s="2" t="s">
        <v>1357</v>
      </c>
      <c r="G381" s="2">
        <v>295</v>
      </c>
      <c r="H381" s="2">
        <v>27</v>
      </c>
      <c r="I381" s="2">
        <v>28</v>
      </c>
      <c r="J381" s="2">
        <v>32</v>
      </c>
      <c r="K381" s="2">
        <v>208</v>
      </c>
      <c r="L381" s="2">
        <v>153</v>
      </c>
      <c r="M381" s="2">
        <v>15</v>
      </c>
      <c r="N381" s="2">
        <v>15</v>
      </c>
      <c r="O381" s="2">
        <v>16</v>
      </c>
      <c r="P381" s="2">
        <v>107</v>
      </c>
      <c r="Q381" s="2">
        <v>142</v>
      </c>
      <c r="R381" s="2">
        <v>12</v>
      </c>
      <c r="S381" s="2">
        <v>13</v>
      </c>
      <c r="T381" s="2">
        <v>16</v>
      </c>
      <c r="U381" s="2">
        <v>101</v>
      </c>
      <c r="V381" s="2">
        <v>73</v>
      </c>
      <c r="W381" s="2" t="s">
        <v>773</v>
      </c>
      <c r="X381" s="2" t="s">
        <v>1439</v>
      </c>
      <c r="Y381" s="2" t="s">
        <v>94</v>
      </c>
      <c r="Z381" s="2" t="s">
        <v>249</v>
      </c>
      <c r="AA381" s="2">
        <v>1109.302263</v>
      </c>
      <c r="AB381" s="2">
        <v>11</v>
      </c>
      <c r="AC381" s="2">
        <v>295</v>
      </c>
      <c r="AG381"/>
    </row>
    <row r="382" spans="1:33">
      <c r="A382" s="2">
        <v>994</v>
      </c>
      <c r="B382" s="2">
        <v>10317028</v>
      </c>
      <c r="C382" s="2" t="s">
        <v>1440</v>
      </c>
      <c r="D382" s="2" t="s">
        <v>33</v>
      </c>
      <c r="E382" s="2" t="s">
        <v>94</v>
      </c>
      <c r="F382" s="2" t="s">
        <v>2</v>
      </c>
      <c r="G382" s="2">
        <v>504</v>
      </c>
      <c r="H382" s="2">
        <v>45</v>
      </c>
      <c r="I382" s="2">
        <v>55</v>
      </c>
      <c r="J382" s="2">
        <v>68</v>
      </c>
      <c r="K382" s="2">
        <v>336</v>
      </c>
      <c r="L382" s="2">
        <v>262</v>
      </c>
      <c r="M382" s="2">
        <v>28</v>
      </c>
      <c r="N382" s="2">
        <v>29</v>
      </c>
      <c r="O382" s="2">
        <v>37</v>
      </c>
      <c r="P382" s="2">
        <v>168</v>
      </c>
      <c r="Q382" s="2">
        <v>242</v>
      </c>
      <c r="R382" s="2">
        <v>17</v>
      </c>
      <c r="S382" s="2">
        <v>26</v>
      </c>
      <c r="T382" s="2">
        <v>31</v>
      </c>
      <c r="U382" s="2">
        <v>168</v>
      </c>
      <c r="V382" s="2">
        <v>111</v>
      </c>
      <c r="W382" s="2" t="s">
        <v>734</v>
      </c>
      <c r="X382" s="2" t="s">
        <v>1441</v>
      </c>
      <c r="Y382" s="2" t="s">
        <v>94</v>
      </c>
      <c r="Z382" s="2" t="s">
        <v>249</v>
      </c>
      <c r="AA382" s="2">
        <v>1397.1570529999999</v>
      </c>
      <c r="AB382" s="2">
        <v>11</v>
      </c>
      <c r="AC382" s="2">
        <v>504</v>
      </c>
      <c r="AG382"/>
    </row>
    <row r="383" spans="1:33">
      <c r="A383" s="2">
        <v>995</v>
      </c>
      <c r="B383" s="2">
        <v>10317169</v>
      </c>
      <c r="C383" s="2" t="s">
        <v>1442</v>
      </c>
      <c r="D383" s="2" t="s">
        <v>33</v>
      </c>
      <c r="E383" s="2" t="s">
        <v>94</v>
      </c>
      <c r="F383" s="2" t="s">
        <v>2</v>
      </c>
      <c r="G383" s="2">
        <v>471</v>
      </c>
      <c r="H383" s="2">
        <v>41</v>
      </c>
      <c r="I383" s="2">
        <v>67</v>
      </c>
      <c r="J383" s="2">
        <v>59</v>
      </c>
      <c r="K383" s="2">
        <v>304</v>
      </c>
      <c r="L383" s="2">
        <v>243</v>
      </c>
      <c r="M383" s="2">
        <v>20</v>
      </c>
      <c r="N383" s="2">
        <v>40</v>
      </c>
      <c r="O383" s="2">
        <v>33</v>
      </c>
      <c r="P383" s="2">
        <v>150</v>
      </c>
      <c r="Q383" s="2">
        <v>228</v>
      </c>
      <c r="R383" s="2">
        <v>21</v>
      </c>
      <c r="S383" s="2">
        <v>27</v>
      </c>
      <c r="T383" s="2">
        <v>26</v>
      </c>
      <c r="U383" s="2">
        <v>154</v>
      </c>
      <c r="V383" s="2">
        <v>100</v>
      </c>
      <c r="W383" s="2" t="s">
        <v>734</v>
      </c>
      <c r="X383" s="2" t="s">
        <v>1443</v>
      </c>
      <c r="Y383" s="2" t="s">
        <v>94</v>
      </c>
      <c r="Z383" s="2" t="s">
        <v>249</v>
      </c>
      <c r="AA383" s="2">
        <v>120.81752</v>
      </c>
      <c r="AB383" s="2">
        <v>11</v>
      </c>
      <c r="AC383" s="2">
        <v>471</v>
      </c>
      <c r="AG383"/>
    </row>
    <row r="384" spans="1:33">
      <c r="A384" s="2">
        <v>996</v>
      </c>
      <c r="B384" s="2">
        <v>10317129</v>
      </c>
      <c r="C384" s="2" t="s">
        <v>1444</v>
      </c>
      <c r="D384" s="2" t="s">
        <v>33</v>
      </c>
      <c r="E384" s="2" t="s">
        <v>94</v>
      </c>
      <c r="F384" s="2" t="s">
        <v>2</v>
      </c>
      <c r="G384" s="2">
        <v>699</v>
      </c>
      <c r="H384" s="2">
        <v>67</v>
      </c>
      <c r="I384" s="2">
        <v>70</v>
      </c>
      <c r="J384" s="2">
        <v>86</v>
      </c>
      <c r="K384" s="2">
        <v>476</v>
      </c>
      <c r="L384" s="2">
        <v>344</v>
      </c>
      <c r="M384" s="2">
        <v>30</v>
      </c>
      <c r="N384" s="2">
        <v>35</v>
      </c>
      <c r="O384" s="2">
        <v>41</v>
      </c>
      <c r="P384" s="2">
        <v>238</v>
      </c>
      <c r="Q384" s="2">
        <v>355</v>
      </c>
      <c r="R384" s="2">
        <v>37</v>
      </c>
      <c r="S384" s="2">
        <v>35</v>
      </c>
      <c r="T384" s="2">
        <v>45</v>
      </c>
      <c r="U384" s="2">
        <v>238</v>
      </c>
      <c r="V384" s="2">
        <v>179</v>
      </c>
      <c r="W384" s="2" t="s">
        <v>734</v>
      </c>
      <c r="X384" s="2" t="s">
        <v>1445</v>
      </c>
      <c r="Y384" s="2" t="s">
        <v>663</v>
      </c>
      <c r="Z384" s="2" t="s">
        <v>249</v>
      </c>
      <c r="AA384" s="2">
        <v>816.69397200000003</v>
      </c>
      <c r="AB384" s="2">
        <v>11</v>
      </c>
      <c r="AC384" s="2">
        <v>699</v>
      </c>
      <c r="AG384"/>
    </row>
    <row r="385" spans="1:33">
      <c r="A385" s="2">
        <v>997</v>
      </c>
      <c r="B385" s="2">
        <v>10317139</v>
      </c>
      <c r="C385" s="2" t="s">
        <v>1446</v>
      </c>
      <c r="D385" s="2" t="s">
        <v>33</v>
      </c>
      <c r="E385" s="2" t="s">
        <v>94</v>
      </c>
      <c r="F385" s="2" t="s">
        <v>2</v>
      </c>
      <c r="G385" s="2">
        <v>627</v>
      </c>
      <c r="H385" s="2">
        <v>43</v>
      </c>
      <c r="I385" s="2">
        <v>83</v>
      </c>
      <c r="J385" s="2">
        <v>87</v>
      </c>
      <c r="K385" s="2">
        <v>414</v>
      </c>
      <c r="L385" s="2">
        <v>313</v>
      </c>
      <c r="M385" s="2">
        <v>26</v>
      </c>
      <c r="N385" s="2">
        <v>41</v>
      </c>
      <c r="O385" s="2">
        <v>38</v>
      </c>
      <c r="P385" s="2">
        <v>208</v>
      </c>
      <c r="Q385" s="2">
        <v>314</v>
      </c>
      <c r="R385" s="2">
        <v>17</v>
      </c>
      <c r="S385" s="2">
        <v>42</v>
      </c>
      <c r="T385" s="2">
        <v>49</v>
      </c>
      <c r="U385" s="2">
        <v>206</v>
      </c>
      <c r="V385" s="2">
        <v>141</v>
      </c>
      <c r="W385" s="2" t="s">
        <v>734</v>
      </c>
      <c r="X385" s="2" t="s">
        <v>1447</v>
      </c>
      <c r="Y385" s="2" t="s">
        <v>663</v>
      </c>
      <c r="Z385" s="2" t="s">
        <v>249</v>
      </c>
      <c r="AA385" s="2">
        <v>628.65015400000004</v>
      </c>
      <c r="AB385" s="2">
        <v>11</v>
      </c>
      <c r="AC385" s="2">
        <v>627</v>
      </c>
      <c r="AG385"/>
    </row>
    <row r="386" spans="1:33">
      <c r="A386" s="2">
        <v>998</v>
      </c>
      <c r="B386" s="2">
        <v>10300260</v>
      </c>
      <c r="C386" s="2" t="s">
        <v>1448</v>
      </c>
      <c r="D386" s="2" t="s">
        <v>33</v>
      </c>
      <c r="E386" s="2" t="s">
        <v>94</v>
      </c>
      <c r="F386" s="2" t="s">
        <v>2</v>
      </c>
      <c r="G386" s="2">
        <v>857</v>
      </c>
      <c r="H386" s="2">
        <v>93</v>
      </c>
      <c r="I386" s="2">
        <v>95</v>
      </c>
      <c r="J386" s="2">
        <v>112</v>
      </c>
      <c r="K386" s="2">
        <v>557</v>
      </c>
      <c r="L386" s="2">
        <v>447</v>
      </c>
      <c r="M386" s="2">
        <v>50</v>
      </c>
      <c r="N386" s="2">
        <v>51</v>
      </c>
      <c r="O386" s="2">
        <v>59</v>
      </c>
      <c r="P386" s="2">
        <v>287</v>
      </c>
      <c r="Q386" s="2">
        <v>410</v>
      </c>
      <c r="R386" s="2">
        <v>43</v>
      </c>
      <c r="S386" s="2">
        <v>44</v>
      </c>
      <c r="T386" s="2">
        <v>53</v>
      </c>
      <c r="U386" s="2">
        <v>270</v>
      </c>
      <c r="V386" s="2">
        <v>171</v>
      </c>
      <c r="W386" s="2" t="s">
        <v>721</v>
      </c>
      <c r="X386" s="2" t="s">
        <v>1449</v>
      </c>
      <c r="Y386" s="2" t="s">
        <v>663</v>
      </c>
      <c r="Z386" s="2" t="s">
        <v>249</v>
      </c>
      <c r="AA386" s="2">
        <v>390.54074300000002</v>
      </c>
      <c r="AB386" s="2">
        <v>11</v>
      </c>
      <c r="AC386" s="2">
        <v>857</v>
      </c>
      <c r="AG386"/>
    </row>
    <row r="387" spans="1:33">
      <c r="A387" s="2">
        <v>999</v>
      </c>
      <c r="B387" s="2">
        <v>10300200</v>
      </c>
      <c r="C387" s="2" t="s">
        <v>1131</v>
      </c>
      <c r="D387" s="2" t="s">
        <v>33</v>
      </c>
      <c r="E387" s="2" t="s">
        <v>94</v>
      </c>
      <c r="F387" s="2" t="s">
        <v>2</v>
      </c>
      <c r="G387" s="2">
        <v>711</v>
      </c>
      <c r="H387" s="2">
        <v>56</v>
      </c>
      <c r="I387" s="2">
        <v>107</v>
      </c>
      <c r="J387" s="2">
        <v>102</v>
      </c>
      <c r="K387" s="2">
        <v>446</v>
      </c>
      <c r="L387" s="2">
        <v>357</v>
      </c>
      <c r="M387" s="2">
        <v>23</v>
      </c>
      <c r="N387" s="2">
        <v>55</v>
      </c>
      <c r="O387" s="2">
        <v>55</v>
      </c>
      <c r="P387" s="2">
        <v>224</v>
      </c>
      <c r="Q387" s="2">
        <v>354</v>
      </c>
      <c r="R387" s="2">
        <v>33</v>
      </c>
      <c r="S387" s="2">
        <v>52</v>
      </c>
      <c r="T387" s="2">
        <v>47</v>
      </c>
      <c r="U387" s="2">
        <v>222</v>
      </c>
      <c r="V387" s="2">
        <v>153</v>
      </c>
      <c r="W387" s="2" t="s">
        <v>721</v>
      </c>
      <c r="X387" s="2" t="s">
        <v>1450</v>
      </c>
      <c r="Y387" s="2" t="s">
        <v>663</v>
      </c>
      <c r="Z387" s="2" t="s">
        <v>249</v>
      </c>
      <c r="AA387" s="2">
        <v>768.38166200000001</v>
      </c>
      <c r="AB387" s="2">
        <v>11</v>
      </c>
      <c r="AC387" s="2">
        <v>711</v>
      </c>
      <c r="AG387"/>
    </row>
    <row r="388" spans="1:33">
      <c r="A388" s="2">
        <v>1000</v>
      </c>
      <c r="B388" s="2">
        <v>10300210</v>
      </c>
      <c r="C388" s="2" t="s">
        <v>1451</v>
      </c>
      <c r="D388" s="2" t="s">
        <v>33</v>
      </c>
      <c r="E388" s="2" t="s">
        <v>94</v>
      </c>
      <c r="F388" s="2" t="s">
        <v>2</v>
      </c>
      <c r="G388" s="2">
        <v>639</v>
      </c>
      <c r="H388" s="2">
        <v>62</v>
      </c>
      <c r="I388" s="2">
        <v>77</v>
      </c>
      <c r="J388" s="2">
        <v>90</v>
      </c>
      <c r="K388" s="2">
        <v>410</v>
      </c>
      <c r="L388" s="2">
        <v>351</v>
      </c>
      <c r="M388" s="2">
        <v>28</v>
      </c>
      <c r="N388" s="2">
        <v>48</v>
      </c>
      <c r="O388" s="2">
        <v>49</v>
      </c>
      <c r="P388" s="2">
        <v>226</v>
      </c>
      <c r="Q388" s="2">
        <v>288</v>
      </c>
      <c r="R388" s="2">
        <v>34</v>
      </c>
      <c r="S388" s="2">
        <v>29</v>
      </c>
      <c r="T388" s="2">
        <v>41</v>
      </c>
      <c r="U388" s="2">
        <v>184</v>
      </c>
      <c r="V388" s="2">
        <v>126</v>
      </c>
      <c r="W388" s="2" t="s">
        <v>721</v>
      </c>
      <c r="X388" s="2" t="s">
        <v>1452</v>
      </c>
      <c r="Y388" s="2" t="s">
        <v>94</v>
      </c>
      <c r="Z388" s="2" t="s">
        <v>249</v>
      </c>
      <c r="AA388" s="2">
        <v>39.744292999999999</v>
      </c>
      <c r="AB388" s="2">
        <v>11</v>
      </c>
      <c r="AC388" s="2">
        <v>639</v>
      </c>
      <c r="AG388"/>
    </row>
    <row r="389" spans="1:33">
      <c r="A389" s="2">
        <v>1001</v>
      </c>
      <c r="B389" s="2">
        <v>10300180</v>
      </c>
      <c r="C389" s="2" t="s">
        <v>1453</v>
      </c>
      <c r="D389" s="2" t="s">
        <v>33</v>
      </c>
      <c r="E389" s="2" t="s">
        <v>94</v>
      </c>
      <c r="F389" s="2" t="s">
        <v>2</v>
      </c>
      <c r="G389" s="2">
        <v>285</v>
      </c>
      <c r="H389" s="2">
        <v>30</v>
      </c>
      <c r="I389" s="2">
        <v>33</v>
      </c>
      <c r="J389" s="2">
        <v>42</v>
      </c>
      <c r="K389" s="2">
        <v>180</v>
      </c>
      <c r="L389" s="2">
        <v>144</v>
      </c>
      <c r="M389" s="2">
        <v>8</v>
      </c>
      <c r="N389" s="2">
        <v>16</v>
      </c>
      <c r="O389" s="2">
        <v>25</v>
      </c>
      <c r="P389" s="2">
        <v>95</v>
      </c>
      <c r="Q389" s="2">
        <v>141</v>
      </c>
      <c r="R389" s="2">
        <v>22</v>
      </c>
      <c r="S389" s="2">
        <v>17</v>
      </c>
      <c r="T389" s="2">
        <v>17</v>
      </c>
      <c r="U389" s="2">
        <v>85</v>
      </c>
      <c r="V389" s="2">
        <v>66</v>
      </c>
      <c r="W389" s="2" t="s">
        <v>721</v>
      </c>
      <c r="X389" s="2" t="s">
        <v>1454</v>
      </c>
      <c r="Y389" s="2" t="s">
        <v>94</v>
      </c>
      <c r="Z389" s="2" t="s">
        <v>249</v>
      </c>
      <c r="AA389" s="2">
        <v>55.504133000000003</v>
      </c>
      <c r="AB389" s="2">
        <v>11</v>
      </c>
      <c r="AC389" s="2">
        <v>285</v>
      </c>
      <c r="AG389"/>
    </row>
    <row r="390" spans="1:33">
      <c r="A390" s="2">
        <v>1002</v>
      </c>
      <c r="B390" s="2">
        <v>10300150</v>
      </c>
      <c r="C390" s="2" t="s">
        <v>1455</v>
      </c>
      <c r="D390" s="2" t="s">
        <v>33</v>
      </c>
      <c r="E390" s="2" t="s">
        <v>94</v>
      </c>
      <c r="F390" s="2" t="s">
        <v>2</v>
      </c>
      <c r="G390" s="2">
        <v>326</v>
      </c>
      <c r="H390" s="2">
        <v>25</v>
      </c>
      <c r="I390" s="2">
        <v>37</v>
      </c>
      <c r="J390" s="2">
        <v>40</v>
      </c>
      <c r="K390" s="2">
        <v>224</v>
      </c>
      <c r="L390" s="2">
        <v>178</v>
      </c>
      <c r="M390" s="2">
        <v>16</v>
      </c>
      <c r="N390" s="2">
        <v>20</v>
      </c>
      <c r="O390" s="2">
        <v>21</v>
      </c>
      <c r="P390" s="2">
        <v>121</v>
      </c>
      <c r="Q390" s="2">
        <v>148</v>
      </c>
      <c r="R390" s="2">
        <v>9</v>
      </c>
      <c r="S390" s="2">
        <v>17</v>
      </c>
      <c r="T390" s="2">
        <v>19</v>
      </c>
      <c r="U390" s="2">
        <v>103</v>
      </c>
      <c r="V390" s="2">
        <v>72</v>
      </c>
      <c r="W390" s="2" t="s">
        <v>721</v>
      </c>
      <c r="X390" s="2" t="s">
        <v>1456</v>
      </c>
      <c r="Y390" s="2" t="s">
        <v>94</v>
      </c>
      <c r="Z390" s="2" t="s">
        <v>249</v>
      </c>
      <c r="AA390" s="2">
        <v>30.42916</v>
      </c>
      <c r="AB390" s="2">
        <v>11</v>
      </c>
      <c r="AC390" s="2">
        <v>326</v>
      </c>
      <c r="AG390"/>
    </row>
    <row r="391" spans="1:33">
      <c r="A391" s="2">
        <v>1003</v>
      </c>
      <c r="B391" s="2">
        <v>10313023</v>
      </c>
      <c r="C391" s="2" t="s">
        <v>1457</v>
      </c>
      <c r="D391" s="2" t="s">
        <v>33</v>
      </c>
      <c r="E391" s="2" t="s">
        <v>94</v>
      </c>
      <c r="F391" s="2" t="s">
        <v>861</v>
      </c>
      <c r="G391" s="2">
        <v>332</v>
      </c>
      <c r="H391" s="2">
        <v>35</v>
      </c>
      <c r="I391" s="2">
        <v>52</v>
      </c>
      <c r="J391" s="2">
        <v>48</v>
      </c>
      <c r="K391" s="2">
        <v>197</v>
      </c>
      <c r="L391" s="2">
        <v>157</v>
      </c>
      <c r="M391" s="2">
        <v>15</v>
      </c>
      <c r="N391" s="2">
        <v>30</v>
      </c>
      <c r="O391" s="2">
        <v>13</v>
      </c>
      <c r="P391" s="2">
        <v>99</v>
      </c>
      <c r="Q391" s="2">
        <v>175</v>
      </c>
      <c r="R391" s="2">
        <v>20</v>
      </c>
      <c r="S391" s="2">
        <v>22</v>
      </c>
      <c r="T391" s="2">
        <v>35</v>
      </c>
      <c r="U391" s="2">
        <v>98</v>
      </c>
      <c r="V391" s="2">
        <v>64</v>
      </c>
      <c r="W391" s="2" t="s">
        <v>773</v>
      </c>
      <c r="X391" s="2" t="s">
        <v>1458</v>
      </c>
      <c r="Y391" s="2" t="s">
        <v>94</v>
      </c>
      <c r="Z391" s="2" t="s">
        <v>249</v>
      </c>
      <c r="AA391" s="2">
        <v>5361.455328</v>
      </c>
      <c r="AB391" s="2">
        <v>11</v>
      </c>
      <c r="AC391" s="2">
        <v>332</v>
      </c>
      <c r="AG391"/>
    </row>
    <row r="392" spans="1:33">
      <c r="A392" s="2">
        <v>1018</v>
      </c>
      <c r="B392" s="2">
        <v>80300000</v>
      </c>
      <c r="C392" s="2" t="s">
        <v>1459</v>
      </c>
      <c r="D392" s="2" t="s">
        <v>34</v>
      </c>
      <c r="E392" s="2" t="s">
        <v>102</v>
      </c>
      <c r="F392" s="2" t="s">
        <v>2</v>
      </c>
      <c r="G392" s="2">
        <v>1400</v>
      </c>
      <c r="H392" s="2">
        <v>74</v>
      </c>
      <c r="I392" s="2">
        <v>102</v>
      </c>
      <c r="J392" s="2">
        <v>74</v>
      </c>
      <c r="K392" s="2">
        <v>1150</v>
      </c>
      <c r="L392" s="2">
        <v>798</v>
      </c>
      <c r="M392" s="2">
        <v>36</v>
      </c>
      <c r="N392" s="2">
        <v>49</v>
      </c>
      <c r="O392" s="2">
        <v>50</v>
      </c>
      <c r="P392" s="2">
        <v>663</v>
      </c>
      <c r="Q392" s="2">
        <v>602</v>
      </c>
      <c r="R392" s="2">
        <v>38</v>
      </c>
      <c r="S392" s="2">
        <v>53</v>
      </c>
      <c r="T392" s="2">
        <v>24</v>
      </c>
      <c r="U392" s="2">
        <v>487</v>
      </c>
      <c r="V392" s="2">
        <v>345</v>
      </c>
      <c r="W392" s="2" t="s">
        <v>721</v>
      </c>
      <c r="X392" s="2" t="s">
        <v>1460</v>
      </c>
      <c r="Y392" s="2" t="s">
        <v>102</v>
      </c>
      <c r="Z392" s="2" t="s">
        <v>249</v>
      </c>
      <c r="AA392" s="2">
        <v>22.206914999999999</v>
      </c>
      <c r="AB392" s="2">
        <v>12</v>
      </c>
      <c r="AC392" s="2">
        <v>1400</v>
      </c>
      <c r="AG392"/>
    </row>
    <row r="393" spans="1:33">
      <c r="A393" s="2">
        <v>1019</v>
      </c>
      <c r="B393" s="2">
        <v>80300010</v>
      </c>
      <c r="C393" s="2" t="s">
        <v>1461</v>
      </c>
      <c r="D393" s="2" t="s">
        <v>34</v>
      </c>
      <c r="E393" s="2" t="s">
        <v>102</v>
      </c>
      <c r="F393" s="2" t="s">
        <v>2</v>
      </c>
      <c r="G393" s="2">
        <v>532</v>
      </c>
      <c r="H393" s="2">
        <v>50</v>
      </c>
      <c r="I393" s="2">
        <v>36</v>
      </c>
      <c r="J393" s="2">
        <v>19</v>
      </c>
      <c r="K393" s="2">
        <v>427</v>
      </c>
      <c r="L393" s="2">
        <v>284</v>
      </c>
      <c r="M393" s="2">
        <v>21</v>
      </c>
      <c r="N393" s="2">
        <v>13</v>
      </c>
      <c r="O393" s="2">
        <v>8</v>
      </c>
      <c r="P393" s="2">
        <v>242</v>
      </c>
      <c r="Q393" s="2">
        <v>248</v>
      </c>
      <c r="R393" s="2">
        <v>29</v>
      </c>
      <c r="S393" s="2">
        <v>23</v>
      </c>
      <c r="T393" s="2">
        <v>11</v>
      </c>
      <c r="U393" s="2">
        <v>185</v>
      </c>
      <c r="V393" s="2">
        <v>155</v>
      </c>
      <c r="W393" s="2" t="s">
        <v>721</v>
      </c>
      <c r="X393" s="2" t="s">
        <v>1462</v>
      </c>
      <c r="Y393" s="2" t="s">
        <v>102</v>
      </c>
      <c r="Z393" s="2" t="s">
        <v>249</v>
      </c>
      <c r="AA393" s="2">
        <v>3.9754689999999999</v>
      </c>
      <c r="AB393" s="2">
        <v>12</v>
      </c>
      <c r="AC393" s="2">
        <v>532</v>
      </c>
      <c r="AG393"/>
    </row>
    <row r="394" spans="1:33">
      <c r="A394" s="2">
        <v>1020</v>
      </c>
      <c r="B394" s="2">
        <v>80300020</v>
      </c>
      <c r="C394" s="2" t="s">
        <v>1463</v>
      </c>
      <c r="D394" s="2" t="s">
        <v>34</v>
      </c>
      <c r="E394" s="2" t="s">
        <v>102</v>
      </c>
      <c r="F394" s="2" t="s">
        <v>2</v>
      </c>
      <c r="G394" s="2">
        <v>866</v>
      </c>
      <c r="H394" s="2">
        <v>75</v>
      </c>
      <c r="I394" s="2">
        <v>113</v>
      </c>
      <c r="J394" s="2">
        <v>71</v>
      </c>
      <c r="K394" s="2">
        <v>607</v>
      </c>
      <c r="L394" s="2">
        <v>480</v>
      </c>
      <c r="M394" s="2">
        <v>31</v>
      </c>
      <c r="N394" s="2">
        <v>61</v>
      </c>
      <c r="O394" s="2">
        <v>31</v>
      </c>
      <c r="P394" s="2">
        <v>357</v>
      </c>
      <c r="Q394" s="2">
        <v>386</v>
      </c>
      <c r="R394" s="2">
        <v>44</v>
      </c>
      <c r="S394" s="2">
        <v>52</v>
      </c>
      <c r="T394" s="2">
        <v>40</v>
      </c>
      <c r="U394" s="2">
        <v>250</v>
      </c>
      <c r="V394" s="2">
        <v>132</v>
      </c>
      <c r="W394" s="2" t="s">
        <v>721</v>
      </c>
      <c r="X394" s="2" t="s">
        <v>1464</v>
      </c>
      <c r="Y394" s="2" t="s">
        <v>102</v>
      </c>
      <c r="Z394" s="2" t="s">
        <v>249</v>
      </c>
      <c r="AA394" s="2">
        <v>13.546556000000001</v>
      </c>
      <c r="AB394" s="2">
        <v>12</v>
      </c>
      <c r="AC394" s="2">
        <v>866</v>
      </c>
      <c r="AG394"/>
    </row>
    <row r="395" spans="1:33">
      <c r="A395" s="2">
        <v>1021</v>
      </c>
      <c r="B395" s="2">
        <v>80400000</v>
      </c>
      <c r="C395" s="2" t="s">
        <v>1465</v>
      </c>
      <c r="D395" s="2" t="s">
        <v>34</v>
      </c>
      <c r="E395" s="2" t="s">
        <v>103</v>
      </c>
      <c r="F395" s="2" t="s">
        <v>2</v>
      </c>
      <c r="G395" s="2">
        <v>595</v>
      </c>
      <c r="H395" s="2">
        <v>58</v>
      </c>
      <c r="I395" s="2">
        <v>85</v>
      </c>
      <c r="J395" s="2">
        <v>71</v>
      </c>
      <c r="K395" s="2">
        <v>381</v>
      </c>
      <c r="L395" s="2">
        <v>292</v>
      </c>
      <c r="M395" s="2">
        <v>30</v>
      </c>
      <c r="N395" s="2">
        <v>33</v>
      </c>
      <c r="O395" s="2">
        <v>36</v>
      </c>
      <c r="P395" s="2">
        <v>193</v>
      </c>
      <c r="Q395" s="2">
        <v>303</v>
      </c>
      <c r="R395" s="2">
        <v>28</v>
      </c>
      <c r="S395" s="2">
        <v>52</v>
      </c>
      <c r="T395" s="2">
        <v>35</v>
      </c>
      <c r="U395" s="2">
        <v>188</v>
      </c>
      <c r="V395" s="2">
        <v>136</v>
      </c>
      <c r="W395" s="2" t="s">
        <v>721</v>
      </c>
      <c r="X395" s="2" t="s">
        <v>1466</v>
      </c>
      <c r="Y395" s="2" t="s">
        <v>208</v>
      </c>
      <c r="Z395" s="2" t="s">
        <v>249</v>
      </c>
      <c r="AA395" s="2">
        <v>44.897416999999997</v>
      </c>
      <c r="AB395" s="2">
        <v>11</v>
      </c>
      <c r="AC395" s="2">
        <v>595</v>
      </c>
      <c r="AG395"/>
    </row>
    <row r="396" spans="1:33">
      <c r="A396" s="2">
        <v>1022</v>
      </c>
      <c r="B396" s="2">
        <v>80400020</v>
      </c>
      <c r="C396" s="2" t="s">
        <v>1467</v>
      </c>
      <c r="D396" s="2" t="s">
        <v>34</v>
      </c>
      <c r="E396" s="2" t="s">
        <v>103</v>
      </c>
      <c r="F396" s="2" t="s">
        <v>2</v>
      </c>
      <c r="G396" s="2">
        <v>437</v>
      </c>
      <c r="H396" s="2">
        <v>40</v>
      </c>
      <c r="I396" s="2">
        <v>57</v>
      </c>
      <c r="J396" s="2">
        <v>53</v>
      </c>
      <c r="K396" s="2">
        <v>287</v>
      </c>
      <c r="L396" s="2">
        <v>233</v>
      </c>
      <c r="M396" s="2">
        <v>24</v>
      </c>
      <c r="N396" s="2">
        <v>27</v>
      </c>
      <c r="O396" s="2">
        <v>29</v>
      </c>
      <c r="P396" s="2">
        <v>153</v>
      </c>
      <c r="Q396" s="2">
        <v>204</v>
      </c>
      <c r="R396" s="2">
        <v>16</v>
      </c>
      <c r="S396" s="2">
        <v>30</v>
      </c>
      <c r="T396" s="2">
        <v>24</v>
      </c>
      <c r="U396" s="2">
        <v>134</v>
      </c>
      <c r="V396" s="2">
        <v>101</v>
      </c>
      <c r="W396" s="2" t="s">
        <v>721</v>
      </c>
      <c r="X396" s="2" t="s">
        <v>1468</v>
      </c>
      <c r="Y396" s="2" t="s">
        <v>208</v>
      </c>
      <c r="Z396" s="2" t="s">
        <v>249</v>
      </c>
      <c r="AA396" s="2">
        <v>42.882026000000003</v>
      </c>
      <c r="AB396" s="2">
        <v>11</v>
      </c>
      <c r="AC396" s="2">
        <v>437</v>
      </c>
      <c r="AG396"/>
    </row>
    <row r="397" spans="1:33">
      <c r="A397" s="2">
        <v>1023</v>
      </c>
      <c r="B397" s="2">
        <v>80400130</v>
      </c>
      <c r="C397" s="2" t="s">
        <v>1469</v>
      </c>
      <c r="D397" s="2" t="s">
        <v>34</v>
      </c>
      <c r="E397" s="2" t="s">
        <v>103</v>
      </c>
      <c r="F397" s="2" t="s">
        <v>2</v>
      </c>
      <c r="G397" s="2">
        <v>566</v>
      </c>
      <c r="H397" s="2">
        <v>37</v>
      </c>
      <c r="I397" s="2">
        <v>65</v>
      </c>
      <c r="J397" s="2">
        <v>65</v>
      </c>
      <c r="K397" s="2">
        <v>399</v>
      </c>
      <c r="L397" s="2">
        <v>297</v>
      </c>
      <c r="M397" s="2">
        <v>21</v>
      </c>
      <c r="N397" s="2">
        <v>36</v>
      </c>
      <c r="O397" s="2">
        <v>38</v>
      </c>
      <c r="P397" s="2">
        <v>202</v>
      </c>
      <c r="Q397" s="2">
        <v>269</v>
      </c>
      <c r="R397" s="2">
        <v>16</v>
      </c>
      <c r="S397" s="2">
        <v>29</v>
      </c>
      <c r="T397" s="2">
        <v>27</v>
      </c>
      <c r="U397" s="2">
        <v>197</v>
      </c>
      <c r="V397" s="2">
        <v>127</v>
      </c>
      <c r="W397" s="2" t="s">
        <v>721</v>
      </c>
      <c r="X397" s="2" t="s">
        <v>1470</v>
      </c>
      <c r="Y397" s="2" t="s">
        <v>195</v>
      </c>
      <c r="Z397" s="2" t="s">
        <v>249</v>
      </c>
      <c r="AA397" s="2">
        <v>32.597223999999997</v>
      </c>
      <c r="AB397" s="2">
        <v>11</v>
      </c>
      <c r="AC397" s="2">
        <v>566</v>
      </c>
      <c r="AG397"/>
    </row>
    <row r="398" spans="1:33">
      <c r="A398" s="2">
        <v>1024</v>
      </c>
      <c r="B398" s="2">
        <v>80400140</v>
      </c>
      <c r="C398" s="2" t="s">
        <v>1471</v>
      </c>
      <c r="D398" s="2" t="s">
        <v>34</v>
      </c>
      <c r="E398" s="2" t="s">
        <v>103</v>
      </c>
      <c r="F398" s="2" t="s">
        <v>2</v>
      </c>
      <c r="G398" s="2">
        <v>317</v>
      </c>
      <c r="H398" s="2">
        <v>23</v>
      </c>
      <c r="I398" s="2">
        <v>36</v>
      </c>
      <c r="J398" s="2">
        <v>49</v>
      </c>
      <c r="K398" s="2">
        <v>209</v>
      </c>
      <c r="L398" s="2">
        <v>172</v>
      </c>
      <c r="M398" s="2">
        <v>14</v>
      </c>
      <c r="N398" s="2">
        <v>21</v>
      </c>
      <c r="O398" s="2">
        <v>27</v>
      </c>
      <c r="P398" s="2">
        <v>110</v>
      </c>
      <c r="Q398" s="2">
        <v>145</v>
      </c>
      <c r="R398" s="2">
        <v>9</v>
      </c>
      <c r="S398" s="2">
        <v>15</v>
      </c>
      <c r="T398" s="2">
        <v>22</v>
      </c>
      <c r="U398" s="2">
        <v>99</v>
      </c>
      <c r="V398" s="2">
        <v>75</v>
      </c>
      <c r="W398" s="2" t="s">
        <v>721</v>
      </c>
      <c r="X398" s="2" t="s">
        <v>1472</v>
      </c>
      <c r="Y398" s="2" t="s">
        <v>195</v>
      </c>
      <c r="Z398" s="2" t="s">
        <v>249</v>
      </c>
      <c r="AA398" s="2">
        <v>21.488012000000001</v>
      </c>
      <c r="AB398" s="2">
        <v>11</v>
      </c>
      <c r="AC398" s="2">
        <v>317</v>
      </c>
      <c r="AG398"/>
    </row>
    <row r="399" spans="1:33">
      <c r="A399" s="2">
        <v>1025</v>
      </c>
      <c r="B399" s="2">
        <v>80400150</v>
      </c>
      <c r="C399" s="2" t="s">
        <v>1473</v>
      </c>
      <c r="D399" s="2" t="s">
        <v>34</v>
      </c>
      <c r="E399" s="2" t="s">
        <v>103</v>
      </c>
      <c r="F399" s="2" t="s">
        <v>2</v>
      </c>
      <c r="G399" s="2">
        <v>426</v>
      </c>
      <c r="H399" s="2">
        <v>50</v>
      </c>
      <c r="I399" s="2">
        <v>67</v>
      </c>
      <c r="J399" s="2">
        <v>53</v>
      </c>
      <c r="K399" s="2">
        <v>256</v>
      </c>
      <c r="L399" s="2">
        <v>227</v>
      </c>
      <c r="M399" s="2">
        <v>34</v>
      </c>
      <c r="N399" s="2">
        <v>28</v>
      </c>
      <c r="O399" s="2">
        <v>26</v>
      </c>
      <c r="P399" s="2">
        <v>139</v>
      </c>
      <c r="Q399" s="2">
        <v>199</v>
      </c>
      <c r="R399" s="2">
        <v>16</v>
      </c>
      <c r="S399" s="2">
        <v>39</v>
      </c>
      <c r="T399" s="2">
        <v>27</v>
      </c>
      <c r="U399" s="2">
        <v>117</v>
      </c>
      <c r="V399" s="2">
        <v>84</v>
      </c>
      <c r="W399" s="2" t="s">
        <v>721</v>
      </c>
      <c r="X399" s="2" t="s">
        <v>1474</v>
      </c>
      <c r="Y399" s="2" t="s">
        <v>195</v>
      </c>
      <c r="Z399" s="2" t="s">
        <v>249</v>
      </c>
      <c r="AA399" s="2">
        <v>21.582616000000002</v>
      </c>
      <c r="AB399" s="2">
        <v>11</v>
      </c>
      <c r="AC399" s="2">
        <v>426</v>
      </c>
      <c r="AG399"/>
    </row>
    <row r="400" spans="1:33">
      <c r="A400" s="2">
        <v>1026</v>
      </c>
      <c r="B400" s="2">
        <v>80400160</v>
      </c>
      <c r="C400" s="2" t="s">
        <v>1475</v>
      </c>
      <c r="D400" s="2" t="s">
        <v>34</v>
      </c>
      <c r="E400" s="2" t="s">
        <v>103</v>
      </c>
      <c r="F400" s="2" t="s">
        <v>2</v>
      </c>
      <c r="G400" s="2">
        <v>412</v>
      </c>
      <c r="H400" s="2">
        <v>39</v>
      </c>
      <c r="I400" s="2">
        <v>51</v>
      </c>
      <c r="J400" s="2">
        <v>49</v>
      </c>
      <c r="K400" s="2">
        <v>273</v>
      </c>
      <c r="L400" s="2">
        <v>214</v>
      </c>
      <c r="M400" s="2">
        <v>21</v>
      </c>
      <c r="N400" s="2">
        <v>24</v>
      </c>
      <c r="O400" s="2">
        <v>23</v>
      </c>
      <c r="P400" s="2">
        <v>146</v>
      </c>
      <c r="Q400" s="2">
        <v>198</v>
      </c>
      <c r="R400" s="2">
        <v>18</v>
      </c>
      <c r="S400" s="2">
        <v>27</v>
      </c>
      <c r="T400" s="2">
        <v>26</v>
      </c>
      <c r="U400" s="2">
        <v>127</v>
      </c>
      <c r="V400" s="2">
        <v>91</v>
      </c>
      <c r="W400" s="2" t="s">
        <v>721</v>
      </c>
      <c r="X400" s="2" t="s">
        <v>1476</v>
      </c>
      <c r="Y400" s="2" t="s">
        <v>195</v>
      </c>
      <c r="Z400" s="2" t="s">
        <v>249</v>
      </c>
      <c r="AA400" s="2">
        <v>30.725795000000002</v>
      </c>
      <c r="AB400" s="2">
        <v>11</v>
      </c>
      <c r="AC400" s="2">
        <v>412</v>
      </c>
      <c r="AG400"/>
    </row>
    <row r="401" spans="1:33">
      <c r="A401" s="2">
        <v>1027</v>
      </c>
      <c r="B401" s="2">
        <v>80400170</v>
      </c>
      <c r="C401" s="2" t="s">
        <v>1477</v>
      </c>
      <c r="D401" s="2" t="s">
        <v>34</v>
      </c>
      <c r="E401" s="2" t="s">
        <v>103</v>
      </c>
      <c r="F401" s="2" t="s">
        <v>2</v>
      </c>
      <c r="G401" s="2">
        <v>679</v>
      </c>
      <c r="H401" s="2">
        <v>61</v>
      </c>
      <c r="I401" s="2">
        <v>88</v>
      </c>
      <c r="J401" s="2">
        <v>139</v>
      </c>
      <c r="K401" s="2">
        <v>391</v>
      </c>
      <c r="L401" s="2">
        <v>344</v>
      </c>
      <c r="M401" s="2">
        <v>30</v>
      </c>
      <c r="N401" s="2">
        <v>47</v>
      </c>
      <c r="O401" s="2">
        <v>62</v>
      </c>
      <c r="P401" s="2">
        <v>205</v>
      </c>
      <c r="Q401" s="2">
        <v>335</v>
      </c>
      <c r="R401" s="2">
        <v>31</v>
      </c>
      <c r="S401" s="2">
        <v>41</v>
      </c>
      <c r="T401" s="2">
        <v>77</v>
      </c>
      <c r="U401" s="2">
        <v>186</v>
      </c>
      <c r="V401" s="2">
        <v>131</v>
      </c>
      <c r="W401" s="2" t="s">
        <v>721</v>
      </c>
      <c r="X401" s="2" t="s">
        <v>1478</v>
      </c>
      <c r="Y401" s="2" t="s">
        <v>195</v>
      </c>
      <c r="Z401" s="2" t="s">
        <v>249</v>
      </c>
      <c r="AA401" s="2">
        <v>46.644497000000001</v>
      </c>
      <c r="AB401" s="2">
        <v>11</v>
      </c>
      <c r="AC401" s="2">
        <v>679</v>
      </c>
      <c r="AG401"/>
    </row>
    <row r="402" spans="1:33">
      <c r="A402" s="2">
        <v>1038</v>
      </c>
      <c r="B402" s="2">
        <v>80400310</v>
      </c>
      <c r="C402" s="2" t="s">
        <v>1479</v>
      </c>
      <c r="D402" s="2" t="s">
        <v>34</v>
      </c>
      <c r="E402" s="2" t="s">
        <v>103</v>
      </c>
      <c r="F402" s="2" t="s">
        <v>2</v>
      </c>
      <c r="G402" s="2">
        <v>506</v>
      </c>
      <c r="H402" s="2">
        <v>67</v>
      </c>
      <c r="I402" s="2">
        <v>69</v>
      </c>
      <c r="J402" s="2">
        <v>68</v>
      </c>
      <c r="K402" s="2">
        <v>302</v>
      </c>
      <c r="L402" s="2">
        <v>277</v>
      </c>
      <c r="M402" s="2">
        <v>43</v>
      </c>
      <c r="N402" s="2">
        <v>29</v>
      </c>
      <c r="O402" s="2">
        <v>34</v>
      </c>
      <c r="P402" s="2">
        <v>171</v>
      </c>
      <c r="Q402" s="2">
        <v>229</v>
      </c>
      <c r="R402" s="2">
        <v>24</v>
      </c>
      <c r="S402" s="2">
        <v>40</v>
      </c>
      <c r="T402" s="2">
        <v>34</v>
      </c>
      <c r="U402" s="2">
        <v>131</v>
      </c>
      <c r="V402" s="2">
        <v>99</v>
      </c>
      <c r="W402" s="2" t="s">
        <v>721</v>
      </c>
      <c r="X402" s="2" t="s">
        <v>1480</v>
      </c>
      <c r="Y402" s="2" t="s">
        <v>208</v>
      </c>
      <c r="Z402" s="2" t="s">
        <v>249</v>
      </c>
      <c r="AA402" s="2">
        <v>54.57591</v>
      </c>
      <c r="AB402" s="2">
        <v>11</v>
      </c>
      <c r="AC402" s="2">
        <v>506</v>
      </c>
      <c r="AG402"/>
    </row>
    <row r="403" spans="1:33">
      <c r="A403" s="2">
        <v>1052</v>
      </c>
      <c r="B403" s="2">
        <v>80600060</v>
      </c>
      <c r="C403" s="2" t="s">
        <v>1481</v>
      </c>
      <c r="D403" s="2" t="s">
        <v>34</v>
      </c>
      <c r="E403" s="2" t="s">
        <v>105</v>
      </c>
      <c r="F403" s="2" t="s">
        <v>2</v>
      </c>
      <c r="G403" s="2">
        <v>285</v>
      </c>
      <c r="H403" s="2">
        <v>38</v>
      </c>
      <c r="I403" s="2">
        <v>39</v>
      </c>
      <c r="J403" s="2">
        <v>27</v>
      </c>
      <c r="K403" s="2">
        <v>181</v>
      </c>
      <c r="L403" s="2">
        <v>154</v>
      </c>
      <c r="M403" s="2">
        <v>18</v>
      </c>
      <c r="N403" s="2">
        <v>24</v>
      </c>
      <c r="O403" s="2">
        <v>14</v>
      </c>
      <c r="P403" s="2">
        <v>98</v>
      </c>
      <c r="Q403" s="2">
        <v>131</v>
      </c>
      <c r="R403" s="2">
        <v>20</v>
      </c>
      <c r="S403" s="2">
        <v>15</v>
      </c>
      <c r="T403" s="2">
        <v>13</v>
      </c>
      <c r="U403" s="2">
        <v>83</v>
      </c>
      <c r="V403" s="2">
        <v>70</v>
      </c>
      <c r="W403" s="2" t="s">
        <v>721</v>
      </c>
      <c r="X403" s="2" t="s">
        <v>1482</v>
      </c>
      <c r="Y403" s="2" t="s">
        <v>645</v>
      </c>
      <c r="Z403" s="2" t="s">
        <v>249</v>
      </c>
      <c r="AA403" s="2">
        <v>8.5055700000000005</v>
      </c>
      <c r="AB403" s="2">
        <v>11</v>
      </c>
      <c r="AC403" s="2">
        <v>285</v>
      </c>
      <c r="AG403"/>
    </row>
    <row r="404" spans="1:33">
      <c r="A404" s="2">
        <v>1053</v>
      </c>
      <c r="B404" s="2">
        <v>80600080</v>
      </c>
      <c r="C404" s="2" t="s">
        <v>1483</v>
      </c>
      <c r="D404" s="2" t="s">
        <v>34</v>
      </c>
      <c r="E404" s="2" t="s">
        <v>105</v>
      </c>
      <c r="F404" s="2" t="s">
        <v>2</v>
      </c>
      <c r="G404" s="2">
        <v>329</v>
      </c>
      <c r="H404" s="2">
        <v>51</v>
      </c>
      <c r="I404" s="2">
        <v>68</v>
      </c>
      <c r="J404" s="2">
        <v>24</v>
      </c>
      <c r="K404" s="2">
        <v>186</v>
      </c>
      <c r="L404" s="2">
        <v>187</v>
      </c>
      <c r="M404" s="2">
        <v>31</v>
      </c>
      <c r="N404" s="2">
        <v>43</v>
      </c>
      <c r="O404" s="2">
        <v>11</v>
      </c>
      <c r="P404" s="2">
        <v>102</v>
      </c>
      <c r="Q404" s="2">
        <v>142</v>
      </c>
      <c r="R404" s="2">
        <v>20</v>
      </c>
      <c r="S404" s="2">
        <v>25</v>
      </c>
      <c r="T404" s="2">
        <v>13</v>
      </c>
      <c r="U404" s="2">
        <v>84</v>
      </c>
      <c r="V404" s="2">
        <v>59</v>
      </c>
      <c r="W404" s="2" t="s">
        <v>721</v>
      </c>
      <c r="X404" s="2" t="s">
        <v>1484</v>
      </c>
      <c r="Y404" s="2" t="s">
        <v>651</v>
      </c>
      <c r="Z404" s="2" t="s">
        <v>249</v>
      </c>
      <c r="AA404" s="2">
        <v>4.3396610000000004</v>
      </c>
      <c r="AB404" s="2">
        <v>11</v>
      </c>
      <c r="AC404" s="2">
        <v>329</v>
      </c>
      <c r="AG404"/>
    </row>
    <row r="405" spans="1:33">
      <c r="A405" s="2">
        <v>1067</v>
      </c>
      <c r="B405" s="2">
        <v>80600090</v>
      </c>
      <c r="C405" s="2" t="s">
        <v>1485</v>
      </c>
      <c r="D405" s="2" t="s">
        <v>34</v>
      </c>
      <c r="E405" s="2" t="s">
        <v>105</v>
      </c>
      <c r="F405" s="2" t="s">
        <v>2</v>
      </c>
      <c r="G405" s="2">
        <v>400</v>
      </c>
      <c r="H405" s="2">
        <v>57</v>
      </c>
      <c r="I405" s="2">
        <v>68</v>
      </c>
      <c r="J405" s="2">
        <v>42</v>
      </c>
      <c r="K405" s="2">
        <v>233</v>
      </c>
      <c r="L405" s="2">
        <v>201</v>
      </c>
      <c r="M405" s="2">
        <v>22</v>
      </c>
      <c r="N405" s="2">
        <v>33</v>
      </c>
      <c r="O405" s="2">
        <v>26</v>
      </c>
      <c r="P405" s="2">
        <v>120</v>
      </c>
      <c r="Q405" s="2">
        <v>199</v>
      </c>
      <c r="R405" s="2">
        <v>35</v>
      </c>
      <c r="S405" s="2">
        <v>35</v>
      </c>
      <c r="T405" s="2">
        <v>16</v>
      </c>
      <c r="U405" s="2">
        <v>113</v>
      </c>
      <c r="V405" s="2">
        <v>78</v>
      </c>
      <c r="W405" s="2" t="s">
        <v>721</v>
      </c>
      <c r="X405" s="2" t="s">
        <v>1486</v>
      </c>
      <c r="Y405" s="2" t="s">
        <v>651</v>
      </c>
      <c r="Z405" s="2" t="s">
        <v>249</v>
      </c>
      <c r="AA405" s="2">
        <v>3.139135</v>
      </c>
      <c r="AB405" s="2">
        <v>11</v>
      </c>
      <c r="AC405" s="2">
        <v>400</v>
      </c>
      <c r="AG405"/>
    </row>
    <row r="406" spans="1:33">
      <c r="A406" s="2">
        <v>1068</v>
      </c>
      <c r="B406" s="2">
        <v>80600000</v>
      </c>
      <c r="C406" s="2" t="s">
        <v>1487</v>
      </c>
      <c r="D406" s="2" t="s">
        <v>34</v>
      </c>
      <c r="E406" s="2" t="s">
        <v>105</v>
      </c>
      <c r="F406" s="2" t="s">
        <v>2</v>
      </c>
      <c r="G406" s="2">
        <v>423</v>
      </c>
      <c r="H406" s="2">
        <v>53</v>
      </c>
      <c r="I406" s="2">
        <v>103</v>
      </c>
      <c r="J406" s="2">
        <v>36</v>
      </c>
      <c r="K406" s="2">
        <v>231</v>
      </c>
      <c r="L406" s="2">
        <v>216</v>
      </c>
      <c r="M406" s="2">
        <v>24</v>
      </c>
      <c r="N406" s="2">
        <v>55</v>
      </c>
      <c r="O406" s="2">
        <v>23</v>
      </c>
      <c r="P406" s="2">
        <v>114</v>
      </c>
      <c r="Q406" s="2">
        <v>207</v>
      </c>
      <c r="R406" s="2">
        <v>29</v>
      </c>
      <c r="S406" s="2">
        <v>48</v>
      </c>
      <c r="T406" s="2">
        <v>13</v>
      </c>
      <c r="U406" s="2">
        <v>117</v>
      </c>
      <c r="V406" s="2">
        <v>96</v>
      </c>
      <c r="W406" s="2" t="s">
        <v>721</v>
      </c>
      <c r="X406" s="2" t="s">
        <v>1488</v>
      </c>
      <c r="Y406" s="2" t="s">
        <v>126</v>
      </c>
      <c r="Z406" s="2" t="s">
        <v>249</v>
      </c>
      <c r="AA406" s="2">
        <v>4.2923580000000001</v>
      </c>
      <c r="AB406" s="2">
        <v>11</v>
      </c>
      <c r="AC406" s="2">
        <v>423</v>
      </c>
      <c r="AG406"/>
    </row>
    <row r="407" spans="1:33">
      <c r="A407" s="2">
        <v>1069</v>
      </c>
      <c r="B407" s="2">
        <v>80600050</v>
      </c>
      <c r="C407" s="2" t="s">
        <v>1489</v>
      </c>
      <c r="D407" s="2" t="s">
        <v>34</v>
      </c>
      <c r="E407" s="2" t="s">
        <v>105</v>
      </c>
      <c r="F407" s="2" t="s">
        <v>2</v>
      </c>
      <c r="G407" s="2">
        <v>967</v>
      </c>
      <c r="H407" s="2">
        <v>116</v>
      </c>
      <c r="I407" s="2">
        <v>160</v>
      </c>
      <c r="J407" s="2">
        <v>139</v>
      </c>
      <c r="K407" s="2">
        <v>552</v>
      </c>
      <c r="L407" s="2">
        <v>483</v>
      </c>
      <c r="M407" s="2">
        <v>56</v>
      </c>
      <c r="N407" s="2">
        <v>76</v>
      </c>
      <c r="O407" s="2">
        <v>68</v>
      </c>
      <c r="P407" s="2">
        <v>283</v>
      </c>
      <c r="Q407" s="2">
        <v>484</v>
      </c>
      <c r="R407" s="2">
        <v>60</v>
      </c>
      <c r="S407" s="2">
        <v>84</v>
      </c>
      <c r="T407" s="2">
        <v>71</v>
      </c>
      <c r="U407" s="2">
        <v>269</v>
      </c>
      <c r="V407" s="2">
        <v>192</v>
      </c>
      <c r="W407" s="2" t="s">
        <v>721</v>
      </c>
      <c r="X407" s="2" t="s">
        <v>1490</v>
      </c>
      <c r="Y407" s="2" t="s">
        <v>645</v>
      </c>
      <c r="Z407" s="2" t="s">
        <v>249</v>
      </c>
      <c r="AA407" s="2">
        <v>86.343571999999995</v>
      </c>
      <c r="AB407" s="2">
        <v>11</v>
      </c>
      <c r="AC407" s="2">
        <v>967</v>
      </c>
      <c r="AG407"/>
    </row>
    <row r="408" spans="1:33">
      <c r="A408" s="2">
        <v>1070</v>
      </c>
      <c r="B408" s="2">
        <v>80600070</v>
      </c>
      <c r="C408" s="2" t="s">
        <v>1491</v>
      </c>
      <c r="D408" s="2" t="s">
        <v>34</v>
      </c>
      <c r="E408" s="2" t="s">
        <v>105</v>
      </c>
      <c r="F408" s="2" t="s">
        <v>2</v>
      </c>
      <c r="G408" s="2">
        <v>1140</v>
      </c>
      <c r="H408" s="2">
        <v>164</v>
      </c>
      <c r="I408" s="2">
        <v>243</v>
      </c>
      <c r="J408" s="2">
        <v>122</v>
      </c>
      <c r="K408" s="2">
        <v>611</v>
      </c>
      <c r="L408" s="2">
        <v>604</v>
      </c>
      <c r="M408" s="2">
        <v>83</v>
      </c>
      <c r="N408" s="2">
        <v>139</v>
      </c>
      <c r="O408" s="2">
        <v>58</v>
      </c>
      <c r="P408" s="2">
        <v>324</v>
      </c>
      <c r="Q408" s="2">
        <v>536</v>
      </c>
      <c r="R408" s="2">
        <v>81</v>
      </c>
      <c r="S408" s="2">
        <v>104</v>
      </c>
      <c r="T408" s="2">
        <v>64</v>
      </c>
      <c r="U408" s="2">
        <v>287</v>
      </c>
      <c r="V408" s="2">
        <v>192</v>
      </c>
      <c r="W408" s="2" t="s">
        <v>721</v>
      </c>
      <c r="X408" s="2" t="s">
        <v>1492</v>
      </c>
      <c r="Y408" s="2" t="s">
        <v>651</v>
      </c>
      <c r="Z408" s="2" t="s">
        <v>249</v>
      </c>
      <c r="AA408" s="2">
        <v>13.87776</v>
      </c>
      <c r="AB408" s="2">
        <v>11</v>
      </c>
      <c r="AC408" s="2">
        <v>1140</v>
      </c>
      <c r="AG408"/>
    </row>
    <row r="409" spans="1:33">
      <c r="A409" s="2">
        <v>1071</v>
      </c>
      <c r="B409" s="2">
        <v>80600010</v>
      </c>
      <c r="C409" s="2" t="s">
        <v>1493</v>
      </c>
      <c r="D409" s="2" t="s">
        <v>34</v>
      </c>
      <c r="E409" s="2" t="s">
        <v>105</v>
      </c>
      <c r="F409" s="2" t="s">
        <v>2</v>
      </c>
      <c r="G409" s="2">
        <v>650</v>
      </c>
      <c r="H409" s="2">
        <v>85</v>
      </c>
      <c r="I409" s="2">
        <v>132</v>
      </c>
      <c r="J409" s="2">
        <v>63</v>
      </c>
      <c r="K409" s="2">
        <v>370</v>
      </c>
      <c r="L409" s="2">
        <v>326</v>
      </c>
      <c r="M409" s="2">
        <v>44</v>
      </c>
      <c r="N409" s="2">
        <v>61</v>
      </c>
      <c r="O409" s="2">
        <v>29</v>
      </c>
      <c r="P409" s="2">
        <v>192</v>
      </c>
      <c r="Q409" s="2">
        <v>324</v>
      </c>
      <c r="R409" s="2">
        <v>41</v>
      </c>
      <c r="S409" s="2">
        <v>71</v>
      </c>
      <c r="T409" s="2">
        <v>34</v>
      </c>
      <c r="U409" s="2">
        <v>178</v>
      </c>
      <c r="V409" s="2">
        <v>126</v>
      </c>
      <c r="W409" s="2" t="s">
        <v>721</v>
      </c>
      <c r="X409" s="2" t="s">
        <v>1494</v>
      </c>
      <c r="Y409" s="2" t="s">
        <v>648</v>
      </c>
      <c r="Z409" s="2" t="s">
        <v>249</v>
      </c>
      <c r="AA409" s="2">
        <v>5.8944349999999996</v>
      </c>
      <c r="AB409" s="2">
        <v>11</v>
      </c>
      <c r="AC409" s="2">
        <v>650</v>
      </c>
      <c r="AG409"/>
    </row>
    <row r="410" spans="1:33">
      <c r="A410" s="2">
        <v>1072</v>
      </c>
      <c r="B410" s="2">
        <v>80400030</v>
      </c>
      <c r="C410" s="2" t="s">
        <v>1495</v>
      </c>
      <c r="D410" s="2" t="s">
        <v>34</v>
      </c>
      <c r="E410" s="2" t="s">
        <v>103</v>
      </c>
      <c r="F410" s="2" t="s">
        <v>2</v>
      </c>
      <c r="G410" s="2">
        <v>687</v>
      </c>
      <c r="H410" s="2">
        <v>60</v>
      </c>
      <c r="I410" s="2">
        <v>92</v>
      </c>
      <c r="J410" s="2">
        <v>81</v>
      </c>
      <c r="K410" s="2">
        <v>454</v>
      </c>
      <c r="L410" s="2">
        <v>357</v>
      </c>
      <c r="M410" s="2">
        <v>31</v>
      </c>
      <c r="N410" s="2">
        <v>49</v>
      </c>
      <c r="O410" s="2">
        <v>42</v>
      </c>
      <c r="P410" s="2">
        <v>235</v>
      </c>
      <c r="Q410" s="2">
        <v>330</v>
      </c>
      <c r="R410" s="2">
        <v>29</v>
      </c>
      <c r="S410" s="2">
        <v>43</v>
      </c>
      <c r="T410" s="2">
        <v>39</v>
      </c>
      <c r="U410" s="2">
        <v>219</v>
      </c>
      <c r="V410" s="2">
        <v>140</v>
      </c>
      <c r="W410" s="2" t="s">
        <v>721</v>
      </c>
      <c r="X410" s="2" t="s">
        <v>1496</v>
      </c>
      <c r="Y410" s="2" t="s">
        <v>208</v>
      </c>
      <c r="Z410" s="2" t="s">
        <v>249</v>
      </c>
      <c r="AA410" s="2">
        <v>143.37098900000001</v>
      </c>
      <c r="AB410" s="2">
        <v>11</v>
      </c>
      <c r="AC410" s="2">
        <v>687</v>
      </c>
      <c r="AG410"/>
    </row>
    <row r="411" spans="1:33">
      <c r="A411" s="2">
        <v>1073</v>
      </c>
      <c r="B411" s="2">
        <v>80400040</v>
      </c>
      <c r="C411" s="2" t="s">
        <v>1497</v>
      </c>
      <c r="D411" s="2" t="s">
        <v>34</v>
      </c>
      <c r="E411" s="2" t="s">
        <v>103</v>
      </c>
      <c r="F411" s="2" t="s">
        <v>2</v>
      </c>
      <c r="G411" s="2">
        <v>692</v>
      </c>
      <c r="H411" s="2">
        <v>58</v>
      </c>
      <c r="I411" s="2">
        <v>71</v>
      </c>
      <c r="J411" s="2">
        <v>113</v>
      </c>
      <c r="K411" s="2">
        <v>450</v>
      </c>
      <c r="L411" s="2">
        <v>382</v>
      </c>
      <c r="M411" s="2">
        <v>27</v>
      </c>
      <c r="N411" s="2">
        <v>30</v>
      </c>
      <c r="O411" s="2">
        <v>72</v>
      </c>
      <c r="P411" s="2">
        <v>253</v>
      </c>
      <c r="Q411" s="2">
        <v>310</v>
      </c>
      <c r="R411" s="2">
        <v>31</v>
      </c>
      <c r="S411" s="2">
        <v>41</v>
      </c>
      <c r="T411" s="2">
        <v>41</v>
      </c>
      <c r="U411" s="2">
        <v>197</v>
      </c>
      <c r="V411" s="2">
        <v>143</v>
      </c>
      <c r="W411" s="2" t="s">
        <v>721</v>
      </c>
      <c r="X411" s="2" t="s">
        <v>1498</v>
      </c>
      <c r="Y411" s="2" t="s">
        <v>208</v>
      </c>
      <c r="Z411" s="2" t="s">
        <v>249</v>
      </c>
      <c r="AA411" s="2">
        <v>123.91655900000001</v>
      </c>
      <c r="AB411" s="2">
        <v>11</v>
      </c>
      <c r="AC411" s="2">
        <v>692</v>
      </c>
      <c r="AG411"/>
    </row>
    <row r="412" spans="1:33">
      <c r="A412" s="2">
        <v>1074</v>
      </c>
      <c r="B412" s="2">
        <v>80400050</v>
      </c>
      <c r="C412" s="2" t="s">
        <v>1499</v>
      </c>
      <c r="D412" s="2" t="s">
        <v>34</v>
      </c>
      <c r="E412" s="2" t="s">
        <v>103</v>
      </c>
      <c r="F412" s="2" t="s">
        <v>2</v>
      </c>
      <c r="G412" s="2">
        <v>479</v>
      </c>
      <c r="H412" s="2">
        <v>30</v>
      </c>
      <c r="I412" s="2">
        <v>68</v>
      </c>
      <c r="J412" s="2">
        <v>52</v>
      </c>
      <c r="K412" s="2">
        <v>329</v>
      </c>
      <c r="L412" s="2">
        <v>266</v>
      </c>
      <c r="M412" s="2">
        <v>16</v>
      </c>
      <c r="N412" s="2">
        <v>31</v>
      </c>
      <c r="O412" s="2">
        <v>34</v>
      </c>
      <c r="P412" s="2">
        <v>185</v>
      </c>
      <c r="Q412" s="2">
        <v>213</v>
      </c>
      <c r="R412" s="2">
        <v>14</v>
      </c>
      <c r="S412" s="2">
        <v>37</v>
      </c>
      <c r="T412" s="2">
        <v>18</v>
      </c>
      <c r="U412" s="2">
        <v>144</v>
      </c>
      <c r="V412" s="2">
        <v>103</v>
      </c>
      <c r="W412" s="2" t="s">
        <v>721</v>
      </c>
      <c r="X412" s="2" t="s">
        <v>1500</v>
      </c>
      <c r="Y412" s="2" t="s">
        <v>208</v>
      </c>
      <c r="Z412" s="2" t="s">
        <v>249</v>
      </c>
      <c r="AA412" s="2">
        <v>102.442412</v>
      </c>
      <c r="AB412" s="2">
        <v>11</v>
      </c>
      <c r="AC412" s="2">
        <v>479</v>
      </c>
      <c r="AG412"/>
    </row>
    <row r="413" spans="1:33">
      <c r="A413" s="2">
        <v>1075</v>
      </c>
      <c r="B413" s="2">
        <v>80400090</v>
      </c>
      <c r="C413" s="2" t="s">
        <v>1501</v>
      </c>
      <c r="D413" s="2" t="s">
        <v>34</v>
      </c>
      <c r="E413" s="2" t="s">
        <v>103</v>
      </c>
      <c r="F413" s="2" t="s">
        <v>2</v>
      </c>
      <c r="G413" s="2">
        <v>497</v>
      </c>
      <c r="H413" s="2">
        <v>46</v>
      </c>
      <c r="I413" s="2">
        <v>64</v>
      </c>
      <c r="J413" s="2">
        <v>66</v>
      </c>
      <c r="K413" s="2">
        <v>321</v>
      </c>
      <c r="L413" s="2">
        <v>270</v>
      </c>
      <c r="M413" s="2">
        <v>21</v>
      </c>
      <c r="N413" s="2">
        <v>36</v>
      </c>
      <c r="O413" s="2">
        <v>42</v>
      </c>
      <c r="P413" s="2">
        <v>171</v>
      </c>
      <c r="Q413" s="2">
        <v>227</v>
      </c>
      <c r="R413" s="2">
        <v>25</v>
      </c>
      <c r="S413" s="2">
        <v>28</v>
      </c>
      <c r="T413" s="2">
        <v>24</v>
      </c>
      <c r="U413" s="2">
        <v>150</v>
      </c>
      <c r="V413" s="2">
        <v>107</v>
      </c>
      <c r="W413" s="2" t="s">
        <v>721</v>
      </c>
      <c r="X413" s="2" t="s">
        <v>1502</v>
      </c>
      <c r="Y413" s="2" t="s">
        <v>208</v>
      </c>
      <c r="Z413" s="2" t="s">
        <v>249</v>
      </c>
      <c r="AA413" s="2">
        <v>67.154570000000007</v>
      </c>
      <c r="AB413" s="2">
        <v>11</v>
      </c>
      <c r="AC413" s="2">
        <v>497</v>
      </c>
      <c r="AG413"/>
    </row>
    <row r="414" spans="1:33">
      <c r="A414" s="2">
        <v>1076</v>
      </c>
      <c r="B414" s="2">
        <v>80400100</v>
      </c>
      <c r="C414" s="2" t="s">
        <v>1503</v>
      </c>
      <c r="D414" s="2" t="s">
        <v>34</v>
      </c>
      <c r="E414" s="2" t="s">
        <v>103</v>
      </c>
      <c r="F414" s="2" t="s">
        <v>2</v>
      </c>
      <c r="G414" s="2">
        <v>306</v>
      </c>
      <c r="H414" s="2">
        <v>27</v>
      </c>
      <c r="I414" s="2">
        <v>41</v>
      </c>
      <c r="J414" s="2">
        <v>32</v>
      </c>
      <c r="K414" s="2">
        <v>206</v>
      </c>
      <c r="L414" s="2">
        <v>166</v>
      </c>
      <c r="M414" s="2">
        <v>12</v>
      </c>
      <c r="N414" s="2">
        <v>24</v>
      </c>
      <c r="O414" s="2">
        <v>19</v>
      </c>
      <c r="P414" s="2">
        <v>111</v>
      </c>
      <c r="Q414" s="2">
        <v>140</v>
      </c>
      <c r="R414" s="2">
        <v>15</v>
      </c>
      <c r="S414" s="2">
        <v>17</v>
      </c>
      <c r="T414" s="2">
        <v>13</v>
      </c>
      <c r="U414" s="2">
        <v>95</v>
      </c>
      <c r="V414" s="2">
        <v>68</v>
      </c>
      <c r="W414" s="2" t="s">
        <v>721</v>
      </c>
      <c r="X414" s="2" t="s">
        <v>1504</v>
      </c>
      <c r="Y414" s="2" t="s">
        <v>208</v>
      </c>
      <c r="Z414" s="2" t="s">
        <v>249</v>
      </c>
      <c r="AA414" s="2">
        <v>38.132022999999997</v>
      </c>
      <c r="AB414" s="2">
        <v>11</v>
      </c>
      <c r="AC414" s="2">
        <v>306</v>
      </c>
      <c r="AG414"/>
    </row>
    <row r="415" spans="1:33">
      <c r="A415" s="2">
        <v>1077</v>
      </c>
      <c r="B415" s="2">
        <v>80400070</v>
      </c>
      <c r="C415" s="2" t="s">
        <v>1505</v>
      </c>
      <c r="D415" s="2" t="s">
        <v>34</v>
      </c>
      <c r="E415" s="2" t="s">
        <v>103</v>
      </c>
      <c r="F415" s="2" t="s">
        <v>2</v>
      </c>
      <c r="G415" s="2">
        <v>385</v>
      </c>
      <c r="H415" s="2">
        <v>31</v>
      </c>
      <c r="I415" s="2">
        <v>41</v>
      </c>
      <c r="J415" s="2">
        <v>30</v>
      </c>
      <c r="K415" s="2">
        <v>283</v>
      </c>
      <c r="L415" s="2">
        <v>204</v>
      </c>
      <c r="M415" s="2">
        <v>19</v>
      </c>
      <c r="N415" s="2">
        <v>20</v>
      </c>
      <c r="O415" s="2">
        <v>18</v>
      </c>
      <c r="P415" s="2">
        <v>147</v>
      </c>
      <c r="Q415" s="2">
        <v>181</v>
      </c>
      <c r="R415" s="2">
        <v>12</v>
      </c>
      <c r="S415" s="2">
        <v>21</v>
      </c>
      <c r="T415" s="2">
        <v>12</v>
      </c>
      <c r="U415" s="2">
        <v>136</v>
      </c>
      <c r="V415" s="2">
        <v>86</v>
      </c>
      <c r="W415" s="2" t="s">
        <v>721</v>
      </c>
      <c r="X415" s="2" t="s">
        <v>1506</v>
      </c>
      <c r="Y415" s="2" t="s">
        <v>208</v>
      </c>
      <c r="Z415" s="2" t="s">
        <v>249</v>
      </c>
      <c r="AA415" s="2">
        <v>84.983890000000002</v>
      </c>
      <c r="AB415" s="2">
        <v>11</v>
      </c>
      <c r="AC415" s="2">
        <v>385</v>
      </c>
      <c r="AG415"/>
    </row>
    <row r="416" spans="1:33">
      <c r="A416" s="2">
        <v>1078</v>
      </c>
      <c r="B416" s="2">
        <v>80400120</v>
      </c>
      <c r="C416" s="2" t="s">
        <v>1507</v>
      </c>
      <c r="D416" s="2" t="s">
        <v>34</v>
      </c>
      <c r="E416" s="2" t="s">
        <v>103</v>
      </c>
      <c r="F416" s="2" t="s">
        <v>2</v>
      </c>
      <c r="G416" s="2">
        <v>340</v>
      </c>
      <c r="H416" s="2">
        <v>39</v>
      </c>
      <c r="I416" s="2">
        <v>37</v>
      </c>
      <c r="J416" s="2">
        <v>48</v>
      </c>
      <c r="K416" s="2">
        <v>216</v>
      </c>
      <c r="L416" s="2">
        <v>173</v>
      </c>
      <c r="M416" s="2">
        <v>21</v>
      </c>
      <c r="N416" s="2">
        <v>18</v>
      </c>
      <c r="O416" s="2">
        <v>22</v>
      </c>
      <c r="P416" s="2">
        <v>112</v>
      </c>
      <c r="Q416" s="2">
        <v>167</v>
      </c>
      <c r="R416" s="2">
        <v>18</v>
      </c>
      <c r="S416" s="2">
        <v>19</v>
      </c>
      <c r="T416" s="2">
        <v>26</v>
      </c>
      <c r="U416" s="2">
        <v>104</v>
      </c>
      <c r="V416" s="2">
        <v>76</v>
      </c>
      <c r="W416" s="2" t="s">
        <v>721</v>
      </c>
      <c r="X416" s="2" t="s">
        <v>1508</v>
      </c>
      <c r="Y416" s="2" t="s">
        <v>208</v>
      </c>
      <c r="Z416" s="2" t="s">
        <v>249</v>
      </c>
      <c r="AA416" s="2">
        <v>7.8277760000000001</v>
      </c>
      <c r="AB416" s="2">
        <v>11</v>
      </c>
      <c r="AC416" s="2">
        <v>340</v>
      </c>
      <c r="AG416"/>
    </row>
    <row r="417" spans="1:33">
      <c r="A417" s="2">
        <v>1079</v>
      </c>
      <c r="B417" s="2">
        <v>80400080</v>
      </c>
      <c r="C417" s="2" t="s">
        <v>1509</v>
      </c>
      <c r="D417" s="2" t="s">
        <v>34</v>
      </c>
      <c r="E417" s="2" t="s">
        <v>103</v>
      </c>
      <c r="F417" s="2" t="s">
        <v>2</v>
      </c>
      <c r="G417" s="2">
        <v>349</v>
      </c>
      <c r="H417" s="2">
        <v>16</v>
      </c>
      <c r="I417" s="2">
        <v>40</v>
      </c>
      <c r="J417" s="2">
        <v>49</v>
      </c>
      <c r="K417" s="2">
        <v>244</v>
      </c>
      <c r="L417" s="2">
        <v>199</v>
      </c>
      <c r="M417" s="2">
        <v>8</v>
      </c>
      <c r="N417" s="2">
        <v>19</v>
      </c>
      <c r="O417" s="2">
        <v>30</v>
      </c>
      <c r="P417" s="2">
        <v>142</v>
      </c>
      <c r="Q417" s="2">
        <v>150</v>
      </c>
      <c r="R417" s="2">
        <v>8</v>
      </c>
      <c r="S417" s="2">
        <v>21</v>
      </c>
      <c r="T417" s="2">
        <v>19</v>
      </c>
      <c r="U417" s="2">
        <v>102</v>
      </c>
      <c r="V417" s="2">
        <v>87</v>
      </c>
      <c r="W417" s="2" t="s">
        <v>721</v>
      </c>
      <c r="X417" s="2" t="s">
        <v>1510</v>
      </c>
      <c r="Y417" s="2" t="s">
        <v>208</v>
      </c>
      <c r="Z417" s="2" t="s">
        <v>249</v>
      </c>
      <c r="AA417" s="2">
        <v>88.687197999999995</v>
      </c>
      <c r="AB417" s="2">
        <v>11</v>
      </c>
      <c r="AC417" s="2">
        <v>349</v>
      </c>
      <c r="AG417"/>
    </row>
    <row r="418" spans="1:33">
      <c r="A418" s="2">
        <v>1080</v>
      </c>
      <c r="B418" s="2">
        <v>80400110</v>
      </c>
      <c r="C418" s="2" t="s">
        <v>1511</v>
      </c>
      <c r="D418" s="2" t="s">
        <v>34</v>
      </c>
      <c r="E418" s="2" t="s">
        <v>103</v>
      </c>
      <c r="F418" s="2" t="s">
        <v>2</v>
      </c>
      <c r="G418" s="2">
        <v>530</v>
      </c>
      <c r="H418" s="2">
        <v>64</v>
      </c>
      <c r="I418" s="2">
        <v>78</v>
      </c>
      <c r="J418" s="2">
        <v>74</v>
      </c>
      <c r="K418" s="2">
        <v>314</v>
      </c>
      <c r="L418" s="2">
        <v>275</v>
      </c>
      <c r="M418" s="2">
        <v>33</v>
      </c>
      <c r="N418" s="2">
        <v>44</v>
      </c>
      <c r="O418" s="2">
        <v>31</v>
      </c>
      <c r="P418" s="2">
        <v>167</v>
      </c>
      <c r="Q418" s="2">
        <v>255</v>
      </c>
      <c r="R418" s="2">
        <v>31</v>
      </c>
      <c r="S418" s="2">
        <v>34</v>
      </c>
      <c r="T418" s="2">
        <v>43</v>
      </c>
      <c r="U418" s="2">
        <v>147</v>
      </c>
      <c r="V418" s="2">
        <v>107</v>
      </c>
      <c r="W418" s="2" t="s">
        <v>721</v>
      </c>
      <c r="X418" s="2" t="s">
        <v>1512</v>
      </c>
      <c r="Y418" s="2" t="s">
        <v>208</v>
      </c>
      <c r="Z418" s="2" t="s">
        <v>249</v>
      </c>
      <c r="AA418" s="2">
        <v>14.438689</v>
      </c>
      <c r="AB418" s="2">
        <v>11</v>
      </c>
      <c r="AC418" s="2">
        <v>530</v>
      </c>
      <c r="AG418"/>
    </row>
    <row r="419" spans="1:33">
      <c r="A419" s="2">
        <v>1081</v>
      </c>
      <c r="B419" s="2">
        <v>80700010</v>
      </c>
      <c r="C419" s="2" t="s">
        <v>1513</v>
      </c>
      <c r="D419" s="2" t="s">
        <v>34</v>
      </c>
      <c r="E419" s="2" t="s">
        <v>106</v>
      </c>
      <c r="F419" s="2" t="s">
        <v>2</v>
      </c>
      <c r="G419" s="2">
        <v>1002</v>
      </c>
      <c r="H419" s="2">
        <v>143</v>
      </c>
      <c r="I419" s="2">
        <v>200</v>
      </c>
      <c r="J419" s="2">
        <v>95</v>
      </c>
      <c r="K419" s="2">
        <v>564</v>
      </c>
      <c r="L419" s="2">
        <v>494</v>
      </c>
      <c r="M419" s="2">
        <v>69</v>
      </c>
      <c r="N419" s="2">
        <v>95</v>
      </c>
      <c r="O419" s="2">
        <v>49</v>
      </c>
      <c r="P419" s="2">
        <v>281</v>
      </c>
      <c r="Q419" s="2">
        <v>508</v>
      </c>
      <c r="R419" s="2">
        <v>74</v>
      </c>
      <c r="S419" s="2">
        <v>105</v>
      </c>
      <c r="T419" s="2">
        <v>46</v>
      </c>
      <c r="U419" s="2">
        <v>283</v>
      </c>
      <c r="V419" s="2">
        <v>185</v>
      </c>
      <c r="W419" s="2" t="s">
        <v>721</v>
      </c>
      <c r="X419" s="2" t="s">
        <v>1514</v>
      </c>
      <c r="Y419" s="2" t="s">
        <v>654</v>
      </c>
      <c r="Z419" s="2" t="s">
        <v>249</v>
      </c>
      <c r="AA419" s="2">
        <v>32.847236000000002</v>
      </c>
      <c r="AB419" s="2">
        <v>11</v>
      </c>
      <c r="AC419" s="2">
        <v>1002</v>
      </c>
      <c r="AG419"/>
    </row>
    <row r="420" spans="1:33">
      <c r="A420" s="2">
        <v>1083</v>
      </c>
      <c r="B420" s="2">
        <v>80500000</v>
      </c>
      <c r="C420" s="2" t="s">
        <v>1515</v>
      </c>
      <c r="D420" s="2" t="s">
        <v>34</v>
      </c>
      <c r="E420" s="2" t="s">
        <v>104</v>
      </c>
      <c r="F420" s="2" t="s">
        <v>2</v>
      </c>
      <c r="G420" s="2">
        <v>995</v>
      </c>
      <c r="H420" s="2">
        <v>92</v>
      </c>
      <c r="I420" s="2">
        <v>178</v>
      </c>
      <c r="J420" s="2">
        <v>134</v>
      </c>
      <c r="K420" s="2">
        <v>591</v>
      </c>
      <c r="L420" s="2">
        <v>499</v>
      </c>
      <c r="M420" s="2">
        <v>43</v>
      </c>
      <c r="N420" s="2">
        <v>98</v>
      </c>
      <c r="O420" s="2">
        <v>59</v>
      </c>
      <c r="P420" s="2">
        <v>299</v>
      </c>
      <c r="Q420" s="2">
        <v>496</v>
      </c>
      <c r="R420" s="2">
        <v>49</v>
      </c>
      <c r="S420" s="2">
        <v>80</v>
      </c>
      <c r="T420" s="2">
        <v>75</v>
      </c>
      <c r="U420" s="2">
        <v>292</v>
      </c>
      <c r="V420" s="2">
        <v>197</v>
      </c>
      <c r="W420" s="2" t="s">
        <v>721</v>
      </c>
      <c r="X420" s="2" t="s">
        <v>1516</v>
      </c>
      <c r="Y420" s="2" t="s">
        <v>673</v>
      </c>
      <c r="Z420" s="2" t="s">
        <v>249</v>
      </c>
      <c r="AA420" s="2">
        <v>11.068213999999999</v>
      </c>
      <c r="AB420" s="2">
        <v>11</v>
      </c>
      <c r="AC420" s="2">
        <v>995</v>
      </c>
      <c r="AG420"/>
    </row>
    <row r="421" spans="1:33">
      <c r="A421" s="2">
        <v>1085</v>
      </c>
      <c r="B421" s="2">
        <v>80600030</v>
      </c>
      <c r="C421" s="2" t="s">
        <v>1517</v>
      </c>
      <c r="D421" s="2" t="s">
        <v>34</v>
      </c>
      <c r="E421" s="2" t="s">
        <v>105</v>
      </c>
      <c r="F421" s="2" t="s">
        <v>2</v>
      </c>
      <c r="G421" s="2">
        <v>264</v>
      </c>
      <c r="H421" s="2">
        <v>40</v>
      </c>
      <c r="I421" s="2">
        <v>70</v>
      </c>
      <c r="J421" s="2">
        <v>30</v>
      </c>
      <c r="K421" s="2">
        <v>124</v>
      </c>
      <c r="L421" s="2">
        <v>144</v>
      </c>
      <c r="M421" s="2">
        <v>26</v>
      </c>
      <c r="N421" s="2">
        <v>42</v>
      </c>
      <c r="O421" s="2">
        <v>13</v>
      </c>
      <c r="P421" s="2">
        <v>63</v>
      </c>
      <c r="Q421" s="2">
        <v>120</v>
      </c>
      <c r="R421" s="2">
        <v>14</v>
      </c>
      <c r="S421" s="2">
        <v>28</v>
      </c>
      <c r="T421" s="2">
        <v>17</v>
      </c>
      <c r="U421" s="2">
        <v>61</v>
      </c>
      <c r="V421" s="2">
        <v>47</v>
      </c>
      <c r="W421" s="2" t="s">
        <v>721</v>
      </c>
      <c r="X421" s="2" t="s">
        <v>1518</v>
      </c>
      <c r="Y421" s="2" t="s">
        <v>645</v>
      </c>
      <c r="Z421" s="2" t="s">
        <v>249</v>
      </c>
      <c r="AA421" s="2">
        <v>3.441624</v>
      </c>
      <c r="AB421" s="2">
        <v>11</v>
      </c>
      <c r="AC421" s="2">
        <v>264</v>
      </c>
      <c r="AG421"/>
    </row>
    <row r="422" spans="1:33">
      <c r="A422" s="2">
        <v>1086</v>
      </c>
      <c r="B422" s="2">
        <v>80600040</v>
      </c>
      <c r="C422" s="2" t="s">
        <v>1519</v>
      </c>
      <c r="D422" s="2" t="s">
        <v>34</v>
      </c>
      <c r="E422" s="2" t="s">
        <v>105</v>
      </c>
      <c r="F422" s="2" t="s">
        <v>2</v>
      </c>
      <c r="G422" s="2">
        <v>423</v>
      </c>
      <c r="H422" s="2">
        <v>65</v>
      </c>
      <c r="I422" s="2">
        <v>75</v>
      </c>
      <c r="J422" s="2">
        <v>48</v>
      </c>
      <c r="K422" s="2">
        <v>235</v>
      </c>
      <c r="L422" s="2">
        <v>201</v>
      </c>
      <c r="M422" s="2">
        <v>27</v>
      </c>
      <c r="N422" s="2">
        <v>34</v>
      </c>
      <c r="O422" s="2">
        <v>27</v>
      </c>
      <c r="P422" s="2">
        <v>113</v>
      </c>
      <c r="Q422" s="2">
        <v>222</v>
      </c>
      <c r="R422" s="2">
        <v>38</v>
      </c>
      <c r="S422" s="2">
        <v>41</v>
      </c>
      <c r="T422" s="2">
        <v>21</v>
      </c>
      <c r="U422" s="2">
        <v>122</v>
      </c>
      <c r="V422" s="2">
        <v>89</v>
      </c>
      <c r="W422" s="2" t="s">
        <v>721</v>
      </c>
      <c r="X422" s="2" t="s">
        <v>1520</v>
      </c>
      <c r="Y422" s="2" t="s">
        <v>645</v>
      </c>
      <c r="Z422" s="2" t="s">
        <v>249</v>
      </c>
      <c r="AA422" s="2">
        <v>3.928607</v>
      </c>
      <c r="AB422" s="2">
        <v>11</v>
      </c>
      <c r="AC422" s="2">
        <v>423</v>
      </c>
      <c r="AG422"/>
    </row>
    <row r="423" spans="1:33">
      <c r="A423" s="2">
        <v>1087</v>
      </c>
      <c r="B423" s="2">
        <v>80700020</v>
      </c>
      <c r="C423" s="2" t="s">
        <v>1521</v>
      </c>
      <c r="D423" s="2" t="s">
        <v>34</v>
      </c>
      <c r="E423" s="2" t="s">
        <v>106</v>
      </c>
      <c r="F423" s="2" t="s">
        <v>2</v>
      </c>
      <c r="G423" s="2">
        <v>195</v>
      </c>
      <c r="H423" s="2">
        <v>27</v>
      </c>
      <c r="I423" s="2">
        <v>27</v>
      </c>
      <c r="J423" s="2">
        <v>18</v>
      </c>
      <c r="K423" s="2">
        <v>123</v>
      </c>
      <c r="L423" s="2">
        <v>93</v>
      </c>
      <c r="M423" s="2">
        <v>9</v>
      </c>
      <c r="N423" s="2">
        <v>9</v>
      </c>
      <c r="O423" s="2">
        <v>7</v>
      </c>
      <c r="P423" s="2">
        <v>68</v>
      </c>
      <c r="Q423" s="2">
        <v>102</v>
      </c>
      <c r="R423" s="2">
        <v>18</v>
      </c>
      <c r="S423" s="2">
        <v>18</v>
      </c>
      <c r="T423" s="2">
        <v>11</v>
      </c>
      <c r="U423" s="2">
        <v>55</v>
      </c>
      <c r="V423" s="2">
        <v>45</v>
      </c>
      <c r="W423" s="2" t="s">
        <v>721</v>
      </c>
      <c r="X423" s="2" t="s">
        <v>1522</v>
      </c>
      <c r="Y423" s="2" t="s">
        <v>106</v>
      </c>
      <c r="Z423" s="2" t="s">
        <v>249</v>
      </c>
      <c r="AA423" s="2">
        <v>5.9617259999999996</v>
      </c>
      <c r="AB423" s="2">
        <v>11</v>
      </c>
      <c r="AC423" s="2">
        <v>195</v>
      </c>
      <c r="AG423"/>
    </row>
    <row r="424" spans="1:33">
      <c r="A424" s="2">
        <v>1088</v>
      </c>
      <c r="B424" s="2">
        <v>80400180</v>
      </c>
      <c r="C424" s="2" t="s">
        <v>1523</v>
      </c>
      <c r="D424" s="2" t="s">
        <v>34</v>
      </c>
      <c r="E424" s="2" t="s">
        <v>103</v>
      </c>
      <c r="F424" s="2" t="s">
        <v>2</v>
      </c>
      <c r="G424" s="2">
        <v>428</v>
      </c>
      <c r="H424" s="2">
        <v>47</v>
      </c>
      <c r="I424" s="2">
        <v>67</v>
      </c>
      <c r="J424" s="2">
        <v>67</v>
      </c>
      <c r="K424" s="2">
        <v>247</v>
      </c>
      <c r="L424" s="2">
        <v>223</v>
      </c>
      <c r="M424" s="2">
        <v>22</v>
      </c>
      <c r="N424" s="2">
        <v>37</v>
      </c>
      <c r="O424" s="2">
        <v>38</v>
      </c>
      <c r="P424" s="2">
        <v>126</v>
      </c>
      <c r="Q424" s="2">
        <v>205</v>
      </c>
      <c r="R424" s="2">
        <v>25</v>
      </c>
      <c r="S424" s="2">
        <v>30</v>
      </c>
      <c r="T424" s="2">
        <v>29</v>
      </c>
      <c r="U424" s="2">
        <v>121</v>
      </c>
      <c r="V424" s="2">
        <v>79</v>
      </c>
      <c r="W424" s="2" t="s">
        <v>721</v>
      </c>
      <c r="X424" s="2" t="s">
        <v>1524</v>
      </c>
      <c r="Y424" s="2" t="s">
        <v>195</v>
      </c>
      <c r="Z424" s="2" t="s">
        <v>249</v>
      </c>
      <c r="AA424" s="2">
        <v>5.287833</v>
      </c>
      <c r="AB424" s="2">
        <v>11</v>
      </c>
      <c r="AC424" s="2">
        <v>428</v>
      </c>
      <c r="AG424"/>
    </row>
    <row r="425" spans="1:33">
      <c r="A425" s="2">
        <v>1090</v>
      </c>
      <c r="B425" s="2">
        <v>10400000</v>
      </c>
      <c r="C425" s="2" t="s">
        <v>1525</v>
      </c>
      <c r="D425" s="2" t="s">
        <v>33</v>
      </c>
      <c r="E425" s="2" t="s">
        <v>95</v>
      </c>
      <c r="F425" s="2" t="s">
        <v>2</v>
      </c>
      <c r="G425" s="2">
        <v>829</v>
      </c>
      <c r="H425" s="2">
        <v>87</v>
      </c>
      <c r="I425" s="2">
        <v>150</v>
      </c>
      <c r="J425" s="2">
        <v>139</v>
      </c>
      <c r="K425" s="2">
        <v>453</v>
      </c>
      <c r="L425" s="2">
        <v>438</v>
      </c>
      <c r="M425" s="2">
        <v>48</v>
      </c>
      <c r="N425" s="2">
        <v>77</v>
      </c>
      <c r="O425" s="2">
        <v>83</v>
      </c>
      <c r="P425" s="2">
        <v>230</v>
      </c>
      <c r="Q425" s="2">
        <v>391</v>
      </c>
      <c r="R425" s="2">
        <v>39</v>
      </c>
      <c r="S425" s="2">
        <v>73</v>
      </c>
      <c r="T425" s="2">
        <v>56</v>
      </c>
      <c r="U425" s="2">
        <v>223</v>
      </c>
      <c r="V425" s="2">
        <v>169</v>
      </c>
      <c r="W425" s="2" t="s">
        <v>721</v>
      </c>
      <c r="X425" s="2" t="s">
        <v>1526</v>
      </c>
      <c r="Y425" s="2" t="s">
        <v>95</v>
      </c>
      <c r="Z425" s="2" t="s">
        <v>249</v>
      </c>
      <c r="AA425" s="2">
        <v>12.595903</v>
      </c>
      <c r="AB425" s="2">
        <v>12</v>
      </c>
      <c r="AC425" s="2">
        <v>829</v>
      </c>
      <c r="AG425"/>
    </row>
    <row r="426" spans="1:33">
      <c r="A426" s="2">
        <v>1091</v>
      </c>
      <c r="B426" s="2">
        <v>10400020</v>
      </c>
      <c r="C426" s="2" t="s">
        <v>1527</v>
      </c>
      <c r="D426" s="2" t="s">
        <v>33</v>
      </c>
      <c r="E426" s="2" t="s">
        <v>95</v>
      </c>
      <c r="F426" s="2" t="s">
        <v>2</v>
      </c>
      <c r="G426" s="2">
        <v>477</v>
      </c>
      <c r="H426" s="2">
        <v>52</v>
      </c>
      <c r="I426" s="2">
        <v>137</v>
      </c>
      <c r="J426" s="2">
        <v>36</v>
      </c>
      <c r="K426" s="2">
        <v>252</v>
      </c>
      <c r="L426" s="2">
        <v>259</v>
      </c>
      <c r="M426" s="2">
        <v>28</v>
      </c>
      <c r="N426" s="2">
        <v>77</v>
      </c>
      <c r="O426" s="2">
        <v>20</v>
      </c>
      <c r="P426" s="2">
        <v>134</v>
      </c>
      <c r="Q426" s="2">
        <v>218</v>
      </c>
      <c r="R426" s="2">
        <v>24</v>
      </c>
      <c r="S426" s="2">
        <v>60</v>
      </c>
      <c r="T426" s="2">
        <v>16</v>
      </c>
      <c r="U426" s="2">
        <v>118</v>
      </c>
      <c r="V426" s="2">
        <v>102</v>
      </c>
      <c r="W426" s="2" t="s">
        <v>721</v>
      </c>
      <c r="X426" s="2" t="s">
        <v>1528</v>
      </c>
      <c r="Y426" s="2" t="s">
        <v>233</v>
      </c>
      <c r="Z426" s="2" t="s">
        <v>249</v>
      </c>
      <c r="AA426" s="2">
        <v>27.690559</v>
      </c>
      <c r="AB426" s="2">
        <v>12</v>
      </c>
      <c r="AC426" s="2">
        <v>477</v>
      </c>
      <c r="AG426"/>
    </row>
    <row r="427" spans="1:33">
      <c r="A427" s="2">
        <v>1092</v>
      </c>
      <c r="B427" s="2">
        <v>10400030</v>
      </c>
      <c r="C427" s="2" t="s">
        <v>1529</v>
      </c>
      <c r="D427" s="2" t="s">
        <v>33</v>
      </c>
      <c r="E427" s="2" t="s">
        <v>95</v>
      </c>
      <c r="F427" s="2" t="s">
        <v>2</v>
      </c>
      <c r="G427" s="2">
        <v>292</v>
      </c>
      <c r="H427" s="2">
        <v>37</v>
      </c>
      <c r="I427" s="2">
        <v>58</v>
      </c>
      <c r="J427" s="2">
        <v>21</v>
      </c>
      <c r="K427" s="2">
        <v>176</v>
      </c>
      <c r="L427" s="2">
        <v>159</v>
      </c>
      <c r="M427" s="2">
        <v>17</v>
      </c>
      <c r="N427" s="2">
        <v>31</v>
      </c>
      <c r="O427" s="2">
        <v>14</v>
      </c>
      <c r="P427" s="2">
        <v>97</v>
      </c>
      <c r="Q427" s="2">
        <v>133</v>
      </c>
      <c r="R427" s="2">
        <v>20</v>
      </c>
      <c r="S427" s="2">
        <v>27</v>
      </c>
      <c r="T427" s="2">
        <v>7</v>
      </c>
      <c r="U427" s="2">
        <v>79</v>
      </c>
      <c r="V427" s="2">
        <v>59</v>
      </c>
      <c r="W427" s="2" t="s">
        <v>721</v>
      </c>
      <c r="X427" s="2" t="s">
        <v>1530</v>
      </c>
      <c r="Y427" s="2" t="s">
        <v>95</v>
      </c>
      <c r="Z427" s="2" t="s">
        <v>249</v>
      </c>
      <c r="AA427" s="2">
        <v>6.5733560000000004</v>
      </c>
      <c r="AB427" s="2">
        <v>12</v>
      </c>
      <c r="AC427" s="2">
        <v>292</v>
      </c>
      <c r="AG427"/>
    </row>
    <row r="428" spans="1:33">
      <c r="A428" s="2">
        <v>1093</v>
      </c>
      <c r="B428" s="2">
        <v>10400040</v>
      </c>
      <c r="C428" s="2" t="s">
        <v>1531</v>
      </c>
      <c r="D428" s="2" t="s">
        <v>33</v>
      </c>
      <c r="E428" s="2" t="s">
        <v>95</v>
      </c>
      <c r="F428" s="2" t="s">
        <v>2</v>
      </c>
      <c r="G428" s="2">
        <v>551</v>
      </c>
      <c r="H428" s="2">
        <v>55</v>
      </c>
      <c r="I428" s="2">
        <v>93</v>
      </c>
      <c r="J428" s="2">
        <v>56</v>
      </c>
      <c r="K428" s="2">
        <v>347</v>
      </c>
      <c r="L428" s="2">
        <v>287</v>
      </c>
      <c r="M428" s="2">
        <v>30</v>
      </c>
      <c r="N428" s="2">
        <v>53</v>
      </c>
      <c r="O428" s="2">
        <v>26</v>
      </c>
      <c r="P428" s="2">
        <v>178</v>
      </c>
      <c r="Q428" s="2">
        <v>264</v>
      </c>
      <c r="R428" s="2">
        <v>25</v>
      </c>
      <c r="S428" s="2">
        <v>40</v>
      </c>
      <c r="T428" s="2">
        <v>30</v>
      </c>
      <c r="U428" s="2">
        <v>169</v>
      </c>
      <c r="V428" s="2">
        <v>111</v>
      </c>
      <c r="W428" s="2" t="s">
        <v>721</v>
      </c>
      <c r="X428" s="2" t="s">
        <v>1532</v>
      </c>
      <c r="Y428" s="2" t="s">
        <v>95</v>
      </c>
      <c r="Z428" s="2" t="s">
        <v>249</v>
      </c>
      <c r="AA428" s="2">
        <v>42.662154000000001</v>
      </c>
      <c r="AB428" s="2">
        <v>12</v>
      </c>
      <c r="AC428" s="2">
        <v>551</v>
      </c>
      <c r="AG428"/>
    </row>
    <row r="429" spans="1:33">
      <c r="A429" s="2">
        <v>1101</v>
      </c>
      <c r="B429" s="2">
        <v>10511001</v>
      </c>
      <c r="C429" s="2" t="s">
        <v>1533</v>
      </c>
      <c r="D429" s="2" t="s">
        <v>33</v>
      </c>
      <c r="E429" s="2" t="s">
        <v>96</v>
      </c>
      <c r="F429" s="2" t="s">
        <v>94</v>
      </c>
      <c r="G429" s="2">
        <v>493</v>
      </c>
      <c r="H429" s="2">
        <v>49</v>
      </c>
      <c r="I429" s="2">
        <v>60</v>
      </c>
      <c r="J429" s="2">
        <v>61</v>
      </c>
      <c r="K429" s="2">
        <v>323</v>
      </c>
      <c r="L429" s="2">
        <v>249</v>
      </c>
      <c r="M429" s="2">
        <v>22</v>
      </c>
      <c r="N429" s="2">
        <v>34</v>
      </c>
      <c r="O429" s="2">
        <v>39</v>
      </c>
      <c r="P429" s="2">
        <v>154</v>
      </c>
      <c r="Q429" s="2">
        <v>244</v>
      </c>
      <c r="R429" s="2">
        <v>27</v>
      </c>
      <c r="S429" s="2">
        <v>26</v>
      </c>
      <c r="T429" s="2">
        <v>22</v>
      </c>
      <c r="U429" s="2">
        <v>169</v>
      </c>
      <c r="V429" s="2">
        <v>116</v>
      </c>
      <c r="W429" s="2" t="s">
        <v>773</v>
      </c>
      <c r="X429" s="2" t="s">
        <v>1534</v>
      </c>
      <c r="Y429" s="2" t="s">
        <v>96</v>
      </c>
      <c r="Z429" s="2" t="s">
        <v>249</v>
      </c>
      <c r="AA429" s="2">
        <v>1699.8706119999999</v>
      </c>
      <c r="AB429" s="2">
        <v>11</v>
      </c>
      <c r="AC429" s="2">
        <v>493</v>
      </c>
      <c r="AG429"/>
    </row>
    <row r="430" spans="1:33">
      <c r="A430" s="2">
        <v>1102</v>
      </c>
      <c r="B430" s="2">
        <v>10517019</v>
      </c>
      <c r="C430" s="2" t="s">
        <v>1535</v>
      </c>
      <c r="D430" s="2" t="s">
        <v>33</v>
      </c>
      <c r="E430" s="2" t="s">
        <v>96</v>
      </c>
      <c r="F430" s="2" t="s">
        <v>2</v>
      </c>
      <c r="G430" s="2">
        <v>751</v>
      </c>
      <c r="H430" s="2">
        <v>73</v>
      </c>
      <c r="I430" s="2">
        <v>99</v>
      </c>
      <c r="J430" s="2">
        <v>91</v>
      </c>
      <c r="K430" s="2">
        <v>488</v>
      </c>
      <c r="L430" s="2">
        <v>359</v>
      </c>
      <c r="M430" s="2">
        <v>40</v>
      </c>
      <c r="N430" s="2">
        <v>51</v>
      </c>
      <c r="O430" s="2">
        <v>35</v>
      </c>
      <c r="P430" s="2">
        <v>233</v>
      </c>
      <c r="Q430" s="2">
        <v>392</v>
      </c>
      <c r="R430" s="2">
        <v>33</v>
      </c>
      <c r="S430" s="2">
        <v>48</v>
      </c>
      <c r="T430" s="2">
        <v>56</v>
      </c>
      <c r="U430" s="2">
        <v>255</v>
      </c>
      <c r="V430" s="2">
        <v>166</v>
      </c>
      <c r="W430" s="2" t="s">
        <v>734</v>
      </c>
      <c r="X430" s="2" t="s">
        <v>1536</v>
      </c>
      <c r="Y430" s="2" t="s">
        <v>96</v>
      </c>
      <c r="Z430" s="2" t="s">
        <v>249</v>
      </c>
      <c r="AA430" s="2">
        <v>444.66681699999998</v>
      </c>
      <c r="AB430" s="2">
        <v>11</v>
      </c>
      <c r="AC430" s="2">
        <v>751</v>
      </c>
      <c r="AG430"/>
    </row>
    <row r="431" spans="1:33">
      <c r="A431" s="2">
        <v>1103</v>
      </c>
      <c r="B431" s="2">
        <v>10517037</v>
      </c>
      <c r="C431" s="2" t="s">
        <v>1537</v>
      </c>
      <c r="D431" s="2" t="s">
        <v>33</v>
      </c>
      <c r="E431" s="2" t="s">
        <v>96</v>
      </c>
      <c r="F431" s="2" t="s">
        <v>2</v>
      </c>
      <c r="G431" s="2">
        <v>1228</v>
      </c>
      <c r="H431" s="2">
        <v>122</v>
      </c>
      <c r="I431" s="2">
        <v>207</v>
      </c>
      <c r="J431" s="2">
        <v>151</v>
      </c>
      <c r="K431" s="2">
        <v>748</v>
      </c>
      <c r="L431" s="2">
        <v>602</v>
      </c>
      <c r="M431" s="2">
        <v>62</v>
      </c>
      <c r="N431" s="2">
        <v>98</v>
      </c>
      <c r="O431" s="2">
        <v>86</v>
      </c>
      <c r="P431" s="2">
        <v>356</v>
      </c>
      <c r="Q431" s="2">
        <v>626</v>
      </c>
      <c r="R431" s="2">
        <v>60</v>
      </c>
      <c r="S431" s="2">
        <v>109</v>
      </c>
      <c r="T431" s="2">
        <v>65</v>
      </c>
      <c r="U431" s="2">
        <v>392</v>
      </c>
      <c r="V431" s="2">
        <v>224</v>
      </c>
      <c r="W431" s="2" t="s">
        <v>734</v>
      </c>
      <c r="X431" s="2" t="s">
        <v>1538</v>
      </c>
      <c r="Y431" s="2" t="s">
        <v>96</v>
      </c>
      <c r="Z431" s="2" t="s">
        <v>249</v>
      </c>
      <c r="AA431" s="2">
        <v>5014.082778</v>
      </c>
      <c r="AB431" s="2">
        <v>11</v>
      </c>
      <c r="AC431" s="2">
        <v>1228</v>
      </c>
      <c r="AG431"/>
    </row>
    <row r="432" spans="1:33">
      <c r="A432" s="2">
        <v>1104</v>
      </c>
      <c r="B432" s="2">
        <v>10517056</v>
      </c>
      <c r="C432" s="2" t="s">
        <v>1539</v>
      </c>
      <c r="D432" s="2" t="s">
        <v>33</v>
      </c>
      <c r="E432" s="2" t="s">
        <v>96</v>
      </c>
      <c r="F432" s="2" t="s">
        <v>2</v>
      </c>
      <c r="G432" s="2">
        <v>636</v>
      </c>
      <c r="H432" s="2">
        <v>49</v>
      </c>
      <c r="I432" s="2">
        <v>84</v>
      </c>
      <c r="J432" s="2">
        <v>105</v>
      </c>
      <c r="K432" s="2">
        <v>398</v>
      </c>
      <c r="L432" s="2">
        <v>337</v>
      </c>
      <c r="M432" s="2">
        <v>28</v>
      </c>
      <c r="N432" s="2">
        <v>43</v>
      </c>
      <c r="O432" s="2">
        <v>61</v>
      </c>
      <c r="P432" s="2">
        <v>205</v>
      </c>
      <c r="Q432" s="2">
        <v>299</v>
      </c>
      <c r="R432" s="2">
        <v>21</v>
      </c>
      <c r="S432" s="2">
        <v>41</v>
      </c>
      <c r="T432" s="2">
        <v>44</v>
      </c>
      <c r="U432" s="2">
        <v>193</v>
      </c>
      <c r="V432" s="2">
        <v>129</v>
      </c>
      <c r="W432" s="2" t="s">
        <v>734</v>
      </c>
      <c r="X432" s="2" t="s">
        <v>1540</v>
      </c>
      <c r="Y432" s="2" t="s">
        <v>96</v>
      </c>
      <c r="Z432" s="2" t="s">
        <v>249</v>
      </c>
      <c r="AA432" s="2">
        <v>5614.0428959999999</v>
      </c>
      <c r="AB432" s="2">
        <v>11</v>
      </c>
      <c r="AC432" s="2">
        <v>636</v>
      </c>
      <c r="AG432"/>
    </row>
    <row r="433" spans="1:33">
      <c r="A433" s="2">
        <v>1105</v>
      </c>
      <c r="B433" s="2">
        <v>10500020</v>
      </c>
      <c r="C433" s="2" t="s">
        <v>1422</v>
      </c>
      <c r="D433" s="2" t="s">
        <v>33</v>
      </c>
      <c r="E433" s="2" t="s">
        <v>96</v>
      </c>
      <c r="F433" s="2" t="s">
        <v>2</v>
      </c>
      <c r="G433" s="2">
        <v>490</v>
      </c>
      <c r="H433" s="2">
        <v>49</v>
      </c>
      <c r="I433" s="2">
        <v>59</v>
      </c>
      <c r="J433" s="2">
        <v>61</v>
      </c>
      <c r="K433" s="2">
        <v>321</v>
      </c>
      <c r="L433" s="2">
        <v>246</v>
      </c>
      <c r="M433" s="2">
        <v>22</v>
      </c>
      <c r="N433" s="2">
        <v>28</v>
      </c>
      <c r="O433" s="2">
        <v>28</v>
      </c>
      <c r="P433" s="2">
        <v>168</v>
      </c>
      <c r="Q433" s="2">
        <v>244</v>
      </c>
      <c r="R433" s="2">
        <v>27</v>
      </c>
      <c r="S433" s="2">
        <v>31</v>
      </c>
      <c r="T433" s="2">
        <v>33</v>
      </c>
      <c r="U433" s="2">
        <v>153</v>
      </c>
      <c r="V433" s="2">
        <v>112</v>
      </c>
      <c r="W433" s="2" t="s">
        <v>721</v>
      </c>
      <c r="X433" s="2" t="s">
        <v>1541</v>
      </c>
      <c r="Y433" s="2" t="s">
        <v>96</v>
      </c>
      <c r="Z433" s="2" t="s">
        <v>249</v>
      </c>
      <c r="AA433" s="2">
        <v>222.974706</v>
      </c>
      <c r="AB433" s="2">
        <v>11</v>
      </c>
      <c r="AC433" s="2">
        <v>490</v>
      </c>
      <c r="AG433"/>
    </row>
    <row r="434" spans="1:33">
      <c r="A434" s="2">
        <v>1106</v>
      </c>
      <c r="B434" s="2">
        <v>10500060</v>
      </c>
      <c r="C434" s="2" t="s">
        <v>792</v>
      </c>
      <c r="D434" s="2" t="s">
        <v>33</v>
      </c>
      <c r="E434" s="2" t="s">
        <v>96</v>
      </c>
      <c r="F434" s="2" t="s">
        <v>2</v>
      </c>
      <c r="G434" s="2">
        <v>522</v>
      </c>
      <c r="H434" s="2">
        <v>42</v>
      </c>
      <c r="I434" s="2">
        <v>56</v>
      </c>
      <c r="J434" s="2">
        <v>56</v>
      </c>
      <c r="K434" s="2">
        <v>368</v>
      </c>
      <c r="L434" s="2">
        <v>278</v>
      </c>
      <c r="M434" s="2">
        <v>25</v>
      </c>
      <c r="N434" s="2">
        <v>37</v>
      </c>
      <c r="O434" s="2">
        <v>28</v>
      </c>
      <c r="P434" s="2">
        <v>188</v>
      </c>
      <c r="Q434" s="2">
        <v>244</v>
      </c>
      <c r="R434" s="2">
        <v>17</v>
      </c>
      <c r="S434" s="2">
        <v>19</v>
      </c>
      <c r="T434" s="2">
        <v>28</v>
      </c>
      <c r="U434" s="2">
        <v>180</v>
      </c>
      <c r="V434" s="2">
        <v>128</v>
      </c>
      <c r="W434" s="2" t="s">
        <v>721</v>
      </c>
      <c r="X434" s="2" t="s">
        <v>1542</v>
      </c>
      <c r="Y434" s="2" t="s">
        <v>96</v>
      </c>
      <c r="Z434" s="2" t="s">
        <v>249</v>
      </c>
      <c r="AA434" s="2">
        <v>23.237542000000001</v>
      </c>
      <c r="AB434" s="2">
        <v>11</v>
      </c>
      <c r="AC434" s="2">
        <v>522</v>
      </c>
      <c r="AG434"/>
    </row>
    <row r="435" spans="1:33">
      <c r="A435" s="2">
        <v>1107</v>
      </c>
      <c r="B435" s="2">
        <v>10517049</v>
      </c>
      <c r="C435" s="2" t="s">
        <v>1543</v>
      </c>
      <c r="D435" s="2" t="s">
        <v>33</v>
      </c>
      <c r="E435" s="2" t="s">
        <v>96</v>
      </c>
      <c r="F435" s="2" t="s">
        <v>2</v>
      </c>
      <c r="G435" s="2">
        <v>825</v>
      </c>
      <c r="H435" s="2">
        <v>79</v>
      </c>
      <c r="I435" s="2">
        <v>97</v>
      </c>
      <c r="J435" s="2">
        <v>120</v>
      </c>
      <c r="K435" s="2">
        <v>529</v>
      </c>
      <c r="L435" s="2">
        <v>418</v>
      </c>
      <c r="M435" s="2">
        <v>47</v>
      </c>
      <c r="N435" s="2">
        <v>52</v>
      </c>
      <c r="O435" s="2">
        <v>64</v>
      </c>
      <c r="P435" s="2">
        <v>255</v>
      </c>
      <c r="Q435" s="2">
        <v>407</v>
      </c>
      <c r="R435" s="2">
        <v>32</v>
      </c>
      <c r="S435" s="2">
        <v>45</v>
      </c>
      <c r="T435" s="2">
        <v>56</v>
      </c>
      <c r="U435" s="2">
        <v>274</v>
      </c>
      <c r="V435" s="2">
        <v>186</v>
      </c>
      <c r="W435" s="2" t="s">
        <v>734</v>
      </c>
      <c r="X435" s="2" t="s">
        <v>1544</v>
      </c>
      <c r="Y435" s="2" t="s">
        <v>96</v>
      </c>
      <c r="Z435" s="2" t="s">
        <v>249</v>
      </c>
      <c r="AA435" s="2">
        <v>1083.3521499999999</v>
      </c>
      <c r="AB435" s="2">
        <v>11</v>
      </c>
      <c r="AC435" s="2">
        <v>825</v>
      </c>
      <c r="AG435"/>
    </row>
    <row r="436" spans="1:33">
      <c r="A436" s="2">
        <v>1108</v>
      </c>
      <c r="B436" s="2">
        <v>10517066</v>
      </c>
      <c r="C436" s="2" t="s">
        <v>798</v>
      </c>
      <c r="D436" s="2" t="s">
        <v>33</v>
      </c>
      <c r="E436" s="2" t="s">
        <v>96</v>
      </c>
      <c r="F436" s="2" t="s">
        <v>2</v>
      </c>
      <c r="G436" s="2">
        <v>570</v>
      </c>
      <c r="H436" s="2">
        <v>61</v>
      </c>
      <c r="I436" s="2">
        <v>84</v>
      </c>
      <c r="J436" s="2">
        <v>79</v>
      </c>
      <c r="K436" s="2">
        <v>346</v>
      </c>
      <c r="L436" s="2">
        <v>293</v>
      </c>
      <c r="M436" s="2">
        <v>37</v>
      </c>
      <c r="N436" s="2">
        <v>43</v>
      </c>
      <c r="O436" s="2">
        <v>37</v>
      </c>
      <c r="P436" s="2">
        <v>176</v>
      </c>
      <c r="Q436" s="2">
        <v>277</v>
      </c>
      <c r="R436" s="2">
        <v>24</v>
      </c>
      <c r="S436" s="2">
        <v>41</v>
      </c>
      <c r="T436" s="2">
        <v>42</v>
      </c>
      <c r="U436" s="2">
        <v>170</v>
      </c>
      <c r="V436" s="2">
        <v>116</v>
      </c>
      <c r="W436" s="2" t="s">
        <v>734</v>
      </c>
      <c r="X436" s="2" t="s">
        <v>1545</v>
      </c>
      <c r="Y436" s="2" t="s">
        <v>96</v>
      </c>
      <c r="Z436" s="2" t="s">
        <v>249</v>
      </c>
      <c r="AA436" s="2">
        <v>2310.690904</v>
      </c>
      <c r="AB436" s="2">
        <v>11</v>
      </c>
      <c r="AC436" s="2">
        <v>570</v>
      </c>
      <c r="AG436"/>
    </row>
    <row r="437" spans="1:33">
      <c r="A437" s="2">
        <v>1109</v>
      </c>
      <c r="B437" s="2">
        <v>10517009</v>
      </c>
      <c r="C437" s="2" t="s">
        <v>1543</v>
      </c>
      <c r="D437" s="2" t="s">
        <v>33</v>
      </c>
      <c r="E437" s="2" t="s">
        <v>96</v>
      </c>
      <c r="F437" s="2" t="s">
        <v>2</v>
      </c>
      <c r="G437" s="2">
        <v>1009</v>
      </c>
      <c r="H437" s="2">
        <v>83</v>
      </c>
      <c r="I437" s="2">
        <v>115</v>
      </c>
      <c r="J437" s="2">
        <v>147</v>
      </c>
      <c r="K437" s="2">
        <v>664</v>
      </c>
      <c r="L437" s="2">
        <v>501</v>
      </c>
      <c r="M437" s="2">
        <v>42</v>
      </c>
      <c r="N437" s="2">
        <v>62</v>
      </c>
      <c r="O437" s="2">
        <v>65</v>
      </c>
      <c r="P437" s="2">
        <v>332</v>
      </c>
      <c r="Q437" s="2">
        <v>508</v>
      </c>
      <c r="R437" s="2">
        <v>41</v>
      </c>
      <c r="S437" s="2">
        <v>53</v>
      </c>
      <c r="T437" s="2">
        <v>82</v>
      </c>
      <c r="U437" s="2">
        <v>332</v>
      </c>
      <c r="V437" s="2">
        <v>219</v>
      </c>
      <c r="W437" s="2" t="s">
        <v>734</v>
      </c>
      <c r="X437" s="2" t="s">
        <v>1546</v>
      </c>
      <c r="Y437" s="2" t="s">
        <v>96</v>
      </c>
      <c r="Z437" s="2" t="s">
        <v>249</v>
      </c>
      <c r="AA437" s="2">
        <v>773.50305000000003</v>
      </c>
      <c r="AB437" s="2">
        <v>11</v>
      </c>
      <c r="AC437" s="2">
        <v>1009</v>
      </c>
      <c r="AG437"/>
    </row>
    <row r="438" spans="1:33">
      <c r="A438" s="2">
        <v>1110</v>
      </c>
      <c r="B438" s="2">
        <v>10500040</v>
      </c>
      <c r="C438" s="2" t="s">
        <v>1422</v>
      </c>
      <c r="D438" s="2" t="s">
        <v>33</v>
      </c>
      <c r="E438" s="2" t="s">
        <v>96</v>
      </c>
      <c r="F438" s="2" t="s">
        <v>2</v>
      </c>
      <c r="G438" s="2">
        <v>502</v>
      </c>
      <c r="H438" s="2">
        <v>63</v>
      </c>
      <c r="I438" s="2">
        <v>49</v>
      </c>
      <c r="J438" s="2">
        <v>66</v>
      </c>
      <c r="K438" s="2">
        <v>324</v>
      </c>
      <c r="L438" s="2">
        <v>266</v>
      </c>
      <c r="M438" s="2">
        <v>36</v>
      </c>
      <c r="N438" s="2">
        <v>26</v>
      </c>
      <c r="O438" s="2">
        <v>42</v>
      </c>
      <c r="P438" s="2">
        <v>162</v>
      </c>
      <c r="Q438" s="2">
        <v>236</v>
      </c>
      <c r="R438" s="2">
        <v>27</v>
      </c>
      <c r="S438" s="2">
        <v>23</v>
      </c>
      <c r="T438" s="2">
        <v>24</v>
      </c>
      <c r="U438" s="2">
        <v>162</v>
      </c>
      <c r="V438" s="2">
        <v>111</v>
      </c>
      <c r="W438" s="2" t="s">
        <v>721</v>
      </c>
      <c r="X438" s="2" t="s">
        <v>1547</v>
      </c>
      <c r="Y438" s="2" t="s">
        <v>96</v>
      </c>
      <c r="Z438" s="2" t="s">
        <v>249</v>
      </c>
      <c r="AA438" s="2">
        <v>152.14204100000001</v>
      </c>
      <c r="AB438" s="2">
        <v>11</v>
      </c>
      <c r="AC438" s="2">
        <v>502</v>
      </c>
      <c r="AG438"/>
    </row>
    <row r="439" spans="1:33">
      <c r="A439" s="2">
        <v>1111</v>
      </c>
      <c r="B439" s="2">
        <v>10500100</v>
      </c>
      <c r="C439" s="2" t="s">
        <v>1548</v>
      </c>
      <c r="D439" s="2" t="s">
        <v>33</v>
      </c>
      <c r="E439" s="2" t="s">
        <v>96</v>
      </c>
      <c r="F439" s="2" t="s">
        <v>2</v>
      </c>
      <c r="G439" s="2">
        <v>517</v>
      </c>
      <c r="H439" s="2">
        <v>60</v>
      </c>
      <c r="I439" s="2">
        <v>109</v>
      </c>
      <c r="J439" s="2">
        <v>63</v>
      </c>
      <c r="K439" s="2">
        <v>285</v>
      </c>
      <c r="L439" s="2">
        <v>293</v>
      </c>
      <c r="M439" s="2">
        <v>36</v>
      </c>
      <c r="N439" s="2">
        <v>66</v>
      </c>
      <c r="O439" s="2">
        <v>41</v>
      </c>
      <c r="P439" s="2">
        <v>150</v>
      </c>
      <c r="Q439" s="2">
        <v>224</v>
      </c>
      <c r="R439" s="2">
        <v>24</v>
      </c>
      <c r="S439" s="2">
        <v>43</v>
      </c>
      <c r="T439" s="2">
        <v>22</v>
      </c>
      <c r="U439" s="2">
        <v>135</v>
      </c>
      <c r="V439" s="2">
        <v>109</v>
      </c>
      <c r="W439" s="2" t="s">
        <v>721</v>
      </c>
      <c r="X439" s="2" t="s">
        <v>1549</v>
      </c>
      <c r="Y439" s="2" t="s">
        <v>189</v>
      </c>
      <c r="Z439" s="2" t="s">
        <v>249</v>
      </c>
      <c r="AA439" s="2">
        <v>4.7759640000000001</v>
      </c>
      <c r="AB439" s="2">
        <v>11</v>
      </c>
      <c r="AC439" s="2">
        <v>517</v>
      </c>
      <c r="AG439"/>
    </row>
    <row r="440" spans="1:33">
      <c r="A440" s="2">
        <v>1112</v>
      </c>
      <c r="B440" s="2">
        <v>10500090</v>
      </c>
      <c r="C440" s="2" t="s">
        <v>1550</v>
      </c>
      <c r="D440" s="2" t="s">
        <v>33</v>
      </c>
      <c r="E440" s="2" t="s">
        <v>96</v>
      </c>
      <c r="F440" s="2" t="s">
        <v>2</v>
      </c>
      <c r="G440" s="2">
        <v>194</v>
      </c>
      <c r="H440" s="2">
        <v>31</v>
      </c>
      <c r="I440" s="2">
        <v>23</v>
      </c>
      <c r="J440" s="2">
        <v>18</v>
      </c>
      <c r="K440" s="2">
        <v>122</v>
      </c>
      <c r="L440" s="2">
        <v>94</v>
      </c>
      <c r="M440" s="2">
        <v>14</v>
      </c>
      <c r="N440" s="2">
        <v>11</v>
      </c>
      <c r="O440" s="2">
        <v>7</v>
      </c>
      <c r="P440" s="2">
        <v>62</v>
      </c>
      <c r="Q440" s="2">
        <v>100</v>
      </c>
      <c r="R440" s="2">
        <v>17</v>
      </c>
      <c r="S440" s="2">
        <v>12</v>
      </c>
      <c r="T440" s="2">
        <v>11</v>
      </c>
      <c r="U440" s="2">
        <v>60</v>
      </c>
      <c r="V440" s="2">
        <v>47</v>
      </c>
      <c r="W440" s="2" t="s">
        <v>721</v>
      </c>
      <c r="X440" s="2" t="s">
        <v>1551</v>
      </c>
      <c r="Y440" s="2" t="s">
        <v>96</v>
      </c>
      <c r="Z440" s="2" t="s">
        <v>249</v>
      </c>
      <c r="AA440" s="2">
        <v>3.2760929999999999</v>
      </c>
      <c r="AB440" s="2">
        <v>11</v>
      </c>
      <c r="AC440" s="2">
        <v>194</v>
      </c>
      <c r="AG440"/>
    </row>
    <row r="441" spans="1:33">
      <c r="A441" s="2">
        <v>1113</v>
      </c>
      <c r="B441" s="2">
        <v>10500110</v>
      </c>
      <c r="C441" s="2" t="s">
        <v>1552</v>
      </c>
      <c r="D441" s="2" t="s">
        <v>33</v>
      </c>
      <c r="E441" s="2" t="s">
        <v>96</v>
      </c>
      <c r="F441" s="2" t="s">
        <v>2</v>
      </c>
      <c r="G441" s="2">
        <v>627</v>
      </c>
      <c r="H441" s="2">
        <v>82</v>
      </c>
      <c r="I441" s="2">
        <v>139</v>
      </c>
      <c r="J441" s="2">
        <v>71</v>
      </c>
      <c r="K441" s="2">
        <v>335</v>
      </c>
      <c r="L441" s="2">
        <v>317</v>
      </c>
      <c r="M441" s="2">
        <v>39</v>
      </c>
      <c r="N441" s="2">
        <v>71</v>
      </c>
      <c r="O441" s="2">
        <v>37</v>
      </c>
      <c r="P441" s="2">
        <v>170</v>
      </c>
      <c r="Q441" s="2">
        <v>310</v>
      </c>
      <c r="R441" s="2">
        <v>43</v>
      </c>
      <c r="S441" s="2">
        <v>68</v>
      </c>
      <c r="T441" s="2">
        <v>34</v>
      </c>
      <c r="U441" s="2">
        <v>165</v>
      </c>
      <c r="V441" s="2">
        <v>123</v>
      </c>
      <c r="W441" s="2" t="s">
        <v>721</v>
      </c>
      <c r="X441" s="2" t="s">
        <v>1553</v>
      </c>
      <c r="Y441" s="2" t="s">
        <v>189</v>
      </c>
      <c r="Z441" s="2" t="s">
        <v>249</v>
      </c>
      <c r="AA441" s="2">
        <v>7.9924520000000001</v>
      </c>
      <c r="AB441" s="2">
        <v>11</v>
      </c>
      <c r="AC441" s="2">
        <v>627</v>
      </c>
      <c r="AG441"/>
    </row>
    <row r="442" spans="1:33">
      <c r="A442" s="2">
        <v>1114</v>
      </c>
      <c r="B442" s="2">
        <v>110400110</v>
      </c>
      <c r="C442" s="2" t="s">
        <v>1554</v>
      </c>
      <c r="D442" s="2" t="s">
        <v>35</v>
      </c>
      <c r="E442" s="2" t="s">
        <v>111</v>
      </c>
      <c r="F442" s="2" t="s">
        <v>2</v>
      </c>
      <c r="G442" s="2">
        <v>315</v>
      </c>
      <c r="H442" s="2">
        <v>31</v>
      </c>
      <c r="I442" s="2">
        <v>64</v>
      </c>
      <c r="J442" s="2">
        <v>33</v>
      </c>
      <c r="K442" s="2">
        <v>187</v>
      </c>
      <c r="L442" s="2">
        <v>170</v>
      </c>
      <c r="M442" s="2">
        <v>16</v>
      </c>
      <c r="N442" s="2">
        <v>40</v>
      </c>
      <c r="O442" s="2">
        <v>13</v>
      </c>
      <c r="P442" s="2">
        <v>101</v>
      </c>
      <c r="Q442" s="2">
        <v>145</v>
      </c>
      <c r="R442" s="2">
        <v>15</v>
      </c>
      <c r="S442" s="2">
        <v>24</v>
      </c>
      <c r="T442" s="2">
        <v>20</v>
      </c>
      <c r="U442" s="2">
        <v>86</v>
      </c>
      <c r="V442" s="2">
        <v>79</v>
      </c>
      <c r="W442" s="2" t="s">
        <v>1555</v>
      </c>
      <c r="X442" s="2" t="s">
        <v>1556</v>
      </c>
      <c r="Y442" s="2" t="s">
        <v>111</v>
      </c>
      <c r="Z442" s="2" t="s">
        <v>249</v>
      </c>
      <c r="AA442" s="2">
        <v>27.598589</v>
      </c>
      <c r="AB442" s="2">
        <v>8</v>
      </c>
      <c r="AC442" s="2">
        <v>315</v>
      </c>
      <c r="AG442"/>
    </row>
    <row r="443" spans="1:33">
      <c r="A443" s="2">
        <v>1115</v>
      </c>
      <c r="B443" s="2">
        <v>110200000</v>
      </c>
      <c r="C443" s="2" t="s">
        <v>1557</v>
      </c>
      <c r="D443" s="2" t="s">
        <v>35</v>
      </c>
      <c r="E443" s="2" t="s">
        <v>109</v>
      </c>
      <c r="F443" s="2" t="s">
        <v>2</v>
      </c>
      <c r="G443" s="2">
        <v>392</v>
      </c>
      <c r="H443" s="2">
        <v>35</v>
      </c>
      <c r="I443" s="2">
        <v>63</v>
      </c>
      <c r="J443" s="2">
        <v>104</v>
      </c>
      <c r="K443" s="2">
        <v>190</v>
      </c>
      <c r="L443" s="2">
        <v>203</v>
      </c>
      <c r="M443" s="2">
        <v>19</v>
      </c>
      <c r="N443" s="2">
        <v>34</v>
      </c>
      <c r="O443" s="2">
        <v>58</v>
      </c>
      <c r="P443" s="2">
        <v>92</v>
      </c>
      <c r="Q443" s="2">
        <v>189</v>
      </c>
      <c r="R443" s="2">
        <v>16</v>
      </c>
      <c r="S443" s="2">
        <v>29</v>
      </c>
      <c r="T443" s="2">
        <v>46</v>
      </c>
      <c r="U443" s="2">
        <v>98</v>
      </c>
      <c r="V443" s="2">
        <v>81</v>
      </c>
      <c r="W443" s="2" t="s">
        <v>721</v>
      </c>
      <c r="X443" s="2" t="s">
        <v>1558</v>
      </c>
      <c r="Y443" s="2" t="s">
        <v>109</v>
      </c>
      <c r="Z443" s="2" t="s">
        <v>249</v>
      </c>
      <c r="AA443" s="2">
        <v>49.635992999999999</v>
      </c>
      <c r="AB443" s="2">
        <v>8</v>
      </c>
      <c r="AC443" s="2">
        <v>392</v>
      </c>
      <c r="AG443"/>
    </row>
    <row r="444" spans="1:33">
      <c r="A444" s="2">
        <v>1116</v>
      </c>
      <c r="B444" s="2">
        <v>110200010</v>
      </c>
      <c r="C444" s="2" t="s">
        <v>1559</v>
      </c>
      <c r="D444" s="2" t="s">
        <v>35</v>
      </c>
      <c r="E444" s="2" t="s">
        <v>109</v>
      </c>
      <c r="F444" s="2" t="s">
        <v>2</v>
      </c>
      <c r="G444" s="2">
        <v>944</v>
      </c>
      <c r="H444" s="2">
        <v>119</v>
      </c>
      <c r="I444" s="2">
        <v>202</v>
      </c>
      <c r="J444" s="2">
        <v>104</v>
      </c>
      <c r="K444" s="2">
        <v>519</v>
      </c>
      <c r="L444" s="2">
        <v>481</v>
      </c>
      <c r="M444" s="2">
        <v>68</v>
      </c>
      <c r="N444" s="2">
        <v>116</v>
      </c>
      <c r="O444" s="2">
        <v>40</v>
      </c>
      <c r="P444" s="2">
        <v>257</v>
      </c>
      <c r="Q444" s="2">
        <v>463</v>
      </c>
      <c r="R444" s="2">
        <v>51</v>
      </c>
      <c r="S444" s="2">
        <v>86</v>
      </c>
      <c r="T444" s="2">
        <v>64</v>
      </c>
      <c r="U444" s="2">
        <v>262</v>
      </c>
      <c r="V444" s="2">
        <v>192</v>
      </c>
      <c r="W444" s="2" t="s">
        <v>721</v>
      </c>
      <c r="X444" s="2" t="s">
        <v>1560</v>
      </c>
      <c r="Y444" s="2" t="s">
        <v>109</v>
      </c>
      <c r="Z444" s="2" t="s">
        <v>249</v>
      </c>
      <c r="AA444" s="2">
        <v>21.932335999999999</v>
      </c>
      <c r="AB444" s="2">
        <v>8</v>
      </c>
      <c r="AC444" s="2">
        <v>944</v>
      </c>
      <c r="AG444"/>
    </row>
    <row r="445" spans="1:33">
      <c r="A445" s="2">
        <v>1117</v>
      </c>
      <c r="B445" s="2">
        <v>110200020</v>
      </c>
      <c r="C445" s="2" t="s">
        <v>1561</v>
      </c>
      <c r="D445" s="2" t="s">
        <v>35</v>
      </c>
      <c r="E445" s="2" t="s">
        <v>109</v>
      </c>
      <c r="F445" s="2" t="s">
        <v>2</v>
      </c>
      <c r="G445" s="2">
        <v>437</v>
      </c>
      <c r="H445" s="2">
        <v>57</v>
      </c>
      <c r="I445" s="2">
        <v>95</v>
      </c>
      <c r="J445" s="2">
        <v>61</v>
      </c>
      <c r="K445" s="2">
        <v>224</v>
      </c>
      <c r="L445" s="2">
        <v>207</v>
      </c>
      <c r="M445" s="2">
        <v>23</v>
      </c>
      <c r="N445" s="2">
        <v>46</v>
      </c>
      <c r="O445" s="2">
        <v>27</v>
      </c>
      <c r="P445" s="2">
        <v>111</v>
      </c>
      <c r="Q445" s="2">
        <v>230</v>
      </c>
      <c r="R445" s="2">
        <v>34</v>
      </c>
      <c r="S445" s="2">
        <v>49</v>
      </c>
      <c r="T445" s="2">
        <v>34</v>
      </c>
      <c r="U445" s="2">
        <v>113</v>
      </c>
      <c r="V445" s="2">
        <v>93</v>
      </c>
      <c r="W445" s="2" t="s">
        <v>721</v>
      </c>
      <c r="X445" s="2" t="s">
        <v>1562</v>
      </c>
      <c r="Y445" s="2" t="s">
        <v>109</v>
      </c>
      <c r="Z445" s="2" t="s">
        <v>249</v>
      </c>
      <c r="AA445" s="2">
        <v>34.044100999999998</v>
      </c>
      <c r="AB445" s="2">
        <v>8</v>
      </c>
      <c r="AC445" s="2">
        <v>437</v>
      </c>
      <c r="AG445"/>
    </row>
    <row r="446" spans="1:33">
      <c r="A446" s="2">
        <v>1118</v>
      </c>
      <c r="B446" s="2">
        <v>110200050</v>
      </c>
      <c r="C446" s="2" t="s">
        <v>1563</v>
      </c>
      <c r="D446" s="2" t="s">
        <v>35</v>
      </c>
      <c r="E446" s="2" t="s">
        <v>109</v>
      </c>
      <c r="F446" s="2" t="s">
        <v>2</v>
      </c>
      <c r="G446" s="2">
        <v>752</v>
      </c>
      <c r="H446" s="2">
        <v>109</v>
      </c>
      <c r="I446" s="2">
        <v>163</v>
      </c>
      <c r="J446" s="2">
        <v>54</v>
      </c>
      <c r="K446" s="2">
        <v>426</v>
      </c>
      <c r="L446" s="2">
        <v>399</v>
      </c>
      <c r="M446" s="2">
        <v>61</v>
      </c>
      <c r="N446" s="2">
        <v>85</v>
      </c>
      <c r="O446" s="2">
        <v>30</v>
      </c>
      <c r="P446" s="2">
        <v>223</v>
      </c>
      <c r="Q446" s="2">
        <v>353</v>
      </c>
      <c r="R446" s="2">
        <v>48</v>
      </c>
      <c r="S446" s="2">
        <v>78</v>
      </c>
      <c r="T446" s="2">
        <v>24</v>
      </c>
      <c r="U446" s="2">
        <v>203</v>
      </c>
      <c r="V446" s="2">
        <v>168</v>
      </c>
      <c r="W446" s="2" t="s">
        <v>721</v>
      </c>
      <c r="X446" s="2" t="s">
        <v>1564</v>
      </c>
      <c r="Y446" s="2" t="s">
        <v>124</v>
      </c>
      <c r="Z446" s="2" t="s">
        <v>249</v>
      </c>
      <c r="AA446" s="2">
        <v>23.155698999999998</v>
      </c>
      <c r="AB446" s="2">
        <v>8</v>
      </c>
      <c r="AC446" s="2">
        <v>752</v>
      </c>
      <c r="AG446"/>
    </row>
    <row r="447" spans="1:33">
      <c r="A447" s="2">
        <v>1119</v>
      </c>
      <c r="B447" s="2">
        <v>110300030</v>
      </c>
      <c r="C447" s="2" t="s">
        <v>1565</v>
      </c>
      <c r="D447" s="2" t="s">
        <v>35</v>
      </c>
      <c r="E447" s="2" t="s">
        <v>110</v>
      </c>
      <c r="F447" s="2" t="s">
        <v>2</v>
      </c>
      <c r="G447" s="2">
        <v>701</v>
      </c>
      <c r="H447" s="2">
        <v>44</v>
      </c>
      <c r="I447" s="2">
        <v>83</v>
      </c>
      <c r="J447" s="2">
        <v>118</v>
      </c>
      <c r="K447" s="2">
        <v>456</v>
      </c>
      <c r="L447" s="2">
        <v>366</v>
      </c>
      <c r="M447" s="2">
        <v>26</v>
      </c>
      <c r="N447" s="2">
        <v>45</v>
      </c>
      <c r="O447" s="2">
        <v>63</v>
      </c>
      <c r="P447" s="2">
        <v>232</v>
      </c>
      <c r="Q447" s="2">
        <v>335</v>
      </c>
      <c r="R447" s="2">
        <v>18</v>
      </c>
      <c r="S447" s="2">
        <v>38</v>
      </c>
      <c r="T447" s="2">
        <v>55</v>
      </c>
      <c r="U447" s="2">
        <v>224</v>
      </c>
      <c r="V447" s="2">
        <v>176</v>
      </c>
      <c r="W447" s="2" t="s">
        <v>721</v>
      </c>
      <c r="X447" s="2" t="s">
        <v>1566</v>
      </c>
      <c r="Y447" s="2" t="s">
        <v>168</v>
      </c>
      <c r="Z447" s="2" t="s">
        <v>249</v>
      </c>
      <c r="AA447" s="2">
        <v>29.482780999999999</v>
      </c>
      <c r="AB447" s="2">
        <v>8</v>
      </c>
      <c r="AC447" s="2">
        <v>701</v>
      </c>
      <c r="AG447"/>
    </row>
    <row r="448" spans="1:33">
      <c r="A448" s="2">
        <v>1120</v>
      </c>
      <c r="B448" s="2">
        <v>110300040</v>
      </c>
      <c r="C448" s="2" t="s">
        <v>1567</v>
      </c>
      <c r="D448" s="2" t="s">
        <v>35</v>
      </c>
      <c r="E448" s="2" t="s">
        <v>110</v>
      </c>
      <c r="F448" s="2" t="s">
        <v>2</v>
      </c>
      <c r="G448" s="2">
        <v>623</v>
      </c>
      <c r="H448" s="2">
        <v>84</v>
      </c>
      <c r="I448" s="2">
        <v>91</v>
      </c>
      <c r="J448" s="2">
        <v>66</v>
      </c>
      <c r="K448" s="2">
        <v>382</v>
      </c>
      <c r="L448" s="2">
        <v>301</v>
      </c>
      <c r="M448" s="2">
        <v>35</v>
      </c>
      <c r="N448" s="2">
        <v>45</v>
      </c>
      <c r="O448" s="2">
        <v>29</v>
      </c>
      <c r="P448" s="2">
        <v>192</v>
      </c>
      <c r="Q448" s="2">
        <v>322</v>
      </c>
      <c r="R448" s="2">
        <v>49</v>
      </c>
      <c r="S448" s="2">
        <v>46</v>
      </c>
      <c r="T448" s="2">
        <v>37</v>
      </c>
      <c r="U448" s="2">
        <v>190</v>
      </c>
      <c r="V448" s="2">
        <v>142</v>
      </c>
      <c r="W448" s="2" t="s">
        <v>721</v>
      </c>
      <c r="X448" s="2" t="s">
        <v>1568</v>
      </c>
      <c r="Y448" s="2" t="s">
        <v>168</v>
      </c>
      <c r="Z448" s="2" t="s">
        <v>249</v>
      </c>
      <c r="AA448" s="2">
        <v>23.937709000000002</v>
      </c>
      <c r="AB448" s="2">
        <v>8</v>
      </c>
      <c r="AC448" s="2">
        <v>623</v>
      </c>
      <c r="AG448"/>
    </row>
    <row r="449" spans="1:33">
      <c r="A449" s="2">
        <v>1121</v>
      </c>
      <c r="B449" s="2">
        <v>110300050</v>
      </c>
      <c r="C449" s="2" t="s">
        <v>1569</v>
      </c>
      <c r="D449" s="2" t="s">
        <v>35</v>
      </c>
      <c r="E449" s="2" t="s">
        <v>110</v>
      </c>
      <c r="F449" s="2" t="s">
        <v>2</v>
      </c>
      <c r="G449" s="2">
        <v>710</v>
      </c>
      <c r="H449" s="2">
        <v>77</v>
      </c>
      <c r="I449" s="2">
        <v>89</v>
      </c>
      <c r="J449" s="2">
        <v>96</v>
      </c>
      <c r="K449" s="2">
        <v>448</v>
      </c>
      <c r="L449" s="2">
        <v>351</v>
      </c>
      <c r="M449" s="2">
        <v>39</v>
      </c>
      <c r="N449" s="2">
        <v>42</v>
      </c>
      <c r="O449" s="2">
        <v>56</v>
      </c>
      <c r="P449" s="2">
        <v>214</v>
      </c>
      <c r="Q449" s="2">
        <v>359</v>
      </c>
      <c r="R449" s="2">
        <v>38</v>
      </c>
      <c r="S449" s="2">
        <v>47</v>
      </c>
      <c r="T449" s="2">
        <v>40</v>
      </c>
      <c r="U449" s="2">
        <v>234</v>
      </c>
      <c r="V449" s="2">
        <v>169</v>
      </c>
      <c r="W449" s="2" t="s">
        <v>721</v>
      </c>
      <c r="X449" s="2" t="s">
        <v>1570</v>
      </c>
      <c r="Y449" s="2" t="s">
        <v>168</v>
      </c>
      <c r="Z449" s="2" t="s">
        <v>249</v>
      </c>
      <c r="AA449" s="2">
        <v>103.900651</v>
      </c>
      <c r="AB449" s="2">
        <v>8</v>
      </c>
      <c r="AC449" s="2">
        <v>710</v>
      </c>
      <c r="AG449"/>
    </row>
    <row r="450" spans="1:33">
      <c r="A450" s="2">
        <v>1122</v>
      </c>
      <c r="B450" s="2">
        <v>110300070</v>
      </c>
      <c r="C450" s="2" t="s">
        <v>1571</v>
      </c>
      <c r="D450" s="2" t="s">
        <v>35</v>
      </c>
      <c r="E450" s="2" t="s">
        <v>110</v>
      </c>
      <c r="F450" s="2" t="s">
        <v>2</v>
      </c>
      <c r="G450" s="2">
        <v>373</v>
      </c>
      <c r="H450" s="2">
        <v>43</v>
      </c>
      <c r="I450" s="2">
        <v>46</v>
      </c>
      <c r="J450" s="2">
        <v>44</v>
      </c>
      <c r="K450" s="2">
        <v>240</v>
      </c>
      <c r="L450" s="2">
        <v>209</v>
      </c>
      <c r="M450" s="2">
        <v>20</v>
      </c>
      <c r="N450" s="2">
        <v>26</v>
      </c>
      <c r="O450" s="2">
        <v>30</v>
      </c>
      <c r="P450" s="2">
        <v>133</v>
      </c>
      <c r="Q450" s="2">
        <v>164</v>
      </c>
      <c r="R450" s="2">
        <v>23</v>
      </c>
      <c r="S450" s="2">
        <v>20</v>
      </c>
      <c r="T450" s="2">
        <v>14</v>
      </c>
      <c r="U450" s="2">
        <v>107</v>
      </c>
      <c r="V450" s="2">
        <v>87</v>
      </c>
      <c r="W450" s="2" t="s">
        <v>721</v>
      </c>
      <c r="X450" s="2" t="s">
        <v>1572</v>
      </c>
      <c r="Y450" s="2" t="s">
        <v>168</v>
      </c>
      <c r="Z450" s="2" t="s">
        <v>249</v>
      </c>
      <c r="AA450" s="2">
        <v>21.921101</v>
      </c>
      <c r="AB450" s="2">
        <v>8</v>
      </c>
      <c r="AC450" s="2">
        <v>373</v>
      </c>
      <c r="AG450"/>
    </row>
    <row r="451" spans="1:33">
      <c r="A451" s="2">
        <v>1123</v>
      </c>
      <c r="B451" s="2">
        <v>110300080</v>
      </c>
      <c r="C451" s="2" t="s">
        <v>1573</v>
      </c>
      <c r="D451" s="2" t="s">
        <v>35</v>
      </c>
      <c r="E451" s="2" t="s">
        <v>110</v>
      </c>
      <c r="F451" s="2" t="s">
        <v>2</v>
      </c>
      <c r="G451" s="2">
        <v>578</v>
      </c>
      <c r="H451" s="2">
        <v>34</v>
      </c>
      <c r="I451" s="2">
        <v>52</v>
      </c>
      <c r="J451" s="2">
        <v>113</v>
      </c>
      <c r="K451" s="2">
        <v>379</v>
      </c>
      <c r="L451" s="2">
        <v>303</v>
      </c>
      <c r="M451" s="2">
        <v>21</v>
      </c>
      <c r="N451" s="2">
        <v>31</v>
      </c>
      <c r="O451" s="2">
        <v>51</v>
      </c>
      <c r="P451" s="2">
        <v>200</v>
      </c>
      <c r="Q451" s="2">
        <v>275</v>
      </c>
      <c r="R451" s="2">
        <v>13</v>
      </c>
      <c r="S451" s="2">
        <v>21</v>
      </c>
      <c r="T451" s="2">
        <v>62</v>
      </c>
      <c r="U451" s="2">
        <v>179</v>
      </c>
      <c r="V451" s="2">
        <v>123</v>
      </c>
      <c r="W451" s="2" t="s">
        <v>721</v>
      </c>
      <c r="X451" s="2" t="s">
        <v>1574</v>
      </c>
      <c r="Y451" s="2" t="s">
        <v>110</v>
      </c>
      <c r="Z451" s="2" t="s">
        <v>249</v>
      </c>
      <c r="AA451" s="2">
        <v>81.753724000000005</v>
      </c>
      <c r="AB451" s="2">
        <v>8</v>
      </c>
      <c r="AC451" s="2">
        <v>578</v>
      </c>
      <c r="AG451"/>
    </row>
    <row r="452" spans="1:33">
      <c r="A452" s="2">
        <v>1124</v>
      </c>
      <c r="B452" s="2">
        <v>110300090</v>
      </c>
      <c r="C452" s="2" t="s">
        <v>1575</v>
      </c>
      <c r="D452" s="2" t="s">
        <v>35</v>
      </c>
      <c r="E452" s="2" t="s">
        <v>110</v>
      </c>
      <c r="F452" s="2" t="s">
        <v>2</v>
      </c>
      <c r="G452" s="2">
        <v>438</v>
      </c>
      <c r="H452" s="2">
        <v>32</v>
      </c>
      <c r="I452" s="2">
        <v>63</v>
      </c>
      <c r="J452" s="2">
        <v>65</v>
      </c>
      <c r="K452" s="2">
        <v>278</v>
      </c>
      <c r="L452" s="2">
        <v>229</v>
      </c>
      <c r="M452" s="2">
        <v>18</v>
      </c>
      <c r="N452" s="2">
        <v>32</v>
      </c>
      <c r="O452" s="2">
        <v>34</v>
      </c>
      <c r="P452" s="2">
        <v>145</v>
      </c>
      <c r="Q452" s="2">
        <v>209</v>
      </c>
      <c r="R452" s="2">
        <v>14</v>
      </c>
      <c r="S452" s="2">
        <v>31</v>
      </c>
      <c r="T452" s="2">
        <v>31</v>
      </c>
      <c r="U452" s="2">
        <v>133</v>
      </c>
      <c r="V452" s="2">
        <v>99</v>
      </c>
      <c r="W452" s="2" t="s">
        <v>721</v>
      </c>
      <c r="X452" s="2" t="s">
        <v>1576</v>
      </c>
      <c r="Y452" s="2" t="s">
        <v>110</v>
      </c>
      <c r="Z452" s="2" t="s">
        <v>249</v>
      </c>
      <c r="AA452" s="2">
        <v>101.073764</v>
      </c>
      <c r="AB452" s="2">
        <v>8</v>
      </c>
      <c r="AC452" s="2">
        <v>438</v>
      </c>
      <c r="AG452"/>
    </row>
    <row r="453" spans="1:33">
      <c r="A453" s="2">
        <v>1125</v>
      </c>
      <c r="B453" s="2">
        <v>110300100</v>
      </c>
      <c r="C453" s="2" t="s">
        <v>1577</v>
      </c>
      <c r="D453" s="2" t="s">
        <v>35</v>
      </c>
      <c r="E453" s="2" t="s">
        <v>110</v>
      </c>
      <c r="F453" s="2" t="s">
        <v>2</v>
      </c>
      <c r="G453" s="2">
        <v>672</v>
      </c>
      <c r="H453" s="2">
        <v>73</v>
      </c>
      <c r="I453" s="2">
        <v>121</v>
      </c>
      <c r="J453" s="2">
        <v>94</v>
      </c>
      <c r="K453" s="2">
        <v>384</v>
      </c>
      <c r="L453" s="2">
        <v>352</v>
      </c>
      <c r="M453" s="2">
        <v>35</v>
      </c>
      <c r="N453" s="2">
        <v>73</v>
      </c>
      <c r="O453" s="2">
        <v>49</v>
      </c>
      <c r="P453" s="2">
        <v>195</v>
      </c>
      <c r="Q453" s="2">
        <v>320</v>
      </c>
      <c r="R453" s="2">
        <v>38</v>
      </c>
      <c r="S453" s="2">
        <v>48</v>
      </c>
      <c r="T453" s="2">
        <v>45</v>
      </c>
      <c r="U453" s="2">
        <v>189</v>
      </c>
      <c r="V453" s="2">
        <v>145</v>
      </c>
      <c r="W453" s="2" t="s">
        <v>721</v>
      </c>
      <c r="X453" s="2" t="s">
        <v>1578</v>
      </c>
      <c r="Y453" s="2" t="s">
        <v>110</v>
      </c>
      <c r="Z453" s="2" t="s">
        <v>249</v>
      </c>
      <c r="AA453" s="2">
        <v>36.029169000000003</v>
      </c>
      <c r="AB453" s="2">
        <v>8</v>
      </c>
      <c r="AC453" s="2">
        <v>672</v>
      </c>
      <c r="AG453"/>
    </row>
    <row r="454" spans="1:33">
      <c r="A454" s="2">
        <v>1126</v>
      </c>
      <c r="B454" s="2">
        <v>110300110</v>
      </c>
      <c r="C454" s="2" t="s">
        <v>1579</v>
      </c>
      <c r="D454" s="2" t="s">
        <v>35</v>
      </c>
      <c r="E454" s="2" t="s">
        <v>110</v>
      </c>
      <c r="F454" s="2" t="s">
        <v>2</v>
      </c>
      <c r="G454" s="2">
        <v>807</v>
      </c>
      <c r="H454" s="2">
        <v>57</v>
      </c>
      <c r="I454" s="2">
        <v>113</v>
      </c>
      <c r="J454" s="2">
        <v>114</v>
      </c>
      <c r="K454" s="2">
        <v>523</v>
      </c>
      <c r="L454" s="2">
        <v>416</v>
      </c>
      <c r="M454" s="2">
        <v>31</v>
      </c>
      <c r="N454" s="2">
        <v>50</v>
      </c>
      <c r="O454" s="2">
        <v>51</v>
      </c>
      <c r="P454" s="2">
        <v>284</v>
      </c>
      <c r="Q454" s="2">
        <v>391</v>
      </c>
      <c r="R454" s="2">
        <v>26</v>
      </c>
      <c r="S454" s="2">
        <v>63</v>
      </c>
      <c r="T454" s="2">
        <v>63</v>
      </c>
      <c r="U454" s="2">
        <v>239</v>
      </c>
      <c r="V454" s="2">
        <v>175</v>
      </c>
      <c r="W454" s="2" t="s">
        <v>721</v>
      </c>
      <c r="X454" s="2" t="s">
        <v>1580</v>
      </c>
      <c r="Y454" s="2" t="s">
        <v>110</v>
      </c>
      <c r="Z454" s="2" t="s">
        <v>249</v>
      </c>
      <c r="AA454" s="2">
        <v>49.938578</v>
      </c>
      <c r="AB454" s="2">
        <v>8</v>
      </c>
      <c r="AC454" s="2">
        <v>807</v>
      </c>
      <c r="AG454"/>
    </row>
    <row r="455" spans="1:33">
      <c r="A455" s="2">
        <v>1127</v>
      </c>
      <c r="B455" s="2">
        <v>110300120</v>
      </c>
      <c r="C455" s="2" t="s">
        <v>1581</v>
      </c>
      <c r="D455" s="2" t="s">
        <v>35</v>
      </c>
      <c r="E455" s="2" t="s">
        <v>110</v>
      </c>
      <c r="F455" s="2" t="s">
        <v>2</v>
      </c>
      <c r="G455" s="2">
        <v>606</v>
      </c>
      <c r="H455" s="2">
        <v>27</v>
      </c>
      <c r="I455" s="2">
        <v>82</v>
      </c>
      <c r="J455" s="2">
        <v>66</v>
      </c>
      <c r="K455" s="2">
        <v>431</v>
      </c>
      <c r="L455" s="2">
        <v>310</v>
      </c>
      <c r="M455" s="2">
        <v>14</v>
      </c>
      <c r="N455" s="2">
        <v>39</v>
      </c>
      <c r="O455" s="2">
        <v>40</v>
      </c>
      <c r="P455" s="2">
        <v>217</v>
      </c>
      <c r="Q455" s="2">
        <v>296</v>
      </c>
      <c r="R455" s="2">
        <v>13</v>
      </c>
      <c r="S455" s="2">
        <v>43</v>
      </c>
      <c r="T455" s="2">
        <v>26</v>
      </c>
      <c r="U455" s="2">
        <v>214</v>
      </c>
      <c r="V455" s="2">
        <v>115</v>
      </c>
      <c r="W455" s="2" t="s">
        <v>721</v>
      </c>
      <c r="X455" s="2" t="s">
        <v>1582</v>
      </c>
      <c r="Y455" s="2" t="s">
        <v>110</v>
      </c>
      <c r="Z455" s="2" t="s">
        <v>249</v>
      </c>
      <c r="AA455" s="2">
        <v>20.916988</v>
      </c>
      <c r="AB455" s="2">
        <v>8</v>
      </c>
      <c r="AC455" s="2">
        <v>606</v>
      </c>
      <c r="AG455"/>
    </row>
    <row r="456" spans="1:33">
      <c r="A456" s="2">
        <v>1128</v>
      </c>
      <c r="B456" s="2">
        <v>110300140</v>
      </c>
      <c r="C456" s="2" t="s">
        <v>1583</v>
      </c>
      <c r="D456" s="2" t="s">
        <v>35</v>
      </c>
      <c r="E456" s="2" t="s">
        <v>110</v>
      </c>
      <c r="F456" s="2" t="s">
        <v>2</v>
      </c>
      <c r="G456" s="2">
        <v>571</v>
      </c>
      <c r="H456" s="2">
        <v>45</v>
      </c>
      <c r="I456" s="2">
        <v>94</v>
      </c>
      <c r="J456" s="2">
        <v>103</v>
      </c>
      <c r="K456" s="2">
        <v>329</v>
      </c>
      <c r="L456" s="2">
        <v>271</v>
      </c>
      <c r="M456" s="2">
        <v>18</v>
      </c>
      <c r="N456" s="2">
        <v>45</v>
      </c>
      <c r="O456" s="2">
        <v>52</v>
      </c>
      <c r="P456" s="2">
        <v>156</v>
      </c>
      <c r="Q456" s="2">
        <v>300</v>
      </c>
      <c r="R456" s="2">
        <v>27</v>
      </c>
      <c r="S456" s="2">
        <v>49</v>
      </c>
      <c r="T456" s="2">
        <v>51</v>
      </c>
      <c r="U456" s="2">
        <v>173</v>
      </c>
      <c r="V456" s="2">
        <v>125</v>
      </c>
      <c r="W456" s="2" t="s">
        <v>721</v>
      </c>
      <c r="X456" s="2" t="s">
        <v>1584</v>
      </c>
      <c r="Y456" s="2" t="s">
        <v>168</v>
      </c>
      <c r="Z456" s="2" t="s">
        <v>249</v>
      </c>
      <c r="AA456" s="2">
        <v>43.962071999999999</v>
      </c>
      <c r="AB456" s="2">
        <v>8</v>
      </c>
      <c r="AC456" s="2">
        <v>571</v>
      </c>
      <c r="AG456"/>
    </row>
    <row r="457" spans="1:33">
      <c r="A457" s="2">
        <v>1129</v>
      </c>
      <c r="B457" s="2">
        <v>110300150</v>
      </c>
      <c r="C457" s="2" t="s">
        <v>1585</v>
      </c>
      <c r="D457" s="2" t="s">
        <v>35</v>
      </c>
      <c r="E457" s="2" t="s">
        <v>110</v>
      </c>
      <c r="F457" s="2" t="s">
        <v>2</v>
      </c>
      <c r="G457" s="2">
        <v>776</v>
      </c>
      <c r="H457" s="2">
        <v>82</v>
      </c>
      <c r="I457" s="2">
        <v>114</v>
      </c>
      <c r="J457" s="2">
        <v>128</v>
      </c>
      <c r="K457" s="2">
        <v>452</v>
      </c>
      <c r="L457" s="2">
        <v>378</v>
      </c>
      <c r="M457" s="2">
        <v>35</v>
      </c>
      <c r="N457" s="2">
        <v>63</v>
      </c>
      <c r="O457" s="2">
        <v>64</v>
      </c>
      <c r="P457" s="2">
        <v>216</v>
      </c>
      <c r="Q457" s="2">
        <v>398</v>
      </c>
      <c r="R457" s="2">
        <v>47</v>
      </c>
      <c r="S457" s="2">
        <v>51</v>
      </c>
      <c r="T457" s="2">
        <v>64</v>
      </c>
      <c r="U457" s="2">
        <v>236</v>
      </c>
      <c r="V457" s="2">
        <v>170</v>
      </c>
      <c r="W457" s="2" t="s">
        <v>721</v>
      </c>
      <c r="X457" s="2" t="s">
        <v>1586</v>
      </c>
      <c r="Y457" s="2" t="s">
        <v>140</v>
      </c>
      <c r="Z457" s="2" t="s">
        <v>249</v>
      </c>
      <c r="AA457" s="2">
        <v>78.909122999999994</v>
      </c>
      <c r="AB457" s="2">
        <v>8</v>
      </c>
      <c r="AC457" s="2">
        <v>776</v>
      </c>
      <c r="AG457"/>
    </row>
    <row r="458" spans="1:33">
      <c r="A458" s="2">
        <v>1130</v>
      </c>
      <c r="B458" s="2">
        <v>110317007</v>
      </c>
      <c r="C458" s="2" t="s">
        <v>1587</v>
      </c>
      <c r="D458" s="2" t="s">
        <v>35</v>
      </c>
      <c r="E458" s="2" t="s">
        <v>110</v>
      </c>
      <c r="F458" s="2" t="s">
        <v>2</v>
      </c>
      <c r="G458" s="2">
        <v>659</v>
      </c>
      <c r="H458" s="2">
        <v>67</v>
      </c>
      <c r="I458" s="2">
        <v>96</v>
      </c>
      <c r="J458" s="2">
        <v>120</v>
      </c>
      <c r="K458" s="2">
        <v>376</v>
      </c>
      <c r="L458" s="2">
        <v>347</v>
      </c>
      <c r="M458" s="2">
        <v>31</v>
      </c>
      <c r="N458" s="2">
        <v>47</v>
      </c>
      <c r="O458" s="2">
        <v>68</v>
      </c>
      <c r="P458" s="2">
        <v>201</v>
      </c>
      <c r="Q458" s="2">
        <v>312</v>
      </c>
      <c r="R458" s="2">
        <v>36</v>
      </c>
      <c r="S458" s="2">
        <v>49</v>
      </c>
      <c r="T458" s="2">
        <v>52</v>
      </c>
      <c r="U458" s="2">
        <v>175</v>
      </c>
      <c r="V458" s="2">
        <v>120</v>
      </c>
      <c r="W458" s="2" t="s">
        <v>773</v>
      </c>
      <c r="X458" s="2" t="s">
        <v>1588</v>
      </c>
      <c r="Y458" s="2" t="s">
        <v>110</v>
      </c>
      <c r="Z458" s="2" t="s">
        <v>249</v>
      </c>
      <c r="AA458" s="2">
        <v>3705.7609029999999</v>
      </c>
      <c r="AB458" s="2">
        <v>8</v>
      </c>
      <c r="AC458" s="2">
        <v>659</v>
      </c>
      <c r="AG458"/>
    </row>
    <row r="459" spans="1:33">
      <c r="A459" s="2">
        <v>1131</v>
      </c>
      <c r="B459" s="2">
        <v>110317018</v>
      </c>
      <c r="C459" s="2" t="s">
        <v>1589</v>
      </c>
      <c r="D459" s="2" t="s">
        <v>35</v>
      </c>
      <c r="E459" s="2" t="s">
        <v>110</v>
      </c>
      <c r="F459" s="2" t="s">
        <v>2</v>
      </c>
      <c r="G459" s="2">
        <v>593</v>
      </c>
      <c r="H459" s="2">
        <v>40</v>
      </c>
      <c r="I459" s="2">
        <v>87</v>
      </c>
      <c r="J459" s="2">
        <v>84</v>
      </c>
      <c r="K459" s="2">
        <v>382</v>
      </c>
      <c r="L459" s="2">
        <v>298</v>
      </c>
      <c r="M459" s="2">
        <v>20</v>
      </c>
      <c r="N459" s="2">
        <v>40</v>
      </c>
      <c r="O459" s="2">
        <v>44</v>
      </c>
      <c r="P459" s="2">
        <v>194</v>
      </c>
      <c r="Q459" s="2">
        <v>295</v>
      </c>
      <c r="R459" s="2">
        <v>20</v>
      </c>
      <c r="S459" s="2">
        <v>47</v>
      </c>
      <c r="T459" s="2">
        <v>40</v>
      </c>
      <c r="U459" s="2">
        <v>188</v>
      </c>
      <c r="V459" s="2">
        <v>132</v>
      </c>
      <c r="W459" s="2" t="s">
        <v>773</v>
      </c>
      <c r="X459" s="2" t="s">
        <v>1590</v>
      </c>
      <c r="Y459" s="2" t="s">
        <v>110</v>
      </c>
      <c r="Z459" s="2" t="s">
        <v>249</v>
      </c>
      <c r="AA459" s="2">
        <v>240.77445499999999</v>
      </c>
      <c r="AB459" s="2">
        <v>8</v>
      </c>
      <c r="AC459" s="2">
        <v>593</v>
      </c>
      <c r="AG459"/>
    </row>
    <row r="460" spans="1:33">
      <c r="A460" s="2">
        <v>1132</v>
      </c>
      <c r="B460" s="2">
        <v>110317029</v>
      </c>
      <c r="C460" s="2" t="s">
        <v>1591</v>
      </c>
      <c r="D460" s="2" t="s">
        <v>35</v>
      </c>
      <c r="E460" s="2" t="s">
        <v>110</v>
      </c>
      <c r="F460" s="2" t="s">
        <v>2</v>
      </c>
      <c r="G460" s="2">
        <v>310</v>
      </c>
      <c r="H460" s="2">
        <v>23</v>
      </c>
      <c r="I460" s="2">
        <v>44</v>
      </c>
      <c r="J460" s="2">
        <v>35</v>
      </c>
      <c r="K460" s="2">
        <v>208</v>
      </c>
      <c r="L460" s="2">
        <v>166</v>
      </c>
      <c r="M460" s="2">
        <v>11</v>
      </c>
      <c r="N460" s="2">
        <v>18</v>
      </c>
      <c r="O460" s="2">
        <v>16</v>
      </c>
      <c r="P460" s="2">
        <v>121</v>
      </c>
      <c r="Q460" s="2">
        <v>144</v>
      </c>
      <c r="R460" s="2">
        <v>12</v>
      </c>
      <c r="S460" s="2">
        <v>26</v>
      </c>
      <c r="T460" s="2">
        <v>19</v>
      </c>
      <c r="U460" s="2">
        <v>87</v>
      </c>
      <c r="V460" s="2">
        <v>64</v>
      </c>
      <c r="W460" s="2" t="s">
        <v>773</v>
      </c>
      <c r="X460" s="2" t="s">
        <v>1592</v>
      </c>
      <c r="Y460" s="2" t="s">
        <v>110</v>
      </c>
      <c r="Z460" s="2" t="s">
        <v>249</v>
      </c>
      <c r="AA460" s="2">
        <v>107.81194499999999</v>
      </c>
      <c r="AB460" s="2">
        <v>8</v>
      </c>
      <c r="AC460" s="2">
        <v>310</v>
      </c>
      <c r="AG460"/>
    </row>
    <row r="461" spans="1:33">
      <c r="A461" s="2">
        <v>1133</v>
      </c>
      <c r="B461" s="2">
        <v>110317039</v>
      </c>
      <c r="C461" s="2" t="s">
        <v>1593</v>
      </c>
      <c r="D461" s="2" t="s">
        <v>35</v>
      </c>
      <c r="E461" s="2" t="s">
        <v>110</v>
      </c>
      <c r="F461" s="2" t="s">
        <v>2</v>
      </c>
      <c r="G461" s="2">
        <v>387</v>
      </c>
      <c r="H461" s="2">
        <v>40</v>
      </c>
      <c r="I461" s="2">
        <v>41</v>
      </c>
      <c r="J461" s="2">
        <v>61</v>
      </c>
      <c r="K461" s="2">
        <v>245</v>
      </c>
      <c r="L461" s="2">
        <v>188</v>
      </c>
      <c r="M461" s="2">
        <v>23</v>
      </c>
      <c r="N461" s="2">
        <v>19</v>
      </c>
      <c r="O461" s="2">
        <v>29</v>
      </c>
      <c r="P461" s="2">
        <v>117</v>
      </c>
      <c r="Q461" s="2">
        <v>199</v>
      </c>
      <c r="R461" s="2">
        <v>17</v>
      </c>
      <c r="S461" s="2">
        <v>22</v>
      </c>
      <c r="T461" s="2">
        <v>32</v>
      </c>
      <c r="U461" s="2">
        <v>128</v>
      </c>
      <c r="V461" s="2">
        <v>94</v>
      </c>
      <c r="W461" s="2" t="s">
        <v>773</v>
      </c>
      <c r="X461" s="2" t="s">
        <v>1594</v>
      </c>
      <c r="Y461" s="2" t="s">
        <v>110</v>
      </c>
      <c r="Z461" s="2" t="s">
        <v>249</v>
      </c>
      <c r="AA461" s="2">
        <v>760.82100500000001</v>
      </c>
      <c r="AB461" s="2">
        <v>8</v>
      </c>
      <c r="AC461" s="2">
        <v>387</v>
      </c>
      <c r="AG461"/>
    </row>
    <row r="462" spans="1:33">
      <c r="A462" s="2">
        <v>1134</v>
      </c>
      <c r="B462" s="2">
        <v>110317049</v>
      </c>
      <c r="C462" s="2" t="s">
        <v>1595</v>
      </c>
      <c r="D462" s="2" t="s">
        <v>35</v>
      </c>
      <c r="E462" s="2" t="s">
        <v>110</v>
      </c>
      <c r="F462" s="2" t="s">
        <v>2</v>
      </c>
      <c r="G462" s="2">
        <v>399</v>
      </c>
      <c r="H462" s="2">
        <v>40</v>
      </c>
      <c r="I462" s="2">
        <v>75</v>
      </c>
      <c r="J462" s="2">
        <v>42</v>
      </c>
      <c r="K462" s="2">
        <v>242</v>
      </c>
      <c r="L462" s="2">
        <v>197</v>
      </c>
      <c r="M462" s="2">
        <v>23</v>
      </c>
      <c r="N462" s="2">
        <v>43</v>
      </c>
      <c r="O462" s="2">
        <v>21</v>
      </c>
      <c r="P462" s="2">
        <v>110</v>
      </c>
      <c r="Q462" s="2">
        <v>202</v>
      </c>
      <c r="R462" s="2">
        <v>17</v>
      </c>
      <c r="S462" s="2">
        <v>32</v>
      </c>
      <c r="T462" s="2">
        <v>21</v>
      </c>
      <c r="U462" s="2">
        <v>132</v>
      </c>
      <c r="V462" s="2">
        <v>83</v>
      </c>
      <c r="W462" s="2" t="s">
        <v>773</v>
      </c>
      <c r="X462" s="2" t="s">
        <v>1596</v>
      </c>
      <c r="Y462" s="2" t="s">
        <v>110</v>
      </c>
      <c r="Z462" s="2" t="s">
        <v>249</v>
      </c>
      <c r="AA462" s="2">
        <v>786.11051599999996</v>
      </c>
      <c r="AB462" s="2">
        <v>8</v>
      </c>
      <c r="AC462" s="2">
        <v>399</v>
      </c>
      <c r="AG462"/>
    </row>
    <row r="463" spans="1:33">
      <c r="A463" s="2">
        <v>1135</v>
      </c>
      <c r="B463" s="2">
        <v>110317054</v>
      </c>
      <c r="C463" s="2" t="s">
        <v>1597</v>
      </c>
      <c r="D463" s="2" t="s">
        <v>35</v>
      </c>
      <c r="E463" s="2" t="s">
        <v>110</v>
      </c>
      <c r="F463" s="2" t="s">
        <v>2</v>
      </c>
      <c r="G463" s="2">
        <v>278</v>
      </c>
      <c r="H463" s="2">
        <v>25</v>
      </c>
      <c r="I463" s="2">
        <v>37</v>
      </c>
      <c r="J463" s="2">
        <v>33</v>
      </c>
      <c r="K463" s="2">
        <v>183</v>
      </c>
      <c r="L463" s="2">
        <v>134</v>
      </c>
      <c r="M463" s="2">
        <v>13</v>
      </c>
      <c r="N463" s="2">
        <v>17</v>
      </c>
      <c r="O463" s="2">
        <v>14</v>
      </c>
      <c r="P463" s="2">
        <v>90</v>
      </c>
      <c r="Q463" s="2">
        <v>144</v>
      </c>
      <c r="R463" s="2">
        <v>12</v>
      </c>
      <c r="S463" s="2">
        <v>20</v>
      </c>
      <c r="T463" s="2">
        <v>19</v>
      </c>
      <c r="U463" s="2">
        <v>93</v>
      </c>
      <c r="V463" s="2">
        <v>73</v>
      </c>
      <c r="W463" s="2" t="s">
        <v>773</v>
      </c>
      <c r="X463" s="2" t="s">
        <v>1598</v>
      </c>
      <c r="Y463" s="2" t="s">
        <v>110</v>
      </c>
      <c r="Z463" s="2" t="s">
        <v>249</v>
      </c>
      <c r="AA463" s="2">
        <v>217.41054099999999</v>
      </c>
      <c r="AB463" s="2">
        <v>8</v>
      </c>
      <c r="AC463" s="2">
        <v>278</v>
      </c>
      <c r="AG463"/>
    </row>
    <row r="464" spans="1:33">
      <c r="A464" s="2">
        <v>1136</v>
      </c>
      <c r="B464" s="2">
        <v>110317069</v>
      </c>
      <c r="C464" s="2" t="s">
        <v>1599</v>
      </c>
      <c r="D464" s="2" t="s">
        <v>35</v>
      </c>
      <c r="E464" s="2" t="s">
        <v>110</v>
      </c>
      <c r="F464" s="2" t="s">
        <v>2</v>
      </c>
      <c r="G464" s="2">
        <v>649</v>
      </c>
      <c r="H464" s="2">
        <v>63</v>
      </c>
      <c r="I464" s="2">
        <v>93</v>
      </c>
      <c r="J464" s="2">
        <v>107</v>
      </c>
      <c r="K464" s="2">
        <v>386</v>
      </c>
      <c r="L464" s="2">
        <v>330</v>
      </c>
      <c r="M464" s="2">
        <v>22</v>
      </c>
      <c r="N464" s="2">
        <v>52</v>
      </c>
      <c r="O464" s="2">
        <v>57</v>
      </c>
      <c r="P464" s="2">
        <v>199</v>
      </c>
      <c r="Q464" s="2">
        <v>319</v>
      </c>
      <c r="R464" s="2">
        <v>41</v>
      </c>
      <c r="S464" s="2">
        <v>41</v>
      </c>
      <c r="T464" s="2">
        <v>50</v>
      </c>
      <c r="U464" s="2">
        <v>187</v>
      </c>
      <c r="V464" s="2">
        <v>134</v>
      </c>
      <c r="W464" s="2" t="s">
        <v>773</v>
      </c>
      <c r="X464" s="2" t="s">
        <v>1600</v>
      </c>
      <c r="Y464" s="2" t="s">
        <v>110</v>
      </c>
      <c r="Z464" s="2" t="s">
        <v>249</v>
      </c>
      <c r="AA464" s="2">
        <v>177.04771400000001</v>
      </c>
      <c r="AB464" s="2">
        <v>8</v>
      </c>
      <c r="AC464" s="2">
        <v>649</v>
      </c>
      <c r="AG464"/>
    </row>
    <row r="465" spans="1:33">
      <c r="A465" s="2">
        <v>1144</v>
      </c>
      <c r="B465" s="2">
        <v>110400090</v>
      </c>
      <c r="C465" s="2" t="s">
        <v>1601</v>
      </c>
      <c r="D465" s="2" t="s">
        <v>35</v>
      </c>
      <c r="E465" s="2" t="s">
        <v>111</v>
      </c>
      <c r="F465" s="2" t="s">
        <v>2</v>
      </c>
      <c r="G465" s="2">
        <v>560</v>
      </c>
      <c r="H465" s="2">
        <v>59</v>
      </c>
      <c r="I465" s="2">
        <v>154</v>
      </c>
      <c r="J465" s="2">
        <v>70</v>
      </c>
      <c r="K465" s="2">
        <v>277</v>
      </c>
      <c r="L465" s="2">
        <v>274</v>
      </c>
      <c r="M465" s="2">
        <v>31</v>
      </c>
      <c r="N465" s="2">
        <v>61</v>
      </c>
      <c r="O465" s="2">
        <v>40</v>
      </c>
      <c r="P465" s="2">
        <v>142</v>
      </c>
      <c r="Q465" s="2">
        <v>286</v>
      </c>
      <c r="R465" s="2">
        <v>28</v>
      </c>
      <c r="S465" s="2">
        <v>93</v>
      </c>
      <c r="T465" s="2">
        <v>30</v>
      </c>
      <c r="U465" s="2">
        <v>135</v>
      </c>
      <c r="V465" s="2">
        <v>105</v>
      </c>
      <c r="W465" s="2" t="s">
        <v>721</v>
      </c>
      <c r="X465" s="2" t="s">
        <v>1602</v>
      </c>
      <c r="Y465" s="2" t="s">
        <v>288</v>
      </c>
      <c r="Z465" s="2" t="s">
        <v>249</v>
      </c>
      <c r="AA465" s="2">
        <v>17.479493999999999</v>
      </c>
      <c r="AB465" s="2">
        <v>8</v>
      </c>
      <c r="AC465" s="2">
        <v>560</v>
      </c>
      <c r="AG465"/>
    </row>
    <row r="466" spans="1:33">
      <c r="A466" s="2">
        <v>1145</v>
      </c>
      <c r="B466" s="2">
        <v>110400100</v>
      </c>
      <c r="C466" s="2" t="s">
        <v>1603</v>
      </c>
      <c r="D466" s="2" t="s">
        <v>35</v>
      </c>
      <c r="E466" s="2" t="s">
        <v>111</v>
      </c>
      <c r="F466" s="2" t="s">
        <v>2</v>
      </c>
      <c r="G466" s="2">
        <v>417</v>
      </c>
      <c r="H466" s="2">
        <v>48</v>
      </c>
      <c r="I466" s="2">
        <v>80</v>
      </c>
      <c r="J466" s="2">
        <v>56</v>
      </c>
      <c r="K466" s="2">
        <v>233</v>
      </c>
      <c r="L466" s="2">
        <v>192</v>
      </c>
      <c r="M466" s="2">
        <v>25</v>
      </c>
      <c r="N466" s="2">
        <v>29</v>
      </c>
      <c r="O466" s="2">
        <v>25</v>
      </c>
      <c r="P466" s="2">
        <v>113</v>
      </c>
      <c r="Q466" s="2">
        <v>225</v>
      </c>
      <c r="R466" s="2">
        <v>23</v>
      </c>
      <c r="S466" s="2">
        <v>51</v>
      </c>
      <c r="T466" s="2">
        <v>31</v>
      </c>
      <c r="U466" s="2">
        <v>120</v>
      </c>
      <c r="V466" s="2">
        <v>86</v>
      </c>
      <c r="W466" s="2" t="s">
        <v>721</v>
      </c>
      <c r="X466" s="2" t="s">
        <v>1604</v>
      </c>
      <c r="Y466" s="2" t="s">
        <v>111</v>
      </c>
      <c r="Z466" s="2" t="s">
        <v>249</v>
      </c>
      <c r="AA466" s="2">
        <v>53.064928000000002</v>
      </c>
      <c r="AB466" s="2">
        <v>8</v>
      </c>
      <c r="AC466" s="2">
        <v>417</v>
      </c>
      <c r="AG466"/>
    </row>
    <row r="467" spans="1:33">
      <c r="A467" s="2">
        <v>1146</v>
      </c>
      <c r="B467" s="2">
        <v>110400070</v>
      </c>
      <c r="C467" s="2" t="s">
        <v>1605</v>
      </c>
      <c r="D467" s="2" t="s">
        <v>35</v>
      </c>
      <c r="E467" s="2" t="s">
        <v>111</v>
      </c>
      <c r="F467" s="2" t="s">
        <v>2</v>
      </c>
      <c r="G467" s="2">
        <v>655</v>
      </c>
      <c r="H467" s="2">
        <v>99</v>
      </c>
      <c r="I467" s="2">
        <v>124</v>
      </c>
      <c r="J467" s="2">
        <v>57</v>
      </c>
      <c r="K467" s="2">
        <v>375</v>
      </c>
      <c r="L467" s="2">
        <v>331</v>
      </c>
      <c r="M467" s="2">
        <v>45</v>
      </c>
      <c r="N467" s="2">
        <v>58</v>
      </c>
      <c r="O467" s="2">
        <v>27</v>
      </c>
      <c r="P467" s="2">
        <v>201</v>
      </c>
      <c r="Q467" s="2">
        <v>324</v>
      </c>
      <c r="R467" s="2">
        <v>54</v>
      </c>
      <c r="S467" s="2">
        <v>66</v>
      </c>
      <c r="T467" s="2">
        <v>30</v>
      </c>
      <c r="U467" s="2">
        <v>174</v>
      </c>
      <c r="V467" s="2">
        <v>159</v>
      </c>
      <c r="W467" s="2" t="s">
        <v>721</v>
      </c>
      <c r="X467" s="2" t="s">
        <v>1606</v>
      </c>
      <c r="Y467" s="2" t="s">
        <v>212</v>
      </c>
      <c r="Z467" s="2" t="s">
        <v>249</v>
      </c>
      <c r="AA467" s="2">
        <v>13.029496</v>
      </c>
      <c r="AB467" s="2">
        <v>8</v>
      </c>
      <c r="AC467" s="2">
        <v>655</v>
      </c>
      <c r="AG467"/>
    </row>
    <row r="468" spans="1:33">
      <c r="A468" s="2">
        <v>1147</v>
      </c>
      <c r="B468" s="2">
        <v>110400080</v>
      </c>
      <c r="C468" s="2" t="s">
        <v>1607</v>
      </c>
      <c r="D468" s="2" t="s">
        <v>35</v>
      </c>
      <c r="E468" s="2" t="s">
        <v>111</v>
      </c>
      <c r="F468" s="2" t="s">
        <v>2</v>
      </c>
      <c r="G468" s="2">
        <v>787</v>
      </c>
      <c r="H468" s="2">
        <v>98</v>
      </c>
      <c r="I468" s="2">
        <v>141</v>
      </c>
      <c r="J468" s="2">
        <v>85</v>
      </c>
      <c r="K468" s="2">
        <v>463</v>
      </c>
      <c r="L468" s="2">
        <v>409</v>
      </c>
      <c r="M468" s="2">
        <v>51</v>
      </c>
      <c r="N468" s="2">
        <v>78</v>
      </c>
      <c r="O468" s="2">
        <v>45</v>
      </c>
      <c r="P468" s="2">
        <v>235</v>
      </c>
      <c r="Q468" s="2">
        <v>378</v>
      </c>
      <c r="R468" s="2">
        <v>47</v>
      </c>
      <c r="S468" s="2">
        <v>63</v>
      </c>
      <c r="T468" s="2">
        <v>40</v>
      </c>
      <c r="U468" s="2">
        <v>228</v>
      </c>
      <c r="V468" s="2">
        <v>165</v>
      </c>
      <c r="W468" s="2" t="s">
        <v>721</v>
      </c>
      <c r="X468" s="2" t="s">
        <v>1608</v>
      </c>
      <c r="Y468" s="2" t="s">
        <v>312</v>
      </c>
      <c r="Z468" s="2" t="s">
        <v>249</v>
      </c>
      <c r="AA468" s="2">
        <v>11.758642</v>
      </c>
      <c r="AB468" s="2">
        <v>8</v>
      </c>
      <c r="AC468" s="2">
        <v>787</v>
      </c>
      <c r="AG468"/>
    </row>
    <row r="469" spans="1:33">
      <c r="A469" s="2">
        <v>1148</v>
      </c>
      <c r="B469" s="2">
        <v>110300010</v>
      </c>
      <c r="C469" s="2" t="s">
        <v>1609</v>
      </c>
      <c r="D469" s="2" t="s">
        <v>35</v>
      </c>
      <c r="E469" s="2" t="s">
        <v>110</v>
      </c>
      <c r="F469" s="2" t="s">
        <v>2</v>
      </c>
      <c r="G469" s="2">
        <v>546</v>
      </c>
      <c r="H469" s="2">
        <v>75</v>
      </c>
      <c r="I469" s="2">
        <v>94</v>
      </c>
      <c r="J469" s="2">
        <v>56</v>
      </c>
      <c r="K469" s="2">
        <v>321</v>
      </c>
      <c r="L469" s="2">
        <v>279</v>
      </c>
      <c r="M469" s="2">
        <v>46</v>
      </c>
      <c r="N469" s="2">
        <v>52</v>
      </c>
      <c r="O469" s="2">
        <v>24</v>
      </c>
      <c r="P469" s="2">
        <v>157</v>
      </c>
      <c r="Q469" s="2">
        <v>267</v>
      </c>
      <c r="R469" s="2">
        <v>29</v>
      </c>
      <c r="S469" s="2">
        <v>42</v>
      </c>
      <c r="T469" s="2">
        <v>32</v>
      </c>
      <c r="U469" s="2">
        <v>164</v>
      </c>
      <c r="V469" s="2">
        <v>117</v>
      </c>
      <c r="W469" s="2" t="s">
        <v>721</v>
      </c>
      <c r="X469" s="2" t="s">
        <v>1610</v>
      </c>
      <c r="Y469" s="2" t="s">
        <v>97</v>
      </c>
      <c r="Z469" s="2" t="s">
        <v>249</v>
      </c>
      <c r="AA469" s="2">
        <v>5.3966909999999997</v>
      </c>
      <c r="AB469" s="2">
        <v>8</v>
      </c>
      <c r="AC469" s="2">
        <v>546</v>
      </c>
      <c r="AG469"/>
    </row>
    <row r="470" spans="1:33">
      <c r="A470" s="2">
        <v>1149</v>
      </c>
      <c r="B470" s="2">
        <v>110300060</v>
      </c>
      <c r="C470" s="2" t="s">
        <v>1611</v>
      </c>
      <c r="D470" s="2" t="s">
        <v>35</v>
      </c>
      <c r="E470" s="2" t="s">
        <v>110</v>
      </c>
      <c r="F470" s="2" t="s">
        <v>2</v>
      </c>
      <c r="G470" s="2">
        <v>602</v>
      </c>
      <c r="H470" s="2">
        <v>42</v>
      </c>
      <c r="I470" s="2">
        <v>75</v>
      </c>
      <c r="J470" s="2">
        <v>82</v>
      </c>
      <c r="K470" s="2">
        <v>403</v>
      </c>
      <c r="L470" s="2">
        <v>308</v>
      </c>
      <c r="M470" s="2">
        <v>24</v>
      </c>
      <c r="N470" s="2">
        <v>34</v>
      </c>
      <c r="O470" s="2">
        <v>41</v>
      </c>
      <c r="P470" s="2">
        <v>209</v>
      </c>
      <c r="Q470" s="2">
        <v>294</v>
      </c>
      <c r="R470" s="2">
        <v>18</v>
      </c>
      <c r="S470" s="2">
        <v>41</v>
      </c>
      <c r="T470" s="2">
        <v>41</v>
      </c>
      <c r="U470" s="2">
        <v>194</v>
      </c>
      <c r="V470" s="2">
        <v>149</v>
      </c>
      <c r="W470" s="2" t="s">
        <v>721</v>
      </c>
      <c r="X470" s="2" t="s">
        <v>1612</v>
      </c>
      <c r="Y470" s="2" t="s">
        <v>110</v>
      </c>
      <c r="Z470" s="2" t="s">
        <v>249</v>
      </c>
      <c r="AA470" s="2">
        <v>48.480719999999998</v>
      </c>
      <c r="AB470" s="2">
        <v>8</v>
      </c>
      <c r="AC470" s="2">
        <v>602</v>
      </c>
      <c r="AG470"/>
    </row>
    <row r="471" spans="1:33">
      <c r="A471" s="2">
        <v>1150</v>
      </c>
      <c r="B471" s="2">
        <v>110400010</v>
      </c>
      <c r="C471" s="2" t="s">
        <v>1613</v>
      </c>
      <c r="D471" s="2" t="s">
        <v>35</v>
      </c>
      <c r="E471" s="2" t="s">
        <v>111</v>
      </c>
      <c r="F471" s="2" t="s">
        <v>2</v>
      </c>
      <c r="G471" s="2">
        <v>564</v>
      </c>
      <c r="H471" s="2">
        <v>55</v>
      </c>
      <c r="I471" s="2">
        <v>86</v>
      </c>
      <c r="J471" s="2">
        <v>72</v>
      </c>
      <c r="K471" s="2">
        <v>351</v>
      </c>
      <c r="L471" s="2">
        <v>274</v>
      </c>
      <c r="M471" s="2">
        <v>27</v>
      </c>
      <c r="N471" s="2">
        <v>35</v>
      </c>
      <c r="O471" s="2">
        <v>38</v>
      </c>
      <c r="P471" s="2">
        <v>174</v>
      </c>
      <c r="Q471" s="2">
        <v>290</v>
      </c>
      <c r="R471" s="2">
        <v>28</v>
      </c>
      <c r="S471" s="2">
        <v>51</v>
      </c>
      <c r="T471" s="2">
        <v>34</v>
      </c>
      <c r="U471" s="2">
        <v>177</v>
      </c>
      <c r="V471" s="2">
        <v>101</v>
      </c>
      <c r="W471" s="2" t="s">
        <v>721</v>
      </c>
      <c r="X471" s="2" t="s">
        <v>1614</v>
      </c>
      <c r="Y471" s="2" t="s">
        <v>160</v>
      </c>
      <c r="Z471" s="2" t="s">
        <v>249</v>
      </c>
      <c r="AA471" s="2">
        <v>43.421809000000003</v>
      </c>
      <c r="AB471" s="2">
        <v>8</v>
      </c>
      <c r="AC471" s="2">
        <v>564</v>
      </c>
      <c r="AG471"/>
    </row>
    <row r="472" spans="1:33">
      <c r="A472" s="2">
        <v>1151</v>
      </c>
      <c r="B472" s="2">
        <v>110100000</v>
      </c>
      <c r="C472" s="2" t="s">
        <v>1615</v>
      </c>
      <c r="D472" s="2" t="s">
        <v>35</v>
      </c>
      <c r="E472" s="2" t="s">
        <v>108</v>
      </c>
      <c r="F472" s="2" t="s">
        <v>2</v>
      </c>
      <c r="G472" s="2">
        <v>396</v>
      </c>
      <c r="H472" s="2">
        <v>50</v>
      </c>
      <c r="I472" s="2">
        <v>85</v>
      </c>
      <c r="J472" s="2">
        <v>30</v>
      </c>
      <c r="K472" s="2">
        <v>231</v>
      </c>
      <c r="L472" s="2">
        <v>200</v>
      </c>
      <c r="M472" s="2">
        <v>22</v>
      </c>
      <c r="N472" s="2">
        <v>45</v>
      </c>
      <c r="O472" s="2">
        <v>20</v>
      </c>
      <c r="P472" s="2">
        <v>113</v>
      </c>
      <c r="Q472" s="2">
        <v>196</v>
      </c>
      <c r="R472" s="2">
        <v>28</v>
      </c>
      <c r="S472" s="2">
        <v>40</v>
      </c>
      <c r="T472" s="2">
        <v>10</v>
      </c>
      <c r="U472" s="2">
        <v>118</v>
      </c>
      <c r="V472" s="2">
        <v>93</v>
      </c>
      <c r="W472" s="2" t="s">
        <v>721</v>
      </c>
      <c r="X472" s="2" t="s">
        <v>1616</v>
      </c>
      <c r="Y472" s="2" t="s">
        <v>221</v>
      </c>
      <c r="Z472" s="2" t="s">
        <v>249</v>
      </c>
      <c r="AA472" s="2">
        <v>13.616860000000001</v>
      </c>
      <c r="AB472" s="2">
        <v>8</v>
      </c>
      <c r="AC472" s="2">
        <v>396</v>
      </c>
      <c r="AG472"/>
    </row>
    <row r="473" spans="1:33">
      <c r="A473" s="2">
        <v>1152</v>
      </c>
      <c r="B473" s="2">
        <v>10600170</v>
      </c>
      <c r="C473" s="2" t="s">
        <v>1617</v>
      </c>
      <c r="D473" s="2" t="s">
        <v>33</v>
      </c>
      <c r="E473" s="2" t="s">
        <v>97</v>
      </c>
      <c r="F473" s="2" t="s">
        <v>2</v>
      </c>
      <c r="G473" s="2">
        <v>420</v>
      </c>
      <c r="H473" s="2">
        <v>39</v>
      </c>
      <c r="I473" s="2">
        <v>57</v>
      </c>
      <c r="J473" s="2">
        <v>53</v>
      </c>
      <c r="K473" s="2">
        <v>271</v>
      </c>
      <c r="L473" s="2">
        <v>206</v>
      </c>
      <c r="M473" s="2">
        <v>15</v>
      </c>
      <c r="N473" s="2">
        <v>27</v>
      </c>
      <c r="O473" s="2">
        <v>22</v>
      </c>
      <c r="P473" s="2">
        <v>142</v>
      </c>
      <c r="Q473" s="2">
        <v>214</v>
      </c>
      <c r="R473" s="2">
        <v>24</v>
      </c>
      <c r="S473" s="2">
        <v>30</v>
      </c>
      <c r="T473" s="2">
        <v>31</v>
      </c>
      <c r="U473" s="2">
        <v>129</v>
      </c>
      <c r="V473" s="2">
        <v>94</v>
      </c>
      <c r="W473" s="2" t="s">
        <v>721</v>
      </c>
      <c r="X473" s="2" t="s">
        <v>1618</v>
      </c>
      <c r="Y473" s="2" t="s">
        <v>660</v>
      </c>
      <c r="Z473" s="2" t="s">
        <v>249</v>
      </c>
      <c r="AA473" s="2">
        <v>36.187902000000001</v>
      </c>
      <c r="AB473" s="2">
        <v>9</v>
      </c>
      <c r="AC473" s="2">
        <v>420</v>
      </c>
      <c r="AG473"/>
    </row>
    <row r="474" spans="1:33">
      <c r="A474" s="2">
        <v>1153</v>
      </c>
      <c r="B474" s="2">
        <v>10600180</v>
      </c>
      <c r="C474" s="2" t="s">
        <v>1619</v>
      </c>
      <c r="D474" s="2" t="s">
        <v>33</v>
      </c>
      <c r="E474" s="2" t="s">
        <v>97</v>
      </c>
      <c r="F474" s="2" t="s">
        <v>2</v>
      </c>
      <c r="G474" s="2">
        <v>92</v>
      </c>
      <c r="H474" s="2">
        <v>16</v>
      </c>
      <c r="I474" s="2">
        <v>14</v>
      </c>
      <c r="J474" s="2">
        <v>13</v>
      </c>
      <c r="K474" s="2">
        <v>49</v>
      </c>
      <c r="L474" s="2">
        <v>52</v>
      </c>
      <c r="M474" s="2">
        <v>12</v>
      </c>
      <c r="N474" s="2">
        <v>6</v>
      </c>
      <c r="O474" s="2">
        <v>8</v>
      </c>
      <c r="P474" s="2">
        <v>26</v>
      </c>
      <c r="Q474" s="2">
        <v>40</v>
      </c>
      <c r="R474" s="2">
        <v>4</v>
      </c>
      <c r="S474" s="2">
        <v>8</v>
      </c>
      <c r="T474" s="2">
        <v>5</v>
      </c>
      <c r="U474" s="2">
        <v>23</v>
      </c>
      <c r="V474" s="2">
        <v>16</v>
      </c>
      <c r="W474" s="2" t="s">
        <v>721</v>
      </c>
      <c r="X474" s="2" t="s">
        <v>1620</v>
      </c>
      <c r="Y474" s="2" t="s">
        <v>660</v>
      </c>
      <c r="Z474" s="2" t="s">
        <v>249</v>
      </c>
      <c r="AA474" s="2">
        <v>11.16587</v>
      </c>
      <c r="AB474" s="2">
        <v>9</v>
      </c>
      <c r="AC474" s="2">
        <v>92</v>
      </c>
      <c r="AG474"/>
    </row>
    <row r="475" spans="1:33">
      <c r="A475" s="2">
        <v>1154</v>
      </c>
      <c r="B475" s="2">
        <v>10600260</v>
      </c>
      <c r="C475" s="2" t="s">
        <v>1621</v>
      </c>
      <c r="D475" s="2" t="s">
        <v>33</v>
      </c>
      <c r="E475" s="2" t="s">
        <v>97</v>
      </c>
      <c r="F475" s="2" t="s">
        <v>2</v>
      </c>
      <c r="G475" s="2">
        <v>569</v>
      </c>
      <c r="H475" s="2">
        <v>41</v>
      </c>
      <c r="I475" s="2">
        <v>80</v>
      </c>
      <c r="J475" s="2">
        <v>71</v>
      </c>
      <c r="K475" s="2">
        <v>377</v>
      </c>
      <c r="L475" s="2">
        <v>290</v>
      </c>
      <c r="M475" s="2">
        <v>19</v>
      </c>
      <c r="N475" s="2">
        <v>43</v>
      </c>
      <c r="O475" s="2">
        <v>38</v>
      </c>
      <c r="P475" s="2">
        <v>190</v>
      </c>
      <c r="Q475" s="2">
        <v>279</v>
      </c>
      <c r="R475" s="2">
        <v>22</v>
      </c>
      <c r="S475" s="2">
        <v>37</v>
      </c>
      <c r="T475" s="2">
        <v>33</v>
      </c>
      <c r="U475" s="2">
        <v>187</v>
      </c>
      <c r="V475" s="2">
        <v>131</v>
      </c>
      <c r="W475" s="2" t="s">
        <v>721</v>
      </c>
      <c r="X475" s="2" t="s">
        <v>1622</v>
      </c>
      <c r="Y475" s="2" t="s">
        <v>97</v>
      </c>
      <c r="Z475" s="2" t="s">
        <v>249</v>
      </c>
      <c r="AA475" s="2">
        <v>41.458435999999999</v>
      </c>
      <c r="AB475" s="2">
        <v>9</v>
      </c>
      <c r="AC475" s="2">
        <v>569</v>
      </c>
      <c r="AG475"/>
    </row>
    <row r="476" spans="1:33">
      <c r="A476" s="2">
        <v>1155</v>
      </c>
      <c r="B476" s="2">
        <v>10600270</v>
      </c>
      <c r="C476" s="2" t="s">
        <v>1623</v>
      </c>
      <c r="D476" s="2" t="s">
        <v>33</v>
      </c>
      <c r="E476" s="2" t="s">
        <v>97</v>
      </c>
      <c r="F476" s="2" t="s">
        <v>2</v>
      </c>
      <c r="G476" s="2">
        <v>626</v>
      </c>
      <c r="H476" s="2">
        <v>53</v>
      </c>
      <c r="I476" s="2">
        <v>90</v>
      </c>
      <c r="J476" s="2">
        <v>94</v>
      </c>
      <c r="K476" s="2">
        <v>389</v>
      </c>
      <c r="L476" s="2">
        <v>324</v>
      </c>
      <c r="M476" s="2">
        <v>28</v>
      </c>
      <c r="N476" s="2">
        <v>49</v>
      </c>
      <c r="O476" s="2">
        <v>48</v>
      </c>
      <c r="P476" s="2">
        <v>199</v>
      </c>
      <c r="Q476" s="2">
        <v>302</v>
      </c>
      <c r="R476" s="2">
        <v>25</v>
      </c>
      <c r="S476" s="2">
        <v>41</v>
      </c>
      <c r="T476" s="2">
        <v>46</v>
      </c>
      <c r="U476" s="2">
        <v>190</v>
      </c>
      <c r="V476" s="2">
        <v>145</v>
      </c>
      <c r="W476" s="2" t="s">
        <v>721</v>
      </c>
      <c r="X476" s="2" t="s">
        <v>1624</v>
      </c>
      <c r="Y476" s="2" t="s">
        <v>97</v>
      </c>
      <c r="Z476" s="2" t="s">
        <v>249</v>
      </c>
      <c r="AA476" s="2">
        <v>76.450115999999994</v>
      </c>
      <c r="AB476" s="2">
        <v>9</v>
      </c>
      <c r="AC476" s="2">
        <v>626</v>
      </c>
      <c r="AG476"/>
    </row>
    <row r="477" spans="1:33">
      <c r="A477" s="2">
        <v>1156</v>
      </c>
      <c r="B477" s="2">
        <v>10600280</v>
      </c>
      <c r="C477" s="2" t="s">
        <v>1625</v>
      </c>
      <c r="D477" s="2" t="s">
        <v>33</v>
      </c>
      <c r="E477" s="2" t="s">
        <v>97</v>
      </c>
      <c r="F477" s="2" t="s">
        <v>2</v>
      </c>
      <c r="G477" s="2">
        <v>199</v>
      </c>
      <c r="H477" s="2">
        <v>19</v>
      </c>
      <c r="I477" s="2">
        <v>27</v>
      </c>
      <c r="J477" s="2">
        <v>27</v>
      </c>
      <c r="K477" s="2">
        <v>126</v>
      </c>
      <c r="L477" s="2">
        <v>114</v>
      </c>
      <c r="M477" s="2">
        <v>13</v>
      </c>
      <c r="N477" s="2">
        <v>15</v>
      </c>
      <c r="O477" s="2">
        <v>15</v>
      </c>
      <c r="P477" s="2">
        <v>71</v>
      </c>
      <c r="Q477" s="2">
        <v>85</v>
      </c>
      <c r="R477" s="2">
        <v>6</v>
      </c>
      <c r="S477" s="2">
        <v>12</v>
      </c>
      <c r="T477" s="2">
        <v>12</v>
      </c>
      <c r="U477" s="2">
        <v>55</v>
      </c>
      <c r="V477" s="2">
        <v>41</v>
      </c>
      <c r="W477" s="2" t="s">
        <v>721</v>
      </c>
      <c r="X477" s="2" t="s">
        <v>1626</v>
      </c>
      <c r="Y477" s="2" t="s">
        <v>97</v>
      </c>
      <c r="Z477" s="2" t="s">
        <v>249</v>
      </c>
      <c r="AA477" s="2">
        <v>4.3441270000000003</v>
      </c>
      <c r="AB477" s="2">
        <v>9</v>
      </c>
      <c r="AC477" s="2">
        <v>199</v>
      </c>
      <c r="AG477"/>
    </row>
    <row r="478" spans="1:33">
      <c r="A478" s="2">
        <v>1165</v>
      </c>
      <c r="B478" s="2">
        <v>10600060</v>
      </c>
      <c r="C478" s="2" t="s">
        <v>1627</v>
      </c>
      <c r="D478" s="2" t="s">
        <v>33</v>
      </c>
      <c r="E478" s="2" t="s">
        <v>97</v>
      </c>
      <c r="F478" s="2" t="s">
        <v>2</v>
      </c>
      <c r="G478" s="2">
        <v>668</v>
      </c>
      <c r="H478" s="2">
        <v>73</v>
      </c>
      <c r="I478" s="2">
        <v>99</v>
      </c>
      <c r="J478" s="2">
        <v>95</v>
      </c>
      <c r="K478" s="2">
        <v>401</v>
      </c>
      <c r="L478" s="2">
        <v>357</v>
      </c>
      <c r="M478" s="2">
        <v>33</v>
      </c>
      <c r="N478" s="2">
        <v>59</v>
      </c>
      <c r="O478" s="2">
        <v>54</v>
      </c>
      <c r="P478" s="2">
        <v>211</v>
      </c>
      <c r="Q478" s="2">
        <v>311</v>
      </c>
      <c r="R478" s="2">
        <v>40</v>
      </c>
      <c r="S478" s="2">
        <v>40</v>
      </c>
      <c r="T478" s="2">
        <v>41</v>
      </c>
      <c r="U478" s="2">
        <v>190</v>
      </c>
      <c r="V478" s="2">
        <v>139</v>
      </c>
      <c r="W478" s="2" t="s">
        <v>721</v>
      </c>
      <c r="X478" s="2" t="s">
        <v>1628</v>
      </c>
      <c r="Y478" s="2" t="s">
        <v>97</v>
      </c>
      <c r="Z478" s="2" t="s">
        <v>249</v>
      </c>
      <c r="AA478" s="2">
        <v>76.532253999999995</v>
      </c>
      <c r="AB478" s="2">
        <v>9</v>
      </c>
      <c r="AC478" s="2">
        <v>668</v>
      </c>
      <c r="AG478"/>
    </row>
    <row r="479" spans="1:33">
      <c r="A479" s="2">
        <v>1166</v>
      </c>
      <c r="B479" s="2">
        <v>10600210</v>
      </c>
      <c r="C479" s="2" t="s">
        <v>1629</v>
      </c>
      <c r="D479" s="2" t="s">
        <v>33</v>
      </c>
      <c r="E479" s="2" t="s">
        <v>97</v>
      </c>
      <c r="F479" s="2" t="s">
        <v>2</v>
      </c>
      <c r="G479" s="2">
        <v>538</v>
      </c>
      <c r="H479" s="2">
        <v>69</v>
      </c>
      <c r="I479" s="2">
        <v>104</v>
      </c>
      <c r="J479" s="2">
        <v>75</v>
      </c>
      <c r="K479" s="2">
        <v>290</v>
      </c>
      <c r="L479" s="2">
        <v>260</v>
      </c>
      <c r="M479" s="2">
        <v>40</v>
      </c>
      <c r="N479" s="2">
        <v>47</v>
      </c>
      <c r="O479" s="2">
        <v>31</v>
      </c>
      <c r="P479" s="2">
        <v>142</v>
      </c>
      <c r="Q479" s="2">
        <v>278</v>
      </c>
      <c r="R479" s="2">
        <v>29</v>
      </c>
      <c r="S479" s="2">
        <v>57</v>
      </c>
      <c r="T479" s="2">
        <v>44</v>
      </c>
      <c r="U479" s="2">
        <v>148</v>
      </c>
      <c r="V479" s="2">
        <v>109</v>
      </c>
      <c r="W479" s="2" t="s">
        <v>721</v>
      </c>
      <c r="X479" s="2" t="s">
        <v>1630</v>
      </c>
      <c r="Y479" s="2" t="s">
        <v>660</v>
      </c>
      <c r="Z479" s="2" t="s">
        <v>249</v>
      </c>
      <c r="AA479" s="2">
        <v>20.279153999999998</v>
      </c>
      <c r="AB479" s="2">
        <v>9</v>
      </c>
      <c r="AC479" s="2">
        <v>538</v>
      </c>
      <c r="AG479"/>
    </row>
    <row r="480" spans="1:33">
      <c r="A480" s="2">
        <v>1167</v>
      </c>
      <c r="B480" s="2">
        <v>10600190</v>
      </c>
      <c r="C480" s="2" t="s">
        <v>1631</v>
      </c>
      <c r="D480" s="2" t="s">
        <v>33</v>
      </c>
      <c r="E480" s="2" t="s">
        <v>97</v>
      </c>
      <c r="F480" s="2" t="s">
        <v>2</v>
      </c>
      <c r="G480" s="2">
        <v>375</v>
      </c>
      <c r="H480" s="2">
        <v>45</v>
      </c>
      <c r="I480" s="2">
        <v>50</v>
      </c>
      <c r="J480" s="2">
        <v>51</v>
      </c>
      <c r="K480" s="2">
        <v>229</v>
      </c>
      <c r="L480" s="2">
        <v>189</v>
      </c>
      <c r="M480" s="2">
        <v>17</v>
      </c>
      <c r="N480" s="2">
        <v>23</v>
      </c>
      <c r="O480" s="2">
        <v>28</v>
      </c>
      <c r="P480" s="2">
        <v>121</v>
      </c>
      <c r="Q480" s="2">
        <v>186</v>
      </c>
      <c r="R480" s="2">
        <v>28</v>
      </c>
      <c r="S480" s="2">
        <v>27</v>
      </c>
      <c r="T480" s="2">
        <v>23</v>
      </c>
      <c r="U480" s="2">
        <v>108</v>
      </c>
      <c r="V480" s="2">
        <v>63</v>
      </c>
      <c r="W480" s="2" t="s">
        <v>721</v>
      </c>
      <c r="X480" s="2" t="s">
        <v>1632</v>
      </c>
      <c r="Y480" s="2" t="s">
        <v>97</v>
      </c>
      <c r="Z480" s="2" t="s">
        <v>249</v>
      </c>
      <c r="AA480" s="2">
        <v>31.787921000000001</v>
      </c>
      <c r="AB480" s="2">
        <v>9</v>
      </c>
      <c r="AC480" s="2">
        <v>375</v>
      </c>
      <c r="AG480"/>
    </row>
    <row r="481" spans="1:33">
      <c r="A481" s="2">
        <v>1168</v>
      </c>
      <c r="B481" s="2">
        <v>10600230</v>
      </c>
      <c r="C481" s="2" t="s">
        <v>1633</v>
      </c>
      <c r="D481" s="2" t="s">
        <v>33</v>
      </c>
      <c r="E481" s="2" t="s">
        <v>97</v>
      </c>
      <c r="F481" s="2" t="s">
        <v>2</v>
      </c>
      <c r="G481" s="2">
        <v>626</v>
      </c>
      <c r="H481" s="2">
        <v>83</v>
      </c>
      <c r="I481" s="2">
        <v>139</v>
      </c>
      <c r="J481" s="2">
        <v>58</v>
      </c>
      <c r="K481" s="2">
        <v>346</v>
      </c>
      <c r="L481" s="2">
        <v>322</v>
      </c>
      <c r="M481" s="2">
        <v>42</v>
      </c>
      <c r="N481" s="2">
        <v>67</v>
      </c>
      <c r="O481" s="2">
        <v>26</v>
      </c>
      <c r="P481" s="2">
        <v>187</v>
      </c>
      <c r="Q481" s="2">
        <v>304</v>
      </c>
      <c r="R481" s="2">
        <v>41</v>
      </c>
      <c r="S481" s="2">
        <v>72</v>
      </c>
      <c r="T481" s="2">
        <v>32</v>
      </c>
      <c r="U481" s="2">
        <v>159</v>
      </c>
      <c r="V481" s="2">
        <v>122</v>
      </c>
      <c r="W481" s="2" t="s">
        <v>721</v>
      </c>
      <c r="X481" s="2" t="s">
        <v>1634</v>
      </c>
      <c r="Y481" s="2" t="s">
        <v>655</v>
      </c>
      <c r="Z481" s="2" t="s">
        <v>249</v>
      </c>
      <c r="AA481" s="2">
        <v>4.6231260000000001</v>
      </c>
      <c r="AB481" s="2">
        <v>9</v>
      </c>
      <c r="AC481" s="2">
        <v>626</v>
      </c>
      <c r="AG481"/>
    </row>
    <row r="482" spans="1:33">
      <c r="A482" s="2">
        <v>1169</v>
      </c>
      <c r="B482" s="2">
        <v>10600220</v>
      </c>
      <c r="C482" s="2" t="s">
        <v>1635</v>
      </c>
      <c r="D482" s="2" t="s">
        <v>33</v>
      </c>
      <c r="E482" s="2" t="s">
        <v>97</v>
      </c>
      <c r="F482" s="2" t="s">
        <v>2</v>
      </c>
      <c r="G482" s="2">
        <v>154</v>
      </c>
      <c r="H482" s="2">
        <v>22</v>
      </c>
      <c r="I482" s="2">
        <v>18</v>
      </c>
      <c r="J482" s="2">
        <v>18</v>
      </c>
      <c r="K482" s="2">
        <v>96</v>
      </c>
      <c r="L482" s="2">
        <v>74</v>
      </c>
      <c r="M482" s="2">
        <v>11</v>
      </c>
      <c r="N482" s="2">
        <v>5</v>
      </c>
      <c r="O482" s="2">
        <v>11</v>
      </c>
      <c r="P482" s="2">
        <v>47</v>
      </c>
      <c r="Q482" s="2">
        <v>80</v>
      </c>
      <c r="R482" s="2">
        <v>11</v>
      </c>
      <c r="S482" s="2">
        <v>13</v>
      </c>
      <c r="T482" s="2">
        <v>7</v>
      </c>
      <c r="U482" s="2">
        <v>49</v>
      </c>
      <c r="V482" s="2">
        <v>36</v>
      </c>
      <c r="W482" s="2" t="s">
        <v>721</v>
      </c>
      <c r="X482" s="2" t="s">
        <v>1636</v>
      </c>
      <c r="Y482" s="2" t="s">
        <v>660</v>
      </c>
      <c r="Z482" s="2" t="s">
        <v>249</v>
      </c>
      <c r="AA482" s="2">
        <v>3.732818</v>
      </c>
      <c r="AB482" s="2">
        <v>9</v>
      </c>
      <c r="AC482" s="2">
        <v>154</v>
      </c>
      <c r="AG482"/>
    </row>
    <row r="483" spans="1:33">
      <c r="A483" s="2">
        <v>1170</v>
      </c>
      <c r="B483" s="2">
        <v>10600240</v>
      </c>
      <c r="C483" s="2" t="s">
        <v>1637</v>
      </c>
      <c r="D483" s="2" t="s">
        <v>33</v>
      </c>
      <c r="E483" s="2" t="s">
        <v>97</v>
      </c>
      <c r="F483" s="2" t="s">
        <v>2</v>
      </c>
      <c r="G483" s="2">
        <v>597</v>
      </c>
      <c r="H483" s="2">
        <v>86</v>
      </c>
      <c r="I483" s="2">
        <v>109</v>
      </c>
      <c r="J483" s="2">
        <v>56</v>
      </c>
      <c r="K483" s="2">
        <v>346</v>
      </c>
      <c r="L483" s="2">
        <v>287</v>
      </c>
      <c r="M483" s="2">
        <v>43</v>
      </c>
      <c r="N483" s="2">
        <v>49</v>
      </c>
      <c r="O483" s="2">
        <v>30</v>
      </c>
      <c r="P483" s="2">
        <v>165</v>
      </c>
      <c r="Q483" s="2">
        <v>310</v>
      </c>
      <c r="R483" s="2">
        <v>43</v>
      </c>
      <c r="S483" s="2">
        <v>60</v>
      </c>
      <c r="T483" s="2">
        <v>26</v>
      </c>
      <c r="U483" s="2">
        <v>181</v>
      </c>
      <c r="V483" s="2">
        <v>145</v>
      </c>
      <c r="W483" s="2" t="s">
        <v>721</v>
      </c>
      <c r="X483" s="2" t="s">
        <v>1638</v>
      </c>
      <c r="Y483" s="2" t="s">
        <v>660</v>
      </c>
      <c r="Z483" s="2" t="s">
        <v>249</v>
      </c>
      <c r="AA483" s="2">
        <v>6.3489870000000002</v>
      </c>
      <c r="AB483" s="2">
        <v>9</v>
      </c>
      <c r="AC483" s="2">
        <v>597</v>
      </c>
      <c r="AG483"/>
    </row>
    <row r="484" spans="1:33">
      <c r="A484" s="2">
        <v>1171</v>
      </c>
      <c r="B484" s="2">
        <v>10600110</v>
      </c>
      <c r="C484" s="2" t="s">
        <v>1639</v>
      </c>
      <c r="D484" s="2" t="s">
        <v>33</v>
      </c>
      <c r="E484" s="2" t="s">
        <v>97</v>
      </c>
      <c r="F484" s="2" t="s">
        <v>2</v>
      </c>
      <c r="G484" s="2">
        <v>575</v>
      </c>
      <c r="H484" s="2">
        <v>80</v>
      </c>
      <c r="I484" s="2">
        <v>117</v>
      </c>
      <c r="J484" s="2">
        <v>67</v>
      </c>
      <c r="K484" s="2">
        <v>311</v>
      </c>
      <c r="L484" s="2">
        <v>282</v>
      </c>
      <c r="M484" s="2">
        <v>43</v>
      </c>
      <c r="N484" s="2">
        <v>51</v>
      </c>
      <c r="O484" s="2">
        <v>29</v>
      </c>
      <c r="P484" s="2">
        <v>159</v>
      </c>
      <c r="Q484" s="2">
        <v>293</v>
      </c>
      <c r="R484" s="2">
        <v>37</v>
      </c>
      <c r="S484" s="2">
        <v>66</v>
      </c>
      <c r="T484" s="2">
        <v>38</v>
      </c>
      <c r="U484" s="2">
        <v>152</v>
      </c>
      <c r="V484" s="2">
        <v>110</v>
      </c>
      <c r="W484" s="2" t="s">
        <v>721</v>
      </c>
      <c r="X484" s="2" t="s">
        <v>1640</v>
      </c>
      <c r="Y484" s="2" t="s">
        <v>97</v>
      </c>
      <c r="Z484" s="2" t="s">
        <v>249</v>
      </c>
      <c r="AA484" s="2">
        <v>39.377389000000001</v>
      </c>
      <c r="AB484" s="2">
        <v>9</v>
      </c>
      <c r="AC484" s="2">
        <v>575</v>
      </c>
      <c r="AG484"/>
    </row>
    <row r="485" spans="1:33">
      <c r="A485" s="2">
        <v>1172</v>
      </c>
      <c r="B485" s="2">
        <v>10627019</v>
      </c>
      <c r="C485" s="2" t="s">
        <v>1641</v>
      </c>
      <c r="D485" s="2" t="s">
        <v>33</v>
      </c>
      <c r="E485" s="2" t="s">
        <v>97</v>
      </c>
      <c r="F485" s="2" t="s">
        <v>228</v>
      </c>
      <c r="G485" s="2">
        <v>255</v>
      </c>
      <c r="H485" s="2">
        <v>24</v>
      </c>
      <c r="I485" s="2">
        <v>40</v>
      </c>
      <c r="J485" s="2">
        <v>37</v>
      </c>
      <c r="K485" s="2">
        <v>154</v>
      </c>
      <c r="L485" s="2">
        <v>126</v>
      </c>
      <c r="M485" s="2">
        <v>12</v>
      </c>
      <c r="N485" s="2">
        <v>18</v>
      </c>
      <c r="O485" s="2">
        <v>22</v>
      </c>
      <c r="P485" s="2">
        <v>74</v>
      </c>
      <c r="Q485" s="2">
        <v>129</v>
      </c>
      <c r="R485" s="2">
        <v>12</v>
      </c>
      <c r="S485" s="2">
        <v>22</v>
      </c>
      <c r="T485" s="2">
        <v>15</v>
      </c>
      <c r="U485" s="2">
        <v>80</v>
      </c>
      <c r="V485" s="2">
        <v>56</v>
      </c>
      <c r="W485" s="2" t="s">
        <v>734</v>
      </c>
      <c r="X485" s="2" t="s">
        <v>1642</v>
      </c>
      <c r="Y485" s="2" t="s">
        <v>97</v>
      </c>
      <c r="Z485" s="2" t="s">
        <v>249</v>
      </c>
      <c r="AA485" s="2">
        <v>141.797843</v>
      </c>
      <c r="AB485" s="2">
        <v>9</v>
      </c>
      <c r="AC485" s="2">
        <v>255</v>
      </c>
      <c r="AG485"/>
    </row>
    <row r="486" spans="1:33">
      <c r="A486" s="2">
        <v>1175</v>
      </c>
      <c r="B486" s="2">
        <v>10627082</v>
      </c>
      <c r="C486" s="2" t="s">
        <v>1643</v>
      </c>
      <c r="D486" s="2" t="s">
        <v>33</v>
      </c>
      <c r="E486" s="2" t="s">
        <v>97</v>
      </c>
      <c r="F486" s="2" t="s">
        <v>228</v>
      </c>
      <c r="G486" s="2">
        <v>126</v>
      </c>
      <c r="H486" s="2">
        <v>9</v>
      </c>
      <c r="I486" s="2">
        <v>18</v>
      </c>
      <c r="J486" s="2">
        <v>22</v>
      </c>
      <c r="K486" s="2">
        <v>77</v>
      </c>
      <c r="L486" s="2">
        <v>78</v>
      </c>
      <c r="M486" s="2">
        <v>7</v>
      </c>
      <c r="N486" s="2">
        <v>13</v>
      </c>
      <c r="O486" s="2">
        <v>14</v>
      </c>
      <c r="P486" s="2">
        <v>44</v>
      </c>
      <c r="Q486" s="2">
        <v>48</v>
      </c>
      <c r="R486" s="2">
        <v>2</v>
      </c>
      <c r="S486" s="2">
        <v>5</v>
      </c>
      <c r="T486" s="2">
        <v>8</v>
      </c>
      <c r="U486" s="2">
        <v>33</v>
      </c>
      <c r="V486" s="2">
        <v>28</v>
      </c>
      <c r="W486" s="2" t="s">
        <v>734</v>
      </c>
      <c r="X486" s="2" t="s">
        <v>1644</v>
      </c>
      <c r="Y486" s="2" t="s">
        <v>97</v>
      </c>
      <c r="Z486" s="2" t="s">
        <v>249</v>
      </c>
      <c r="AA486" s="2">
        <v>462.29706499999998</v>
      </c>
      <c r="AB486" s="2">
        <v>9</v>
      </c>
      <c r="AC486" s="2">
        <v>126</v>
      </c>
      <c r="AG486"/>
    </row>
    <row r="487" spans="1:33">
      <c r="A487" s="2">
        <v>1176</v>
      </c>
      <c r="B487" s="2">
        <v>10627132</v>
      </c>
      <c r="C487" s="2" t="s">
        <v>1645</v>
      </c>
      <c r="D487" s="2" t="s">
        <v>33</v>
      </c>
      <c r="E487" s="2" t="s">
        <v>97</v>
      </c>
      <c r="F487" s="2" t="s">
        <v>228</v>
      </c>
      <c r="G487" s="2">
        <v>391</v>
      </c>
      <c r="H487" s="2">
        <v>31</v>
      </c>
      <c r="I487" s="2">
        <v>57</v>
      </c>
      <c r="J487" s="2">
        <v>60</v>
      </c>
      <c r="K487" s="2">
        <v>243</v>
      </c>
      <c r="L487" s="2">
        <v>204</v>
      </c>
      <c r="M487" s="2">
        <v>18</v>
      </c>
      <c r="N487" s="2">
        <v>26</v>
      </c>
      <c r="O487" s="2">
        <v>27</v>
      </c>
      <c r="P487" s="2">
        <v>133</v>
      </c>
      <c r="Q487" s="2">
        <v>187</v>
      </c>
      <c r="R487" s="2">
        <v>13</v>
      </c>
      <c r="S487" s="2">
        <v>31</v>
      </c>
      <c r="T487" s="2">
        <v>33</v>
      </c>
      <c r="U487" s="2">
        <v>110</v>
      </c>
      <c r="V487" s="2">
        <v>80</v>
      </c>
      <c r="W487" s="2" t="s">
        <v>734</v>
      </c>
      <c r="X487" s="2" t="s">
        <v>1646</v>
      </c>
      <c r="Y487" s="2" t="s">
        <v>97</v>
      </c>
      <c r="Z487" s="2" t="s">
        <v>249</v>
      </c>
      <c r="AA487" s="2">
        <v>99.469127999999998</v>
      </c>
      <c r="AB487" s="2">
        <v>9</v>
      </c>
      <c r="AC487" s="2">
        <v>391</v>
      </c>
      <c r="AG487"/>
    </row>
    <row r="488" spans="1:33">
      <c r="A488" s="2">
        <v>1177</v>
      </c>
      <c r="B488" s="2">
        <v>10627122</v>
      </c>
      <c r="C488" s="2" t="s">
        <v>1647</v>
      </c>
      <c r="D488" s="2" t="s">
        <v>33</v>
      </c>
      <c r="E488" s="2" t="s">
        <v>97</v>
      </c>
      <c r="F488" s="2" t="s">
        <v>228</v>
      </c>
      <c r="G488" s="2">
        <v>355</v>
      </c>
      <c r="H488" s="2">
        <v>59</v>
      </c>
      <c r="I488" s="2">
        <v>74</v>
      </c>
      <c r="J488" s="2">
        <v>46</v>
      </c>
      <c r="K488" s="2">
        <v>176</v>
      </c>
      <c r="L488" s="2">
        <v>179</v>
      </c>
      <c r="M488" s="2">
        <v>33</v>
      </c>
      <c r="N488" s="2">
        <v>43</v>
      </c>
      <c r="O488" s="2">
        <v>23</v>
      </c>
      <c r="P488" s="2">
        <v>80</v>
      </c>
      <c r="Q488" s="2">
        <v>176</v>
      </c>
      <c r="R488" s="2">
        <v>26</v>
      </c>
      <c r="S488" s="2">
        <v>31</v>
      </c>
      <c r="T488" s="2">
        <v>23</v>
      </c>
      <c r="U488" s="2">
        <v>96</v>
      </c>
      <c r="V488" s="2">
        <v>68</v>
      </c>
      <c r="W488" s="2" t="s">
        <v>734</v>
      </c>
      <c r="X488" s="2" t="s">
        <v>1648</v>
      </c>
      <c r="Y488" s="2" t="s">
        <v>97</v>
      </c>
      <c r="Z488" s="2" t="s">
        <v>249</v>
      </c>
      <c r="AA488" s="2">
        <v>132.050601</v>
      </c>
      <c r="AB488" s="2">
        <v>9</v>
      </c>
      <c r="AC488" s="2">
        <v>355</v>
      </c>
      <c r="AG488"/>
    </row>
    <row r="489" spans="1:33">
      <c r="A489" s="2">
        <v>1180</v>
      </c>
      <c r="B489" s="2">
        <v>10627092</v>
      </c>
      <c r="C489" s="2" t="s">
        <v>1649</v>
      </c>
      <c r="D489" s="2" t="s">
        <v>33</v>
      </c>
      <c r="E489" s="2" t="s">
        <v>97</v>
      </c>
      <c r="F489" s="2" t="s">
        <v>228</v>
      </c>
      <c r="G489" s="2">
        <v>358</v>
      </c>
      <c r="H489" s="2">
        <v>54</v>
      </c>
      <c r="I489" s="2">
        <v>75</v>
      </c>
      <c r="J489" s="2">
        <v>52</v>
      </c>
      <c r="K489" s="2">
        <v>177</v>
      </c>
      <c r="L489" s="2">
        <v>166</v>
      </c>
      <c r="M489" s="2">
        <v>26</v>
      </c>
      <c r="N489" s="2">
        <v>33</v>
      </c>
      <c r="O489" s="2">
        <v>24</v>
      </c>
      <c r="P489" s="2">
        <v>83</v>
      </c>
      <c r="Q489" s="2">
        <v>192</v>
      </c>
      <c r="R489" s="2">
        <v>28</v>
      </c>
      <c r="S489" s="2">
        <v>42</v>
      </c>
      <c r="T489" s="2">
        <v>28</v>
      </c>
      <c r="U489" s="2">
        <v>94</v>
      </c>
      <c r="V489" s="2">
        <v>73</v>
      </c>
      <c r="W489" s="2" t="s">
        <v>734</v>
      </c>
      <c r="X489" s="2" t="s">
        <v>1650</v>
      </c>
      <c r="Y489" s="2" t="s">
        <v>97</v>
      </c>
      <c r="Z489" s="2" t="s">
        <v>249</v>
      </c>
      <c r="AA489" s="2">
        <v>188.75817000000001</v>
      </c>
      <c r="AB489" s="2">
        <v>9</v>
      </c>
      <c r="AC489" s="2">
        <v>358</v>
      </c>
      <c r="AG489"/>
    </row>
    <row r="490" spans="1:33">
      <c r="A490" s="2">
        <v>1181</v>
      </c>
      <c r="B490" s="2">
        <v>10600100</v>
      </c>
      <c r="C490" s="2" t="s">
        <v>1651</v>
      </c>
      <c r="D490" s="2" t="s">
        <v>33</v>
      </c>
      <c r="E490" s="2" t="s">
        <v>97</v>
      </c>
      <c r="F490" s="2" t="s">
        <v>2</v>
      </c>
      <c r="G490" s="2">
        <v>481</v>
      </c>
      <c r="H490" s="2">
        <v>45</v>
      </c>
      <c r="I490" s="2">
        <v>71</v>
      </c>
      <c r="J490" s="2">
        <v>57</v>
      </c>
      <c r="K490" s="2">
        <v>308</v>
      </c>
      <c r="L490" s="2">
        <v>231</v>
      </c>
      <c r="M490" s="2">
        <v>21</v>
      </c>
      <c r="N490" s="2">
        <v>33</v>
      </c>
      <c r="O490" s="2">
        <v>24</v>
      </c>
      <c r="P490" s="2">
        <v>153</v>
      </c>
      <c r="Q490" s="2">
        <v>250</v>
      </c>
      <c r="R490" s="2">
        <v>24</v>
      </c>
      <c r="S490" s="2">
        <v>38</v>
      </c>
      <c r="T490" s="2">
        <v>33</v>
      </c>
      <c r="U490" s="2">
        <v>155</v>
      </c>
      <c r="V490" s="2">
        <v>107</v>
      </c>
      <c r="W490" s="2" t="s">
        <v>721</v>
      </c>
      <c r="X490" s="2" t="s">
        <v>1652</v>
      </c>
      <c r="Y490" s="2" t="s">
        <v>97</v>
      </c>
      <c r="Z490" s="2" t="s">
        <v>249</v>
      </c>
      <c r="AA490" s="2">
        <v>100.573635</v>
      </c>
      <c r="AB490" s="2">
        <v>9</v>
      </c>
      <c r="AC490" s="2">
        <v>481</v>
      </c>
      <c r="AG490"/>
    </row>
    <row r="491" spans="1:33">
      <c r="A491" s="2">
        <v>1182</v>
      </c>
      <c r="B491" s="2">
        <v>10600140</v>
      </c>
      <c r="C491" s="2" t="s">
        <v>755</v>
      </c>
      <c r="D491" s="2" t="s">
        <v>33</v>
      </c>
      <c r="E491" s="2" t="s">
        <v>97</v>
      </c>
      <c r="F491" s="2" t="s">
        <v>2</v>
      </c>
      <c r="G491" s="2">
        <v>435</v>
      </c>
      <c r="H491" s="2">
        <v>21</v>
      </c>
      <c r="I491" s="2">
        <v>41</v>
      </c>
      <c r="J491" s="2">
        <v>75</v>
      </c>
      <c r="K491" s="2">
        <v>298</v>
      </c>
      <c r="L491" s="2">
        <v>206</v>
      </c>
      <c r="M491" s="2">
        <v>8</v>
      </c>
      <c r="N491" s="2">
        <v>13</v>
      </c>
      <c r="O491" s="2">
        <v>34</v>
      </c>
      <c r="P491" s="2">
        <v>151</v>
      </c>
      <c r="Q491" s="2">
        <v>229</v>
      </c>
      <c r="R491" s="2">
        <v>13</v>
      </c>
      <c r="S491" s="2">
        <v>28</v>
      </c>
      <c r="T491" s="2">
        <v>41</v>
      </c>
      <c r="U491" s="2">
        <v>147</v>
      </c>
      <c r="V491" s="2">
        <v>91</v>
      </c>
      <c r="W491" s="2" t="s">
        <v>721</v>
      </c>
      <c r="X491" s="2" t="s">
        <v>1653</v>
      </c>
      <c r="Y491" s="2" t="s">
        <v>97</v>
      </c>
      <c r="Z491" s="2" t="s">
        <v>249</v>
      </c>
      <c r="AA491" s="2">
        <v>84.555200999999997</v>
      </c>
      <c r="AB491" s="2">
        <v>9</v>
      </c>
      <c r="AC491" s="2">
        <v>435</v>
      </c>
      <c r="AG491"/>
    </row>
    <row r="492" spans="1:33">
      <c r="A492" s="2">
        <v>1183</v>
      </c>
      <c r="B492" s="2">
        <v>10617007</v>
      </c>
      <c r="C492" s="2" t="s">
        <v>1654</v>
      </c>
      <c r="D492" s="2" t="s">
        <v>33</v>
      </c>
      <c r="E492" s="2" t="s">
        <v>97</v>
      </c>
      <c r="F492" s="2" t="s">
        <v>2</v>
      </c>
      <c r="G492" s="2">
        <v>1309</v>
      </c>
      <c r="H492" s="2">
        <v>156</v>
      </c>
      <c r="I492" s="2">
        <v>213</v>
      </c>
      <c r="J492" s="2">
        <v>178</v>
      </c>
      <c r="K492" s="2">
        <v>762</v>
      </c>
      <c r="L492" s="2">
        <v>662</v>
      </c>
      <c r="M492" s="2">
        <v>81</v>
      </c>
      <c r="N492" s="2">
        <v>117</v>
      </c>
      <c r="O492" s="2">
        <v>87</v>
      </c>
      <c r="P492" s="2">
        <v>377</v>
      </c>
      <c r="Q492" s="2">
        <v>647</v>
      </c>
      <c r="R492" s="2">
        <v>75</v>
      </c>
      <c r="S492" s="2">
        <v>96</v>
      </c>
      <c r="T492" s="2">
        <v>91</v>
      </c>
      <c r="U492" s="2">
        <v>385</v>
      </c>
      <c r="V492" s="2">
        <v>232</v>
      </c>
      <c r="W492" s="2" t="s">
        <v>734</v>
      </c>
      <c r="X492" s="2" t="s">
        <v>1655</v>
      </c>
      <c r="Y492" s="2" t="s">
        <v>97</v>
      </c>
      <c r="Z492" s="2" t="s">
        <v>249</v>
      </c>
      <c r="AA492" s="2">
        <v>704.51704199999995</v>
      </c>
      <c r="AB492" s="2">
        <v>9</v>
      </c>
      <c r="AC492" s="2">
        <v>1309</v>
      </c>
      <c r="AG492"/>
    </row>
    <row r="493" spans="1:33">
      <c r="A493" s="2">
        <v>1184</v>
      </c>
      <c r="B493" s="2">
        <v>10700110</v>
      </c>
      <c r="C493" s="2" t="s">
        <v>1656</v>
      </c>
      <c r="D493" s="2" t="s">
        <v>33</v>
      </c>
      <c r="E493" s="2" t="s">
        <v>98</v>
      </c>
      <c r="F493" s="2" t="s">
        <v>2</v>
      </c>
      <c r="G493" s="2">
        <v>496</v>
      </c>
      <c r="H493" s="2">
        <v>52</v>
      </c>
      <c r="I493" s="2">
        <v>77</v>
      </c>
      <c r="J493" s="2">
        <v>67</v>
      </c>
      <c r="K493" s="2">
        <v>300</v>
      </c>
      <c r="L493" s="2">
        <v>252</v>
      </c>
      <c r="M493" s="2">
        <v>27</v>
      </c>
      <c r="N493" s="2">
        <v>41</v>
      </c>
      <c r="O493" s="2">
        <v>31</v>
      </c>
      <c r="P493" s="2">
        <v>153</v>
      </c>
      <c r="Q493" s="2">
        <v>244</v>
      </c>
      <c r="R493" s="2">
        <v>25</v>
      </c>
      <c r="S493" s="2">
        <v>36</v>
      </c>
      <c r="T493" s="2">
        <v>36</v>
      </c>
      <c r="U493" s="2">
        <v>147</v>
      </c>
      <c r="V493" s="2">
        <v>81</v>
      </c>
      <c r="W493" s="2" t="s">
        <v>721</v>
      </c>
      <c r="X493" s="2" t="s">
        <v>1657</v>
      </c>
      <c r="Y493" s="2" t="s">
        <v>670</v>
      </c>
      <c r="Z493" s="2" t="s">
        <v>249</v>
      </c>
      <c r="AA493" s="2">
        <v>311.56479000000002</v>
      </c>
      <c r="AB493" s="2">
        <v>10</v>
      </c>
      <c r="AC493" s="2">
        <v>496</v>
      </c>
      <c r="AG493"/>
    </row>
    <row r="494" spans="1:33">
      <c r="A494" s="2">
        <v>1185</v>
      </c>
      <c r="B494" s="2">
        <v>10700460</v>
      </c>
      <c r="C494" s="2" t="s">
        <v>1658</v>
      </c>
      <c r="D494" s="2" t="s">
        <v>33</v>
      </c>
      <c r="E494" s="2" t="s">
        <v>98</v>
      </c>
      <c r="F494" s="2" t="s">
        <v>2</v>
      </c>
      <c r="G494" s="2">
        <v>484</v>
      </c>
      <c r="H494" s="2">
        <v>25</v>
      </c>
      <c r="I494" s="2">
        <v>57</v>
      </c>
      <c r="J494" s="2">
        <v>78</v>
      </c>
      <c r="K494" s="2">
        <v>324</v>
      </c>
      <c r="L494" s="2">
        <v>261</v>
      </c>
      <c r="M494" s="2">
        <v>14</v>
      </c>
      <c r="N494" s="2">
        <v>29</v>
      </c>
      <c r="O494" s="2">
        <v>43</v>
      </c>
      <c r="P494" s="2">
        <v>175</v>
      </c>
      <c r="Q494" s="2">
        <v>223</v>
      </c>
      <c r="R494" s="2">
        <v>11</v>
      </c>
      <c r="S494" s="2">
        <v>28</v>
      </c>
      <c r="T494" s="2">
        <v>35</v>
      </c>
      <c r="U494" s="2">
        <v>149</v>
      </c>
      <c r="V494" s="2">
        <v>105</v>
      </c>
      <c r="W494" s="2" t="s">
        <v>721</v>
      </c>
      <c r="X494" s="2" t="s">
        <v>1659</v>
      </c>
      <c r="Y494" s="2" t="s">
        <v>658</v>
      </c>
      <c r="Z494" s="2" t="s">
        <v>249</v>
      </c>
      <c r="AA494" s="2">
        <v>127.058826</v>
      </c>
      <c r="AB494" s="2">
        <v>10</v>
      </c>
      <c r="AC494" s="2">
        <v>484</v>
      </c>
      <c r="AG494"/>
    </row>
    <row r="495" spans="1:33">
      <c r="A495" s="2">
        <v>1186</v>
      </c>
      <c r="B495" s="2">
        <v>10700520</v>
      </c>
      <c r="C495" s="2" t="s">
        <v>1660</v>
      </c>
      <c r="D495" s="2" t="s">
        <v>33</v>
      </c>
      <c r="E495" s="2" t="s">
        <v>98</v>
      </c>
      <c r="F495" s="2" t="s">
        <v>2</v>
      </c>
      <c r="G495" s="2">
        <v>608</v>
      </c>
      <c r="H495" s="2">
        <v>45</v>
      </c>
      <c r="I495" s="2">
        <v>65</v>
      </c>
      <c r="J495" s="2">
        <v>41</v>
      </c>
      <c r="K495" s="2">
        <v>457</v>
      </c>
      <c r="L495" s="2">
        <v>349</v>
      </c>
      <c r="M495" s="2">
        <v>23</v>
      </c>
      <c r="N495" s="2">
        <v>36</v>
      </c>
      <c r="O495" s="2">
        <v>21</v>
      </c>
      <c r="P495" s="2">
        <v>269</v>
      </c>
      <c r="Q495" s="2">
        <v>259</v>
      </c>
      <c r="R495" s="2">
        <v>22</v>
      </c>
      <c r="S495" s="2">
        <v>29</v>
      </c>
      <c r="T495" s="2">
        <v>20</v>
      </c>
      <c r="U495" s="2">
        <v>188</v>
      </c>
      <c r="V495" s="2">
        <v>76</v>
      </c>
      <c r="W495" s="2" t="s">
        <v>721</v>
      </c>
      <c r="X495" s="2" t="s">
        <v>1661</v>
      </c>
      <c r="Y495" s="2" t="s">
        <v>102</v>
      </c>
      <c r="Z495" s="2" t="s">
        <v>249</v>
      </c>
      <c r="AA495" s="2">
        <v>6.3972480000000003</v>
      </c>
      <c r="AB495" s="2">
        <v>10</v>
      </c>
      <c r="AC495" s="2">
        <v>608</v>
      </c>
      <c r="AG495"/>
    </row>
    <row r="496" spans="1:33">
      <c r="A496" s="2">
        <v>1187</v>
      </c>
      <c r="B496" s="2">
        <v>10700530</v>
      </c>
      <c r="C496" s="2" t="s">
        <v>877</v>
      </c>
      <c r="D496" s="2" t="s">
        <v>33</v>
      </c>
      <c r="E496" s="2" t="s">
        <v>98</v>
      </c>
      <c r="F496" s="2" t="s">
        <v>2</v>
      </c>
      <c r="G496" s="2">
        <v>633</v>
      </c>
      <c r="H496" s="2">
        <v>42</v>
      </c>
      <c r="I496" s="2">
        <v>98</v>
      </c>
      <c r="J496" s="2">
        <v>93</v>
      </c>
      <c r="K496" s="2">
        <v>400</v>
      </c>
      <c r="L496" s="2">
        <v>326</v>
      </c>
      <c r="M496" s="2">
        <v>27</v>
      </c>
      <c r="N496" s="2">
        <v>54</v>
      </c>
      <c r="O496" s="2">
        <v>50</v>
      </c>
      <c r="P496" s="2">
        <v>195</v>
      </c>
      <c r="Q496" s="2">
        <v>307</v>
      </c>
      <c r="R496" s="2">
        <v>15</v>
      </c>
      <c r="S496" s="2">
        <v>44</v>
      </c>
      <c r="T496" s="2">
        <v>43</v>
      </c>
      <c r="U496" s="2">
        <v>205</v>
      </c>
      <c r="V496" s="2">
        <v>150</v>
      </c>
      <c r="W496" s="2" t="s">
        <v>721</v>
      </c>
      <c r="X496" s="2" t="s">
        <v>1662</v>
      </c>
      <c r="Y496" s="2" t="s">
        <v>98</v>
      </c>
      <c r="Z496" s="2" t="s">
        <v>249</v>
      </c>
      <c r="AA496" s="2">
        <v>2766.1163919999999</v>
      </c>
      <c r="AB496" s="2">
        <v>10</v>
      </c>
      <c r="AC496" s="2">
        <v>633</v>
      </c>
      <c r="AG496"/>
    </row>
    <row r="497" spans="1:33">
      <c r="A497" s="2">
        <v>1188</v>
      </c>
      <c r="B497" s="2">
        <v>10700040</v>
      </c>
      <c r="C497" s="2" t="s">
        <v>1663</v>
      </c>
      <c r="D497" s="2" t="s">
        <v>33</v>
      </c>
      <c r="E497" s="2" t="s">
        <v>98</v>
      </c>
      <c r="F497" s="2" t="s">
        <v>2</v>
      </c>
      <c r="G497" s="2">
        <v>513</v>
      </c>
      <c r="H497" s="2">
        <v>39</v>
      </c>
      <c r="I497" s="2">
        <v>57</v>
      </c>
      <c r="J497" s="2">
        <v>69</v>
      </c>
      <c r="K497" s="2">
        <v>348</v>
      </c>
      <c r="L497" s="2">
        <v>252</v>
      </c>
      <c r="M497" s="2">
        <v>20</v>
      </c>
      <c r="N497" s="2">
        <v>26</v>
      </c>
      <c r="O497" s="2">
        <v>33</v>
      </c>
      <c r="P497" s="2">
        <v>173</v>
      </c>
      <c r="Q497" s="2">
        <v>261</v>
      </c>
      <c r="R497" s="2">
        <v>19</v>
      </c>
      <c r="S497" s="2">
        <v>31</v>
      </c>
      <c r="T497" s="2">
        <v>36</v>
      </c>
      <c r="U497" s="2">
        <v>175</v>
      </c>
      <c r="V497" s="2">
        <v>123</v>
      </c>
      <c r="W497" s="2" t="s">
        <v>721</v>
      </c>
      <c r="X497" s="2" t="s">
        <v>1664</v>
      </c>
      <c r="Y497" s="2" t="s">
        <v>670</v>
      </c>
      <c r="Z497" s="2" t="s">
        <v>249</v>
      </c>
      <c r="AA497" s="2">
        <v>95.535291000000001</v>
      </c>
      <c r="AB497" s="2">
        <v>10</v>
      </c>
      <c r="AC497" s="2">
        <v>513</v>
      </c>
      <c r="AG497"/>
    </row>
    <row r="498" spans="1:33">
      <c r="A498" s="2">
        <v>1189</v>
      </c>
      <c r="B498" s="2">
        <v>10700050</v>
      </c>
      <c r="C498" s="2" t="s">
        <v>1663</v>
      </c>
      <c r="D498" s="2" t="s">
        <v>33</v>
      </c>
      <c r="E498" s="2" t="s">
        <v>98</v>
      </c>
      <c r="F498" s="2" t="s">
        <v>2</v>
      </c>
      <c r="G498" s="2">
        <v>512</v>
      </c>
      <c r="H498" s="2">
        <v>30</v>
      </c>
      <c r="I498" s="2">
        <v>61</v>
      </c>
      <c r="J498" s="2">
        <v>74</v>
      </c>
      <c r="K498" s="2">
        <v>347</v>
      </c>
      <c r="L498" s="2">
        <v>273</v>
      </c>
      <c r="M498" s="2">
        <v>15</v>
      </c>
      <c r="N498" s="2">
        <v>36</v>
      </c>
      <c r="O498" s="2">
        <v>41</v>
      </c>
      <c r="P498" s="2">
        <v>181</v>
      </c>
      <c r="Q498" s="2">
        <v>239</v>
      </c>
      <c r="R498" s="2">
        <v>15</v>
      </c>
      <c r="S498" s="2">
        <v>25</v>
      </c>
      <c r="T498" s="2">
        <v>33</v>
      </c>
      <c r="U498" s="2">
        <v>166</v>
      </c>
      <c r="V498" s="2">
        <v>114</v>
      </c>
      <c r="W498" s="2" t="s">
        <v>721</v>
      </c>
      <c r="X498" s="2" t="s">
        <v>1665</v>
      </c>
      <c r="Y498" s="2" t="s">
        <v>670</v>
      </c>
      <c r="Z498" s="2" t="s">
        <v>249</v>
      </c>
      <c r="AA498" s="2">
        <v>108.787953</v>
      </c>
      <c r="AB498" s="2">
        <v>10</v>
      </c>
      <c r="AC498" s="2">
        <v>512</v>
      </c>
      <c r="AG498"/>
    </row>
    <row r="499" spans="1:33">
      <c r="A499" s="2">
        <v>1190</v>
      </c>
      <c r="B499" s="2">
        <v>10700020</v>
      </c>
      <c r="C499" s="2" t="s">
        <v>1666</v>
      </c>
      <c r="D499" s="2" t="s">
        <v>33</v>
      </c>
      <c r="E499" s="2" t="s">
        <v>98</v>
      </c>
      <c r="F499" s="2" t="s">
        <v>2</v>
      </c>
      <c r="G499" s="2">
        <v>560</v>
      </c>
      <c r="H499" s="2">
        <v>33</v>
      </c>
      <c r="I499" s="2">
        <v>66</v>
      </c>
      <c r="J499" s="2">
        <v>71</v>
      </c>
      <c r="K499" s="2">
        <v>390</v>
      </c>
      <c r="L499" s="2">
        <v>287</v>
      </c>
      <c r="M499" s="2">
        <v>15</v>
      </c>
      <c r="N499" s="2">
        <v>37</v>
      </c>
      <c r="O499" s="2">
        <v>37</v>
      </c>
      <c r="P499" s="2">
        <v>198</v>
      </c>
      <c r="Q499" s="2">
        <v>273</v>
      </c>
      <c r="R499" s="2">
        <v>18</v>
      </c>
      <c r="S499" s="2">
        <v>29</v>
      </c>
      <c r="T499" s="2">
        <v>34</v>
      </c>
      <c r="U499" s="2">
        <v>192</v>
      </c>
      <c r="V499" s="2">
        <v>126</v>
      </c>
      <c r="W499" s="2" t="s">
        <v>721</v>
      </c>
      <c r="X499" s="2" t="s">
        <v>1667</v>
      </c>
      <c r="Y499" s="2" t="s">
        <v>670</v>
      </c>
      <c r="Z499" s="2" t="s">
        <v>249</v>
      </c>
      <c r="AA499" s="2">
        <v>126.539751</v>
      </c>
      <c r="AB499" s="2">
        <v>10</v>
      </c>
      <c r="AC499" s="2">
        <v>560</v>
      </c>
      <c r="AG499"/>
    </row>
    <row r="500" spans="1:33">
      <c r="A500" s="2">
        <v>1191</v>
      </c>
      <c r="B500" s="2">
        <v>10700090</v>
      </c>
      <c r="C500" s="2" t="s">
        <v>1668</v>
      </c>
      <c r="D500" s="2" t="s">
        <v>33</v>
      </c>
      <c r="E500" s="2" t="s">
        <v>98</v>
      </c>
      <c r="F500" s="2" t="s">
        <v>2</v>
      </c>
      <c r="G500" s="2">
        <v>915</v>
      </c>
      <c r="H500" s="2">
        <v>85</v>
      </c>
      <c r="I500" s="2">
        <v>138</v>
      </c>
      <c r="J500" s="2">
        <v>140</v>
      </c>
      <c r="K500" s="2">
        <v>552</v>
      </c>
      <c r="L500" s="2">
        <v>467</v>
      </c>
      <c r="M500" s="2">
        <v>32</v>
      </c>
      <c r="N500" s="2">
        <v>80</v>
      </c>
      <c r="O500" s="2">
        <v>70</v>
      </c>
      <c r="P500" s="2">
        <v>285</v>
      </c>
      <c r="Q500" s="2">
        <v>448</v>
      </c>
      <c r="R500" s="2">
        <v>53</v>
      </c>
      <c r="S500" s="2">
        <v>58</v>
      </c>
      <c r="T500" s="2">
        <v>70</v>
      </c>
      <c r="U500" s="2">
        <v>267</v>
      </c>
      <c r="V500" s="2">
        <v>177</v>
      </c>
      <c r="W500" s="2" t="s">
        <v>721</v>
      </c>
      <c r="X500" s="2" t="s">
        <v>1669</v>
      </c>
      <c r="Y500" s="2" t="s">
        <v>670</v>
      </c>
      <c r="Z500" s="2" t="s">
        <v>249</v>
      </c>
      <c r="AA500" s="2">
        <v>92.062730999999999</v>
      </c>
      <c r="AB500" s="2">
        <v>10</v>
      </c>
      <c r="AC500" s="2">
        <v>915</v>
      </c>
      <c r="AG500"/>
    </row>
    <row r="501" spans="1:33">
      <c r="A501" s="2">
        <v>1192</v>
      </c>
      <c r="B501" s="2">
        <v>10700000</v>
      </c>
      <c r="C501" s="2" t="s">
        <v>1670</v>
      </c>
      <c r="D501" s="2" t="s">
        <v>33</v>
      </c>
      <c r="E501" s="2" t="s">
        <v>98</v>
      </c>
      <c r="F501" s="2" t="s">
        <v>2</v>
      </c>
      <c r="G501" s="2">
        <v>687</v>
      </c>
      <c r="H501" s="2">
        <v>67</v>
      </c>
      <c r="I501" s="2">
        <v>81</v>
      </c>
      <c r="J501" s="2">
        <v>63</v>
      </c>
      <c r="K501" s="2">
        <v>476</v>
      </c>
      <c r="L501" s="2">
        <v>357</v>
      </c>
      <c r="M501" s="2">
        <v>37</v>
      </c>
      <c r="N501" s="2">
        <v>37</v>
      </c>
      <c r="O501" s="2">
        <v>35</v>
      </c>
      <c r="P501" s="2">
        <v>248</v>
      </c>
      <c r="Q501" s="2">
        <v>330</v>
      </c>
      <c r="R501" s="2">
        <v>30</v>
      </c>
      <c r="S501" s="2">
        <v>44</v>
      </c>
      <c r="T501" s="2">
        <v>28</v>
      </c>
      <c r="U501" s="2">
        <v>228</v>
      </c>
      <c r="V501" s="2">
        <v>162</v>
      </c>
      <c r="W501" s="2" t="s">
        <v>721</v>
      </c>
      <c r="X501" s="2" t="s">
        <v>1671</v>
      </c>
      <c r="Y501" s="2" t="s">
        <v>670</v>
      </c>
      <c r="Z501" s="2" t="s">
        <v>249</v>
      </c>
      <c r="AA501" s="2">
        <v>55.279390999999997</v>
      </c>
      <c r="AB501" s="2">
        <v>10</v>
      </c>
      <c r="AC501" s="2">
        <v>687</v>
      </c>
      <c r="AG501"/>
    </row>
    <row r="502" spans="1:33">
      <c r="A502" s="2">
        <v>1193</v>
      </c>
      <c r="B502" s="2">
        <v>10700010</v>
      </c>
      <c r="C502" s="2" t="s">
        <v>1672</v>
      </c>
      <c r="D502" s="2" t="s">
        <v>33</v>
      </c>
      <c r="E502" s="2" t="s">
        <v>98</v>
      </c>
      <c r="F502" s="2" t="s">
        <v>2</v>
      </c>
      <c r="G502" s="2">
        <v>873</v>
      </c>
      <c r="H502" s="2">
        <v>91</v>
      </c>
      <c r="I502" s="2">
        <v>127</v>
      </c>
      <c r="J502" s="2">
        <v>109</v>
      </c>
      <c r="K502" s="2">
        <v>546</v>
      </c>
      <c r="L502" s="2">
        <v>433</v>
      </c>
      <c r="M502" s="2">
        <v>44</v>
      </c>
      <c r="N502" s="2">
        <v>63</v>
      </c>
      <c r="O502" s="2">
        <v>47</v>
      </c>
      <c r="P502" s="2">
        <v>279</v>
      </c>
      <c r="Q502" s="2">
        <v>440</v>
      </c>
      <c r="R502" s="2">
        <v>47</v>
      </c>
      <c r="S502" s="2">
        <v>64</v>
      </c>
      <c r="T502" s="2">
        <v>62</v>
      </c>
      <c r="U502" s="2">
        <v>267</v>
      </c>
      <c r="V502" s="2">
        <v>181</v>
      </c>
      <c r="W502" s="2" t="s">
        <v>721</v>
      </c>
      <c r="X502" s="2" t="s">
        <v>1673</v>
      </c>
      <c r="Y502" s="2" t="s">
        <v>670</v>
      </c>
      <c r="Z502" s="2" t="s">
        <v>249</v>
      </c>
      <c r="AA502" s="2">
        <v>171.985174</v>
      </c>
      <c r="AB502" s="2">
        <v>10</v>
      </c>
      <c r="AC502" s="2">
        <v>873</v>
      </c>
      <c r="AG502"/>
    </row>
    <row r="503" spans="1:33">
      <c r="A503" s="2">
        <v>1194</v>
      </c>
      <c r="B503" s="2">
        <v>10700130</v>
      </c>
      <c r="C503" s="2" t="s">
        <v>1674</v>
      </c>
      <c r="D503" s="2" t="s">
        <v>33</v>
      </c>
      <c r="E503" s="2" t="s">
        <v>98</v>
      </c>
      <c r="F503" s="2" t="s">
        <v>2</v>
      </c>
      <c r="G503" s="2">
        <v>1164</v>
      </c>
      <c r="H503" s="2">
        <v>104</v>
      </c>
      <c r="I503" s="2">
        <v>184</v>
      </c>
      <c r="J503" s="2">
        <v>149</v>
      </c>
      <c r="K503" s="2">
        <v>727</v>
      </c>
      <c r="L503" s="2">
        <v>604</v>
      </c>
      <c r="M503" s="2">
        <v>64</v>
      </c>
      <c r="N503" s="2">
        <v>85</v>
      </c>
      <c r="O503" s="2">
        <v>81</v>
      </c>
      <c r="P503" s="2">
        <v>374</v>
      </c>
      <c r="Q503" s="2">
        <v>560</v>
      </c>
      <c r="R503" s="2">
        <v>40</v>
      </c>
      <c r="S503" s="2">
        <v>99</v>
      </c>
      <c r="T503" s="2">
        <v>68</v>
      </c>
      <c r="U503" s="2">
        <v>353</v>
      </c>
      <c r="V503" s="2">
        <v>241</v>
      </c>
      <c r="W503" s="2" t="s">
        <v>721</v>
      </c>
      <c r="X503" s="2" t="s">
        <v>1675</v>
      </c>
      <c r="Y503" s="2" t="s">
        <v>670</v>
      </c>
      <c r="Z503" s="2" t="s">
        <v>249</v>
      </c>
      <c r="AA503" s="2">
        <v>266.663004</v>
      </c>
      <c r="AB503" s="2">
        <v>10</v>
      </c>
      <c r="AC503" s="2">
        <v>1164</v>
      </c>
      <c r="AG503"/>
    </row>
    <row r="504" spans="1:33">
      <c r="A504" s="2">
        <v>1195</v>
      </c>
      <c r="B504" s="2">
        <v>10700140</v>
      </c>
      <c r="C504" s="2" t="s">
        <v>1676</v>
      </c>
      <c r="D504" s="2" t="s">
        <v>33</v>
      </c>
      <c r="E504" s="2" t="s">
        <v>98</v>
      </c>
      <c r="F504" s="2" t="s">
        <v>2</v>
      </c>
      <c r="G504" s="2">
        <v>350</v>
      </c>
      <c r="H504" s="2">
        <v>31</v>
      </c>
      <c r="I504" s="2">
        <v>41</v>
      </c>
      <c r="J504" s="2">
        <v>50</v>
      </c>
      <c r="K504" s="2">
        <v>228</v>
      </c>
      <c r="L504" s="2">
        <v>192</v>
      </c>
      <c r="M504" s="2">
        <v>20</v>
      </c>
      <c r="N504" s="2">
        <v>21</v>
      </c>
      <c r="O504" s="2">
        <v>27</v>
      </c>
      <c r="P504" s="2">
        <v>124</v>
      </c>
      <c r="Q504" s="2">
        <v>158</v>
      </c>
      <c r="R504" s="2">
        <v>11</v>
      </c>
      <c r="S504" s="2">
        <v>20</v>
      </c>
      <c r="T504" s="2">
        <v>23</v>
      </c>
      <c r="U504" s="2">
        <v>104</v>
      </c>
      <c r="V504" s="2">
        <v>78</v>
      </c>
      <c r="W504" s="2" t="s">
        <v>721</v>
      </c>
      <c r="X504" s="2" t="s">
        <v>1677</v>
      </c>
      <c r="Y504" s="2" t="s">
        <v>670</v>
      </c>
      <c r="Z504" s="2" t="s">
        <v>249</v>
      </c>
      <c r="AA504" s="2">
        <v>66.957481000000001</v>
      </c>
      <c r="AB504" s="2">
        <v>10</v>
      </c>
      <c r="AC504" s="2">
        <v>350</v>
      </c>
      <c r="AG504"/>
    </row>
    <row r="505" spans="1:33">
      <c r="A505" s="2">
        <v>1196</v>
      </c>
      <c r="B505" s="2">
        <v>10700080</v>
      </c>
      <c r="C505" s="2" t="s">
        <v>1678</v>
      </c>
      <c r="D505" s="2" t="s">
        <v>33</v>
      </c>
      <c r="E505" s="2" t="s">
        <v>98</v>
      </c>
      <c r="F505" s="2" t="s">
        <v>2</v>
      </c>
      <c r="G505" s="2">
        <v>767</v>
      </c>
      <c r="H505" s="2">
        <v>73</v>
      </c>
      <c r="I505" s="2">
        <v>101</v>
      </c>
      <c r="J505" s="2">
        <v>108</v>
      </c>
      <c r="K505" s="2">
        <v>485</v>
      </c>
      <c r="L505" s="2">
        <v>419</v>
      </c>
      <c r="M505" s="2">
        <v>36</v>
      </c>
      <c r="N505" s="2">
        <v>47</v>
      </c>
      <c r="O505" s="2">
        <v>61</v>
      </c>
      <c r="P505" s="2">
        <v>275</v>
      </c>
      <c r="Q505" s="2">
        <v>348</v>
      </c>
      <c r="R505" s="2">
        <v>37</v>
      </c>
      <c r="S505" s="2">
        <v>54</v>
      </c>
      <c r="T505" s="2">
        <v>47</v>
      </c>
      <c r="U505" s="2">
        <v>210</v>
      </c>
      <c r="V505" s="2">
        <v>168</v>
      </c>
      <c r="W505" s="2" t="s">
        <v>721</v>
      </c>
      <c r="X505" s="2" t="s">
        <v>1679</v>
      </c>
      <c r="Y505" s="2" t="s">
        <v>670</v>
      </c>
      <c r="Z505" s="2" t="s">
        <v>249</v>
      </c>
      <c r="AA505" s="2">
        <v>53.361556</v>
      </c>
      <c r="AB505" s="2">
        <v>10</v>
      </c>
      <c r="AC505" s="2">
        <v>767</v>
      </c>
      <c r="AG505"/>
    </row>
    <row r="506" spans="1:33">
      <c r="A506" s="2">
        <v>1197</v>
      </c>
      <c r="B506" s="2">
        <v>10700150</v>
      </c>
      <c r="C506" s="2" t="s">
        <v>1680</v>
      </c>
      <c r="D506" s="2" t="s">
        <v>33</v>
      </c>
      <c r="E506" s="2" t="s">
        <v>98</v>
      </c>
      <c r="F506" s="2" t="s">
        <v>2</v>
      </c>
      <c r="G506" s="2">
        <v>628</v>
      </c>
      <c r="H506" s="2">
        <v>69</v>
      </c>
      <c r="I506" s="2">
        <v>114</v>
      </c>
      <c r="J506" s="2">
        <v>72</v>
      </c>
      <c r="K506" s="2">
        <v>373</v>
      </c>
      <c r="L506" s="2">
        <v>330</v>
      </c>
      <c r="M506" s="2">
        <v>34</v>
      </c>
      <c r="N506" s="2">
        <v>56</v>
      </c>
      <c r="O506" s="2">
        <v>42</v>
      </c>
      <c r="P506" s="2">
        <v>198</v>
      </c>
      <c r="Q506" s="2">
        <v>298</v>
      </c>
      <c r="R506" s="2">
        <v>35</v>
      </c>
      <c r="S506" s="2">
        <v>58</v>
      </c>
      <c r="T506" s="2">
        <v>30</v>
      </c>
      <c r="U506" s="2">
        <v>175</v>
      </c>
      <c r="V506" s="2">
        <v>135</v>
      </c>
      <c r="W506" s="2" t="s">
        <v>721</v>
      </c>
      <c r="X506" s="2" t="s">
        <v>1681</v>
      </c>
      <c r="Y506" s="2" t="s">
        <v>670</v>
      </c>
      <c r="Z506" s="2" t="s">
        <v>249</v>
      </c>
      <c r="AA506" s="2">
        <v>22.768996999999999</v>
      </c>
      <c r="AB506" s="2">
        <v>10</v>
      </c>
      <c r="AC506" s="2">
        <v>628</v>
      </c>
      <c r="AG506"/>
    </row>
    <row r="507" spans="1:33">
      <c r="A507" s="2">
        <v>1198</v>
      </c>
      <c r="B507" s="2">
        <v>10700160</v>
      </c>
      <c r="C507" s="2" t="s">
        <v>1682</v>
      </c>
      <c r="D507" s="2" t="s">
        <v>33</v>
      </c>
      <c r="E507" s="2" t="s">
        <v>98</v>
      </c>
      <c r="F507" s="2" t="s">
        <v>2</v>
      </c>
      <c r="G507" s="2">
        <v>586</v>
      </c>
      <c r="H507" s="2">
        <v>52</v>
      </c>
      <c r="I507" s="2">
        <v>80</v>
      </c>
      <c r="J507" s="2">
        <v>77</v>
      </c>
      <c r="K507" s="2">
        <v>377</v>
      </c>
      <c r="L507" s="2">
        <v>314</v>
      </c>
      <c r="M507" s="2">
        <v>26</v>
      </c>
      <c r="N507" s="2">
        <v>45</v>
      </c>
      <c r="O507" s="2">
        <v>42</v>
      </c>
      <c r="P507" s="2">
        <v>201</v>
      </c>
      <c r="Q507" s="2">
        <v>272</v>
      </c>
      <c r="R507" s="2">
        <v>26</v>
      </c>
      <c r="S507" s="2">
        <v>35</v>
      </c>
      <c r="T507" s="2">
        <v>35</v>
      </c>
      <c r="U507" s="2">
        <v>176</v>
      </c>
      <c r="V507" s="2">
        <v>137</v>
      </c>
      <c r="W507" s="2" t="s">
        <v>721</v>
      </c>
      <c r="X507" s="2" t="s">
        <v>1683</v>
      </c>
      <c r="Y507" s="2" t="s">
        <v>670</v>
      </c>
      <c r="Z507" s="2" t="s">
        <v>249</v>
      </c>
      <c r="AA507" s="2">
        <v>84.345603999999994</v>
      </c>
      <c r="AB507" s="2">
        <v>10</v>
      </c>
      <c r="AC507" s="2">
        <v>586</v>
      </c>
      <c r="AG507"/>
    </row>
    <row r="508" spans="1:33">
      <c r="A508" s="2">
        <v>1199</v>
      </c>
      <c r="B508" s="2">
        <v>10700170</v>
      </c>
      <c r="C508" s="2" t="s">
        <v>1684</v>
      </c>
      <c r="D508" s="2" t="s">
        <v>33</v>
      </c>
      <c r="E508" s="2" t="s">
        <v>98</v>
      </c>
      <c r="F508" s="2" t="s">
        <v>2</v>
      </c>
      <c r="G508" s="2">
        <v>339</v>
      </c>
      <c r="H508" s="2">
        <v>26</v>
      </c>
      <c r="I508" s="2">
        <v>49</v>
      </c>
      <c r="J508" s="2">
        <v>47</v>
      </c>
      <c r="K508" s="2">
        <v>217</v>
      </c>
      <c r="L508" s="2">
        <v>194</v>
      </c>
      <c r="M508" s="2">
        <v>14</v>
      </c>
      <c r="N508" s="2">
        <v>27</v>
      </c>
      <c r="O508" s="2">
        <v>30</v>
      </c>
      <c r="P508" s="2">
        <v>123</v>
      </c>
      <c r="Q508" s="2">
        <v>145</v>
      </c>
      <c r="R508" s="2">
        <v>12</v>
      </c>
      <c r="S508" s="2">
        <v>22</v>
      </c>
      <c r="T508" s="2">
        <v>17</v>
      </c>
      <c r="U508" s="2">
        <v>94</v>
      </c>
      <c r="V508" s="2">
        <v>71</v>
      </c>
      <c r="W508" s="2" t="s">
        <v>721</v>
      </c>
      <c r="X508" s="2" t="s">
        <v>1685</v>
      </c>
      <c r="Y508" s="2" t="s">
        <v>670</v>
      </c>
      <c r="Z508" s="2" t="s">
        <v>249</v>
      </c>
      <c r="AA508" s="2">
        <v>23.014823</v>
      </c>
      <c r="AB508" s="2">
        <v>10</v>
      </c>
      <c r="AC508" s="2">
        <v>339</v>
      </c>
      <c r="AG508"/>
    </row>
    <row r="509" spans="1:33">
      <c r="A509" s="2">
        <v>1200</v>
      </c>
      <c r="B509" s="2">
        <v>10700180</v>
      </c>
      <c r="C509" s="2" t="s">
        <v>1686</v>
      </c>
      <c r="D509" s="2" t="s">
        <v>33</v>
      </c>
      <c r="E509" s="2" t="s">
        <v>98</v>
      </c>
      <c r="F509" s="2" t="s">
        <v>2</v>
      </c>
      <c r="G509" s="2">
        <v>321</v>
      </c>
      <c r="H509" s="2">
        <v>33</v>
      </c>
      <c r="I509" s="2">
        <v>41</v>
      </c>
      <c r="J509" s="2">
        <v>41</v>
      </c>
      <c r="K509" s="2">
        <v>206</v>
      </c>
      <c r="L509" s="2">
        <v>163</v>
      </c>
      <c r="M509" s="2">
        <v>19</v>
      </c>
      <c r="N509" s="2">
        <v>20</v>
      </c>
      <c r="O509" s="2">
        <v>22</v>
      </c>
      <c r="P509" s="2">
        <v>102</v>
      </c>
      <c r="Q509" s="2">
        <v>158</v>
      </c>
      <c r="R509" s="2">
        <v>14</v>
      </c>
      <c r="S509" s="2">
        <v>21</v>
      </c>
      <c r="T509" s="2">
        <v>19</v>
      </c>
      <c r="U509" s="2">
        <v>104</v>
      </c>
      <c r="V509" s="2">
        <v>66</v>
      </c>
      <c r="W509" s="2" t="s">
        <v>721</v>
      </c>
      <c r="X509" s="2" t="s">
        <v>1687</v>
      </c>
      <c r="Y509" s="2" t="s">
        <v>670</v>
      </c>
      <c r="Z509" s="2" t="s">
        <v>249</v>
      </c>
      <c r="AA509" s="2">
        <v>13.756641999999999</v>
      </c>
      <c r="AB509" s="2">
        <v>10</v>
      </c>
      <c r="AC509" s="2">
        <v>321</v>
      </c>
      <c r="AG509"/>
    </row>
    <row r="510" spans="1:33">
      <c r="A510" s="2">
        <v>1201</v>
      </c>
      <c r="B510" s="2">
        <v>10700190</v>
      </c>
      <c r="C510" s="2" t="s">
        <v>1688</v>
      </c>
      <c r="D510" s="2" t="s">
        <v>33</v>
      </c>
      <c r="E510" s="2" t="s">
        <v>98</v>
      </c>
      <c r="F510" s="2" t="s">
        <v>2</v>
      </c>
      <c r="G510" s="2">
        <v>242</v>
      </c>
      <c r="H510" s="2">
        <v>17</v>
      </c>
      <c r="I510" s="2">
        <v>33</v>
      </c>
      <c r="J510" s="2">
        <v>37</v>
      </c>
      <c r="K510" s="2">
        <v>155</v>
      </c>
      <c r="L510" s="2">
        <v>125</v>
      </c>
      <c r="M510" s="2">
        <v>9</v>
      </c>
      <c r="N510" s="2">
        <v>17</v>
      </c>
      <c r="O510" s="2">
        <v>19</v>
      </c>
      <c r="P510" s="2">
        <v>80</v>
      </c>
      <c r="Q510" s="2">
        <v>117</v>
      </c>
      <c r="R510" s="2">
        <v>8</v>
      </c>
      <c r="S510" s="2">
        <v>16</v>
      </c>
      <c r="T510" s="2">
        <v>18</v>
      </c>
      <c r="U510" s="2">
        <v>75</v>
      </c>
      <c r="V510" s="2">
        <v>51</v>
      </c>
      <c r="W510" s="2" t="s">
        <v>721</v>
      </c>
      <c r="X510" s="2" t="s">
        <v>1689</v>
      </c>
      <c r="Y510" s="2" t="s">
        <v>98</v>
      </c>
      <c r="Z510" s="2" t="s">
        <v>249</v>
      </c>
      <c r="AA510" s="2">
        <v>9.3167589999999993</v>
      </c>
      <c r="AB510" s="2">
        <v>10</v>
      </c>
      <c r="AC510" s="2">
        <v>242</v>
      </c>
      <c r="AG510"/>
    </row>
    <row r="511" spans="1:33">
      <c r="A511" s="2">
        <v>1202</v>
      </c>
      <c r="B511" s="2">
        <v>10700200</v>
      </c>
      <c r="C511" s="2" t="s">
        <v>1690</v>
      </c>
      <c r="D511" s="2" t="s">
        <v>33</v>
      </c>
      <c r="E511" s="2" t="s">
        <v>98</v>
      </c>
      <c r="F511" s="2" t="s">
        <v>2</v>
      </c>
      <c r="G511" s="2">
        <v>131</v>
      </c>
      <c r="H511" s="2">
        <v>5</v>
      </c>
      <c r="I511" s="2">
        <v>10</v>
      </c>
      <c r="J511" s="2">
        <v>28</v>
      </c>
      <c r="K511" s="2">
        <v>88</v>
      </c>
      <c r="L511" s="2">
        <v>69</v>
      </c>
      <c r="M511" s="2">
        <v>2</v>
      </c>
      <c r="N511" s="2">
        <v>5</v>
      </c>
      <c r="O511" s="2">
        <v>15</v>
      </c>
      <c r="P511" s="2">
        <v>47</v>
      </c>
      <c r="Q511" s="2">
        <v>62</v>
      </c>
      <c r="R511" s="2">
        <v>3</v>
      </c>
      <c r="S511" s="2">
        <v>5</v>
      </c>
      <c r="T511" s="2">
        <v>13</v>
      </c>
      <c r="U511" s="2">
        <v>41</v>
      </c>
      <c r="V511" s="2">
        <v>30</v>
      </c>
      <c r="W511" s="2" t="s">
        <v>721</v>
      </c>
      <c r="X511" s="2" t="s">
        <v>1691</v>
      </c>
      <c r="Y511" s="2" t="s">
        <v>670</v>
      </c>
      <c r="Z511" s="2" t="s">
        <v>249</v>
      </c>
      <c r="AA511" s="2">
        <v>6.5282270000000002</v>
      </c>
      <c r="AB511" s="2">
        <v>10</v>
      </c>
      <c r="AC511" s="2">
        <v>131</v>
      </c>
      <c r="AG511"/>
    </row>
    <row r="512" spans="1:33">
      <c r="A512" s="2">
        <v>1203</v>
      </c>
      <c r="B512" s="2">
        <v>10700220</v>
      </c>
      <c r="C512" s="2" t="s">
        <v>1692</v>
      </c>
      <c r="D512" s="2" t="s">
        <v>33</v>
      </c>
      <c r="E512" s="2" t="s">
        <v>98</v>
      </c>
      <c r="F512" s="2" t="s">
        <v>2</v>
      </c>
      <c r="G512" s="2">
        <v>958</v>
      </c>
      <c r="H512" s="2">
        <v>85</v>
      </c>
      <c r="I512" s="2">
        <v>118</v>
      </c>
      <c r="J512" s="2">
        <v>122</v>
      </c>
      <c r="K512" s="2">
        <v>633</v>
      </c>
      <c r="L512" s="2">
        <v>464</v>
      </c>
      <c r="M512" s="2">
        <v>34</v>
      </c>
      <c r="N512" s="2">
        <v>57</v>
      </c>
      <c r="O512" s="2">
        <v>59</v>
      </c>
      <c r="P512" s="2">
        <v>314</v>
      </c>
      <c r="Q512" s="2">
        <v>494</v>
      </c>
      <c r="R512" s="2">
        <v>51</v>
      </c>
      <c r="S512" s="2">
        <v>61</v>
      </c>
      <c r="T512" s="2">
        <v>63</v>
      </c>
      <c r="U512" s="2">
        <v>319</v>
      </c>
      <c r="V512" s="2">
        <v>213</v>
      </c>
      <c r="W512" s="2" t="s">
        <v>721</v>
      </c>
      <c r="X512" s="2" t="s">
        <v>1693</v>
      </c>
      <c r="Y512" s="2" t="s">
        <v>670</v>
      </c>
      <c r="Z512" s="2" t="s">
        <v>249</v>
      </c>
      <c r="AA512" s="2">
        <v>260.01871399999999</v>
      </c>
      <c r="AB512" s="2">
        <v>10</v>
      </c>
      <c r="AC512" s="2">
        <v>958</v>
      </c>
      <c r="AG512"/>
    </row>
    <row r="513" spans="1:33">
      <c r="A513" s="2">
        <v>1204</v>
      </c>
      <c r="B513" s="2">
        <v>10700210</v>
      </c>
      <c r="C513" s="2" t="s">
        <v>1694</v>
      </c>
      <c r="D513" s="2" t="s">
        <v>33</v>
      </c>
      <c r="E513" s="2" t="s">
        <v>98</v>
      </c>
      <c r="F513" s="2" t="s">
        <v>2</v>
      </c>
      <c r="G513" s="2">
        <v>538</v>
      </c>
      <c r="H513" s="2">
        <v>41</v>
      </c>
      <c r="I513" s="2">
        <v>73</v>
      </c>
      <c r="J513" s="2">
        <v>56</v>
      </c>
      <c r="K513" s="2">
        <v>368</v>
      </c>
      <c r="L513" s="2">
        <v>271</v>
      </c>
      <c r="M513" s="2">
        <v>18</v>
      </c>
      <c r="N513" s="2">
        <v>37</v>
      </c>
      <c r="O513" s="2">
        <v>30</v>
      </c>
      <c r="P513" s="2">
        <v>186</v>
      </c>
      <c r="Q513" s="2">
        <v>267</v>
      </c>
      <c r="R513" s="2">
        <v>23</v>
      </c>
      <c r="S513" s="2">
        <v>36</v>
      </c>
      <c r="T513" s="2">
        <v>26</v>
      </c>
      <c r="U513" s="2">
        <v>182</v>
      </c>
      <c r="V513" s="2">
        <v>129</v>
      </c>
      <c r="W513" s="2" t="s">
        <v>721</v>
      </c>
      <c r="X513" s="2" t="s">
        <v>1695</v>
      </c>
      <c r="Y513" s="2" t="s">
        <v>670</v>
      </c>
      <c r="Z513" s="2" t="s">
        <v>249</v>
      </c>
      <c r="AA513" s="2">
        <v>160.08607499999999</v>
      </c>
      <c r="AB513" s="2">
        <v>10</v>
      </c>
      <c r="AC513" s="2">
        <v>538</v>
      </c>
      <c r="AG513"/>
    </row>
    <row r="514" spans="1:33">
      <c r="A514" s="2">
        <v>1205</v>
      </c>
      <c r="B514" s="2">
        <v>10700230</v>
      </c>
      <c r="C514" s="2" t="s">
        <v>1696</v>
      </c>
      <c r="D514" s="2" t="s">
        <v>33</v>
      </c>
      <c r="E514" s="2" t="s">
        <v>98</v>
      </c>
      <c r="F514" s="2" t="s">
        <v>2</v>
      </c>
      <c r="G514" s="2">
        <v>863</v>
      </c>
      <c r="H514" s="2">
        <v>78</v>
      </c>
      <c r="I514" s="2">
        <v>108</v>
      </c>
      <c r="J514" s="2">
        <v>116</v>
      </c>
      <c r="K514" s="2">
        <v>561</v>
      </c>
      <c r="L514" s="2">
        <v>451</v>
      </c>
      <c r="M514" s="2">
        <v>42</v>
      </c>
      <c r="N514" s="2">
        <v>62</v>
      </c>
      <c r="O514" s="2">
        <v>59</v>
      </c>
      <c r="P514" s="2">
        <v>288</v>
      </c>
      <c r="Q514" s="2">
        <v>412</v>
      </c>
      <c r="R514" s="2">
        <v>36</v>
      </c>
      <c r="S514" s="2">
        <v>46</v>
      </c>
      <c r="T514" s="2">
        <v>57</v>
      </c>
      <c r="U514" s="2">
        <v>273</v>
      </c>
      <c r="V514" s="2">
        <v>186</v>
      </c>
      <c r="W514" s="2" t="s">
        <v>721</v>
      </c>
      <c r="X514" s="2" t="s">
        <v>1697</v>
      </c>
      <c r="Y514" s="2" t="s">
        <v>670</v>
      </c>
      <c r="Z514" s="2" t="s">
        <v>249</v>
      </c>
      <c r="AA514" s="2">
        <v>269.32496200000003</v>
      </c>
      <c r="AB514" s="2">
        <v>10</v>
      </c>
      <c r="AC514" s="2">
        <v>863</v>
      </c>
      <c r="AG514"/>
    </row>
    <row r="515" spans="1:33">
      <c r="A515" s="2">
        <v>1206</v>
      </c>
      <c r="B515" s="2">
        <v>10700120</v>
      </c>
      <c r="C515" s="2" t="s">
        <v>1698</v>
      </c>
      <c r="D515" s="2" t="s">
        <v>33</v>
      </c>
      <c r="E515" s="2" t="s">
        <v>98</v>
      </c>
      <c r="F515" s="2" t="s">
        <v>2</v>
      </c>
      <c r="G515" s="2">
        <v>552</v>
      </c>
      <c r="H515" s="2">
        <v>58</v>
      </c>
      <c r="I515" s="2">
        <v>108</v>
      </c>
      <c r="J515" s="2">
        <v>77</v>
      </c>
      <c r="K515" s="2">
        <v>309</v>
      </c>
      <c r="L515" s="2">
        <v>319</v>
      </c>
      <c r="M515" s="2">
        <v>32</v>
      </c>
      <c r="N515" s="2">
        <v>59</v>
      </c>
      <c r="O515" s="2">
        <v>52</v>
      </c>
      <c r="P515" s="2">
        <v>176</v>
      </c>
      <c r="Q515" s="2">
        <v>233</v>
      </c>
      <c r="R515" s="2">
        <v>26</v>
      </c>
      <c r="S515" s="2">
        <v>49</v>
      </c>
      <c r="T515" s="2">
        <v>25</v>
      </c>
      <c r="U515" s="2">
        <v>133</v>
      </c>
      <c r="V515" s="2">
        <v>90</v>
      </c>
      <c r="W515" s="2" t="s">
        <v>721</v>
      </c>
      <c r="X515" s="2" t="s">
        <v>1699</v>
      </c>
      <c r="Y515" s="2" t="s">
        <v>670</v>
      </c>
      <c r="Z515" s="2" t="s">
        <v>249</v>
      </c>
      <c r="AA515" s="2">
        <v>4695.2674930000003</v>
      </c>
      <c r="AB515" s="2">
        <v>10</v>
      </c>
      <c r="AC515" s="2">
        <v>552</v>
      </c>
      <c r="AG515"/>
    </row>
    <row r="516" spans="1:33">
      <c r="A516" s="2">
        <v>1207</v>
      </c>
      <c r="B516" s="2">
        <v>10700620</v>
      </c>
      <c r="C516" s="2" t="s">
        <v>1700</v>
      </c>
      <c r="D516" s="2" t="s">
        <v>33</v>
      </c>
      <c r="E516" s="2" t="s">
        <v>98</v>
      </c>
      <c r="F516" s="2" t="s">
        <v>2</v>
      </c>
      <c r="G516" s="2">
        <v>999</v>
      </c>
      <c r="H516" s="2">
        <v>88</v>
      </c>
      <c r="I516" s="2">
        <v>152</v>
      </c>
      <c r="J516" s="2">
        <v>133</v>
      </c>
      <c r="K516" s="2">
        <v>626</v>
      </c>
      <c r="L516" s="2">
        <v>522</v>
      </c>
      <c r="M516" s="2">
        <v>52</v>
      </c>
      <c r="N516" s="2">
        <v>76</v>
      </c>
      <c r="O516" s="2">
        <v>69</v>
      </c>
      <c r="P516" s="2">
        <v>325</v>
      </c>
      <c r="Q516" s="2">
        <v>477</v>
      </c>
      <c r="R516" s="2">
        <v>36</v>
      </c>
      <c r="S516" s="2">
        <v>76</v>
      </c>
      <c r="T516" s="2">
        <v>64</v>
      </c>
      <c r="U516" s="2">
        <v>301</v>
      </c>
      <c r="V516" s="2">
        <v>213</v>
      </c>
      <c r="W516" s="2" t="s">
        <v>721</v>
      </c>
      <c r="X516" s="2" t="s">
        <v>1701</v>
      </c>
      <c r="Y516" s="2" t="s">
        <v>670</v>
      </c>
      <c r="Z516" s="2" t="s">
        <v>249</v>
      </c>
      <c r="AA516" s="2">
        <v>122.236135</v>
      </c>
      <c r="AB516" s="2">
        <v>10</v>
      </c>
      <c r="AC516" s="2">
        <v>999</v>
      </c>
      <c r="AG516"/>
    </row>
    <row r="517" spans="1:33">
      <c r="A517" s="2">
        <v>1208</v>
      </c>
      <c r="B517" s="2">
        <v>10700270</v>
      </c>
      <c r="C517" s="2" t="s">
        <v>1702</v>
      </c>
      <c r="D517" s="2" t="s">
        <v>33</v>
      </c>
      <c r="E517" s="2" t="s">
        <v>98</v>
      </c>
      <c r="F517" s="2" t="s">
        <v>2</v>
      </c>
      <c r="G517" s="2">
        <v>760</v>
      </c>
      <c r="H517" s="2">
        <v>48</v>
      </c>
      <c r="I517" s="2">
        <v>86</v>
      </c>
      <c r="J517" s="2">
        <v>113</v>
      </c>
      <c r="K517" s="2">
        <v>513</v>
      </c>
      <c r="L517" s="2">
        <v>376</v>
      </c>
      <c r="M517" s="2">
        <v>25</v>
      </c>
      <c r="N517" s="2">
        <v>43</v>
      </c>
      <c r="O517" s="2">
        <v>63</v>
      </c>
      <c r="P517" s="2">
        <v>245</v>
      </c>
      <c r="Q517" s="2">
        <v>384</v>
      </c>
      <c r="R517" s="2">
        <v>23</v>
      </c>
      <c r="S517" s="2">
        <v>43</v>
      </c>
      <c r="T517" s="2">
        <v>50</v>
      </c>
      <c r="U517" s="2">
        <v>268</v>
      </c>
      <c r="V517" s="2">
        <v>167</v>
      </c>
      <c r="W517" s="2" t="s">
        <v>721</v>
      </c>
      <c r="X517" s="2" t="s">
        <v>1703</v>
      </c>
      <c r="Y517" s="2" t="s">
        <v>98</v>
      </c>
      <c r="Z517" s="2" t="s">
        <v>249</v>
      </c>
      <c r="AA517" s="2">
        <v>266.10792900000001</v>
      </c>
      <c r="AB517" s="2">
        <v>10</v>
      </c>
      <c r="AC517" s="2">
        <v>760</v>
      </c>
      <c r="AG517"/>
    </row>
    <row r="518" spans="1:33">
      <c r="A518" s="2">
        <v>1209</v>
      </c>
      <c r="B518" s="2">
        <v>10700300</v>
      </c>
      <c r="C518" s="2" t="s">
        <v>1704</v>
      </c>
      <c r="D518" s="2" t="s">
        <v>33</v>
      </c>
      <c r="E518" s="2" t="s">
        <v>98</v>
      </c>
      <c r="F518" s="2" t="s">
        <v>2</v>
      </c>
      <c r="G518" s="2">
        <v>586</v>
      </c>
      <c r="H518" s="2">
        <v>39</v>
      </c>
      <c r="I518" s="2">
        <v>69</v>
      </c>
      <c r="J518" s="2">
        <v>77</v>
      </c>
      <c r="K518" s="2">
        <v>401</v>
      </c>
      <c r="L518" s="2">
        <v>311</v>
      </c>
      <c r="M518" s="2">
        <v>22</v>
      </c>
      <c r="N518" s="2">
        <v>27</v>
      </c>
      <c r="O518" s="2">
        <v>45</v>
      </c>
      <c r="P518" s="2">
        <v>217</v>
      </c>
      <c r="Q518" s="2">
        <v>275</v>
      </c>
      <c r="R518" s="2">
        <v>17</v>
      </c>
      <c r="S518" s="2">
        <v>42</v>
      </c>
      <c r="T518" s="2">
        <v>32</v>
      </c>
      <c r="U518" s="2">
        <v>184</v>
      </c>
      <c r="V518" s="2">
        <v>124</v>
      </c>
      <c r="W518" s="2" t="s">
        <v>721</v>
      </c>
      <c r="X518" s="2" t="s">
        <v>1705</v>
      </c>
      <c r="Y518" s="2" t="s">
        <v>98</v>
      </c>
      <c r="Z518" s="2" t="s">
        <v>249</v>
      </c>
      <c r="AA518" s="2">
        <v>122.186089</v>
      </c>
      <c r="AB518" s="2">
        <v>10</v>
      </c>
      <c r="AC518" s="2">
        <v>586</v>
      </c>
      <c r="AG518"/>
    </row>
    <row r="519" spans="1:33">
      <c r="A519" s="2">
        <v>1210</v>
      </c>
      <c r="B519" s="2">
        <v>10700320</v>
      </c>
      <c r="C519" s="2" t="s">
        <v>1706</v>
      </c>
      <c r="D519" s="2" t="s">
        <v>33</v>
      </c>
      <c r="E519" s="2" t="s">
        <v>98</v>
      </c>
      <c r="F519" s="2" t="s">
        <v>2</v>
      </c>
      <c r="G519" s="2">
        <v>674</v>
      </c>
      <c r="H519" s="2">
        <v>56</v>
      </c>
      <c r="I519" s="2">
        <v>78</v>
      </c>
      <c r="J519" s="2">
        <v>70</v>
      </c>
      <c r="K519" s="2">
        <v>470</v>
      </c>
      <c r="L519" s="2">
        <v>333</v>
      </c>
      <c r="M519" s="2">
        <v>28</v>
      </c>
      <c r="N519" s="2">
        <v>37</v>
      </c>
      <c r="O519" s="2">
        <v>29</v>
      </c>
      <c r="P519" s="2">
        <v>239</v>
      </c>
      <c r="Q519" s="2">
        <v>341</v>
      </c>
      <c r="R519" s="2">
        <v>28</v>
      </c>
      <c r="S519" s="2">
        <v>41</v>
      </c>
      <c r="T519" s="2">
        <v>41</v>
      </c>
      <c r="U519" s="2">
        <v>231</v>
      </c>
      <c r="V519" s="2">
        <v>134</v>
      </c>
      <c r="W519" s="2" t="s">
        <v>721</v>
      </c>
      <c r="X519" s="2" t="s">
        <v>1707</v>
      </c>
      <c r="Y519" s="2" t="s">
        <v>98</v>
      </c>
      <c r="Z519" s="2" t="s">
        <v>249</v>
      </c>
      <c r="AA519" s="2">
        <v>3218.2892860000002</v>
      </c>
      <c r="AB519" s="2">
        <v>10</v>
      </c>
      <c r="AC519" s="2">
        <v>674</v>
      </c>
      <c r="AG519"/>
    </row>
    <row r="520" spans="1:33">
      <c r="A520" s="2">
        <v>1211</v>
      </c>
      <c r="B520" s="2">
        <v>10700330</v>
      </c>
      <c r="C520" s="2" t="s">
        <v>1708</v>
      </c>
      <c r="D520" s="2" t="s">
        <v>33</v>
      </c>
      <c r="E520" s="2" t="s">
        <v>98</v>
      </c>
      <c r="F520" s="2" t="s">
        <v>2</v>
      </c>
      <c r="G520" s="2">
        <v>786</v>
      </c>
      <c r="H520" s="2">
        <v>83</v>
      </c>
      <c r="I520" s="2">
        <v>81</v>
      </c>
      <c r="J520" s="2">
        <v>91</v>
      </c>
      <c r="K520" s="2">
        <v>531</v>
      </c>
      <c r="L520" s="2">
        <v>388</v>
      </c>
      <c r="M520" s="2">
        <v>43</v>
      </c>
      <c r="N520" s="2">
        <v>36</v>
      </c>
      <c r="O520" s="2">
        <v>38</v>
      </c>
      <c r="P520" s="2">
        <v>271</v>
      </c>
      <c r="Q520" s="2">
        <v>398</v>
      </c>
      <c r="R520" s="2">
        <v>40</v>
      </c>
      <c r="S520" s="2">
        <v>45</v>
      </c>
      <c r="T520" s="2">
        <v>53</v>
      </c>
      <c r="U520" s="2">
        <v>260</v>
      </c>
      <c r="V520" s="2">
        <v>142</v>
      </c>
      <c r="W520" s="2" t="s">
        <v>721</v>
      </c>
      <c r="X520" s="2" t="s">
        <v>1709</v>
      </c>
      <c r="Y520" s="2" t="s">
        <v>98</v>
      </c>
      <c r="Z520" s="2" t="s">
        <v>249</v>
      </c>
      <c r="AA520" s="2">
        <v>1483.421321</v>
      </c>
      <c r="AB520" s="2">
        <v>10</v>
      </c>
      <c r="AC520" s="2">
        <v>786</v>
      </c>
      <c r="AG520"/>
    </row>
    <row r="521" spans="1:33">
      <c r="A521" s="2">
        <v>1212</v>
      </c>
      <c r="B521" s="2">
        <v>10700340</v>
      </c>
      <c r="C521" s="2" t="s">
        <v>1710</v>
      </c>
      <c r="D521" s="2" t="s">
        <v>33</v>
      </c>
      <c r="E521" s="2" t="s">
        <v>98</v>
      </c>
      <c r="F521" s="2" t="s">
        <v>2</v>
      </c>
      <c r="G521" s="2">
        <v>564</v>
      </c>
      <c r="H521" s="2">
        <v>46</v>
      </c>
      <c r="I521" s="2">
        <v>67</v>
      </c>
      <c r="J521" s="2">
        <v>79</v>
      </c>
      <c r="K521" s="2">
        <v>372</v>
      </c>
      <c r="L521" s="2">
        <v>291</v>
      </c>
      <c r="M521" s="2">
        <v>24</v>
      </c>
      <c r="N521" s="2">
        <v>27</v>
      </c>
      <c r="O521" s="2">
        <v>46</v>
      </c>
      <c r="P521" s="2">
        <v>194</v>
      </c>
      <c r="Q521" s="2">
        <v>273</v>
      </c>
      <c r="R521" s="2">
        <v>22</v>
      </c>
      <c r="S521" s="2">
        <v>40</v>
      </c>
      <c r="T521" s="2">
        <v>33</v>
      </c>
      <c r="U521" s="2">
        <v>178</v>
      </c>
      <c r="V521" s="2">
        <v>109</v>
      </c>
      <c r="W521" s="2" t="s">
        <v>721</v>
      </c>
      <c r="X521" s="2" t="s">
        <v>1711</v>
      </c>
      <c r="Y521" s="2" t="s">
        <v>98</v>
      </c>
      <c r="Z521" s="2" t="s">
        <v>249</v>
      </c>
      <c r="AA521" s="2">
        <v>368.19978500000002</v>
      </c>
      <c r="AB521" s="2">
        <v>10</v>
      </c>
      <c r="AC521" s="2">
        <v>564</v>
      </c>
      <c r="AG521"/>
    </row>
    <row r="522" spans="1:33">
      <c r="A522" s="2">
        <v>1213</v>
      </c>
      <c r="B522" s="2">
        <v>10700360</v>
      </c>
      <c r="C522" s="2" t="s">
        <v>1712</v>
      </c>
      <c r="D522" s="2" t="s">
        <v>33</v>
      </c>
      <c r="E522" s="2" t="s">
        <v>98</v>
      </c>
      <c r="F522" s="2" t="s">
        <v>2</v>
      </c>
      <c r="G522" s="2">
        <v>409</v>
      </c>
      <c r="H522" s="2">
        <v>40</v>
      </c>
      <c r="I522" s="2">
        <v>57</v>
      </c>
      <c r="J522" s="2">
        <v>65</v>
      </c>
      <c r="K522" s="2">
        <v>247</v>
      </c>
      <c r="L522" s="2">
        <v>185</v>
      </c>
      <c r="M522" s="2">
        <v>24</v>
      </c>
      <c r="N522" s="2">
        <v>23</v>
      </c>
      <c r="O522" s="2">
        <v>21</v>
      </c>
      <c r="P522" s="2">
        <v>117</v>
      </c>
      <c r="Q522" s="2">
        <v>224</v>
      </c>
      <c r="R522" s="2">
        <v>16</v>
      </c>
      <c r="S522" s="2">
        <v>34</v>
      </c>
      <c r="T522" s="2">
        <v>44</v>
      </c>
      <c r="U522" s="2">
        <v>130</v>
      </c>
      <c r="V522" s="2">
        <v>76</v>
      </c>
      <c r="W522" s="2" t="s">
        <v>721</v>
      </c>
      <c r="X522" s="2" t="s">
        <v>1713</v>
      </c>
      <c r="Y522" s="2" t="s">
        <v>98</v>
      </c>
      <c r="Z522" s="2" t="s">
        <v>249</v>
      </c>
      <c r="AA522" s="2">
        <v>132.58522500000001</v>
      </c>
      <c r="AB522" s="2">
        <v>10</v>
      </c>
      <c r="AC522" s="2">
        <v>409</v>
      </c>
      <c r="AG522"/>
    </row>
    <row r="523" spans="1:33">
      <c r="A523" s="2">
        <v>1214</v>
      </c>
      <c r="B523" s="2">
        <v>10700350</v>
      </c>
      <c r="C523" s="2" t="s">
        <v>1714</v>
      </c>
      <c r="D523" s="2" t="s">
        <v>33</v>
      </c>
      <c r="E523" s="2" t="s">
        <v>98</v>
      </c>
      <c r="F523" s="2" t="s">
        <v>2</v>
      </c>
      <c r="G523" s="2">
        <v>484</v>
      </c>
      <c r="H523" s="2">
        <v>34</v>
      </c>
      <c r="I523" s="2">
        <v>59</v>
      </c>
      <c r="J523" s="2">
        <v>54</v>
      </c>
      <c r="K523" s="2">
        <v>337</v>
      </c>
      <c r="L523" s="2">
        <v>251</v>
      </c>
      <c r="M523" s="2">
        <v>15</v>
      </c>
      <c r="N523" s="2">
        <v>35</v>
      </c>
      <c r="O523" s="2">
        <v>21</v>
      </c>
      <c r="P523" s="2">
        <v>180</v>
      </c>
      <c r="Q523" s="2">
        <v>233</v>
      </c>
      <c r="R523" s="2">
        <v>19</v>
      </c>
      <c r="S523" s="2">
        <v>24</v>
      </c>
      <c r="T523" s="2">
        <v>33</v>
      </c>
      <c r="U523" s="2">
        <v>157</v>
      </c>
      <c r="V523" s="2">
        <v>90</v>
      </c>
      <c r="W523" s="2" t="s">
        <v>721</v>
      </c>
      <c r="X523" s="2" t="s">
        <v>1715</v>
      </c>
      <c r="Y523" s="2" t="s">
        <v>98</v>
      </c>
      <c r="Z523" s="2" t="s">
        <v>249</v>
      </c>
      <c r="AA523" s="2">
        <v>108.115236</v>
      </c>
      <c r="AB523" s="2">
        <v>10</v>
      </c>
      <c r="AC523" s="2">
        <v>484</v>
      </c>
      <c r="AG523"/>
    </row>
    <row r="524" spans="1:33">
      <c r="A524" s="2">
        <v>1230</v>
      </c>
      <c r="B524" s="2">
        <v>10700430</v>
      </c>
      <c r="C524" s="2" t="s">
        <v>1716</v>
      </c>
      <c r="D524" s="2" t="s">
        <v>33</v>
      </c>
      <c r="E524" s="2" t="s">
        <v>98</v>
      </c>
      <c r="F524" s="2" t="s">
        <v>2</v>
      </c>
      <c r="G524" s="2">
        <v>313</v>
      </c>
      <c r="H524" s="2">
        <v>27</v>
      </c>
      <c r="I524" s="2">
        <v>48</v>
      </c>
      <c r="J524" s="2">
        <v>43</v>
      </c>
      <c r="K524" s="2">
        <v>195</v>
      </c>
      <c r="L524" s="2">
        <v>168</v>
      </c>
      <c r="M524" s="2">
        <v>17</v>
      </c>
      <c r="N524" s="2">
        <v>21</v>
      </c>
      <c r="O524" s="2">
        <v>25</v>
      </c>
      <c r="P524" s="2">
        <v>105</v>
      </c>
      <c r="Q524" s="2">
        <v>145</v>
      </c>
      <c r="R524" s="2">
        <v>10</v>
      </c>
      <c r="S524" s="2">
        <v>27</v>
      </c>
      <c r="T524" s="2">
        <v>18</v>
      </c>
      <c r="U524" s="2">
        <v>90</v>
      </c>
      <c r="V524" s="2">
        <v>65</v>
      </c>
      <c r="W524" s="2" t="s">
        <v>721</v>
      </c>
      <c r="X524" s="2" t="s">
        <v>1717</v>
      </c>
      <c r="Y524" s="2" t="s">
        <v>658</v>
      </c>
      <c r="Z524" s="2" t="s">
        <v>249</v>
      </c>
      <c r="AA524" s="2">
        <v>39.693711</v>
      </c>
      <c r="AB524" s="2">
        <v>10</v>
      </c>
      <c r="AC524" s="2">
        <v>313</v>
      </c>
      <c r="AG524"/>
    </row>
    <row r="525" spans="1:33">
      <c r="A525" s="2">
        <v>1231</v>
      </c>
      <c r="B525" s="2">
        <v>10700640</v>
      </c>
      <c r="C525" s="2" t="s">
        <v>202</v>
      </c>
      <c r="D525" s="2" t="s">
        <v>33</v>
      </c>
      <c r="E525" s="2" t="s">
        <v>98</v>
      </c>
      <c r="F525" s="2" t="s">
        <v>2</v>
      </c>
      <c r="G525" s="2">
        <v>521</v>
      </c>
      <c r="H525" s="2">
        <v>49</v>
      </c>
      <c r="I525" s="2">
        <v>84</v>
      </c>
      <c r="J525" s="2">
        <v>80</v>
      </c>
      <c r="K525" s="2">
        <v>308</v>
      </c>
      <c r="L525" s="2">
        <v>274</v>
      </c>
      <c r="M525" s="2">
        <v>29</v>
      </c>
      <c r="N525" s="2">
        <v>47</v>
      </c>
      <c r="O525" s="2">
        <v>37</v>
      </c>
      <c r="P525" s="2">
        <v>161</v>
      </c>
      <c r="Q525" s="2">
        <v>247</v>
      </c>
      <c r="R525" s="2">
        <v>20</v>
      </c>
      <c r="S525" s="2">
        <v>37</v>
      </c>
      <c r="T525" s="2">
        <v>43</v>
      </c>
      <c r="U525" s="2">
        <v>147</v>
      </c>
      <c r="V525" s="2">
        <v>94</v>
      </c>
      <c r="W525" s="2" t="s">
        <v>721</v>
      </c>
      <c r="X525" s="2" t="s">
        <v>1718</v>
      </c>
      <c r="Y525" s="2" t="s">
        <v>658</v>
      </c>
      <c r="Z525" s="2" t="s">
        <v>249</v>
      </c>
      <c r="AA525" s="2">
        <v>15.425990000000001</v>
      </c>
      <c r="AB525" s="2">
        <v>10</v>
      </c>
      <c r="AC525" s="2">
        <v>521</v>
      </c>
      <c r="AG525"/>
    </row>
    <row r="526" spans="1:33">
      <c r="A526" s="2">
        <v>1232</v>
      </c>
      <c r="B526" s="2">
        <v>10700610</v>
      </c>
      <c r="C526" s="2" t="s">
        <v>1719</v>
      </c>
      <c r="D526" s="2" t="s">
        <v>33</v>
      </c>
      <c r="E526" s="2" t="s">
        <v>98</v>
      </c>
      <c r="F526" s="2" t="s">
        <v>2</v>
      </c>
      <c r="G526" s="2">
        <v>338</v>
      </c>
      <c r="H526" s="2">
        <v>46</v>
      </c>
      <c r="I526" s="2">
        <v>78</v>
      </c>
      <c r="J526" s="2">
        <v>57</v>
      </c>
      <c r="K526" s="2">
        <v>157</v>
      </c>
      <c r="L526" s="2">
        <v>182</v>
      </c>
      <c r="M526" s="2">
        <v>29</v>
      </c>
      <c r="N526" s="2">
        <v>45</v>
      </c>
      <c r="O526" s="2">
        <v>30</v>
      </c>
      <c r="P526" s="2">
        <v>78</v>
      </c>
      <c r="Q526" s="2">
        <v>156</v>
      </c>
      <c r="R526" s="2">
        <v>17</v>
      </c>
      <c r="S526" s="2">
        <v>33</v>
      </c>
      <c r="T526" s="2">
        <v>27</v>
      </c>
      <c r="U526" s="2">
        <v>79</v>
      </c>
      <c r="V526" s="2">
        <v>76</v>
      </c>
      <c r="W526" s="2" t="s">
        <v>721</v>
      </c>
      <c r="X526" s="2" t="s">
        <v>1720</v>
      </c>
      <c r="Y526" s="2" t="s">
        <v>670</v>
      </c>
      <c r="Z526" s="2" t="s">
        <v>249</v>
      </c>
      <c r="AA526" s="2">
        <v>7501.9212969999999</v>
      </c>
      <c r="AB526" s="2">
        <v>10</v>
      </c>
      <c r="AC526" s="2">
        <v>338</v>
      </c>
      <c r="AG526"/>
    </row>
    <row r="527" spans="1:33">
      <c r="A527" s="2">
        <v>1233</v>
      </c>
      <c r="B527" s="2">
        <v>10700650</v>
      </c>
      <c r="C527" s="2" t="s">
        <v>1721</v>
      </c>
      <c r="D527" s="2" t="s">
        <v>33</v>
      </c>
      <c r="E527" s="2" t="s">
        <v>98</v>
      </c>
      <c r="F527" s="2" t="s">
        <v>2</v>
      </c>
      <c r="G527" s="2">
        <v>222</v>
      </c>
      <c r="H527" s="2">
        <v>7</v>
      </c>
      <c r="I527" s="2">
        <v>41</v>
      </c>
      <c r="J527" s="2">
        <v>45</v>
      </c>
      <c r="K527" s="2">
        <v>129</v>
      </c>
      <c r="L527" s="2">
        <v>78</v>
      </c>
      <c r="M527" s="2">
        <v>5</v>
      </c>
      <c r="N527" s="2">
        <v>22</v>
      </c>
      <c r="O527" s="2">
        <v>22</v>
      </c>
      <c r="P527" s="2">
        <v>29</v>
      </c>
      <c r="Q527" s="2">
        <v>144</v>
      </c>
      <c r="R527" s="2">
        <v>2</v>
      </c>
      <c r="S527" s="2">
        <v>19</v>
      </c>
      <c r="T527" s="2">
        <v>23</v>
      </c>
      <c r="U527" s="2">
        <v>100</v>
      </c>
      <c r="V527" s="2">
        <v>77</v>
      </c>
      <c r="W527" s="2" t="s">
        <v>721</v>
      </c>
      <c r="X527" s="2" t="s">
        <v>1722</v>
      </c>
      <c r="Y527" s="2" t="s">
        <v>670</v>
      </c>
      <c r="Z527" s="2" t="s">
        <v>249</v>
      </c>
      <c r="AA527" s="2">
        <v>6832.9162269999997</v>
      </c>
      <c r="AB527" s="2">
        <v>10</v>
      </c>
      <c r="AC527" s="2">
        <v>222</v>
      </c>
      <c r="AG527"/>
    </row>
    <row r="528" spans="1:33">
      <c r="A528" s="2">
        <v>1234</v>
      </c>
      <c r="B528" s="2">
        <v>10700510</v>
      </c>
      <c r="C528" s="2" t="s">
        <v>1723</v>
      </c>
      <c r="D528" s="2" t="s">
        <v>33</v>
      </c>
      <c r="E528" s="2" t="s">
        <v>98</v>
      </c>
      <c r="F528" s="2" t="s">
        <v>2</v>
      </c>
      <c r="G528" s="2">
        <v>338</v>
      </c>
      <c r="H528" s="2">
        <v>34</v>
      </c>
      <c r="I528" s="2">
        <v>51</v>
      </c>
      <c r="J528" s="2">
        <v>47</v>
      </c>
      <c r="K528" s="2">
        <v>206</v>
      </c>
      <c r="L528" s="2">
        <v>173</v>
      </c>
      <c r="M528" s="2">
        <v>19</v>
      </c>
      <c r="N528" s="2">
        <v>26</v>
      </c>
      <c r="O528" s="2">
        <v>25</v>
      </c>
      <c r="P528" s="2">
        <v>103</v>
      </c>
      <c r="Q528" s="2">
        <v>165</v>
      </c>
      <c r="R528" s="2">
        <v>15</v>
      </c>
      <c r="S528" s="2">
        <v>25</v>
      </c>
      <c r="T528" s="2">
        <v>22</v>
      </c>
      <c r="U528" s="2">
        <v>103</v>
      </c>
      <c r="V528" s="2">
        <v>62</v>
      </c>
      <c r="W528" s="2" t="s">
        <v>721</v>
      </c>
      <c r="X528" s="2" t="s">
        <v>1724</v>
      </c>
      <c r="Y528" s="2" t="s">
        <v>658</v>
      </c>
      <c r="Z528" s="2" t="s">
        <v>249</v>
      </c>
      <c r="AA528" s="2">
        <v>112.50697700000001</v>
      </c>
      <c r="AB528" s="2">
        <v>10</v>
      </c>
      <c r="AC528" s="2">
        <v>338</v>
      </c>
      <c r="AG528"/>
    </row>
    <row r="529" spans="1:33">
      <c r="A529" s="2">
        <v>1235</v>
      </c>
      <c r="B529" s="2">
        <v>10700100</v>
      </c>
      <c r="C529" s="2" t="s">
        <v>1725</v>
      </c>
      <c r="D529" s="2" t="s">
        <v>33</v>
      </c>
      <c r="E529" s="2" t="s">
        <v>98</v>
      </c>
      <c r="F529" s="2" t="s">
        <v>2</v>
      </c>
      <c r="G529" s="2">
        <v>738</v>
      </c>
      <c r="H529" s="2">
        <v>69</v>
      </c>
      <c r="I529" s="2">
        <v>89</v>
      </c>
      <c r="J529" s="2">
        <v>104</v>
      </c>
      <c r="K529" s="2">
        <v>476</v>
      </c>
      <c r="L529" s="2">
        <v>374</v>
      </c>
      <c r="M529" s="2">
        <v>38</v>
      </c>
      <c r="N529" s="2">
        <v>37</v>
      </c>
      <c r="O529" s="2">
        <v>46</v>
      </c>
      <c r="P529" s="2">
        <v>253</v>
      </c>
      <c r="Q529" s="2">
        <v>364</v>
      </c>
      <c r="R529" s="2">
        <v>31</v>
      </c>
      <c r="S529" s="2">
        <v>52</v>
      </c>
      <c r="T529" s="2">
        <v>58</v>
      </c>
      <c r="U529" s="2">
        <v>223</v>
      </c>
      <c r="V529" s="2">
        <v>148</v>
      </c>
      <c r="W529" s="2" t="s">
        <v>721</v>
      </c>
      <c r="X529" s="2" t="s">
        <v>1726</v>
      </c>
      <c r="Y529" s="2" t="s">
        <v>670</v>
      </c>
      <c r="Z529" s="2" t="s">
        <v>249</v>
      </c>
      <c r="AA529" s="2">
        <v>90.166488999999999</v>
      </c>
      <c r="AB529" s="2">
        <v>10</v>
      </c>
      <c r="AC529" s="2">
        <v>738</v>
      </c>
      <c r="AG529"/>
    </row>
    <row r="530" spans="1:33">
      <c r="A530" s="2">
        <v>1236</v>
      </c>
      <c r="B530" s="2">
        <v>10700250</v>
      </c>
      <c r="C530" s="2" t="s">
        <v>1727</v>
      </c>
      <c r="D530" s="2" t="s">
        <v>33</v>
      </c>
      <c r="E530" s="2" t="s">
        <v>98</v>
      </c>
      <c r="F530" s="2" t="s">
        <v>2</v>
      </c>
      <c r="G530" s="2">
        <v>613</v>
      </c>
      <c r="H530" s="2">
        <v>59</v>
      </c>
      <c r="I530" s="2">
        <v>86</v>
      </c>
      <c r="J530" s="2">
        <v>71</v>
      </c>
      <c r="K530" s="2">
        <v>397</v>
      </c>
      <c r="L530" s="2">
        <v>323</v>
      </c>
      <c r="M530" s="2">
        <v>25</v>
      </c>
      <c r="N530" s="2">
        <v>54</v>
      </c>
      <c r="O530" s="2">
        <v>37</v>
      </c>
      <c r="P530" s="2">
        <v>207</v>
      </c>
      <c r="Q530" s="2">
        <v>290</v>
      </c>
      <c r="R530" s="2">
        <v>34</v>
      </c>
      <c r="S530" s="2">
        <v>32</v>
      </c>
      <c r="T530" s="2">
        <v>34</v>
      </c>
      <c r="U530" s="2">
        <v>190</v>
      </c>
      <c r="V530" s="2">
        <v>135</v>
      </c>
      <c r="W530" s="2" t="s">
        <v>721</v>
      </c>
      <c r="X530" s="2" t="s">
        <v>1728</v>
      </c>
      <c r="Y530" s="2" t="s">
        <v>670</v>
      </c>
      <c r="Z530" s="2" t="s">
        <v>249</v>
      </c>
      <c r="AA530" s="2">
        <v>240.94731300000001</v>
      </c>
      <c r="AB530" s="2">
        <v>10</v>
      </c>
      <c r="AC530" s="2">
        <v>613</v>
      </c>
      <c r="AG530"/>
    </row>
    <row r="531" spans="1:33">
      <c r="A531" s="2">
        <v>1237</v>
      </c>
      <c r="B531" s="2">
        <v>10800040</v>
      </c>
      <c r="C531" s="2" t="s">
        <v>1729</v>
      </c>
      <c r="D531" s="2" t="s">
        <v>33</v>
      </c>
      <c r="E531" s="2" t="s">
        <v>99</v>
      </c>
      <c r="F531" s="2" t="s">
        <v>2</v>
      </c>
      <c r="G531" s="2">
        <v>463</v>
      </c>
      <c r="H531" s="2">
        <v>55</v>
      </c>
      <c r="I531" s="2">
        <v>101</v>
      </c>
      <c r="J531" s="2">
        <v>39</v>
      </c>
      <c r="K531" s="2">
        <v>268</v>
      </c>
      <c r="L531" s="2">
        <v>251</v>
      </c>
      <c r="M531" s="2">
        <v>30</v>
      </c>
      <c r="N531" s="2">
        <v>51</v>
      </c>
      <c r="O531" s="2">
        <v>22</v>
      </c>
      <c r="P531" s="2">
        <v>148</v>
      </c>
      <c r="Q531" s="2">
        <v>212</v>
      </c>
      <c r="R531" s="2">
        <v>25</v>
      </c>
      <c r="S531" s="2">
        <v>50</v>
      </c>
      <c r="T531" s="2">
        <v>17</v>
      </c>
      <c r="U531" s="2">
        <v>120</v>
      </c>
      <c r="V531" s="2">
        <v>88</v>
      </c>
      <c r="W531" s="2" t="s">
        <v>721</v>
      </c>
      <c r="X531" s="2" t="s">
        <v>1730</v>
      </c>
      <c r="Y531" s="2" t="s">
        <v>95</v>
      </c>
      <c r="Z531" s="2" t="s">
        <v>249</v>
      </c>
      <c r="AA531" s="2">
        <v>18.301482</v>
      </c>
      <c r="AB531" s="2">
        <v>12</v>
      </c>
      <c r="AC531" s="2">
        <v>463</v>
      </c>
      <c r="AG531"/>
    </row>
    <row r="532" spans="1:33">
      <c r="A532" s="2">
        <v>1240</v>
      </c>
      <c r="B532" s="2">
        <v>10800020</v>
      </c>
      <c r="C532" s="2" t="s">
        <v>1731</v>
      </c>
      <c r="D532" s="2" t="s">
        <v>33</v>
      </c>
      <c r="E532" s="2" t="s">
        <v>99</v>
      </c>
      <c r="F532" s="2" t="s">
        <v>2</v>
      </c>
      <c r="G532" s="2">
        <v>565</v>
      </c>
      <c r="H532" s="2">
        <v>36</v>
      </c>
      <c r="I532" s="2">
        <v>94</v>
      </c>
      <c r="J532" s="2">
        <v>89</v>
      </c>
      <c r="K532" s="2">
        <v>346</v>
      </c>
      <c r="L532" s="2">
        <v>332</v>
      </c>
      <c r="M532" s="2">
        <v>25</v>
      </c>
      <c r="N532" s="2">
        <v>50</v>
      </c>
      <c r="O532" s="2">
        <v>56</v>
      </c>
      <c r="P532" s="2">
        <v>201</v>
      </c>
      <c r="Q532" s="2">
        <v>233</v>
      </c>
      <c r="R532" s="2">
        <v>11</v>
      </c>
      <c r="S532" s="2">
        <v>44</v>
      </c>
      <c r="T532" s="2">
        <v>33</v>
      </c>
      <c r="U532" s="2">
        <v>145</v>
      </c>
      <c r="V532" s="2">
        <v>109</v>
      </c>
      <c r="W532" s="2" t="s">
        <v>721</v>
      </c>
      <c r="X532" s="2" t="s">
        <v>1732</v>
      </c>
      <c r="Y532" s="2" t="s">
        <v>95</v>
      </c>
      <c r="Z532" s="2" t="s">
        <v>249</v>
      </c>
      <c r="AA532" s="2">
        <v>25.355813000000001</v>
      </c>
      <c r="AB532" s="2">
        <v>12</v>
      </c>
      <c r="AC532" s="2">
        <v>565</v>
      </c>
      <c r="AG532"/>
    </row>
    <row r="533" spans="1:33">
      <c r="A533" s="2">
        <v>1242</v>
      </c>
      <c r="B533" s="2">
        <v>110300130</v>
      </c>
      <c r="C533" s="2" t="s">
        <v>1733</v>
      </c>
      <c r="D533" s="2" t="s">
        <v>35</v>
      </c>
      <c r="E533" s="2" t="s">
        <v>110</v>
      </c>
      <c r="F533" s="2" t="s">
        <v>2</v>
      </c>
      <c r="G533" s="2">
        <v>298</v>
      </c>
      <c r="H533" s="2">
        <v>21</v>
      </c>
      <c r="I533" s="2">
        <v>71</v>
      </c>
      <c r="J533" s="2">
        <v>27</v>
      </c>
      <c r="K533" s="2">
        <v>179</v>
      </c>
      <c r="L533" s="2">
        <v>149</v>
      </c>
      <c r="M533" s="2">
        <v>8</v>
      </c>
      <c r="N533" s="2">
        <v>35</v>
      </c>
      <c r="O533" s="2">
        <v>14</v>
      </c>
      <c r="P533" s="2">
        <v>92</v>
      </c>
      <c r="Q533" s="2">
        <v>149</v>
      </c>
      <c r="R533" s="2">
        <v>13</v>
      </c>
      <c r="S533" s="2">
        <v>36</v>
      </c>
      <c r="T533" s="2">
        <v>13</v>
      </c>
      <c r="U533" s="2">
        <v>87</v>
      </c>
      <c r="V533" s="2">
        <v>52</v>
      </c>
      <c r="W533" s="2" t="s">
        <v>721</v>
      </c>
      <c r="X533" s="2" t="s">
        <v>1734</v>
      </c>
      <c r="Y533" s="2" t="s">
        <v>140</v>
      </c>
      <c r="Z533" s="2" t="s">
        <v>249</v>
      </c>
      <c r="AA533" s="2">
        <v>23.179908000000001</v>
      </c>
      <c r="AB533" s="2">
        <v>8</v>
      </c>
      <c r="AC533" s="2">
        <v>298</v>
      </c>
      <c r="AG533"/>
    </row>
    <row r="534" spans="1:33">
      <c r="A534" s="2">
        <v>1243</v>
      </c>
      <c r="B534" s="2">
        <v>110317099</v>
      </c>
      <c r="C534" s="2" t="s">
        <v>1735</v>
      </c>
      <c r="D534" s="2" t="s">
        <v>35</v>
      </c>
      <c r="E534" s="2" t="s">
        <v>110</v>
      </c>
      <c r="F534" s="2" t="s">
        <v>2</v>
      </c>
      <c r="G534" s="2">
        <v>490</v>
      </c>
      <c r="H534" s="2">
        <v>48</v>
      </c>
      <c r="I534" s="2">
        <v>67</v>
      </c>
      <c r="J534" s="2">
        <v>79</v>
      </c>
      <c r="K534" s="2">
        <v>296</v>
      </c>
      <c r="L534" s="2">
        <v>254</v>
      </c>
      <c r="M534" s="2">
        <v>23</v>
      </c>
      <c r="N534" s="2">
        <v>30</v>
      </c>
      <c r="O534" s="2">
        <v>46</v>
      </c>
      <c r="P534" s="2">
        <v>155</v>
      </c>
      <c r="Q534" s="2">
        <v>236</v>
      </c>
      <c r="R534" s="2">
        <v>25</v>
      </c>
      <c r="S534" s="2">
        <v>37</v>
      </c>
      <c r="T534" s="2">
        <v>33</v>
      </c>
      <c r="U534" s="2">
        <v>141</v>
      </c>
      <c r="V534" s="2">
        <v>103</v>
      </c>
      <c r="W534" s="2" t="s">
        <v>773</v>
      </c>
      <c r="X534" s="2" t="s">
        <v>1736</v>
      </c>
      <c r="Y534" s="2" t="s">
        <v>110</v>
      </c>
      <c r="Z534" s="2" t="s">
        <v>249</v>
      </c>
      <c r="AA534" s="2">
        <v>291.34042699999998</v>
      </c>
      <c r="AB534" s="2">
        <v>8</v>
      </c>
      <c r="AC534" s="2">
        <v>490</v>
      </c>
      <c r="AG534"/>
    </row>
    <row r="535" spans="1:33">
      <c r="A535" s="2">
        <v>1244</v>
      </c>
      <c r="B535" s="2">
        <v>110300020</v>
      </c>
      <c r="C535" s="2" t="s">
        <v>1737</v>
      </c>
      <c r="D535" s="2" t="s">
        <v>35</v>
      </c>
      <c r="E535" s="2" t="s">
        <v>110</v>
      </c>
      <c r="F535" s="2" t="s">
        <v>2</v>
      </c>
      <c r="G535" s="2">
        <v>531</v>
      </c>
      <c r="H535" s="2">
        <v>46</v>
      </c>
      <c r="I535" s="2">
        <v>96</v>
      </c>
      <c r="J535" s="2">
        <v>82</v>
      </c>
      <c r="K535" s="2">
        <v>307</v>
      </c>
      <c r="L535" s="2">
        <v>283</v>
      </c>
      <c r="M535" s="2">
        <v>29</v>
      </c>
      <c r="N535" s="2">
        <v>54</v>
      </c>
      <c r="O535" s="2">
        <v>40</v>
      </c>
      <c r="P535" s="2">
        <v>160</v>
      </c>
      <c r="Q535" s="2">
        <v>248</v>
      </c>
      <c r="R535" s="2">
        <v>17</v>
      </c>
      <c r="S535" s="2">
        <v>42</v>
      </c>
      <c r="T535" s="2">
        <v>42</v>
      </c>
      <c r="U535" s="2">
        <v>147</v>
      </c>
      <c r="V535" s="2">
        <v>109</v>
      </c>
      <c r="W535" s="2" t="s">
        <v>721</v>
      </c>
      <c r="X535" s="2" t="s">
        <v>1738</v>
      </c>
      <c r="Y535" s="2" t="s">
        <v>168</v>
      </c>
      <c r="Z535" s="2" t="s">
        <v>249</v>
      </c>
      <c r="AA535" s="2">
        <v>18.181560000000001</v>
      </c>
      <c r="AB535" s="2">
        <v>8</v>
      </c>
      <c r="AC535" s="2">
        <v>531</v>
      </c>
      <c r="AG535"/>
    </row>
    <row r="536" spans="1:33">
      <c r="A536" s="2">
        <v>1245</v>
      </c>
      <c r="B536" s="2">
        <v>110200030</v>
      </c>
      <c r="C536" s="2" t="s">
        <v>1739</v>
      </c>
      <c r="D536" s="2" t="s">
        <v>35</v>
      </c>
      <c r="E536" s="2" t="s">
        <v>109</v>
      </c>
      <c r="F536" s="2" t="s">
        <v>2</v>
      </c>
      <c r="G536" s="2">
        <v>349</v>
      </c>
      <c r="H536" s="2">
        <v>29</v>
      </c>
      <c r="I536" s="2">
        <v>65</v>
      </c>
      <c r="J536" s="2">
        <v>48</v>
      </c>
      <c r="K536" s="2">
        <v>207</v>
      </c>
      <c r="L536" s="2">
        <v>187</v>
      </c>
      <c r="M536" s="2">
        <v>15</v>
      </c>
      <c r="N536" s="2">
        <v>41</v>
      </c>
      <c r="O536" s="2">
        <v>16</v>
      </c>
      <c r="P536" s="2">
        <v>115</v>
      </c>
      <c r="Q536" s="2">
        <v>162</v>
      </c>
      <c r="R536" s="2">
        <v>14</v>
      </c>
      <c r="S536" s="2">
        <v>24</v>
      </c>
      <c r="T536" s="2">
        <v>32</v>
      </c>
      <c r="U536" s="2">
        <v>92</v>
      </c>
      <c r="V536" s="2">
        <v>67</v>
      </c>
      <c r="W536" s="2" t="s">
        <v>721</v>
      </c>
      <c r="X536" s="2" t="s">
        <v>1740</v>
      </c>
      <c r="Y536" s="2" t="s">
        <v>109</v>
      </c>
      <c r="Z536" s="2" t="s">
        <v>249</v>
      </c>
      <c r="AA536" s="2">
        <v>25.467321999999999</v>
      </c>
      <c r="AB536" s="2">
        <v>8</v>
      </c>
      <c r="AC536" s="2">
        <v>349</v>
      </c>
      <c r="AG536"/>
    </row>
    <row r="537" spans="1:33">
      <c r="A537" s="2">
        <v>1246</v>
      </c>
      <c r="B537" s="2">
        <v>110300000</v>
      </c>
      <c r="C537" s="2" t="s">
        <v>1741</v>
      </c>
      <c r="D537" s="2" t="s">
        <v>35</v>
      </c>
      <c r="E537" s="2" t="s">
        <v>110</v>
      </c>
      <c r="F537" s="2" t="s">
        <v>2</v>
      </c>
      <c r="G537" s="2">
        <v>673</v>
      </c>
      <c r="H537" s="2">
        <v>98</v>
      </c>
      <c r="I537" s="2">
        <v>120</v>
      </c>
      <c r="J537" s="2">
        <v>80</v>
      </c>
      <c r="K537" s="2">
        <v>375</v>
      </c>
      <c r="L537" s="2">
        <v>337</v>
      </c>
      <c r="M537" s="2">
        <v>55</v>
      </c>
      <c r="N537" s="2">
        <v>64</v>
      </c>
      <c r="O537" s="2">
        <v>37</v>
      </c>
      <c r="P537" s="2">
        <v>181</v>
      </c>
      <c r="Q537" s="2">
        <v>336</v>
      </c>
      <c r="R537" s="2">
        <v>43</v>
      </c>
      <c r="S537" s="2">
        <v>56</v>
      </c>
      <c r="T537" s="2">
        <v>43</v>
      </c>
      <c r="U537" s="2">
        <v>194</v>
      </c>
      <c r="V537" s="2">
        <v>128</v>
      </c>
      <c r="W537" s="2" t="s">
        <v>721</v>
      </c>
      <c r="X537" s="2" t="s">
        <v>1742</v>
      </c>
      <c r="Y537" s="2" t="s">
        <v>168</v>
      </c>
      <c r="Z537" s="2" t="s">
        <v>249</v>
      </c>
      <c r="AA537" s="2">
        <v>11.039496</v>
      </c>
      <c r="AB537" s="2">
        <v>8</v>
      </c>
      <c r="AC537" s="2">
        <v>673</v>
      </c>
      <c r="AG537"/>
    </row>
    <row r="538" spans="1:33">
      <c r="A538" s="2">
        <v>1247</v>
      </c>
      <c r="B538" s="2">
        <v>110400050</v>
      </c>
      <c r="C538" s="2" t="s">
        <v>1743</v>
      </c>
      <c r="D538" s="2" t="s">
        <v>35</v>
      </c>
      <c r="E538" s="2" t="s">
        <v>111</v>
      </c>
      <c r="F538" s="2" t="s">
        <v>2</v>
      </c>
      <c r="G538" s="2">
        <v>309</v>
      </c>
      <c r="H538" s="2">
        <v>34</v>
      </c>
      <c r="I538" s="2">
        <v>45</v>
      </c>
      <c r="J538" s="2">
        <v>22</v>
      </c>
      <c r="K538" s="2">
        <v>208</v>
      </c>
      <c r="L538" s="2">
        <v>163</v>
      </c>
      <c r="M538" s="2">
        <v>19</v>
      </c>
      <c r="N538" s="2">
        <v>21</v>
      </c>
      <c r="O538" s="2">
        <v>9</v>
      </c>
      <c r="P538" s="2">
        <v>114</v>
      </c>
      <c r="Q538" s="2">
        <v>146</v>
      </c>
      <c r="R538" s="2">
        <v>15</v>
      </c>
      <c r="S538" s="2">
        <v>24</v>
      </c>
      <c r="T538" s="2">
        <v>13</v>
      </c>
      <c r="U538" s="2">
        <v>94</v>
      </c>
      <c r="V538" s="2">
        <v>56</v>
      </c>
      <c r="W538" s="2" t="s">
        <v>721</v>
      </c>
      <c r="X538" s="2" t="s">
        <v>1744</v>
      </c>
      <c r="Y538" s="2" t="s">
        <v>288</v>
      </c>
      <c r="Z538" s="2" t="s">
        <v>249</v>
      </c>
      <c r="AA538" s="2">
        <v>4.4564260000000004</v>
      </c>
      <c r="AB538" s="2">
        <v>8</v>
      </c>
      <c r="AC538" s="2">
        <v>309</v>
      </c>
      <c r="AG538"/>
    </row>
    <row r="539" spans="1:33">
      <c r="A539" s="2">
        <v>1328</v>
      </c>
      <c r="B539" s="2">
        <v>10300090</v>
      </c>
      <c r="C539" s="2" t="s">
        <v>1745</v>
      </c>
      <c r="D539" s="2" t="s">
        <v>33</v>
      </c>
      <c r="E539" s="2" t="s">
        <v>94</v>
      </c>
      <c r="F539" s="2" t="s">
        <v>2</v>
      </c>
      <c r="G539" s="2">
        <v>867</v>
      </c>
      <c r="H539" s="2">
        <v>84</v>
      </c>
      <c r="I539" s="2">
        <v>135</v>
      </c>
      <c r="J539" s="2">
        <v>132</v>
      </c>
      <c r="K539" s="2">
        <v>516</v>
      </c>
      <c r="L539" s="2">
        <v>423</v>
      </c>
      <c r="M539" s="2">
        <v>41</v>
      </c>
      <c r="N539" s="2">
        <v>71</v>
      </c>
      <c r="O539" s="2">
        <v>69</v>
      </c>
      <c r="P539" s="2">
        <v>242</v>
      </c>
      <c r="Q539" s="2">
        <v>444</v>
      </c>
      <c r="R539" s="2">
        <v>43</v>
      </c>
      <c r="S539" s="2">
        <v>64</v>
      </c>
      <c r="T539" s="2">
        <v>63</v>
      </c>
      <c r="U539" s="2">
        <v>274</v>
      </c>
      <c r="V539" s="2">
        <v>165</v>
      </c>
      <c r="W539" s="2" t="s">
        <v>721</v>
      </c>
      <c r="X539" s="2" t="s">
        <v>1746</v>
      </c>
      <c r="Y539" s="2" t="s">
        <v>663</v>
      </c>
      <c r="Z539" s="2" t="s">
        <v>249</v>
      </c>
      <c r="AA539" s="2">
        <v>112.278989</v>
      </c>
      <c r="AB539" s="2">
        <v>11</v>
      </c>
      <c r="AC539" s="2">
        <v>867</v>
      </c>
      <c r="AG539"/>
    </row>
    <row r="540" spans="1:33">
      <c r="A540" s="2">
        <v>1334</v>
      </c>
      <c r="B540" s="2">
        <v>70400050</v>
      </c>
      <c r="C540" s="2" t="s">
        <v>1747</v>
      </c>
      <c r="D540" s="2" t="s">
        <v>31</v>
      </c>
      <c r="E540" s="2" t="s">
        <v>31</v>
      </c>
      <c r="F540" s="2" t="s">
        <v>2</v>
      </c>
      <c r="G540" s="2">
        <v>791</v>
      </c>
      <c r="H540" s="2">
        <v>97</v>
      </c>
      <c r="I540" s="2">
        <v>154</v>
      </c>
      <c r="J540" s="2">
        <v>84</v>
      </c>
      <c r="K540" s="2">
        <v>456</v>
      </c>
      <c r="L540" s="2">
        <v>430</v>
      </c>
      <c r="M540" s="2">
        <v>56</v>
      </c>
      <c r="N540" s="2">
        <v>81</v>
      </c>
      <c r="O540" s="2">
        <v>49</v>
      </c>
      <c r="P540" s="2">
        <v>244</v>
      </c>
      <c r="Q540" s="2">
        <v>361</v>
      </c>
      <c r="R540" s="2">
        <v>41</v>
      </c>
      <c r="S540" s="2">
        <v>73</v>
      </c>
      <c r="T540" s="2">
        <v>35</v>
      </c>
      <c r="U540" s="2">
        <v>212</v>
      </c>
      <c r="V540" s="2">
        <v>145</v>
      </c>
      <c r="W540" s="2" t="s">
        <v>721</v>
      </c>
      <c r="X540" s="2" t="s">
        <v>1748</v>
      </c>
      <c r="Y540" s="2" t="s">
        <v>117</v>
      </c>
      <c r="Z540" s="2" t="s">
        <v>371</v>
      </c>
      <c r="AA540" s="2">
        <v>13.121252</v>
      </c>
      <c r="AB540" s="2">
        <v>6</v>
      </c>
      <c r="AC540" s="2">
        <v>791</v>
      </c>
      <c r="AG540"/>
    </row>
    <row r="541" spans="1:33">
      <c r="A541" s="2">
        <v>1346</v>
      </c>
      <c r="B541" s="2">
        <v>20200040</v>
      </c>
      <c r="C541" s="2" t="s">
        <v>1749</v>
      </c>
      <c r="D541" s="2" t="s">
        <v>29</v>
      </c>
      <c r="E541" s="2" t="s">
        <v>73</v>
      </c>
      <c r="F541" s="2" t="s">
        <v>2</v>
      </c>
      <c r="G541" s="2">
        <v>499</v>
      </c>
      <c r="H541" s="2">
        <v>69</v>
      </c>
      <c r="I541" s="2">
        <v>97</v>
      </c>
      <c r="J541" s="2">
        <v>60</v>
      </c>
      <c r="K541" s="2">
        <v>273</v>
      </c>
      <c r="L541" s="2">
        <v>251</v>
      </c>
      <c r="M541" s="2">
        <v>27</v>
      </c>
      <c r="N541" s="2">
        <v>56</v>
      </c>
      <c r="O541" s="2">
        <v>32</v>
      </c>
      <c r="P541" s="2">
        <v>136</v>
      </c>
      <c r="Q541" s="2">
        <v>248</v>
      </c>
      <c r="R541" s="2">
        <v>42</v>
      </c>
      <c r="S541" s="2">
        <v>41</v>
      </c>
      <c r="T541" s="2">
        <v>28</v>
      </c>
      <c r="U541" s="2">
        <v>137</v>
      </c>
      <c r="V541" s="2">
        <v>101</v>
      </c>
      <c r="W541" s="2" t="s">
        <v>721</v>
      </c>
      <c r="X541" s="2" t="s">
        <v>1750</v>
      </c>
      <c r="Y541" s="2" t="s">
        <v>73</v>
      </c>
      <c r="Z541" s="2" t="s">
        <v>371</v>
      </c>
      <c r="AA541" s="2">
        <v>12.603709</v>
      </c>
      <c r="AB541" s="2">
        <v>6</v>
      </c>
      <c r="AC541" s="2">
        <v>499</v>
      </c>
      <c r="AG541"/>
    </row>
    <row r="542" spans="1:33">
      <c r="A542" s="2">
        <v>1347</v>
      </c>
      <c r="B542" s="2">
        <v>20200050</v>
      </c>
      <c r="C542" s="2" t="s">
        <v>1751</v>
      </c>
      <c r="D542" s="2" t="s">
        <v>29</v>
      </c>
      <c r="E542" s="2" t="s">
        <v>73</v>
      </c>
      <c r="F542" s="2" t="s">
        <v>2</v>
      </c>
      <c r="G542" s="2">
        <v>612</v>
      </c>
      <c r="H542" s="2">
        <v>82</v>
      </c>
      <c r="I542" s="2">
        <v>123</v>
      </c>
      <c r="J542" s="2">
        <v>81</v>
      </c>
      <c r="K542" s="2">
        <v>326</v>
      </c>
      <c r="L542" s="2">
        <v>333</v>
      </c>
      <c r="M542" s="2">
        <v>50</v>
      </c>
      <c r="N542" s="2">
        <v>72</v>
      </c>
      <c r="O542" s="2">
        <v>41</v>
      </c>
      <c r="P542" s="2">
        <v>170</v>
      </c>
      <c r="Q542" s="2">
        <v>279</v>
      </c>
      <c r="R542" s="2">
        <v>32</v>
      </c>
      <c r="S542" s="2">
        <v>51</v>
      </c>
      <c r="T542" s="2">
        <v>40</v>
      </c>
      <c r="U542" s="2">
        <v>156</v>
      </c>
      <c r="V542" s="2">
        <v>119</v>
      </c>
      <c r="W542" s="2" t="s">
        <v>721</v>
      </c>
      <c r="X542" s="2" t="s">
        <v>1752</v>
      </c>
      <c r="Y542" s="2" t="s">
        <v>73</v>
      </c>
      <c r="Z542" s="2" t="s">
        <v>371</v>
      </c>
      <c r="AA542" s="2">
        <v>35.205323</v>
      </c>
      <c r="AB542" s="2">
        <v>6</v>
      </c>
      <c r="AC542" s="2">
        <v>612</v>
      </c>
      <c r="AG542"/>
    </row>
    <row r="543" spans="1:33">
      <c r="A543" s="2">
        <v>1348</v>
      </c>
      <c r="B543" s="2">
        <v>20200060</v>
      </c>
      <c r="C543" s="2" t="s">
        <v>1753</v>
      </c>
      <c r="D543" s="2" t="s">
        <v>29</v>
      </c>
      <c r="E543" s="2" t="s">
        <v>73</v>
      </c>
      <c r="F543" s="2" t="s">
        <v>2</v>
      </c>
      <c r="G543" s="2">
        <v>508</v>
      </c>
      <c r="H543" s="2">
        <v>53</v>
      </c>
      <c r="I543" s="2">
        <v>84</v>
      </c>
      <c r="J543" s="2">
        <v>32</v>
      </c>
      <c r="K543" s="2">
        <v>339</v>
      </c>
      <c r="L543" s="2">
        <v>268</v>
      </c>
      <c r="M543" s="2">
        <v>26</v>
      </c>
      <c r="N543" s="2">
        <v>53</v>
      </c>
      <c r="O543" s="2">
        <v>18</v>
      </c>
      <c r="P543" s="2">
        <v>171</v>
      </c>
      <c r="Q543" s="2">
        <v>240</v>
      </c>
      <c r="R543" s="2">
        <v>27</v>
      </c>
      <c r="S543" s="2">
        <v>31</v>
      </c>
      <c r="T543" s="2">
        <v>14</v>
      </c>
      <c r="U543" s="2">
        <v>168</v>
      </c>
      <c r="V543" s="2">
        <v>116</v>
      </c>
      <c r="W543" s="2" t="s">
        <v>721</v>
      </c>
      <c r="X543" s="2" t="s">
        <v>1754</v>
      </c>
      <c r="Y543" s="2" t="s">
        <v>120</v>
      </c>
      <c r="Z543" s="2" t="s">
        <v>371</v>
      </c>
      <c r="AA543" s="2">
        <v>10.071353</v>
      </c>
      <c r="AB543" s="2">
        <v>6</v>
      </c>
      <c r="AC543" s="2">
        <v>508</v>
      </c>
      <c r="AG543"/>
    </row>
    <row r="544" spans="1:33">
      <c r="A544" s="2">
        <v>1349</v>
      </c>
      <c r="B544" s="2">
        <v>20200010</v>
      </c>
      <c r="C544" s="2" t="s">
        <v>1755</v>
      </c>
      <c r="D544" s="2" t="s">
        <v>29</v>
      </c>
      <c r="E544" s="2" t="s">
        <v>73</v>
      </c>
      <c r="F544" s="2" t="s">
        <v>2</v>
      </c>
      <c r="G544" s="2">
        <v>489</v>
      </c>
      <c r="H544" s="2">
        <v>52</v>
      </c>
      <c r="I544" s="2">
        <v>92</v>
      </c>
      <c r="J544" s="2">
        <v>74</v>
      </c>
      <c r="K544" s="2">
        <v>271</v>
      </c>
      <c r="L544" s="2">
        <v>257</v>
      </c>
      <c r="M544" s="2">
        <v>32</v>
      </c>
      <c r="N544" s="2">
        <v>48</v>
      </c>
      <c r="O544" s="2">
        <v>41</v>
      </c>
      <c r="P544" s="2">
        <v>136</v>
      </c>
      <c r="Q544" s="2">
        <v>232</v>
      </c>
      <c r="R544" s="2">
        <v>20</v>
      </c>
      <c r="S544" s="2">
        <v>44</v>
      </c>
      <c r="T544" s="2">
        <v>33</v>
      </c>
      <c r="U544" s="2">
        <v>135</v>
      </c>
      <c r="V544" s="2">
        <v>109</v>
      </c>
      <c r="W544" s="2" t="s">
        <v>721</v>
      </c>
      <c r="X544" s="2" t="s">
        <v>1756</v>
      </c>
      <c r="Y544" s="2" t="s">
        <v>181</v>
      </c>
      <c r="Z544" s="2" t="s">
        <v>371</v>
      </c>
      <c r="AA544" s="2">
        <v>27.123100999999998</v>
      </c>
      <c r="AB544" s="2">
        <v>6</v>
      </c>
      <c r="AC544" s="2">
        <v>489</v>
      </c>
      <c r="AG544"/>
    </row>
    <row r="545" spans="1:33">
      <c r="A545" s="2">
        <v>1350</v>
      </c>
      <c r="B545" s="2">
        <v>20200000</v>
      </c>
      <c r="C545" s="2" t="s">
        <v>1757</v>
      </c>
      <c r="D545" s="2" t="s">
        <v>29</v>
      </c>
      <c r="E545" s="2" t="s">
        <v>73</v>
      </c>
      <c r="F545" s="2" t="s">
        <v>2</v>
      </c>
      <c r="G545" s="2">
        <v>472</v>
      </c>
      <c r="H545" s="2">
        <v>70</v>
      </c>
      <c r="I545" s="2">
        <v>111</v>
      </c>
      <c r="J545" s="2">
        <v>49</v>
      </c>
      <c r="K545" s="2">
        <v>242</v>
      </c>
      <c r="L545" s="2">
        <v>224</v>
      </c>
      <c r="M545" s="2">
        <v>34</v>
      </c>
      <c r="N545" s="2">
        <v>56</v>
      </c>
      <c r="O545" s="2">
        <v>18</v>
      </c>
      <c r="P545" s="2">
        <v>116</v>
      </c>
      <c r="Q545" s="2">
        <v>248</v>
      </c>
      <c r="R545" s="2">
        <v>36</v>
      </c>
      <c r="S545" s="2">
        <v>55</v>
      </c>
      <c r="T545" s="2">
        <v>31</v>
      </c>
      <c r="U545" s="2">
        <v>126</v>
      </c>
      <c r="V545" s="2">
        <v>102</v>
      </c>
      <c r="W545" s="2" t="s">
        <v>721</v>
      </c>
      <c r="X545" s="2" t="s">
        <v>1758</v>
      </c>
      <c r="Y545" s="2" t="s">
        <v>181</v>
      </c>
      <c r="Z545" s="2" t="s">
        <v>371</v>
      </c>
      <c r="AA545" s="2">
        <v>14.377995</v>
      </c>
      <c r="AB545" s="2">
        <v>6</v>
      </c>
      <c r="AC545" s="2">
        <v>472</v>
      </c>
      <c r="AG545"/>
    </row>
    <row r="546" spans="1:33">
      <c r="A546" s="2">
        <v>1351</v>
      </c>
      <c r="B546" s="2">
        <v>20100100</v>
      </c>
      <c r="C546" s="2" t="s">
        <v>1759</v>
      </c>
      <c r="D546" s="2" t="s">
        <v>29</v>
      </c>
      <c r="E546" s="2" t="s">
        <v>29</v>
      </c>
      <c r="F546" s="2" t="s">
        <v>2</v>
      </c>
      <c r="G546" s="2">
        <v>594</v>
      </c>
      <c r="H546" s="2">
        <v>51</v>
      </c>
      <c r="I546" s="2">
        <v>113</v>
      </c>
      <c r="J546" s="2">
        <v>76</v>
      </c>
      <c r="K546" s="2">
        <v>354</v>
      </c>
      <c r="L546" s="2">
        <v>290</v>
      </c>
      <c r="M546" s="2">
        <v>25</v>
      </c>
      <c r="N546" s="2">
        <v>57</v>
      </c>
      <c r="O546" s="2">
        <v>37</v>
      </c>
      <c r="P546" s="2">
        <v>171</v>
      </c>
      <c r="Q546" s="2">
        <v>304</v>
      </c>
      <c r="R546" s="2">
        <v>26</v>
      </c>
      <c r="S546" s="2">
        <v>56</v>
      </c>
      <c r="T546" s="2">
        <v>39</v>
      </c>
      <c r="U546" s="2">
        <v>183</v>
      </c>
      <c r="V546" s="2">
        <v>149</v>
      </c>
      <c r="W546" s="2" t="s">
        <v>721</v>
      </c>
      <c r="X546" s="2" t="s">
        <v>1760</v>
      </c>
      <c r="Y546" s="2" t="s">
        <v>29</v>
      </c>
      <c r="Z546" s="2" t="s">
        <v>371</v>
      </c>
      <c r="AA546" s="2">
        <v>11.579200999999999</v>
      </c>
      <c r="AB546" s="2">
        <v>6</v>
      </c>
      <c r="AC546" s="2">
        <v>594</v>
      </c>
      <c r="AG546"/>
    </row>
    <row r="547" spans="1:33">
      <c r="A547" s="2">
        <v>1354</v>
      </c>
      <c r="B547" s="2">
        <v>20100080</v>
      </c>
      <c r="C547" s="2" t="s">
        <v>1761</v>
      </c>
      <c r="D547" s="2" t="s">
        <v>29</v>
      </c>
      <c r="E547" s="2" t="s">
        <v>29</v>
      </c>
      <c r="F547" s="2" t="s">
        <v>2</v>
      </c>
      <c r="G547" s="2">
        <v>672</v>
      </c>
      <c r="H547" s="2">
        <v>69</v>
      </c>
      <c r="I547" s="2">
        <v>109</v>
      </c>
      <c r="J547" s="2">
        <v>140</v>
      </c>
      <c r="K547" s="2">
        <v>354</v>
      </c>
      <c r="L547" s="2">
        <v>328</v>
      </c>
      <c r="M547" s="2">
        <v>33</v>
      </c>
      <c r="N547" s="2">
        <v>56</v>
      </c>
      <c r="O547" s="2">
        <v>71</v>
      </c>
      <c r="P547" s="2">
        <v>168</v>
      </c>
      <c r="Q547" s="2">
        <v>344</v>
      </c>
      <c r="R547" s="2">
        <v>36</v>
      </c>
      <c r="S547" s="2">
        <v>53</v>
      </c>
      <c r="T547" s="2">
        <v>69</v>
      </c>
      <c r="U547" s="2">
        <v>186</v>
      </c>
      <c r="V547" s="2">
        <v>136</v>
      </c>
      <c r="W547" s="2" t="s">
        <v>721</v>
      </c>
      <c r="X547" s="2" t="s">
        <v>1762</v>
      </c>
      <c r="Y547" s="2" t="s">
        <v>29</v>
      </c>
      <c r="Z547" s="2" t="s">
        <v>371</v>
      </c>
      <c r="AA547" s="2">
        <v>44.054468999999997</v>
      </c>
      <c r="AB547" s="2">
        <v>6</v>
      </c>
      <c r="AC547" s="2">
        <v>672</v>
      </c>
      <c r="AG547"/>
    </row>
    <row r="548" spans="1:33">
      <c r="A548" s="2">
        <v>1355</v>
      </c>
      <c r="B548" s="2">
        <v>20100090</v>
      </c>
      <c r="C548" s="2" t="s">
        <v>1763</v>
      </c>
      <c r="D548" s="2" t="s">
        <v>29</v>
      </c>
      <c r="E548" s="2" t="s">
        <v>29</v>
      </c>
      <c r="F548" s="2" t="s">
        <v>2</v>
      </c>
      <c r="G548" s="2">
        <v>620</v>
      </c>
      <c r="H548" s="2">
        <v>84</v>
      </c>
      <c r="I548" s="2">
        <v>107</v>
      </c>
      <c r="J548" s="2">
        <v>62</v>
      </c>
      <c r="K548" s="2">
        <v>367</v>
      </c>
      <c r="L548" s="2">
        <v>316</v>
      </c>
      <c r="M548" s="2">
        <v>46</v>
      </c>
      <c r="N548" s="2">
        <v>56</v>
      </c>
      <c r="O548" s="2">
        <v>27</v>
      </c>
      <c r="P548" s="2">
        <v>187</v>
      </c>
      <c r="Q548" s="2">
        <v>304</v>
      </c>
      <c r="R548" s="2">
        <v>38</v>
      </c>
      <c r="S548" s="2">
        <v>51</v>
      </c>
      <c r="T548" s="2">
        <v>35</v>
      </c>
      <c r="U548" s="2">
        <v>180</v>
      </c>
      <c r="V548" s="2">
        <v>136</v>
      </c>
      <c r="W548" s="2" t="s">
        <v>721</v>
      </c>
      <c r="X548" s="2" t="s">
        <v>1764</v>
      </c>
      <c r="Y548" s="2" t="s">
        <v>29</v>
      </c>
      <c r="Z548" s="2" t="s">
        <v>371</v>
      </c>
      <c r="AA548" s="2">
        <v>3.785561</v>
      </c>
      <c r="AB548" s="2">
        <v>6</v>
      </c>
      <c r="AC548" s="2">
        <v>620</v>
      </c>
      <c r="AG548"/>
    </row>
    <row r="549" spans="1:33">
      <c r="A549" s="2">
        <v>1356</v>
      </c>
      <c r="B549" s="2">
        <v>20100030</v>
      </c>
      <c r="C549" s="2" t="s">
        <v>1765</v>
      </c>
      <c r="D549" s="2" t="s">
        <v>29</v>
      </c>
      <c r="E549" s="2" t="s">
        <v>29</v>
      </c>
      <c r="F549" s="2" t="s">
        <v>2</v>
      </c>
      <c r="G549" s="2">
        <v>316</v>
      </c>
      <c r="H549" s="2">
        <v>20</v>
      </c>
      <c r="I549" s="2">
        <v>58</v>
      </c>
      <c r="J549" s="2">
        <v>41</v>
      </c>
      <c r="K549" s="2">
        <v>197</v>
      </c>
      <c r="L549" s="2">
        <v>161</v>
      </c>
      <c r="M549" s="2">
        <v>12</v>
      </c>
      <c r="N549" s="2">
        <v>34</v>
      </c>
      <c r="O549" s="2">
        <v>18</v>
      </c>
      <c r="P549" s="2">
        <v>97</v>
      </c>
      <c r="Q549" s="2">
        <v>155</v>
      </c>
      <c r="R549" s="2">
        <v>8</v>
      </c>
      <c r="S549" s="2">
        <v>24</v>
      </c>
      <c r="T549" s="2">
        <v>23</v>
      </c>
      <c r="U549" s="2">
        <v>100</v>
      </c>
      <c r="V549" s="2">
        <v>75</v>
      </c>
      <c r="W549" s="2" t="s">
        <v>721</v>
      </c>
      <c r="X549" s="2" t="s">
        <v>1766</v>
      </c>
      <c r="Y549" s="2" t="s">
        <v>395</v>
      </c>
      <c r="Z549" s="2" t="s">
        <v>371</v>
      </c>
      <c r="AA549" s="2">
        <v>5.1321219999999999</v>
      </c>
      <c r="AB549" s="2">
        <v>6</v>
      </c>
      <c r="AC549" s="2">
        <v>316</v>
      </c>
      <c r="AG549"/>
    </row>
    <row r="550" spans="1:33">
      <c r="A550" s="2">
        <v>1357</v>
      </c>
      <c r="B550" s="2">
        <v>20100020</v>
      </c>
      <c r="C550" s="2" t="s">
        <v>1767</v>
      </c>
      <c r="D550" s="2" t="s">
        <v>29</v>
      </c>
      <c r="E550" s="2" t="s">
        <v>29</v>
      </c>
      <c r="F550" s="2" t="s">
        <v>2</v>
      </c>
      <c r="G550" s="2">
        <v>255</v>
      </c>
      <c r="H550" s="2">
        <v>30</v>
      </c>
      <c r="I550" s="2">
        <v>29</v>
      </c>
      <c r="J550" s="2">
        <v>22</v>
      </c>
      <c r="K550" s="2">
        <v>174</v>
      </c>
      <c r="L550" s="2">
        <v>139</v>
      </c>
      <c r="M550" s="2">
        <v>17</v>
      </c>
      <c r="N550" s="2">
        <v>15</v>
      </c>
      <c r="O550" s="2">
        <v>11</v>
      </c>
      <c r="P550" s="2">
        <v>96</v>
      </c>
      <c r="Q550" s="2">
        <v>116</v>
      </c>
      <c r="R550" s="2">
        <v>13</v>
      </c>
      <c r="S550" s="2">
        <v>14</v>
      </c>
      <c r="T550" s="2">
        <v>11</v>
      </c>
      <c r="U550" s="2">
        <v>78</v>
      </c>
      <c r="V550" s="2">
        <v>57</v>
      </c>
      <c r="W550" s="2" t="s">
        <v>721</v>
      </c>
      <c r="X550" s="2" t="s">
        <v>1768</v>
      </c>
      <c r="Y550" s="2" t="s">
        <v>395</v>
      </c>
      <c r="Z550" s="2" t="s">
        <v>371</v>
      </c>
      <c r="AA550" s="2">
        <v>3.5215550000000002</v>
      </c>
      <c r="AB550" s="2">
        <v>6</v>
      </c>
      <c r="AC550" s="2">
        <v>255</v>
      </c>
      <c r="AG550"/>
    </row>
    <row r="551" spans="1:33">
      <c r="A551" s="2">
        <v>1358</v>
      </c>
      <c r="B551" s="2">
        <v>20100040</v>
      </c>
      <c r="C551" s="2" t="s">
        <v>1769</v>
      </c>
      <c r="D551" s="2" t="s">
        <v>29</v>
      </c>
      <c r="E551" s="2" t="s">
        <v>29</v>
      </c>
      <c r="F551" s="2" t="s">
        <v>2</v>
      </c>
      <c r="G551" s="2">
        <v>329</v>
      </c>
      <c r="H551" s="2">
        <v>41</v>
      </c>
      <c r="I551" s="2">
        <v>31</v>
      </c>
      <c r="J551" s="2">
        <v>20</v>
      </c>
      <c r="K551" s="2">
        <v>237</v>
      </c>
      <c r="L551" s="2">
        <v>175</v>
      </c>
      <c r="M551" s="2">
        <v>21</v>
      </c>
      <c r="N551" s="2">
        <v>19</v>
      </c>
      <c r="O551" s="2">
        <v>9</v>
      </c>
      <c r="P551" s="2">
        <v>126</v>
      </c>
      <c r="Q551" s="2">
        <v>154</v>
      </c>
      <c r="R551" s="2">
        <v>20</v>
      </c>
      <c r="S551" s="2">
        <v>12</v>
      </c>
      <c r="T551" s="2">
        <v>11</v>
      </c>
      <c r="U551" s="2">
        <v>111</v>
      </c>
      <c r="V551" s="2">
        <v>95</v>
      </c>
      <c r="W551" s="2" t="s">
        <v>721</v>
      </c>
      <c r="X551" s="2" t="s">
        <v>1770</v>
      </c>
      <c r="Y551" s="2" t="s">
        <v>395</v>
      </c>
      <c r="Z551" s="2" t="s">
        <v>371</v>
      </c>
      <c r="AA551" s="2">
        <v>5.4318340000000003</v>
      </c>
      <c r="AB551" s="2">
        <v>6</v>
      </c>
      <c r="AC551" s="2">
        <v>329</v>
      </c>
      <c r="AG551"/>
    </row>
    <row r="552" spans="1:33">
      <c r="A552" s="2">
        <v>1359</v>
      </c>
      <c r="B552" s="2">
        <v>20100070</v>
      </c>
      <c r="C552" s="2" t="s">
        <v>1771</v>
      </c>
      <c r="D552" s="2" t="s">
        <v>29</v>
      </c>
      <c r="E552" s="2" t="s">
        <v>29</v>
      </c>
      <c r="F552" s="2" t="s">
        <v>2</v>
      </c>
      <c r="G552" s="2">
        <v>357</v>
      </c>
      <c r="H552" s="2">
        <v>52</v>
      </c>
      <c r="I552" s="2">
        <v>72</v>
      </c>
      <c r="J552" s="2">
        <v>43</v>
      </c>
      <c r="K552" s="2">
        <v>190</v>
      </c>
      <c r="L552" s="2">
        <v>196</v>
      </c>
      <c r="M552" s="2">
        <v>33</v>
      </c>
      <c r="N552" s="2">
        <v>44</v>
      </c>
      <c r="O552" s="2">
        <v>17</v>
      </c>
      <c r="P552" s="2">
        <v>102</v>
      </c>
      <c r="Q552" s="2">
        <v>161</v>
      </c>
      <c r="R552" s="2">
        <v>19</v>
      </c>
      <c r="S552" s="2">
        <v>28</v>
      </c>
      <c r="T552" s="2">
        <v>26</v>
      </c>
      <c r="U552" s="2">
        <v>88</v>
      </c>
      <c r="V552" s="2">
        <v>71</v>
      </c>
      <c r="W552" s="2" t="s">
        <v>721</v>
      </c>
      <c r="X552" s="2" t="s">
        <v>1772</v>
      </c>
      <c r="Y552" s="2" t="s">
        <v>29</v>
      </c>
      <c r="Z552" s="2" t="s">
        <v>371</v>
      </c>
      <c r="AA552" s="2">
        <v>3.0932569999999999</v>
      </c>
      <c r="AB552" s="2">
        <v>6</v>
      </c>
      <c r="AC552" s="2">
        <v>357</v>
      </c>
      <c r="AG552"/>
    </row>
    <row r="553" spans="1:33">
      <c r="A553" s="2">
        <v>1360</v>
      </c>
      <c r="B553" s="2">
        <v>20217008</v>
      </c>
      <c r="C553" s="2" t="s">
        <v>1773</v>
      </c>
      <c r="D553" s="2" t="s">
        <v>29</v>
      </c>
      <c r="E553" s="2" t="s">
        <v>73</v>
      </c>
      <c r="F553" s="2" t="s">
        <v>123</v>
      </c>
      <c r="G553" s="2">
        <v>592</v>
      </c>
      <c r="H553" s="2">
        <v>68</v>
      </c>
      <c r="I553" s="2">
        <v>92</v>
      </c>
      <c r="J553" s="2">
        <v>65</v>
      </c>
      <c r="K553" s="2">
        <v>367</v>
      </c>
      <c r="L553" s="2">
        <v>311</v>
      </c>
      <c r="M553" s="2">
        <v>34</v>
      </c>
      <c r="N553" s="2">
        <v>48</v>
      </c>
      <c r="O553" s="2">
        <v>25</v>
      </c>
      <c r="P553" s="2">
        <v>204</v>
      </c>
      <c r="Q553" s="2">
        <v>281</v>
      </c>
      <c r="R553" s="2">
        <v>34</v>
      </c>
      <c r="S553" s="2">
        <v>44</v>
      </c>
      <c r="T553" s="2">
        <v>40</v>
      </c>
      <c r="U553" s="2">
        <v>163</v>
      </c>
      <c r="V553" s="2">
        <v>120</v>
      </c>
      <c r="W553" s="2" t="s">
        <v>734</v>
      </c>
      <c r="X553" s="2" t="s">
        <v>1774</v>
      </c>
      <c r="Y553" s="2" t="s">
        <v>73</v>
      </c>
      <c r="Z553" s="2" t="s">
        <v>371</v>
      </c>
      <c r="AA553" s="2">
        <v>196.86035100000001</v>
      </c>
      <c r="AB553" s="2">
        <v>6</v>
      </c>
      <c r="AC553" s="2">
        <v>592</v>
      </c>
      <c r="AG553"/>
    </row>
    <row r="554" spans="1:33">
      <c r="A554" s="2">
        <v>1366</v>
      </c>
      <c r="B554" s="2">
        <v>20300030</v>
      </c>
      <c r="C554" s="2" t="s">
        <v>1775</v>
      </c>
      <c r="D554" s="2" t="s">
        <v>29</v>
      </c>
      <c r="E554" s="2" t="s">
        <v>74</v>
      </c>
      <c r="F554" s="2" t="s">
        <v>2</v>
      </c>
      <c r="G554" s="2">
        <v>480</v>
      </c>
      <c r="H554" s="2">
        <v>62</v>
      </c>
      <c r="I554" s="2">
        <v>59</v>
      </c>
      <c r="J554" s="2">
        <v>42</v>
      </c>
      <c r="K554" s="2">
        <v>317</v>
      </c>
      <c r="L554" s="2">
        <v>257</v>
      </c>
      <c r="M554" s="2">
        <v>29</v>
      </c>
      <c r="N554" s="2">
        <v>32</v>
      </c>
      <c r="O554" s="2">
        <v>22</v>
      </c>
      <c r="P554" s="2">
        <v>174</v>
      </c>
      <c r="Q554" s="2">
        <v>223</v>
      </c>
      <c r="R554" s="2">
        <v>33</v>
      </c>
      <c r="S554" s="2">
        <v>27</v>
      </c>
      <c r="T554" s="2">
        <v>20</v>
      </c>
      <c r="U554" s="2">
        <v>143</v>
      </c>
      <c r="V554" s="2">
        <v>103</v>
      </c>
      <c r="W554" s="2" t="s">
        <v>721</v>
      </c>
      <c r="X554" s="2" t="s">
        <v>1776</v>
      </c>
      <c r="Y554" s="2" t="s">
        <v>74</v>
      </c>
      <c r="Z554" s="2" t="s">
        <v>371</v>
      </c>
      <c r="AA554" s="2">
        <v>6.4520790000000003</v>
      </c>
      <c r="AB554" s="2">
        <v>6</v>
      </c>
      <c r="AC554" s="2">
        <v>480</v>
      </c>
      <c r="AG554"/>
    </row>
    <row r="555" spans="1:33">
      <c r="A555" s="2">
        <v>1367</v>
      </c>
      <c r="B555" s="2">
        <v>20200070</v>
      </c>
      <c r="C555" s="2" t="s">
        <v>1777</v>
      </c>
      <c r="D555" s="2" t="s">
        <v>29</v>
      </c>
      <c r="E555" s="2" t="s">
        <v>73</v>
      </c>
      <c r="F555" s="2" t="s">
        <v>2</v>
      </c>
      <c r="G555" s="2">
        <v>464</v>
      </c>
      <c r="H555" s="2">
        <v>66</v>
      </c>
      <c r="I555" s="2">
        <v>74</v>
      </c>
      <c r="J555" s="2">
        <v>51</v>
      </c>
      <c r="K555" s="2">
        <v>273</v>
      </c>
      <c r="L555" s="2">
        <v>256</v>
      </c>
      <c r="M555" s="2">
        <v>37</v>
      </c>
      <c r="N555" s="2">
        <v>38</v>
      </c>
      <c r="O555" s="2">
        <v>33</v>
      </c>
      <c r="P555" s="2">
        <v>148</v>
      </c>
      <c r="Q555" s="2">
        <v>208</v>
      </c>
      <c r="R555" s="2">
        <v>29</v>
      </c>
      <c r="S555" s="2">
        <v>36</v>
      </c>
      <c r="T555" s="2">
        <v>18</v>
      </c>
      <c r="U555" s="2">
        <v>125</v>
      </c>
      <c r="V555" s="2">
        <v>99</v>
      </c>
      <c r="W555" s="2" t="s">
        <v>721</v>
      </c>
      <c r="X555" s="2" t="s">
        <v>1778</v>
      </c>
      <c r="Y555" s="2" t="s">
        <v>120</v>
      </c>
      <c r="Z555" s="2" t="s">
        <v>371</v>
      </c>
      <c r="AA555" s="2">
        <v>6.0239099999999999</v>
      </c>
      <c r="AB555" s="2">
        <v>6</v>
      </c>
      <c r="AC555" s="2">
        <v>464</v>
      </c>
      <c r="AG555"/>
    </row>
    <row r="556" spans="1:33">
      <c r="A556" s="2">
        <v>1368</v>
      </c>
      <c r="B556" s="2">
        <v>20300040</v>
      </c>
      <c r="C556" s="2" t="s">
        <v>1779</v>
      </c>
      <c r="D556" s="2" t="s">
        <v>29</v>
      </c>
      <c r="E556" s="2" t="s">
        <v>74</v>
      </c>
      <c r="F556" s="2" t="s">
        <v>2</v>
      </c>
      <c r="G556" s="2">
        <v>744</v>
      </c>
      <c r="H556" s="2">
        <v>90</v>
      </c>
      <c r="I556" s="2">
        <v>174</v>
      </c>
      <c r="J556" s="2">
        <v>81</v>
      </c>
      <c r="K556" s="2">
        <v>399</v>
      </c>
      <c r="L556" s="2">
        <v>408</v>
      </c>
      <c r="M556" s="2">
        <v>51</v>
      </c>
      <c r="N556" s="2">
        <v>99</v>
      </c>
      <c r="O556" s="2">
        <v>51</v>
      </c>
      <c r="P556" s="2">
        <v>207</v>
      </c>
      <c r="Q556" s="2">
        <v>336</v>
      </c>
      <c r="R556" s="2">
        <v>39</v>
      </c>
      <c r="S556" s="2">
        <v>75</v>
      </c>
      <c r="T556" s="2">
        <v>30</v>
      </c>
      <c r="U556" s="2">
        <v>192</v>
      </c>
      <c r="V556" s="2">
        <v>139</v>
      </c>
      <c r="W556" s="2" t="s">
        <v>721</v>
      </c>
      <c r="X556" s="2" t="s">
        <v>1780</v>
      </c>
      <c r="Y556" s="2" t="s">
        <v>74</v>
      </c>
      <c r="Z556" s="2" t="s">
        <v>371</v>
      </c>
      <c r="AA556" s="2">
        <v>6.024038</v>
      </c>
      <c r="AB556" s="2">
        <v>6</v>
      </c>
      <c r="AC556" s="2">
        <v>744</v>
      </c>
      <c r="AG556"/>
    </row>
    <row r="557" spans="1:33">
      <c r="A557" s="2">
        <v>1369</v>
      </c>
      <c r="B557" s="2">
        <v>20300050</v>
      </c>
      <c r="C557" s="2" t="s">
        <v>1781</v>
      </c>
      <c r="D557" s="2" t="s">
        <v>29</v>
      </c>
      <c r="E557" s="2" t="s">
        <v>74</v>
      </c>
      <c r="F557" s="2" t="s">
        <v>2</v>
      </c>
      <c r="G557" s="2">
        <v>747</v>
      </c>
      <c r="H557" s="2">
        <v>120</v>
      </c>
      <c r="I557" s="2">
        <v>134</v>
      </c>
      <c r="J557" s="2">
        <v>64</v>
      </c>
      <c r="K557" s="2">
        <v>429</v>
      </c>
      <c r="L557" s="2">
        <v>405</v>
      </c>
      <c r="M557" s="2">
        <v>62</v>
      </c>
      <c r="N557" s="2">
        <v>67</v>
      </c>
      <c r="O557" s="2">
        <v>39</v>
      </c>
      <c r="P557" s="2">
        <v>237</v>
      </c>
      <c r="Q557" s="2">
        <v>342</v>
      </c>
      <c r="R557" s="2">
        <v>58</v>
      </c>
      <c r="S557" s="2">
        <v>67</v>
      </c>
      <c r="T557" s="2">
        <v>25</v>
      </c>
      <c r="U557" s="2">
        <v>192</v>
      </c>
      <c r="V557" s="2">
        <v>145</v>
      </c>
      <c r="W557" s="2" t="s">
        <v>721</v>
      </c>
      <c r="X557" s="2" t="s">
        <v>1782</v>
      </c>
      <c r="Y557" s="2" t="s">
        <v>74</v>
      </c>
      <c r="Z557" s="2" t="s">
        <v>371</v>
      </c>
      <c r="AA557" s="2">
        <v>6.0310730000000001</v>
      </c>
      <c r="AB557" s="2">
        <v>6</v>
      </c>
      <c r="AC557" s="2">
        <v>747</v>
      </c>
      <c r="AG557"/>
    </row>
    <row r="558" spans="1:33">
      <c r="A558" s="2">
        <v>1370</v>
      </c>
      <c r="B558" s="2">
        <v>20100000</v>
      </c>
      <c r="C558" s="2" t="s">
        <v>1783</v>
      </c>
      <c r="D558" s="2" t="s">
        <v>29</v>
      </c>
      <c r="E558" s="2" t="s">
        <v>29</v>
      </c>
      <c r="F558" s="2" t="s">
        <v>2</v>
      </c>
      <c r="G558" s="2">
        <v>262</v>
      </c>
      <c r="H558" s="2">
        <v>25</v>
      </c>
      <c r="I558" s="2">
        <v>55</v>
      </c>
      <c r="J558" s="2">
        <v>27</v>
      </c>
      <c r="K558" s="2">
        <v>155</v>
      </c>
      <c r="L558" s="2">
        <v>122</v>
      </c>
      <c r="M558" s="2">
        <v>9</v>
      </c>
      <c r="N558" s="2">
        <v>20</v>
      </c>
      <c r="O558" s="2">
        <v>14</v>
      </c>
      <c r="P558" s="2">
        <v>79</v>
      </c>
      <c r="Q558" s="2">
        <v>140</v>
      </c>
      <c r="R558" s="2">
        <v>16</v>
      </c>
      <c r="S558" s="2">
        <v>35</v>
      </c>
      <c r="T558" s="2">
        <v>13</v>
      </c>
      <c r="U558" s="2">
        <v>76</v>
      </c>
      <c r="V558" s="2">
        <v>60</v>
      </c>
      <c r="W558" s="2" t="s">
        <v>721</v>
      </c>
      <c r="X558" s="2" t="s">
        <v>1784</v>
      </c>
      <c r="Y558" s="2" t="s">
        <v>395</v>
      </c>
      <c r="Z558" s="2" t="s">
        <v>371</v>
      </c>
      <c r="AA558" s="2">
        <v>2.0251769999999998</v>
      </c>
      <c r="AB558" s="2">
        <v>6</v>
      </c>
      <c r="AC558" s="2">
        <v>262</v>
      </c>
      <c r="AG558"/>
    </row>
    <row r="559" spans="1:33">
      <c r="A559" s="2">
        <v>1371</v>
      </c>
      <c r="B559" s="2">
        <v>30300000</v>
      </c>
      <c r="C559" s="2" t="s">
        <v>1785</v>
      </c>
      <c r="D559" s="2" t="s">
        <v>30</v>
      </c>
      <c r="E559" s="2" t="s">
        <v>76</v>
      </c>
      <c r="F559" s="2" t="s">
        <v>2</v>
      </c>
      <c r="G559" s="2">
        <v>997</v>
      </c>
      <c r="H559" s="2">
        <v>133</v>
      </c>
      <c r="I559" s="2">
        <v>238</v>
      </c>
      <c r="J559" s="2">
        <v>119</v>
      </c>
      <c r="K559" s="2">
        <v>507</v>
      </c>
      <c r="L559" s="2">
        <v>522</v>
      </c>
      <c r="M559" s="2">
        <v>76</v>
      </c>
      <c r="N559" s="2">
        <v>125</v>
      </c>
      <c r="O559" s="2">
        <v>58</v>
      </c>
      <c r="P559" s="2">
        <v>263</v>
      </c>
      <c r="Q559" s="2">
        <v>475</v>
      </c>
      <c r="R559" s="2">
        <v>57</v>
      </c>
      <c r="S559" s="2">
        <v>113</v>
      </c>
      <c r="T559" s="2">
        <v>61</v>
      </c>
      <c r="U559" s="2">
        <v>244</v>
      </c>
      <c r="V559" s="2">
        <v>193</v>
      </c>
      <c r="W559" s="2" t="s">
        <v>721</v>
      </c>
      <c r="X559" s="2" t="s">
        <v>1786</v>
      </c>
      <c r="Y559" s="2" t="s">
        <v>76</v>
      </c>
      <c r="Z559" s="2" t="s">
        <v>371</v>
      </c>
      <c r="AA559" s="2">
        <v>104.10258</v>
      </c>
      <c r="AB559" s="2">
        <v>5</v>
      </c>
      <c r="AC559" s="2">
        <v>997</v>
      </c>
      <c r="AG559"/>
    </row>
    <row r="560" spans="1:33">
      <c r="A560" s="2">
        <v>1372</v>
      </c>
      <c r="B560" s="2">
        <v>30300010</v>
      </c>
      <c r="C560" s="2" t="s">
        <v>1787</v>
      </c>
      <c r="D560" s="2" t="s">
        <v>30</v>
      </c>
      <c r="E560" s="2" t="s">
        <v>76</v>
      </c>
      <c r="F560" s="2" t="s">
        <v>2</v>
      </c>
      <c r="G560" s="2">
        <v>540</v>
      </c>
      <c r="H560" s="2">
        <v>59</v>
      </c>
      <c r="I560" s="2">
        <v>127</v>
      </c>
      <c r="J560" s="2">
        <v>87</v>
      </c>
      <c r="K560" s="2">
        <v>267</v>
      </c>
      <c r="L560" s="2">
        <v>282</v>
      </c>
      <c r="M560" s="2">
        <v>34</v>
      </c>
      <c r="N560" s="2">
        <v>69</v>
      </c>
      <c r="O560" s="2">
        <v>40</v>
      </c>
      <c r="P560" s="2">
        <v>139</v>
      </c>
      <c r="Q560" s="2">
        <v>258</v>
      </c>
      <c r="R560" s="2">
        <v>25</v>
      </c>
      <c r="S560" s="2">
        <v>58</v>
      </c>
      <c r="T560" s="2">
        <v>47</v>
      </c>
      <c r="U560" s="2">
        <v>128</v>
      </c>
      <c r="V560" s="2">
        <v>105</v>
      </c>
      <c r="W560" s="2" t="s">
        <v>721</v>
      </c>
      <c r="X560" s="2" t="s">
        <v>1788</v>
      </c>
      <c r="Y560" s="2" t="s">
        <v>76</v>
      </c>
      <c r="Z560" s="2" t="s">
        <v>371</v>
      </c>
      <c r="AA560" s="2">
        <v>68.205308000000002</v>
      </c>
      <c r="AB560" s="2">
        <v>5</v>
      </c>
      <c r="AC560" s="2">
        <v>540</v>
      </c>
      <c r="AG560"/>
    </row>
    <row r="561" spans="1:33">
      <c r="A561" s="2">
        <v>1373</v>
      </c>
      <c r="B561" s="2">
        <v>30500050</v>
      </c>
      <c r="C561" s="2" t="s">
        <v>1789</v>
      </c>
      <c r="D561" s="2" t="s">
        <v>30</v>
      </c>
      <c r="E561" s="2" t="s">
        <v>78</v>
      </c>
      <c r="F561" s="2" t="s">
        <v>2</v>
      </c>
      <c r="G561" s="2">
        <v>447</v>
      </c>
      <c r="H561" s="2">
        <v>68</v>
      </c>
      <c r="I561" s="2">
        <v>108</v>
      </c>
      <c r="J561" s="2">
        <v>31</v>
      </c>
      <c r="K561" s="2">
        <v>240</v>
      </c>
      <c r="L561" s="2">
        <v>215</v>
      </c>
      <c r="M561" s="2">
        <v>31</v>
      </c>
      <c r="N561" s="2">
        <v>44</v>
      </c>
      <c r="O561" s="2">
        <v>16</v>
      </c>
      <c r="P561" s="2">
        <v>124</v>
      </c>
      <c r="Q561" s="2">
        <v>232</v>
      </c>
      <c r="R561" s="2">
        <v>37</v>
      </c>
      <c r="S561" s="2">
        <v>64</v>
      </c>
      <c r="T561" s="2">
        <v>15</v>
      </c>
      <c r="U561" s="2">
        <v>116</v>
      </c>
      <c r="V561" s="2">
        <v>87</v>
      </c>
      <c r="W561" s="2" t="s">
        <v>721</v>
      </c>
      <c r="X561" s="2" t="s">
        <v>1790</v>
      </c>
      <c r="Y561" s="2" t="s">
        <v>78</v>
      </c>
      <c r="Z561" s="2" t="s">
        <v>371</v>
      </c>
      <c r="AA561" s="2">
        <v>7.9090100000000003</v>
      </c>
      <c r="AB561" s="2">
        <v>5</v>
      </c>
      <c r="AC561" s="2">
        <v>447</v>
      </c>
      <c r="AG561"/>
    </row>
    <row r="562" spans="1:33">
      <c r="A562" s="2">
        <v>1374</v>
      </c>
      <c r="B562" s="2">
        <v>30500000</v>
      </c>
      <c r="C562" s="2" t="s">
        <v>1791</v>
      </c>
      <c r="D562" s="2" t="s">
        <v>30</v>
      </c>
      <c r="E562" s="2" t="s">
        <v>78</v>
      </c>
      <c r="F562" s="2" t="s">
        <v>2</v>
      </c>
      <c r="G562" s="2">
        <v>326</v>
      </c>
      <c r="H562" s="2">
        <v>29</v>
      </c>
      <c r="I562" s="2">
        <v>71</v>
      </c>
      <c r="J562" s="2">
        <v>23</v>
      </c>
      <c r="K562" s="2">
        <v>203</v>
      </c>
      <c r="L562" s="2">
        <v>161</v>
      </c>
      <c r="M562" s="2">
        <v>17</v>
      </c>
      <c r="N562" s="2">
        <v>34</v>
      </c>
      <c r="O562" s="2">
        <v>11</v>
      </c>
      <c r="P562" s="2">
        <v>99</v>
      </c>
      <c r="Q562" s="2">
        <v>165</v>
      </c>
      <c r="R562" s="2">
        <v>12</v>
      </c>
      <c r="S562" s="2">
        <v>37</v>
      </c>
      <c r="T562" s="2">
        <v>12</v>
      </c>
      <c r="U562" s="2">
        <v>104</v>
      </c>
      <c r="V562" s="2">
        <v>85</v>
      </c>
      <c r="W562" s="2" t="s">
        <v>721</v>
      </c>
      <c r="X562" s="2" t="s">
        <v>1792</v>
      </c>
      <c r="Y562" s="2" t="s">
        <v>186</v>
      </c>
      <c r="Z562" s="2" t="s">
        <v>371</v>
      </c>
      <c r="AA562" s="2">
        <v>7.006087</v>
      </c>
      <c r="AB562" s="2">
        <v>5</v>
      </c>
      <c r="AC562" s="2">
        <v>326</v>
      </c>
      <c r="AG562"/>
    </row>
    <row r="563" spans="1:33">
      <c r="A563" s="2">
        <v>1375</v>
      </c>
      <c r="B563" s="2">
        <v>30500010</v>
      </c>
      <c r="C563" s="2" t="s">
        <v>1793</v>
      </c>
      <c r="D563" s="2" t="s">
        <v>30</v>
      </c>
      <c r="E563" s="2" t="s">
        <v>78</v>
      </c>
      <c r="F563" s="2" t="s">
        <v>2</v>
      </c>
      <c r="G563" s="2">
        <v>548</v>
      </c>
      <c r="H563" s="2">
        <v>80</v>
      </c>
      <c r="I563" s="2">
        <v>112</v>
      </c>
      <c r="J563" s="2">
        <v>49</v>
      </c>
      <c r="K563" s="2">
        <v>307</v>
      </c>
      <c r="L563" s="2">
        <v>300</v>
      </c>
      <c r="M563" s="2">
        <v>51</v>
      </c>
      <c r="N563" s="2">
        <v>56</v>
      </c>
      <c r="O563" s="2">
        <v>27</v>
      </c>
      <c r="P563" s="2">
        <v>166</v>
      </c>
      <c r="Q563" s="2">
        <v>248</v>
      </c>
      <c r="R563" s="2">
        <v>29</v>
      </c>
      <c r="S563" s="2">
        <v>56</v>
      </c>
      <c r="T563" s="2">
        <v>22</v>
      </c>
      <c r="U563" s="2">
        <v>141</v>
      </c>
      <c r="V563" s="2">
        <v>114</v>
      </c>
      <c r="W563" s="2" t="s">
        <v>721</v>
      </c>
      <c r="X563" s="2" t="s">
        <v>1794</v>
      </c>
      <c r="Y563" s="2" t="s">
        <v>186</v>
      </c>
      <c r="Z563" s="2" t="s">
        <v>371</v>
      </c>
      <c r="AA563" s="2">
        <v>20.712025000000001</v>
      </c>
      <c r="AB563" s="2">
        <v>5</v>
      </c>
      <c r="AC563" s="2">
        <v>548</v>
      </c>
      <c r="AG563"/>
    </row>
    <row r="564" spans="1:33">
      <c r="A564" s="2">
        <v>1376</v>
      </c>
      <c r="B564" s="2">
        <v>30500020</v>
      </c>
      <c r="C564" s="2" t="s">
        <v>1795</v>
      </c>
      <c r="D564" s="2" t="s">
        <v>30</v>
      </c>
      <c r="E564" s="2" t="s">
        <v>78</v>
      </c>
      <c r="F564" s="2" t="s">
        <v>2</v>
      </c>
      <c r="G564" s="2">
        <v>455</v>
      </c>
      <c r="H564" s="2">
        <v>60</v>
      </c>
      <c r="I564" s="2">
        <v>123</v>
      </c>
      <c r="J564" s="2">
        <v>46</v>
      </c>
      <c r="K564" s="2">
        <v>226</v>
      </c>
      <c r="L564" s="2">
        <v>226</v>
      </c>
      <c r="M564" s="2">
        <v>27</v>
      </c>
      <c r="N564" s="2">
        <v>62</v>
      </c>
      <c r="O564" s="2">
        <v>24</v>
      </c>
      <c r="P564" s="2">
        <v>113</v>
      </c>
      <c r="Q564" s="2">
        <v>229</v>
      </c>
      <c r="R564" s="2">
        <v>33</v>
      </c>
      <c r="S564" s="2">
        <v>61</v>
      </c>
      <c r="T564" s="2">
        <v>22</v>
      </c>
      <c r="U564" s="2">
        <v>113</v>
      </c>
      <c r="V564" s="2">
        <v>80</v>
      </c>
      <c r="W564" s="2" t="s">
        <v>721</v>
      </c>
      <c r="X564" s="2" t="s">
        <v>1796</v>
      </c>
      <c r="Y564" s="2" t="s">
        <v>78</v>
      </c>
      <c r="Z564" s="2" t="s">
        <v>371</v>
      </c>
      <c r="AA564" s="2">
        <v>32.356458000000003</v>
      </c>
      <c r="AB564" s="2">
        <v>5</v>
      </c>
      <c r="AC564" s="2">
        <v>455</v>
      </c>
      <c r="AG564"/>
    </row>
    <row r="565" spans="1:33">
      <c r="A565" s="2">
        <v>1377</v>
      </c>
      <c r="B565" s="2">
        <v>30600030</v>
      </c>
      <c r="C565" s="2" t="s">
        <v>1797</v>
      </c>
      <c r="D565" s="2" t="s">
        <v>30</v>
      </c>
      <c r="E565" s="2" t="s">
        <v>79</v>
      </c>
      <c r="F565" s="2" t="s">
        <v>2</v>
      </c>
      <c r="G565" s="2">
        <v>718</v>
      </c>
      <c r="H565" s="2">
        <v>99</v>
      </c>
      <c r="I565" s="2">
        <v>146</v>
      </c>
      <c r="J565" s="2">
        <v>68</v>
      </c>
      <c r="K565" s="2">
        <v>405</v>
      </c>
      <c r="L565" s="2">
        <v>372</v>
      </c>
      <c r="M565" s="2">
        <v>61</v>
      </c>
      <c r="N565" s="2">
        <v>65</v>
      </c>
      <c r="O565" s="2">
        <v>37</v>
      </c>
      <c r="P565" s="2">
        <v>209</v>
      </c>
      <c r="Q565" s="2">
        <v>346</v>
      </c>
      <c r="R565" s="2">
        <v>38</v>
      </c>
      <c r="S565" s="2">
        <v>81</v>
      </c>
      <c r="T565" s="2">
        <v>31</v>
      </c>
      <c r="U565" s="2">
        <v>196</v>
      </c>
      <c r="V565" s="2">
        <v>144</v>
      </c>
      <c r="W565" s="2" t="s">
        <v>721</v>
      </c>
      <c r="X565" s="2" t="s">
        <v>1798</v>
      </c>
      <c r="Y565" s="2" t="s">
        <v>385</v>
      </c>
      <c r="Z565" s="2" t="s">
        <v>371</v>
      </c>
      <c r="AA565" s="2">
        <v>3.3556020000000002</v>
      </c>
      <c r="AB565" s="2">
        <v>5</v>
      </c>
      <c r="AC565" s="2">
        <v>718</v>
      </c>
      <c r="AG565"/>
    </row>
    <row r="566" spans="1:33">
      <c r="A566" s="2">
        <v>1379</v>
      </c>
      <c r="B566" s="2">
        <v>30600040</v>
      </c>
      <c r="C566" s="2" t="s">
        <v>1799</v>
      </c>
      <c r="D566" s="2" t="s">
        <v>30</v>
      </c>
      <c r="E566" s="2" t="s">
        <v>79</v>
      </c>
      <c r="F566" s="2" t="s">
        <v>2</v>
      </c>
      <c r="G566" s="2">
        <v>554</v>
      </c>
      <c r="H566" s="2">
        <v>64</v>
      </c>
      <c r="I566" s="2">
        <v>81</v>
      </c>
      <c r="J566" s="2">
        <v>116</v>
      </c>
      <c r="K566" s="2">
        <v>293</v>
      </c>
      <c r="L566" s="2">
        <v>285</v>
      </c>
      <c r="M566" s="2">
        <v>32</v>
      </c>
      <c r="N566" s="2">
        <v>41</v>
      </c>
      <c r="O566" s="2">
        <v>54</v>
      </c>
      <c r="P566" s="2">
        <v>158</v>
      </c>
      <c r="Q566" s="2">
        <v>269</v>
      </c>
      <c r="R566" s="2">
        <v>32</v>
      </c>
      <c r="S566" s="2">
        <v>40</v>
      </c>
      <c r="T566" s="2">
        <v>62</v>
      </c>
      <c r="U566" s="2">
        <v>135</v>
      </c>
      <c r="V566" s="2">
        <v>109</v>
      </c>
      <c r="W566" s="2" t="s">
        <v>721</v>
      </c>
      <c r="X566" s="2" t="s">
        <v>1800</v>
      </c>
      <c r="Y566" s="2" t="s">
        <v>79</v>
      </c>
      <c r="Z566" s="2" t="s">
        <v>371</v>
      </c>
      <c r="AA566" s="2">
        <v>9.0015450000000001</v>
      </c>
      <c r="AB566" s="2">
        <v>5</v>
      </c>
      <c r="AC566" s="2">
        <v>554</v>
      </c>
      <c r="AG566"/>
    </row>
    <row r="567" spans="1:33">
      <c r="A567" s="2">
        <v>1380</v>
      </c>
      <c r="B567" s="2">
        <v>30800070</v>
      </c>
      <c r="C567" s="2" t="s">
        <v>1801</v>
      </c>
      <c r="D567" s="2" t="s">
        <v>30</v>
      </c>
      <c r="E567" s="2" t="s">
        <v>81</v>
      </c>
      <c r="F567" s="2" t="s">
        <v>2</v>
      </c>
      <c r="G567" s="2">
        <v>892</v>
      </c>
      <c r="H567" s="2">
        <v>99</v>
      </c>
      <c r="I567" s="2">
        <v>106</v>
      </c>
      <c r="J567" s="2">
        <v>46</v>
      </c>
      <c r="K567" s="2">
        <v>641</v>
      </c>
      <c r="L567" s="2">
        <v>626</v>
      </c>
      <c r="M567" s="2">
        <v>73</v>
      </c>
      <c r="N567" s="2">
        <v>59</v>
      </c>
      <c r="O567" s="2">
        <v>28</v>
      </c>
      <c r="P567" s="2">
        <v>466</v>
      </c>
      <c r="Q567" s="2">
        <v>266</v>
      </c>
      <c r="R567" s="2">
        <v>26</v>
      </c>
      <c r="S567" s="2">
        <v>47</v>
      </c>
      <c r="T567" s="2">
        <v>18</v>
      </c>
      <c r="U567" s="2">
        <v>175</v>
      </c>
      <c r="V567" s="2">
        <v>110</v>
      </c>
      <c r="W567" s="2" t="s">
        <v>721</v>
      </c>
      <c r="X567" s="2" t="s">
        <v>1802</v>
      </c>
      <c r="Y567" s="2" t="s">
        <v>121</v>
      </c>
      <c r="Z567" s="2" t="s">
        <v>371</v>
      </c>
      <c r="AA567" s="2">
        <v>14.042592000000001</v>
      </c>
      <c r="AB567" s="2">
        <v>4</v>
      </c>
      <c r="AC567" s="2">
        <v>892</v>
      </c>
      <c r="AG567"/>
    </row>
    <row r="568" spans="1:33">
      <c r="A568" s="2">
        <v>1381</v>
      </c>
      <c r="B568" s="2">
        <v>30800000</v>
      </c>
      <c r="C568" s="2" t="s">
        <v>1803</v>
      </c>
      <c r="D568" s="2" t="s">
        <v>30</v>
      </c>
      <c r="E568" s="2" t="s">
        <v>81</v>
      </c>
      <c r="F568" s="2" t="s">
        <v>2</v>
      </c>
      <c r="G568" s="2">
        <v>732</v>
      </c>
      <c r="H568" s="2">
        <v>79</v>
      </c>
      <c r="I568" s="2">
        <v>112</v>
      </c>
      <c r="J568" s="2">
        <v>97</v>
      </c>
      <c r="K568" s="2">
        <v>444</v>
      </c>
      <c r="L568" s="2">
        <v>406</v>
      </c>
      <c r="M568" s="2">
        <v>40</v>
      </c>
      <c r="N568" s="2">
        <v>71</v>
      </c>
      <c r="O568" s="2">
        <v>45</v>
      </c>
      <c r="P568" s="2">
        <v>250</v>
      </c>
      <c r="Q568" s="2">
        <v>326</v>
      </c>
      <c r="R568" s="2">
        <v>39</v>
      </c>
      <c r="S568" s="2">
        <v>41</v>
      </c>
      <c r="T568" s="2">
        <v>52</v>
      </c>
      <c r="U568" s="2">
        <v>194</v>
      </c>
      <c r="V568" s="2">
        <v>150</v>
      </c>
      <c r="W568" s="2" t="s">
        <v>721</v>
      </c>
      <c r="X568" s="2" t="s">
        <v>1804</v>
      </c>
      <c r="Y568" s="2" t="s">
        <v>81</v>
      </c>
      <c r="Z568" s="2" t="s">
        <v>371</v>
      </c>
      <c r="AA568" s="2">
        <v>39.122957999999997</v>
      </c>
      <c r="AB568" s="2">
        <v>4</v>
      </c>
      <c r="AC568" s="2">
        <v>732</v>
      </c>
      <c r="AG568"/>
    </row>
    <row r="569" spans="1:33">
      <c r="A569" s="2">
        <v>1382</v>
      </c>
      <c r="B569" s="2">
        <v>30800040</v>
      </c>
      <c r="C569" s="2" t="s">
        <v>1805</v>
      </c>
      <c r="D569" s="2" t="s">
        <v>30</v>
      </c>
      <c r="E569" s="2" t="s">
        <v>81</v>
      </c>
      <c r="F569" s="2" t="s">
        <v>2</v>
      </c>
      <c r="G569" s="2">
        <v>594</v>
      </c>
      <c r="H569" s="2">
        <v>67</v>
      </c>
      <c r="I569" s="2">
        <v>127</v>
      </c>
      <c r="J569" s="2">
        <v>59</v>
      </c>
      <c r="K569" s="2">
        <v>341</v>
      </c>
      <c r="L569" s="2">
        <v>321</v>
      </c>
      <c r="M569" s="2">
        <v>43</v>
      </c>
      <c r="N569" s="2">
        <v>60</v>
      </c>
      <c r="O569" s="2">
        <v>33</v>
      </c>
      <c r="P569" s="2">
        <v>185</v>
      </c>
      <c r="Q569" s="2">
        <v>273</v>
      </c>
      <c r="R569" s="2">
        <v>24</v>
      </c>
      <c r="S569" s="2">
        <v>67</v>
      </c>
      <c r="T569" s="2">
        <v>26</v>
      </c>
      <c r="U569" s="2">
        <v>156</v>
      </c>
      <c r="V569" s="2">
        <v>134</v>
      </c>
      <c r="W569" s="2" t="s">
        <v>721</v>
      </c>
      <c r="X569" s="2" t="s">
        <v>1806</v>
      </c>
      <c r="Y569" s="2" t="s">
        <v>81</v>
      </c>
      <c r="Z569" s="2" t="s">
        <v>371</v>
      </c>
      <c r="AA569" s="2">
        <v>15.594334</v>
      </c>
      <c r="AB569" s="2">
        <v>4</v>
      </c>
      <c r="AC569" s="2">
        <v>594</v>
      </c>
      <c r="AG569"/>
    </row>
    <row r="570" spans="1:33">
      <c r="A570" s="2">
        <v>1383</v>
      </c>
      <c r="B570" s="2">
        <v>30800060</v>
      </c>
      <c r="C570" s="2" t="s">
        <v>1807</v>
      </c>
      <c r="D570" s="2" t="s">
        <v>30</v>
      </c>
      <c r="E570" s="2" t="s">
        <v>81</v>
      </c>
      <c r="F570" s="2" t="s">
        <v>2</v>
      </c>
      <c r="G570" s="2">
        <v>854</v>
      </c>
      <c r="H570" s="2">
        <v>103</v>
      </c>
      <c r="I570" s="2">
        <v>186</v>
      </c>
      <c r="J570" s="2">
        <v>100</v>
      </c>
      <c r="K570" s="2">
        <v>465</v>
      </c>
      <c r="L570" s="2">
        <v>443</v>
      </c>
      <c r="M570" s="2">
        <v>48</v>
      </c>
      <c r="N570" s="2">
        <v>99</v>
      </c>
      <c r="O570" s="2">
        <v>64</v>
      </c>
      <c r="P570" s="2">
        <v>232</v>
      </c>
      <c r="Q570" s="2">
        <v>411</v>
      </c>
      <c r="R570" s="2">
        <v>55</v>
      </c>
      <c r="S570" s="2">
        <v>87</v>
      </c>
      <c r="T570" s="2">
        <v>36</v>
      </c>
      <c r="U570" s="2">
        <v>233</v>
      </c>
      <c r="V570" s="2">
        <v>165</v>
      </c>
      <c r="W570" s="2" t="s">
        <v>721</v>
      </c>
      <c r="X570" s="2" t="s">
        <v>1808</v>
      </c>
      <c r="Y570" s="2" t="s">
        <v>81</v>
      </c>
      <c r="Z570" s="2" t="s">
        <v>371</v>
      </c>
      <c r="AA570" s="2">
        <v>36.388654000000002</v>
      </c>
      <c r="AB570" s="2">
        <v>4</v>
      </c>
      <c r="AC570" s="2">
        <v>854</v>
      </c>
      <c r="AG570"/>
    </row>
    <row r="571" spans="1:33">
      <c r="A571" s="2">
        <v>1384</v>
      </c>
      <c r="B571" s="2">
        <v>30800010</v>
      </c>
      <c r="C571" s="2" t="s">
        <v>1809</v>
      </c>
      <c r="D571" s="2" t="s">
        <v>30</v>
      </c>
      <c r="E571" s="2" t="s">
        <v>81</v>
      </c>
      <c r="F571" s="2" t="s">
        <v>2</v>
      </c>
      <c r="G571" s="2">
        <v>506</v>
      </c>
      <c r="H571" s="2">
        <v>66</v>
      </c>
      <c r="I571" s="2">
        <v>106</v>
      </c>
      <c r="J571" s="2">
        <v>50</v>
      </c>
      <c r="K571" s="2">
        <v>284</v>
      </c>
      <c r="L571" s="2">
        <v>273</v>
      </c>
      <c r="M571" s="2">
        <v>33</v>
      </c>
      <c r="N571" s="2">
        <v>60</v>
      </c>
      <c r="O571" s="2">
        <v>26</v>
      </c>
      <c r="P571" s="2">
        <v>154</v>
      </c>
      <c r="Q571" s="2">
        <v>233</v>
      </c>
      <c r="R571" s="2">
        <v>33</v>
      </c>
      <c r="S571" s="2">
        <v>46</v>
      </c>
      <c r="T571" s="2">
        <v>24</v>
      </c>
      <c r="U571" s="2">
        <v>130</v>
      </c>
      <c r="V571" s="2">
        <v>98</v>
      </c>
      <c r="W571" s="2" t="s">
        <v>721</v>
      </c>
      <c r="X571" s="2" t="s">
        <v>1810</v>
      </c>
      <c r="Y571" s="2" t="s">
        <v>81</v>
      </c>
      <c r="Z571" s="2" t="s">
        <v>371</v>
      </c>
      <c r="AA571" s="2">
        <v>101.417298</v>
      </c>
      <c r="AB571" s="2">
        <v>4</v>
      </c>
      <c r="AC571" s="2">
        <v>506</v>
      </c>
      <c r="AG571"/>
    </row>
    <row r="572" spans="1:33">
      <c r="A572" s="2">
        <v>1385</v>
      </c>
      <c r="B572" s="2">
        <v>30800020</v>
      </c>
      <c r="C572" s="2" t="s">
        <v>1811</v>
      </c>
      <c r="D572" s="2" t="s">
        <v>30</v>
      </c>
      <c r="E572" s="2" t="s">
        <v>81</v>
      </c>
      <c r="F572" s="2" t="s">
        <v>2</v>
      </c>
      <c r="G572" s="2">
        <v>542</v>
      </c>
      <c r="H572" s="2">
        <v>62</v>
      </c>
      <c r="I572" s="2">
        <v>104</v>
      </c>
      <c r="J572" s="2">
        <v>60</v>
      </c>
      <c r="K572" s="2">
        <v>316</v>
      </c>
      <c r="L572" s="2">
        <v>290</v>
      </c>
      <c r="M572" s="2">
        <v>23</v>
      </c>
      <c r="N572" s="2">
        <v>64</v>
      </c>
      <c r="O572" s="2">
        <v>32</v>
      </c>
      <c r="P572" s="2">
        <v>171</v>
      </c>
      <c r="Q572" s="2">
        <v>252</v>
      </c>
      <c r="R572" s="2">
        <v>39</v>
      </c>
      <c r="S572" s="2">
        <v>40</v>
      </c>
      <c r="T572" s="2">
        <v>28</v>
      </c>
      <c r="U572" s="2">
        <v>145</v>
      </c>
      <c r="V572" s="2">
        <v>110</v>
      </c>
      <c r="W572" s="2" t="s">
        <v>721</v>
      </c>
      <c r="X572" s="2" t="s">
        <v>1812</v>
      </c>
      <c r="Y572" s="2" t="s">
        <v>81</v>
      </c>
      <c r="Z572" s="2" t="s">
        <v>371</v>
      </c>
      <c r="AA572" s="2">
        <v>18.713694</v>
      </c>
      <c r="AB572" s="2">
        <v>4</v>
      </c>
      <c r="AC572" s="2">
        <v>542</v>
      </c>
      <c r="AG572"/>
    </row>
    <row r="573" spans="1:33">
      <c r="A573" s="2">
        <v>1386</v>
      </c>
      <c r="B573" s="2">
        <v>30800030</v>
      </c>
      <c r="C573" s="2" t="s">
        <v>1813</v>
      </c>
      <c r="D573" s="2" t="s">
        <v>30</v>
      </c>
      <c r="E573" s="2" t="s">
        <v>81</v>
      </c>
      <c r="F573" s="2" t="s">
        <v>2</v>
      </c>
      <c r="G573" s="2">
        <v>359</v>
      </c>
      <c r="H573" s="2">
        <v>49</v>
      </c>
      <c r="I573" s="2">
        <v>83</v>
      </c>
      <c r="J573" s="2">
        <v>41</v>
      </c>
      <c r="K573" s="2">
        <v>186</v>
      </c>
      <c r="L573" s="2">
        <v>182</v>
      </c>
      <c r="M573" s="2">
        <v>29</v>
      </c>
      <c r="N573" s="2">
        <v>44</v>
      </c>
      <c r="O573" s="2">
        <v>16</v>
      </c>
      <c r="P573" s="2">
        <v>93</v>
      </c>
      <c r="Q573" s="2">
        <v>177</v>
      </c>
      <c r="R573" s="2">
        <v>20</v>
      </c>
      <c r="S573" s="2">
        <v>39</v>
      </c>
      <c r="T573" s="2">
        <v>25</v>
      </c>
      <c r="U573" s="2">
        <v>93</v>
      </c>
      <c r="V573" s="2">
        <v>65</v>
      </c>
      <c r="W573" s="2" t="s">
        <v>721</v>
      </c>
      <c r="X573" s="2" t="s">
        <v>1814</v>
      </c>
      <c r="Y573" s="2" t="s">
        <v>81</v>
      </c>
      <c r="Z573" s="2" t="s">
        <v>371</v>
      </c>
      <c r="AA573" s="2">
        <v>16.956609</v>
      </c>
      <c r="AB573" s="2">
        <v>4</v>
      </c>
      <c r="AC573" s="2">
        <v>359</v>
      </c>
      <c r="AG573"/>
    </row>
    <row r="574" spans="1:33">
      <c r="A574" s="2">
        <v>1387</v>
      </c>
      <c r="B574" s="2">
        <v>30800050</v>
      </c>
      <c r="C574" s="2" t="s">
        <v>1815</v>
      </c>
      <c r="D574" s="2" t="s">
        <v>30</v>
      </c>
      <c r="E574" s="2" t="s">
        <v>81</v>
      </c>
      <c r="F574" s="2" t="s">
        <v>2</v>
      </c>
      <c r="G574" s="2">
        <v>421</v>
      </c>
      <c r="H574" s="2">
        <v>83</v>
      </c>
      <c r="I574" s="2">
        <v>90</v>
      </c>
      <c r="J574" s="2">
        <v>52</v>
      </c>
      <c r="K574" s="2">
        <v>196</v>
      </c>
      <c r="L574" s="2">
        <v>224</v>
      </c>
      <c r="M574" s="2">
        <v>40</v>
      </c>
      <c r="N574" s="2">
        <v>47</v>
      </c>
      <c r="O574" s="2">
        <v>32</v>
      </c>
      <c r="P574" s="2">
        <v>105</v>
      </c>
      <c r="Q574" s="2">
        <v>197</v>
      </c>
      <c r="R574" s="2">
        <v>43</v>
      </c>
      <c r="S574" s="2">
        <v>43</v>
      </c>
      <c r="T574" s="2">
        <v>20</v>
      </c>
      <c r="U574" s="2">
        <v>91</v>
      </c>
      <c r="V574" s="2">
        <v>73</v>
      </c>
      <c r="W574" s="2" t="s">
        <v>721</v>
      </c>
      <c r="X574" s="2" t="s">
        <v>1816</v>
      </c>
      <c r="Y574" s="2" t="s">
        <v>81</v>
      </c>
      <c r="Z574" s="2" t="s">
        <v>371</v>
      </c>
      <c r="AA574" s="2">
        <v>7.6511089999999999</v>
      </c>
      <c r="AB574" s="2">
        <v>4</v>
      </c>
      <c r="AC574" s="2">
        <v>421</v>
      </c>
      <c r="AG574"/>
    </row>
    <row r="575" spans="1:33">
      <c r="A575" s="2">
        <v>1388</v>
      </c>
      <c r="B575" s="2">
        <v>30100200</v>
      </c>
      <c r="C575" s="2" t="s">
        <v>1817</v>
      </c>
      <c r="D575" s="2" t="s">
        <v>30</v>
      </c>
      <c r="E575" s="2" t="s">
        <v>30</v>
      </c>
      <c r="F575" s="2" t="s">
        <v>2</v>
      </c>
      <c r="G575" s="2">
        <v>411</v>
      </c>
      <c r="H575" s="2">
        <v>63</v>
      </c>
      <c r="I575" s="2">
        <v>74</v>
      </c>
      <c r="J575" s="2">
        <v>54</v>
      </c>
      <c r="K575" s="2">
        <v>220</v>
      </c>
      <c r="L575" s="2">
        <v>229</v>
      </c>
      <c r="M575" s="2">
        <v>34</v>
      </c>
      <c r="N575" s="2">
        <v>40</v>
      </c>
      <c r="O575" s="2">
        <v>34</v>
      </c>
      <c r="P575" s="2">
        <v>121</v>
      </c>
      <c r="Q575" s="2">
        <v>182</v>
      </c>
      <c r="R575" s="2">
        <v>29</v>
      </c>
      <c r="S575" s="2">
        <v>34</v>
      </c>
      <c r="T575" s="2">
        <v>20</v>
      </c>
      <c r="U575" s="2">
        <v>99</v>
      </c>
      <c r="V575" s="2">
        <v>87</v>
      </c>
      <c r="W575" s="2" t="s">
        <v>721</v>
      </c>
      <c r="X575" s="2" t="s">
        <v>1818</v>
      </c>
      <c r="Y575" s="2" t="s">
        <v>671</v>
      </c>
      <c r="Z575" s="2" t="s">
        <v>371</v>
      </c>
      <c r="AA575" s="2">
        <v>2.5713659999999998</v>
      </c>
      <c r="AB575" s="2">
        <v>4</v>
      </c>
      <c r="AC575" s="2">
        <v>411</v>
      </c>
      <c r="AG575"/>
    </row>
    <row r="576" spans="1:33">
      <c r="A576" s="2">
        <v>1389</v>
      </c>
      <c r="B576" s="2">
        <v>30100000</v>
      </c>
      <c r="C576" s="2" t="s">
        <v>1819</v>
      </c>
      <c r="D576" s="2" t="s">
        <v>30</v>
      </c>
      <c r="E576" s="2" t="s">
        <v>30</v>
      </c>
      <c r="F576" s="2" t="s">
        <v>2</v>
      </c>
      <c r="G576" s="2">
        <v>499</v>
      </c>
      <c r="H576" s="2">
        <v>57</v>
      </c>
      <c r="I576" s="2">
        <v>103</v>
      </c>
      <c r="J576" s="2">
        <v>54</v>
      </c>
      <c r="K576" s="2">
        <v>285</v>
      </c>
      <c r="L576" s="2">
        <v>280</v>
      </c>
      <c r="M576" s="2">
        <v>35</v>
      </c>
      <c r="N576" s="2">
        <v>61</v>
      </c>
      <c r="O576" s="2">
        <v>33</v>
      </c>
      <c r="P576" s="2">
        <v>151</v>
      </c>
      <c r="Q576" s="2">
        <v>219</v>
      </c>
      <c r="R576" s="2">
        <v>22</v>
      </c>
      <c r="S576" s="2">
        <v>42</v>
      </c>
      <c r="T576" s="2">
        <v>21</v>
      </c>
      <c r="U576" s="2">
        <v>134</v>
      </c>
      <c r="V576" s="2">
        <v>104</v>
      </c>
      <c r="W576" s="2" t="s">
        <v>721</v>
      </c>
      <c r="X576" s="2" t="s">
        <v>1820</v>
      </c>
      <c r="Y576" s="2" t="s">
        <v>30</v>
      </c>
      <c r="Z576" s="2" t="s">
        <v>371</v>
      </c>
      <c r="AA576" s="2">
        <v>15.235175999999999</v>
      </c>
      <c r="AB576" s="2">
        <v>5</v>
      </c>
      <c r="AC576" s="2">
        <v>499</v>
      </c>
      <c r="AG576"/>
    </row>
    <row r="577" spans="1:33">
      <c r="A577" s="2">
        <v>1390</v>
      </c>
      <c r="B577" s="2">
        <v>30100010</v>
      </c>
      <c r="C577" s="2" t="s">
        <v>1821</v>
      </c>
      <c r="D577" s="2" t="s">
        <v>30</v>
      </c>
      <c r="E577" s="2" t="s">
        <v>30</v>
      </c>
      <c r="F577" s="2" t="s">
        <v>2</v>
      </c>
      <c r="G577" s="2">
        <v>425</v>
      </c>
      <c r="H577" s="2">
        <v>63</v>
      </c>
      <c r="I577" s="2">
        <v>83</v>
      </c>
      <c r="J577" s="2">
        <v>34</v>
      </c>
      <c r="K577" s="2">
        <v>245</v>
      </c>
      <c r="L577" s="2">
        <v>223</v>
      </c>
      <c r="M577" s="2">
        <v>30</v>
      </c>
      <c r="N577" s="2">
        <v>43</v>
      </c>
      <c r="O577" s="2">
        <v>19</v>
      </c>
      <c r="P577" s="2">
        <v>131</v>
      </c>
      <c r="Q577" s="2">
        <v>202</v>
      </c>
      <c r="R577" s="2">
        <v>33</v>
      </c>
      <c r="S577" s="2">
        <v>40</v>
      </c>
      <c r="T577" s="2">
        <v>15</v>
      </c>
      <c r="U577" s="2">
        <v>114</v>
      </c>
      <c r="V577" s="2">
        <v>94</v>
      </c>
      <c r="W577" s="2" t="s">
        <v>721</v>
      </c>
      <c r="X577" s="2" t="s">
        <v>1822</v>
      </c>
      <c r="Y577" s="2" t="s">
        <v>30</v>
      </c>
      <c r="Z577" s="2" t="s">
        <v>371</v>
      </c>
      <c r="AA577" s="2">
        <v>12.432382</v>
      </c>
      <c r="AB577" s="2">
        <v>5</v>
      </c>
      <c r="AC577" s="2">
        <v>425</v>
      </c>
      <c r="AG577"/>
    </row>
    <row r="578" spans="1:33">
      <c r="A578" s="2">
        <v>1391</v>
      </c>
      <c r="B578" s="2">
        <v>30100020</v>
      </c>
      <c r="C578" s="2" t="s">
        <v>1823</v>
      </c>
      <c r="D578" s="2" t="s">
        <v>30</v>
      </c>
      <c r="E578" s="2" t="s">
        <v>30</v>
      </c>
      <c r="F578" s="2" t="s">
        <v>2</v>
      </c>
      <c r="G578" s="2">
        <v>400</v>
      </c>
      <c r="H578" s="2">
        <v>65</v>
      </c>
      <c r="I578" s="2">
        <v>73</v>
      </c>
      <c r="J578" s="2">
        <v>39</v>
      </c>
      <c r="K578" s="2">
        <v>223</v>
      </c>
      <c r="L578" s="2">
        <v>212</v>
      </c>
      <c r="M578" s="2">
        <v>41</v>
      </c>
      <c r="N578" s="2">
        <v>34</v>
      </c>
      <c r="O578" s="2">
        <v>19</v>
      </c>
      <c r="P578" s="2">
        <v>118</v>
      </c>
      <c r="Q578" s="2">
        <v>188</v>
      </c>
      <c r="R578" s="2">
        <v>24</v>
      </c>
      <c r="S578" s="2">
        <v>39</v>
      </c>
      <c r="T578" s="2">
        <v>20</v>
      </c>
      <c r="U578" s="2">
        <v>105</v>
      </c>
      <c r="V578" s="2">
        <v>94</v>
      </c>
      <c r="W578" s="2" t="s">
        <v>721</v>
      </c>
      <c r="X578" s="2" t="s">
        <v>1824</v>
      </c>
      <c r="Y578" s="2" t="s">
        <v>30</v>
      </c>
      <c r="Z578" s="2" t="s">
        <v>371</v>
      </c>
      <c r="AA578" s="2">
        <v>18.223282999999999</v>
      </c>
      <c r="AB578" s="2">
        <v>5</v>
      </c>
      <c r="AC578" s="2">
        <v>400</v>
      </c>
      <c r="AG578"/>
    </row>
    <row r="579" spans="1:33">
      <c r="A579" s="2">
        <v>1392</v>
      </c>
      <c r="B579" s="2">
        <v>30100030</v>
      </c>
      <c r="C579" s="2" t="s">
        <v>1825</v>
      </c>
      <c r="D579" s="2" t="s">
        <v>30</v>
      </c>
      <c r="E579" s="2" t="s">
        <v>30</v>
      </c>
      <c r="F579" s="2" t="s">
        <v>2</v>
      </c>
      <c r="G579" s="2">
        <v>323</v>
      </c>
      <c r="H579" s="2">
        <v>38</v>
      </c>
      <c r="I579" s="2">
        <v>52</v>
      </c>
      <c r="J579" s="2">
        <v>19</v>
      </c>
      <c r="K579" s="2">
        <v>214</v>
      </c>
      <c r="L579" s="2">
        <v>168</v>
      </c>
      <c r="M579" s="2">
        <v>24</v>
      </c>
      <c r="N579" s="2">
        <v>26</v>
      </c>
      <c r="O579" s="2">
        <v>11</v>
      </c>
      <c r="P579" s="2">
        <v>107</v>
      </c>
      <c r="Q579" s="2">
        <v>155</v>
      </c>
      <c r="R579" s="2">
        <v>14</v>
      </c>
      <c r="S579" s="2">
        <v>26</v>
      </c>
      <c r="T579" s="2">
        <v>8</v>
      </c>
      <c r="U579" s="2">
        <v>107</v>
      </c>
      <c r="V579" s="2">
        <v>90</v>
      </c>
      <c r="W579" s="2" t="s">
        <v>721</v>
      </c>
      <c r="X579" s="2" t="s">
        <v>1826</v>
      </c>
      <c r="Y579" s="2" t="s">
        <v>30</v>
      </c>
      <c r="Z579" s="2" t="s">
        <v>371</v>
      </c>
      <c r="AA579" s="2">
        <v>12.43821</v>
      </c>
      <c r="AB579" s="2">
        <v>5</v>
      </c>
      <c r="AC579" s="2">
        <v>323</v>
      </c>
      <c r="AG579"/>
    </row>
    <row r="580" spans="1:33">
      <c r="A580" s="2">
        <v>1393</v>
      </c>
      <c r="B580" s="2">
        <v>30100040</v>
      </c>
      <c r="C580" s="2" t="s">
        <v>1827</v>
      </c>
      <c r="D580" s="2" t="s">
        <v>30</v>
      </c>
      <c r="E580" s="2" t="s">
        <v>30</v>
      </c>
      <c r="F580" s="2" t="s">
        <v>2</v>
      </c>
      <c r="G580" s="2">
        <v>621</v>
      </c>
      <c r="H580" s="2">
        <v>82</v>
      </c>
      <c r="I580" s="2">
        <v>140</v>
      </c>
      <c r="J580" s="2">
        <v>98</v>
      </c>
      <c r="K580" s="2">
        <v>301</v>
      </c>
      <c r="L580" s="2">
        <v>345</v>
      </c>
      <c r="M580" s="2">
        <v>51</v>
      </c>
      <c r="N580" s="2">
        <v>68</v>
      </c>
      <c r="O580" s="2">
        <v>49</v>
      </c>
      <c r="P580" s="2">
        <v>177</v>
      </c>
      <c r="Q580" s="2">
        <v>276</v>
      </c>
      <c r="R580" s="2">
        <v>31</v>
      </c>
      <c r="S580" s="2">
        <v>72</v>
      </c>
      <c r="T580" s="2">
        <v>49</v>
      </c>
      <c r="U580" s="2">
        <v>124</v>
      </c>
      <c r="V580" s="2">
        <v>105</v>
      </c>
      <c r="W580" s="2" t="s">
        <v>721</v>
      </c>
      <c r="X580" s="2" t="s">
        <v>1828</v>
      </c>
      <c r="Y580" s="2" t="s">
        <v>30</v>
      </c>
      <c r="Z580" s="2" t="s">
        <v>371</v>
      </c>
      <c r="AA580" s="2">
        <v>20.855021000000001</v>
      </c>
      <c r="AB580" s="2">
        <v>5</v>
      </c>
      <c r="AC580" s="2">
        <v>621</v>
      </c>
      <c r="AG580"/>
    </row>
    <row r="581" spans="1:33">
      <c r="A581" s="2">
        <v>1394</v>
      </c>
      <c r="B581" s="2">
        <v>30100130</v>
      </c>
      <c r="C581" s="2" t="s">
        <v>1829</v>
      </c>
      <c r="D581" s="2" t="s">
        <v>30</v>
      </c>
      <c r="E581" s="2" t="s">
        <v>30</v>
      </c>
      <c r="F581" s="2" t="s">
        <v>2</v>
      </c>
      <c r="G581" s="2">
        <v>890</v>
      </c>
      <c r="H581" s="2">
        <v>102</v>
      </c>
      <c r="I581" s="2">
        <v>175</v>
      </c>
      <c r="J581" s="2">
        <v>122</v>
      </c>
      <c r="K581" s="2">
        <v>491</v>
      </c>
      <c r="L581" s="2">
        <v>482</v>
      </c>
      <c r="M581" s="2">
        <v>49</v>
      </c>
      <c r="N581" s="2">
        <v>94</v>
      </c>
      <c r="O581" s="2">
        <v>69</v>
      </c>
      <c r="P581" s="2">
        <v>270</v>
      </c>
      <c r="Q581" s="2">
        <v>408</v>
      </c>
      <c r="R581" s="2">
        <v>53</v>
      </c>
      <c r="S581" s="2">
        <v>81</v>
      </c>
      <c r="T581" s="2">
        <v>53</v>
      </c>
      <c r="U581" s="2">
        <v>221</v>
      </c>
      <c r="V581" s="2">
        <v>186</v>
      </c>
      <c r="W581" s="2" t="s">
        <v>721</v>
      </c>
      <c r="X581" s="2" t="s">
        <v>1830</v>
      </c>
      <c r="Y581" s="2" t="s">
        <v>30</v>
      </c>
      <c r="Z581" s="2" t="s">
        <v>371</v>
      </c>
      <c r="AA581" s="2">
        <v>18.692471999999999</v>
      </c>
      <c r="AB581" s="2">
        <v>4</v>
      </c>
      <c r="AC581" s="2">
        <v>890</v>
      </c>
      <c r="AG581"/>
    </row>
    <row r="582" spans="1:33">
      <c r="A582" s="2">
        <v>1395</v>
      </c>
      <c r="B582" s="2">
        <v>30100140</v>
      </c>
      <c r="C582" s="2" t="s">
        <v>1831</v>
      </c>
      <c r="D582" s="2" t="s">
        <v>30</v>
      </c>
      <c r="E582" s="2" t="s">
        <v>30</v>
      </c>
      <c r="F582" s="2" t="s">
        <v>2</v>
      </c>
      <c r="G582" s="2">
        <v>369</v>
      </c>
      <c r="H582" s="2">
        <v>58</v>
      </c>
      <c r="I582" s="2">
        <v>59</v>
      </c>
      <c r="J582" s="2">
        <v>44</v>
      </c>
      <c r="K582" s="2">
        <v>208</v>
      </c>
      <c r="L582" s="2">
        <v>204</v>
      </c>
      <c r="M582" s="2">
        <v>34</v>
      </c>
      <c r="N582" s="2">
        <v>33</v>
      </c>
      <c r="O582" s="2">
        <v>23</v>
      </c>
      <c r="P582" s="2">
        <v>114</v>
      </c>
      <c r="Q582" s="2">
        <v>165</v>
      </c>
      <c r="R582" s="2">
        <v>24</v>
      </c>
      <c r="S582" s="2">
        <v>26</v>
      </c>
      <c r="T582" s="2">
        <v>21</v>
      </c>
      <c r="U582" s="2">
        <v>94</v>
      </c>
      <c r="V582" s="2">
        <v>86</v>
      </c>
      <c r="W582" s="2" t="s">
        <v>721</v>
      </c>
      <c r="X582" s="2" t="s">
        <v>1832</v>
      </c>
      <c r="Y582" s="2" t="s">
        <v>671</v>
      </c>
      <c r="Z582" s="2" t="s">
        <v>371</v>
      </c>
      <c r="AA582" s="2">
        <v>10.691577000000001</v>
      </c>
      <c r="AB582" s="2">
        <v>4</v>
      </c>
      <c r="AC582" s="2">
        <v>369</v>
      </c>
      <c r="AG582"/>
    </row>
    <row r="583" spans="1:33">
      <c r="A583" s="2">
        <v>1396</v>
      </c>
      <c r="B583" s="2">
        <v>30100150</v>
      </c>
      <c r="C583" s="2" t="s">
        <v>1833</v>
      </c>
      <c r="D583" s="2" t="s">
        <v>30</v>
      </c>
      <c r="E583" s="2" t="s">
        <v>30</v>
      </c>
      <c r="F583" s="2" t="s">
        <v>2</v>
      </c>
      <c r="G583" s="2">
        <v>270</v>
      </c>
      <c r="H583" s="2">
        <v>27</v>
      </c>
      <c r="I583" s="2">
        <v>51</v>
      </c>
      <c r="J583" s="2">
        <v>38</v>
      </c>
      <c r="K583" s="2">
        <v>154</v>
      </c>
      <c r="L583" s="2">
        <v>142</v>
      </c>
      <c r="M583" s="2">
        <v>11</v>
      </c>
      <c r="N583" s="2">
        <v>28</v>
      </c>
      <c r="O583" s="2">
        <v>24</v>
      </c>
      <c r="P583" s="2">
        <v>79</v>
      </c>
      <c r="Q583" s="2">
        <v>128</v>
      </c>
      <c r="R583" s="2">
        <v>16</v>
      </c>
      <c r="S583" s="2">
        <v>23</v>
      </c>
      <c r="T583" s="2">
        <v>14</v>
      </c>
      <c r="U583" s="2">
        <v>75</v>
      </c>
      <c r="V583" s="2">
        <v>57</v>
      </c>
      <c r="W583" s="2" t="s">
        <v>721</v>
      </c>
      <c r="X583" s="2" t="s">
        <v>1834</v>
      </c>
      <c r="Y583" s="2" t="s">
        <v>671</v>
      </c>
      <c r="Z583" s="2" t="s">
        <v>371</v>
      </c>
      <c r="AA583" s="2">
        <v>69.839586999999995</v>
      </c>
      <c r="AB583" s="2">
        <v>4</v>
      </c>
      <c r="AC583" s="2">
        <v>270</v>
      </c>
      <c r="AG583"/>
    </row>
    <row r="584" spans="1:33">
      <c r="A584" s="2">
        <v>1397</v>
      </c>
      <c r="B584" s="2">
        <v>30100160</v>
      </c>
      <c r="C584" s="2" t="s">
        <v>1835</v>
      </c>
      <c r="D584" s="2" t="s">
        <v>30</v>
      </c>
      <c r="E584" s="2" t="s">
        <v>30</v>
      </c>
      <c r="F584" s="2" t="s">
        <v>2</v>
      </c>
      <c r="G584" s="2">
        <v>726</v>
      </c>
      <c r="H584" s="2">
        <v>92</v>
      </c>
      <c r="I584" s="2">
        <v>138</v>
      </c>
      <c r="J584" s="2">
        <v>85</v>
      </c>
      <c r="K584" s="2">
        <v>411</v>
      </c>
      <c r="L584" s="2">
        <v>367</v>
      </c>
      <c r="M584" s="2">
        <v>49</v>
      </c>
      <c r="N584" s="2">
        <v>66</v>
      </c>
      <c r="O584" s="2">
        <v>36</v>
      </c>
      <c r="P584" s="2">
        <v>216</v>
      </c>
      <c r="Q584" s="2">
        <v>359</v>
      </c>
      <c r="R584" s="2">
        <v>43</v>
      </c>
      <c r="S584" s="2">
        <v>72</v>
      </c>
      <c r="T584" s="2">
        <v>49</v>
      </c>
      <c r="U584" s="2">
        <v>195</v>
      </c>
      <c r="V584" s="2">
        <v>167</v>
      </c>
      <c r="W584" s="2" t="s">
        <v>721</v>
      </c>
      <c r="X584" s="2" t="s">
        <v>1836</v>
      </c>
      <c r="Y584" s="2" t="s">
        <v>671</v>
      </c>
      <c r="Z584" s="2" t="s">
        <v>371</v>
      </c>
      <c r="AA584" s="2">
        <v>81.335462000000007</v>
      </c>
      <c r="AB584" s="2">
        <v>4</v>
      </c>
      <c r="AC584" s="2">
        <v>726</v>
      </c>
      <c r="AG584"/>
    </row>
    <row r="585" spans="1:33">
      <c r="A585" s="2">
        <v>1398</v>
      </c>
      <c r="B585" s="2">
        <v>30100170</v>
      </c>
      <c r="C585" s="2" t="s">
        <v>1837</v>
      </c>
      <c r="D585" s="2" t="s">
        <v>30</v>
      </c>
      <c r="E585" s="2" t="s">
        <v>30</v>
      </c>
      <c r="F585" s="2" t="s">
        <v>2</v>
      </c>
      <c r="G585" s="2">
        <v>891</v>
      </c>
      <c r="H585" s="2">
        <v>113</v>
      </c>
      <c r="I585" s="2">
        <v>199</v>
      </c>
      <c r="J585" s="2">
        <v>74</v>
      </c>
      <c r="K585" s="2">
        <v>505</v>
      </c>
      <c r="L585" s="2">
        <v>499</v>
      </c>
      <c r="M585" s="2">
        <v>65</v>
      </c>
      <c r="N585" s="2">
        <v>103</v>
      </c>
      <c r="O585" s="2">
        <v>44</v>
      </c>
      <c r="P585" s="2">
        <v>287</v>
      </c>
      <c r="Q585" s="2">
        <v>392</v>
      </c>
      <c r="R585" s="2">
        <v>48</v>
      </c>
      <c r="S585" s="2">
        <v>96</v>
      </c>
      <c r="T585" s="2">
        <v>30</v>
      </c>
      <c r="U585" s="2">
        <v>218</v>
      </c>
      <c r="V585" s="2">
        <v>180</v>
      </c>
      <c r="W585" s="2" t="s">
        <v>721</v>
      </c>
      <c r="X585" s="2" t="s">
        <v>1838</v>
      </c>
      <c r="Y585" s="2" t="s">
        <v>671</v>
      </c>
      <c r="Z585" s="2" t="s">
        <v>371</v>
      </c>
      <c r="AA585" s="2">
        <v>64.370287000000005</v>
      </c>
      <c r="AB585" s="2">
        <v>4</v>
      </c>
      <c r="AC585" s="2">
        <v>891</v>
      </c>
      <c r="AG585"/>
    </row>
    <row r="586" spans="1:33">
      <c r="A586" s="2">
        <v>1399</v>
      </c>
      <c r="B586" s="2">
        <v>30100180</v>
      </c>
      <c r="C586" s="2" t="s">
        <v>1839</v>
      </c>
      <c r="D586" s="2" t="s">
        <v>30</v>
      </c>
      <c r="E586" s="2" t="s">
        <v>30</v>
      </c>
      <c r="F586" s="2" t="s">
        <v>2</v>
      </c>
      <c r="G586" s="2">
        <v>638</v>
      </c>
      <c r="H586" s="2">
        <v>104</v>
      </c>
      <c r="I586" s="2">
        <v>165</v>
      </c>
      <c r="J586" s="2">
        <v>73</v>
      </c>
      <c r="K586" s="2">
        <v>296</v>
      </c>
      <c r="L586" s="2">
        <v>324</v>
      </c>
      <c r="M586" s="2">
        <v>54</v>
      </c>
      <c r="N586" s="2">
        <v>88</v>
      </c>
      <c r="O586" s="2">
        <v>37</v>
      </c>
      <c r="P586" s="2">
        <v>145</v>
      </c>
      <c r="Q586" s="2">
        <v>314</v>
      </c>
      <c r="R586" s="2">
        <v>50</v>
      </c>
      <c r="S586" s="2">
        <v>77</v>
      </c>
      <c r="T586" s="2">
        <v>36</v>
      </c>
      <c r="U586" s="2">
        <v>151</v>
      </c>
      <c r="V586" s="2">
        <v>107</v>
      </c>
      <c r="W586" s="2" t="s">
        <v>721</v>
      </c>
      <c r="X586" s="2" t="s">
        <v>1840</v>
      </c>
      <c r="Y586" s="2" t="s">
        <v>671</v>
      </c>
      <c r="Z586" s="2" t="s">
        <v>371</v>
      </c>
      <c r="AA586" s="2">
        <v>59.661825999999998</v>
      </c>
      <c r="AB586" s="2">
        <v>4</v>
      </c>
      <c r="AC586" s="2">
        <v>638</v>
      </c>
      <c r="AG586"/>
    </row>
    <row r="587" spans="1:33">
      <c r="A587" s="2">
        <v>1400</v>
      </c>
      <c r="B587" s="2">
        <v>30100190</v>
      </c>
      <c r="C587" s="2" t="s">
        <v>1841</v>
      </c>
      <c r="D587" s="2" t="s">
        <v>30</v>
      </c>
      <c r="E587" s="2" t="s">
        <v>30</v>
      </c>
      <c r="F587" s="2" t="s">
        <v>2</v>
      </c>
      <c r="G587" s="2">
        <v>365</v>
      </c>
      <c r="H587" s="2">
        <v>54</v>
      </c>
      <c r="I587" s="2">
        <v>56</v>
      </c>
      <c r="J587" s="2">
        <v>43</v>
      </c>
      <c r="K587" s="2">
        <v>212</v>
      </c>
      <c r="L587" s="2">
        <v>194</v>
      </c>
      <c r="M587" s="2">
        <v>25</v>
      </c>
      <c r="N587" s="2">
        <v>25</v>
      </c>
      <c r="O587" s="2">
        <v>29</v>
      </c>
      <c r="P587" s="2">
        <v>115</v>
      </c>
      <c r="Q587" s="2">
        <v>171</v>
      </c>
      <c r="R587" s="2">
        <v>29</v>
      </c>
      <c r="S587" s="2">
        <v>31</v>
      </c>
      <c r="T587" s="2">
        <v>14</v>
      </c>
      <c r="U587" s="2">
        <v>97</v>
      </c>
      <c r="V587" s="2">
        <v>91</v>
      </c>
      <c r="W587" s="2" t="s">
        <v>721</v>
      </c>
      <c r="X587" s="2" t="s">
        <v>1842</v>
      </c>
      <c r="Y587" s="2" t="s">
        <v>671</v>
      </c>
      <c r="Z587" s="2" t="s">
        <v>371</v>
      </c>
      <c r="AA587" s="2">
        <v>39.034177</v>
      </c>
      <c r="AB587" s="2">
        <v>4</v>
      </c>
      <c r="AC587" s="2">
        <v>365</v>
      </c>
      <c r="AG587"/>
    </row>
    <row r="588" spans="1:33">
      <c r="A588" s="2">
        <v>1401</v>
      </c>
      <c r="B588" s="2">
        <v>30100210</v>
      </c>
      <c r="C588" s="2" t="s">
        <v>1843</v>
      </c>
      <c r="D588" s="2" t="s">
        <v>30</v>
      </c>
      <c r="E588" s="2" t="s">
        <v>30</v>
      </c>
      <c r="F588" s="2" t="s">
        <v>2</v>
      </c>
      <c r="G588" s="2">
        <v>157</v>
      </c>
      <c r="H588" s="2">
        <v>14</v>
      </c>
      <c r="I588" s="2">
        <v>35</v>
      </c>
      <c r="J588" s="2">
        <v>17</v>
      </c>
      <c r="K588" s="2">
        <v>91</v>
      </c>
      <c r="L588" s="2">
        <v>83</v>
      </c>
      <c r="M588" s="2">
        <v>8</v>
      </c>
      <c r="N588" s="2">
        <v>19</v>
      </c>
      <c r="O588" s="2">
        <v>6</v>
      </c>
      <c r="P588" s="2">
        <v>50</v>
      </c>
      <c r="Q588" s="2">
        <v>74</v>
      </c>
      <c r="R588" s="2">
        <v>6</v>
      </c>
      <c r="S588" s="2">
        <v>16</v>
      </c>
      <c r="T588" s="2">
        <v>11</v>
      </c>
      <c r="U588" s="2">
        <v>41</v>
      </c>
      <c r="V588" s="2">
        <v>36</v>
      </c>
      <c r="W588" s="2" t="s">
        <v>721</v>
      </c>
      <c r="X588" s="2" t="s">
        <v>1844</v>
      </c>
      <c r="Y588" s="2" t="s">
        <v>30</v>
      </c>
      <c r="Z588" s="2" t="s">
        <v>371</v>
      </c>
      <c r="AA588" s="2">
        <v>15.422637</v>
      </c>
      <c r="AB588" s="2">
        <v>1</v>
      </c>
      <c r="AC588" s="2">
        <v>157</v>
      </c>
      <c r="AG588"/>
    </row>
    <row r="589" spans="1:33">
      <c r="A589" s="2">
        <v>1402</v>
      </c>
      <c r="B589" s="2">
        <v>30100090</v>
      </c>
      <c r="C589" s="2" t="s">
        <v>1845</v>
      </c>
      <c r="D589" s="2" t="s">
        <v>30</v>
      </c>
      <c r="E589" s="2" t="s">
        <v>30</v>
      </c>
      <c r="F589" s="2" t="s">
        <v>2</v>
      </c>
      <c r="G589" s="2">
        <v>838</v>
      </c>
      <c r="H589" s="2">
        <v>94</v>
      </c>
      <c r="I589" s="2">
        <v>147</v>
      </c>
      <c r="J589" s="2">
        <v>115</v>
      </c>
      <c r="K589" s="2">
        <v>482</v>
      </c>
      <c r="L589" s="2">
        <v>446</v>
      </c>
      <c r="M589" s="2">
        <v>48</v>
      </c>
      <c r="N589" s="2">
        <v>79</v>
      </c>
      <c r="O589" s="2">
        <v>57</v>
      </c>
      <c r="P589" s="2">
        <v>262</v>
      </c>
      <c r="Q589" s="2">
        <v>392</v>
      </c>
      <c r="R589" s="2">
        <v>46</v>
      </c>
      <c r="S589" s="2">
        <v>68</v>
      </c>
      <c r="T589" s="2">
        <v>58</v>
      </c>
      <c r="U589" s="2">
        <v>220</v>
      </c>
      <c r="V589" s="2">
        <v>151</v>
      </c>
      <c r="W589" s="2" t="s">
        <v>721</v>
      </c>
      <c r="X589" s="2" t="s">
        <v>1846</v>
      </c>
      <c r="Y589" s="2" t="s">
        <v>30</v>
      </c>
      <c r="Z589" s="2" t="s">
        <v>371</v>
      </c>
      <c r="AA589" s="2">
        <v>104.864164</v>
      </c>
      <c r="AB589" s="2">
        <v>4</v>
      </c>
      <c r="AC589" s="2">
        <v>838</v>
      </c>
      <c r="AG589"/>
    </row>
    <row r="590" spans="1:33">
      <c r="A590" s="2">
        <v>1403</v>
      </c>
      <c r="B590" s="2">
        <v>30100110</v>
      </c>
      <c r="C590" s="2" t="s">
        <v>1847</v>
      </c>
      <c r="D590" s="2" t="s">
        <v>30</v>
      </c>
      <c r="E590" s="2" t="s">
        <v>30</v>
      </c>
      <c r="F590" s="2" t="s">
        <v>2</v>
      </c>
      <c r="G590" s="2">
        <v>1237</v>
      </c>
      <c r="H590" s="2">
        <v>166</v>
      </c>
      <c r="I590" s="2">
        <v>220</v>
      </c>
      <c r="J590" s="2">
        <v>165</v>
      </c>
      <c r="K590" s="2">
        <v>686</v>
      </c>
      <c r="L590" s="2">
        <v>624</v>
      </c>
      <c r="M590" s="2">
        <v>95</v>
      </c>
      <c r="N590" s="2">
        <v>102</v>
      </c>
      <c r="O590" s="2">
        <v>71</v>
      </c>
      <c r="P590" s="2">
        <v>356</v>
      </c>
      <c r="Q590" s="2">
        <v>613</v>
      </c>
      <c r="R590" s="2">
        <v>71</v>
      </c>
      <c r="S590" s="2">
        <v>118</v>
      </c>
      <c r="T590" s="2">
        <v>94</v>
      </c>
      <c r="U590" s="2">
        <v>330</v>
      </c>
      <c r="V590" s="2">
        <v>234</v>
      </c>
      <c r="W590" s="2" t="s">
        <v>721</v>
      </c>
      <c r="X590" s="2" t="s">
        <v>1848</v>
      </c>
      <c r="Y590" s="2" t="s">
        <v>30</v>
      </c>
      <c r="Z590" s="2" t="s">
        <v>371</v>
      </c>
      <c r="AA590" s="2">
        <v>59.016097000000002</v>
      </c>
      <c r="AB590" s="2">
        <v>4</v>
      </c>
      <c r="AC590" s="2">
        <v>1237</v>
      </c>
      <c r="AG590"/>
    </row>
    <row r="591" spans="1:33">
      <c r="A591" s="2">
        <v>1404</v>
      </c>
      <c r="B591" s="2">
        <v>30217051</v>
      </c>
      <c r="C591" s="2" t="s">
        <v>1849</v>
      </c>
      <c r="D591" s="2" t="s">
        <v>30</v>
      </c>
      <c r="E591" s="2" t="s">
        <v>75</v>
      </c>
      <c r="F591" s="2" t="s">
        <v>191</v>
      </c>
      <c r="G591" s="2">
        <v>433</v>
      </c>
      <c r="H591" s="2">
        <v>38</v>
      </c>
      <c r="I591" s="2">
        <v>74</v>
      </c>
      <c r="J591" s="2">
        <v>66</v>
      </c>
      <c r="K591" s="2">
        <v>255</v>
      </c>
      <c r="L591" s="2">
        <v>220</v>
      </c>
      <c r="M591" s="2">
        <v>18</v>
      </c>
      <c r="N591" s="2">
        <v>37</v>
      </c>
      <c r="O591" s="2">
        <v>37</v>
      </c>
      <c r="P591" s="2">
        <v>128</v>
      </c>
      <c r="Q591" s="2">
        <v>213</v>
      </c>
      <c r="R591" s="2">
        <v>20</v>
      </c>
      <c r="S591" s="2">
        <v>37</v>
      </c>
      <c r="T591" s="2">
        <v>29</v>
      </c>
      <c r="U591" s="2">
        <v>127</v>
      </c>
      <c r="V591" s="2">
        <v>103</v>
      </c>
      <c r="W591" s="2" t="s">
        <v>734</v>
      </c>
      <c r="X591" s="2" t="s">
        <v>1850</v>
      </c>
      <c r="Y591" s="2" t="s">
        <v>191</v>
      </c>
      <c r="Z591" s="2" t="s">
        <v>371</v>
      </c>
      <c r="AA591" s="2">
        <v>113.544832</v>
      </c>
      <c r="AB591" s="2">
        <v>5</v>
      </c>
      <c r="AC591" s="2">
        <v>433</v>
      </c>
      <c r="AG591"/>
    </row>
    <row r="592" spans="1:33">
      <c r="A592" s="2">
        <v>1405</v>
      </c>
      <c r="B592" s="2">
        <v>30200000</v>
      </c>
      <c r="C592" s="2" t="s">
        <v>1851</v>
      </c>
      <c r="D592" s="2" t="s">
        <v>30</v>
      </c>
      <c r="E592" s="2" t="s">
        <v>75</v>
      </c>
      <c r="F592" s="2" t="s">
        <v>2</v>
      </c>
      <c r="G592" s="2">
        <v>885</v>
      </c>
      <c r="H592" s="2">
        <v>106</v>
      </c>
      <c r="I592" s="2">
        <v>178</v>
      </c>
      <c r="J592" s="2">
        <v>116</v>
      </c>
      <c r="K592" s="2">
        <v>485</v>
      </c>
      <c r="L592" s="2">
        <v>452</v>
      </c>
      <c r="M592" s="2">
        <v>48</v>
      </c>
      <c r="N592" s="2">
        <v>94</v>
      </c>
      <c r="O592" s="2">
        <v>58</v>
      </c>
      <c r="P592" s="2">
        <v>252</v>
      </c>
      <c r="Q592" s="2">
        <v>433</v>
      </c>
      <c r="R592" s="2">
        <v>58</v>
      </c>
      <c r="S592" s="2">
        <v>84</v>
      </c>
      <c r="T592" s="2">
        <v>58</v>
      </c>
      <c r="U592" s="2">
        <v>233</v>
      </c>
      <c r="V592" s="2">
        <v>176</v>
      </c>
      <c r="W592" s="2" t="s">
        <v>721</v>
      </c>
      <c r="X592" s="2" t="s">
        <v>1852</v>
      </c>
      <c r="Y592" s="2" t="s">
        <v>191</v>
      </c>
      <c r="Z592" s="2" t="s">
        <v>371</v>
      </c>
      <c r="AA592" s="2">
        <v>28.927098999999998</v>
      </c>
      <c r="AB592" s="2">
        <v>5</v>
      </c>
      <c r="AC592" s="2">
        <v>885</v>
      </c>
      <c r="AG592"/>
    </row>
    <row r="593" spans="1:33">
      <c r="A593" s="2">
        <v>1406</v>
      </c>
      <c r="B593" s="2">
        <v>30200010</v>
      </c>
      <c r="C593" s="2" t="s">
        <v>1853</v>
      </c>
      <c r="D593" s="2" t="s">
        <v>30</v>
      </c>
      <c r="E593" s="2" t="s">
        <v>75</v>
      </c>
      <c r="F593" s="2" t="s">
        <v>2</v>
      </c>
      <c r="G593" s="2">
        <v>545</v>
      </c>
      <c r="H593" s="2">
        <v>66</v>
      </c>
      <c r="I593" s="2">
        <v>92</v>
      </c>
      <c r="J593" s="2">
        <v>68</v>
      </c>
      <c r="K593" s="2">
        <v>319</v>
      </c>
      <c r="L593" s="2">
        <v>275</v>
      </c>
      <c r="M593" s="2">
        <v>34</v>
      </c>
      <c r="N593" s="2">
        <v>43</v>
      </c>
      <c r="O593" s="2">
        <v>35</v>
      </c>
      <c r="P593" s="2">
        <v>163</v>
      </c>
      <c r="Q593" s="2">
        <v>270</v>
      </c>
      <c r="R593" s="2">
        <v>32</v>
      </c>
      <c r="S593" s="2">
        <v>49</v>
      </c>
      <c r="T593" s="2">
        <v>33</v>
      </c>
      <c r="U593" s="2">
        <v>156</v>
      </c>
      <c r="V593" s="2">
        <v>125</v>
      </c>
      <c r="W593" s="2" t="s">
        <v>721</v>
      </c>
      <c r="X593" s="2" t="s">
        <v>1854</v>
      </c>
      <c r="Y593" s="2" t="s">
        <v>191</v>
      </c>
      <c r="Z593" s="2" t="s">
        <v>371</v>
      </c>
      <c r="AA593" s="2">
        <v>18.818117000000001</v>
      </c>
      <c r="AB593" s="2">
        <v>5</v>
      </c>
      <c r="AC593" s="2">
        <v>545</v>
      </c>
      <c r="AG593"/>
    </row>
    <row r="594" spans="1:33">
      <c r="A594" s="2">
        <v>1407</v>
      </c>
      <c r="B594" s="2">
        <v>30200020</v>
      </c>
      <c r="C594" s="2" t="s">
        <v>1855</v>
      </c>
      <c r="D594" s="2" t="s">
        <v>30</v>
      </c>
      <c r="E594" s="2" t="s">
        <v>75</v>
      </c>
      <c r="F594" s="2" t="s">
        <v>2</v>
      </c>
      <c r="G594" s="2">
        <v>619</v>
      </c>
      <c r="H594" s="2">
        <v>63</v>
      </c>
      <c r="I594" s="2">
        <v>113</v>
      </c>
      <c r="J594" s="2">
        <v>81</v>
      </c>
      <c r="K594" s="2">
        <v>362</v>
      </c>
      <c r="L594" s="2">
        <v>331</v>
      </c>
      <c r="M594" s="2">
        <v>32</v>
      </c>
      <c r="N594" s="2">
        <v>67</v>
      </c>
      <c r="O594" s="2">
        <v>46</v>
      </c>
      <c r="P594" s="2">
        <v>186</v>
      </c>
      <c r="Q594" s="2">
        <v>288</v>
      </c>
      <c r="R594" s="2">
        <v>31</v>
      </c>
      <c r="S594" s="2">
        <v>46</v>
      </c>
      <c r="T594" s="2">
        <v>35</v>
      </c>
      <c r="U594" s="2">
        <v>176</v>
      </c>
      <c r="V594" s="2">
        <v>150</v>
      </c>
      <c r="W594" s="2" t="s">
        <v>721</v>
      </c>
      <c r="X594" s="2" t="s">
        <v>1856</v>
      </c>
      <c r="Y594" s="2" t="s">
        <v>191</v>
      </c>
      <c r="Z594" s="2" t="s">
        <v>371</v>
      </c>
      <c r="AA594" s="2">
        <v>15.564475</v>
      </c>
      <c r="AB594" s="2">
        <v>5</v>
      </c>
      <c r="AC594" s="2">
        <v>619</v>
      </c>
      <c r="AG594"/>
    </row>
    <row r="595" spans="1:33">
      <c r="A595" s="2">
        <v>1408</v>
      </c>
      <c r="B595" s="2">
        <v>30200030</v>
      </c>
      <c r="C595" s="2" t="s">
        <v>1857</v>
      </c>
      <c r="D595" s="2" t="s">
        <v>30</v>
      </c>
      <c r="E595" s="2" t="s">
        <v>75</v>
      </c>
      <c r="F595" s="2" t="s">
        <v>2</v>
      </c>
      <c r="G595" s="2">
        <v>553</v>
      </c>
      <c r="H595" s="2">
        <v>61</v>
      </c>
      <c r="I595" s="2">
        <v>116</v>
      </c>
      <c r="J595" s="2">
        <v>70</v>
      </c>
      <c r="K595" s="2">
        <v>306</v>
      </c>
      <c r="L595" s="2">
        <v>276</v>
      </c>
      <c r="M595" s="2">
        <v>26</v>
      </c>
      <c r="N595" s="2">
        <v>55</v>
      </c>
      <c r="O595" s="2">
        <v>37</v>
      </c>
      <c r="P595" s="2">
        <v>158</v>
      </c>
      <c r="Q595" s="2">
        <v>277</v>
      </c>
      <c r="R595" s="2">
        <v>35</v>
      </c>
      <c r="S595" s="2">
        <v>61</v>
      </c>
      <c r="T595" s="2">
        <v>33</v>
      </c>
      <c r="U595" s="2">
        <v>148</v>
      </c>
      <c r="V595" s="2">
        <v>111</v>
      </c>
      <c r="W595" s="2" t="s">
        <v>721</v>
      </c>
      <c r="X595" s="2" t="s">
        <v>1858</v>
      </c>
      <c r="Y595" s="2" t="s">
        <v>187</v>
      </c>
      <c r="Z595" s="2" t="s">
        <v>371</v>
      </c>
      <c r="AA595" s="2">
        <v>13.690365999999999</v>
      </c>
      <c r="AB595" s="2">
        <v>5</v>
      </c>
      <c r="AC595" s="2">
        <v>553</v>
      </c>
      <c r="AG595"/>
    </row>
    <row r="596" spans="1:33">
      <c r="A596" s="2">
        <v>1411</v>
      </c>
      <c r="B596" s="2">
        <v>50800010</v>
      </c>
      <c r="C596" s="2" t="s">
        <v>1859</v>
      </c>
      <c r="D596" s="2" t="s">
        <v>27</v>
      </c>
      <c r="E596" s="2" t="s">
        <v>67</v>
      </c>
      <c r="F596" s="2" t="s">
        <v>2</v>
      </c>
      <c r="G596" s="2">
        <v>493</v>
      </c>
      <c r="H596" s="2">
        <v>45</v>
      </c>
      <c r="I596" s="2">
        <v>100</v>
      </c>
      <c r="J596" s="2">
        <v>53</v>
      </c>
      <c r="K596" s="2">
        <v>295</v>
      </c>
      <c r="L596" s="2">
        <v>265</v>
      </c>
      <c r="M596" s="2">
        <v>17</v>
      </c>
      <c r="N596" s="2">
        <v>55</v>
      </c>
      <c r="O596" s="2">
        <v>33</v>
      </c>
      <c r="P596" s="2">
        <v>160</v>
      </c>
      <c r="Q596" s="2">
        <v>228</v>
      </c>
      <c r="R596" s="2">
        <v>28</v>
      </c>
      <c r="S596" s="2">
        <v>45</v>
      </c>
      <c r="T596" s="2">
        <v>20</v>
      </c>
      <c r="U596" s="2">
        <v>135</v>
      </c>
      <c r="V596" s="2">
        <v>110</v>
      </c>
      <c r="W596" s="2" t="s">
        <v>721</v>
      </c>
      <c r="X596" s="2" t="s">
        <v>1860</v>
      </c>
      <c r="Y596" s="2" t="s">
        <v>64</v>
      </c>
      <c r="Z596" s="2" t="s">
        <v>243</v>
      </c>
      <c r="AA596" s="2">
        <v>12.042712999999999</v>
      </c>
      <c r="AB596" s="2">
        <v>1</v>
      </c>
      <c r="AC596" s="2">
        <v>493</v>
      </c>
      <c r="AG596"/>
    </row>
    <row r="597" spans="1:33">
      <c r="A597" s="2">
        <v>1413</v>
      </c>
      <c r="B597" s="2">
        <v>50400000</v>
      </c>
      <c r="C597" s="2" t="s">
        <v>1861</v>
      </c>
      <c r="D597" s="2" t="s">
        <v>27</v>
      </c>
      <c r="E597" s="2" t="s">
        <v>64</v>
      </c>
      <c r="F597" s="2" t="s">
        <v>2</v>
      </c>
      <c r="G597" s="2">
        <v>535</v>
      </c>
      <c r="H597" s="2">
        <v>51</v>
      </c>
      <c r="I597" s="2">
        <v>82</v>
      </c>
      <c r="J597" s="2">
        <v>75</v>
      </c>
      <c r="K597" s="2">
        <v>327</v>
      </c>
      <c r="L597" s="2">
        <v>303</v>
      </c>
      <c r="M597" s="2">
        <v>29</v>
      </c>
      <c r="N597" s="2">
        <v>44</v>
      </c>
      <c r="O597" s="2">
        <v>46</v>
      </c>
      <c r="P597" s="2">
        <v>184</v>
      </c>
      <c r="Q597" s="2">
        <v>232</v>
      </c>
      <c r="R597" s="2">
        <v>22</v>
      </c>
      <c r="S597" s="2">
        <v>38</v>
      </c>
      <c r="T597" s="2">
        <v>29</v>
      </c>
      <c r="U597" s="2">
        <v>143</v>
      </c>
      <c r="V597" s="2">
        <v>129</v>
      </c>
      <c r="W597" s="2" t="s">
        <v>721</v>
      </c>
      <c r="X597" s="2" t="s">
        <v>1862</v>
      </c>
      <c r="Y597" s="2" t="s">
        <v>64</v>
      </c>
      <c r="Z597" s="2" t="s">
        <v>243</v>
      </c>
      <c r="AA597" s="2">
        <v>54.858128999999998</v>
      </c>
      <c r="AB597" s="2">
        <v>1</v>
      </c>
      <c r="AC597" s="2">
        <v>535</v>
      </c>
      <c r="AG597"/>
    </row>
    <row r="598" spans="1:33">
      <c r="A598" s="2">
        <v>1414</v>
      </c>
      <c r="B598" s="2">
        <v>50800000</v>
      </c>
      <c r="C598" s="2" t="s">
        <v>1863</v>
      </c>
      <c r="D598" s="2" t="s">
        <v>27</v>
      </c>
      <c r="E598" s="2" t="s">
        <v>67</v>
      </c>
      <c r="F598" s="2" t="s">
        <v>2</v>
      </c>
      <c r="G598" s="2">
        <v>491</v>
      </c>
      <c r="H598" s="2">
        <v>70</v>
      </c>
      <c r="I598" s="2">
        <v>76</v>
      </c>
      <c r="J598" s="2">
        <v>54</v>
      </c>
      <c r="K598" s="2">
        <v>291</v>
      </c>
      <c r="L598" s="2">
        <v>256</v>
      </c>
      <c r="M598" s="2">
        <v>35</v>
      </c>
      <c r="N598" s="2">
        <v>43</v>
      </c>
      <c r="O598" s="2">
        <v>31</v>
      </c>
      <c r="P598" s="2">
        <v>147</v>
      </c>
      <c r="Q598" s="2">
        <v>235</v>
      </c>
      <c r="R598" s="2">
        <v>35</v>
      </c>
      <c r="S598" s="2">
        <v>33</v>
      </c>
      <c r="T598" s="2">
        <v>23</v>
      </c>
      <c r="U598" s="2">
        <v>144</v>
      </c>
      <c r="V598" s="2">
        <v>114</v>
      </c>
      <c r="W598" s="2" t="s">
        <v>721</v>
      </c>
      <c r="X598" s="2" t="s">
        <v>1864</v>
      </c>
      <c r="Y598" s="2" t="s">
        <v>64</v>
      </c>
      <c r="Z598" s="2" t="s">
        <v>243</v>
      </c>
      <c r="AA598" s="2">
        <v>41.672927999999999</v>
      </c>
      <c r="AB598" s="2">
        <v>1</v>
      </c>
      <c r="AC598" s="2">
        <v>491</v>
      </c>
      <c r="AG598"/>
    </row>
    <row r="599" spans="1:33">
      <c r="A599" s="2">
        <v>1415</v>
      </c>
      <c r="B599" s="2">
        <v>50400010</v>
      </c>
      <c r="C599" s="2" t="s">
        <v>1865</v>
      </c>
      <c r="D599" s="2" t="s">
        <v>27</v>
      </c>
      <c r="E599" s="2" t="s">
        <v>64</v>
      </c>
      <c r="F599" s="2" t="s">
        <v>2</v>
      </c>
      <c r="G599" s="2">
        <v>280</v>
      </c>
      <c r="H599" s="2">
        <v>24</v>
      </c>
      <c r="I599" s="2">
        <v>44</v>
      </c>
      <c r="J599" s="2">
        <v>36</v>
      </c>
      <c r="K599" s="2">
        <v>176</v>
      </c>
      <c r="L599" s="2">
        <v>138</v>
      </c>
      <c r="M599" s="2">
        <v>12</v>
      </c>
      <c r="N599" s="2">
        <v>23</v>
      </c>
      <c r="O599" s="2">
        <v>17</v>
      </c>
      <c r="P599" s="2">
        <v>86</v>
      </c>
      <c r="Q599" s="2">
        <v>142</v>
      </c>
      <c r="R599" s="2">
        <v>12</v>
      </c>
      <c r="S599" s="2">
        <v>21</v>
      </c>
      <c r="T599" s="2">
        <v>19</v>
      </c>
      <c r="U599" s="2">
        <v>90</v>
      </c>
      <c r="V599" s="2">
        <v>68</v>
      </c>
      <c r="W599" s="2" t="s">
        <v>721</v>
      </c>
      <c r="X599" s="2" t="s">
        <v>1866</v>
      </c>
      <c r="Y599" s="2" t="s">
        <v>64</v>
      </c>
      <c r="Z599" s="2" t="s">
        <v>243</v>
      </c>
      <c r="AA599" s="2">
        <v>19.073218000000001</v>
      </c>
      <c r="AB599" s="2">
        <v>1</v>
      </c>
      <c r="AC599" s="2">
        <v>280</v>
      </c>
      <c r="AG599"/>
    </row>
    <row r="600" spans="1:33">
      <c r="A600" s="2">
        <v>1416</v>
      </c>
      <c r="B600" s="2">
        <v>60517007</v>
      </c>
      <c r="C600" s="2" t="s">
        <v>1867</v>
      </c>
      <c r="D600" s="2" t="s">
        <v>28</v>
      </c>
      <c r="E600" s="2" t="s">
        <v>72</v>
      </c>
      <c r="F600" s="2" t="s">
        <v>152</v>
      </c>
      <c r="G600" s="2">
        <v>510</v>
      </c>
      <c r="H600" s="2">
        <v>81</v>
      </c>
      <c r="I600" s="2">
        <v>101</v>
      </c>
      <c r="J600" s="2">
        <v>60</v>
      </c>
      <c r="K600" s="2">
        <v>268</v>
      </c>
      <c r="L600" s="2">
        <v>257</v>
      </c>
      <c r="M600" s="2">
        <v>43</v>
      </c>
      <c r="N600" s="2">
        <v>50</v>
      </c>
      <c r="O600" s="2">
        <v>29</v>
      </c>
      <c r="P600" s="2">
        <v>135</v>
      </c>
      <c r="Q600" s="2">
        <v>253</v>
      </c>
      <c r="R600" s="2">
        <v>38</v>
      </c>
      <c r="S600" s="2">
        <v>51</v>
      </c>
      <c r="T600" s="2">
        <v>31</v>
      </c>
      <c r="U600" s="2">
        <v>133</v>
      </c>
      <c r="V600" s="2">
        <v>91</v>
      </c>
      <c r="W600" s="2" t="s">
        <v>734</v>
      </c>
      <c r="X600" s="2" t="s">
        <v>1868</v>
      </c>
      <c r="Y600" s="2" t="s">
        <v>152</v>
      </c>
      <c r="Z600" s="2" t="s">
        <v>243</v>
      </c>
      <c r="AA600" s="2">
        <v>257.31950499999999</v>
      </c>
      <c r="AB600" s="2">
        <v>3</v>
      </c>
      <c r="AC600" s="2">
        <v>510</v>
      </c>
      <c r="AG600"/>
    </row>
    <row r="601" spans="1:33">
      <c r="A601" s="2">
        <v>1417</v>
      </c>
      <c r="B601" s="2">
        <v>60511008</v>
      </c>
      <c r="C601" s="2" t="s">
        <v>1869</v>
      </c>
      <c r="D601" s="2" t="s">
        <v>28</v>
      </c>
      <c r="E601" s="2" t="s">
        <v>72</v>
      </c>
      <c r="F601" s="2" t="s">
        <v>152</v>
      </c>
      <c r="G601" s="2">
        <v>409</v>
      </c>
      <c r="H601" s="2">
        <v>28</v>
      </c>
      <c r="I601" s="2">
        <v>72</v>
      </c>
      <c r="J601" s="2">
        <v>86</v>
      </c>
      <c r="K601" s="2">
        <v>223</v>
      </c>
      <c r="L601" s="2">
        <v>215</v>
      </c>
      <c r="M601" s="2">
        <v>13</v>
      </c>
      <c r="N601" s="2">
        <v>39</v>
      </c>
      <c r="O601" s="2">
        <v>45</v>
      </c>
      <c r="P601" s="2">
        <v>118</v>
      </c>
      <c r="Q601" s="2">
        <v>194</v>
      </c>
      <c r="R601" s="2">
        <v>15</v>
      </c>
      <c r="S601" s="2">
        <v>33</v>
      </c>
      <c r="T601" s="2">
        <v>41</v>
      </c>
      <c r="U601" s="2">
        <v>105</v>
      </c>
      <c r="V601" s="2">
        <v>76</v>
      </c>
      <c r="W601" s="2" t="s">
        <v>773</v>
      </c>
      <c r="X601" s="2" t="s">
        <v>1870</v>
      </c>
      <c r="Y601" s="2" t="s">
        <v>152</v>
      </c>
      <c r="Z601" s="2" t="s">
        <v>243</v>
      </c>
      <c r="AA601" s="2">
        <v>1797.7841530000001</v>
      </c>
      <c r="AB601" s="2">
        <v>3</v>
      </c>
      <c r="AC601" s="2">
        <v>409</v>
      </c>
      <c r="AG601"/>
    </row>
    <row r="602" spans="1:33">
      <c r="A602" s="2">
        <v>1418</v>
      </c>
      <c r="B602" s="2">
        <v>60511015</v>
      </c>
      <c r="C602" s="2" t="s">
        <v>1871</v>
      </c>
      <c r="D602" s="2" t="s">
        <v>28</v>
      </c>
      <c r="E602" s="2" t="s">
        <v>72</v>
      </c>
      <c r="F602" s="2" t="s">
        <v>152</v>
      </c>
      <c r="G602" s="2">
        <v>440</v>
      </c>
      <c r="H602" s="2">
        <v>44</v>
      </c>
      <c r="I602" s="2">
        <v>62</v>
      </c>
      <c r="J602" s="2">
        <v>127</v>
      </c>
      <c r="K602" s="2">
        <v>207</v>
      </c>
      <c r="L602" s="2">
        <v>204</v>
      </c>
      <c r="M602" s="2">
        <v>21</v>
      </c>
      <c r="N602" s="2">
        <v>29</v>
      </c>
      <c r="O602" s="2">
        <v>61</v>
      </c>
      <c r="P602" s="2">
        <v>93</v>
      </c>
      <c r="Q602" s="2">
        <v>236</v>
      </c>
      <c r="R602" s="2">
        <v>23</v>
      </c>
      <c r="S602" s="2">
        <v>33</v>
      </c>
      <c r="T602" s="2">
        <v>66</v>
      </c>
      <c r="U602" s="2">
        <v>114</v>
      </c>
      <c r="V602" s="2">
        <v>81</v>
      </c>
      <c r="W602" s="2" t="s">
        <v>773</v>
      </c>
      <c r="X602" s="2" t="s">
        <v>1872</v>
      </c>
      <c r="Y602" s="2" t="s">
        <v>3</v>
      </c>
      <c r="Z602" s="2" t="s">
        <v>243</v>
      </c>
      <c r="AA602" s="2">
        <v>1339.4114259999999</v>
      </c>
      <c r="AB602" s="2">
        <v>3</v>
      </c>
      <c r="AC602" s="2">
        <v>440</v>
      </c>
      <c r="AG602"/>
    </row>
    <row r="603" spans="1:33">
      <c r="A603" s="2">
        <v>1419</v>
      </c>
      <c r="B603" s="2">
        <v>60511024</v>
      </c>
      <c r="C603" s="2" t="s">
        <v>1873</v>
      </c>
      <c r="D603" s="2" t="s">
        <v>28</v>
      </c>
      <c r="E603" s="2" t="s">
        <v>72</v>
      </c>
      <c r="F603" s="2" t="s">
        <v>152</v>
      </c>
      <c r="G603" s="2">
        <v>282</v>
      </c>
      <c r="H603" s="2">
        <v>19</v>
      </c>
      <c r="I603" s="2">
        <v>39</v>
      </c>
      <c r="J603" s="2">
        <v>36</v>
      </c>
      <c r="K603" s="2">
        <v>188</v>
      </c>
      <c r="L603" s="2">
        <v>151</v>
      </c>
      <c r="M603" s="2">
        <v>9</v>
      </c>
      <c r="N603" s="2">
        <v>20</v>
      </c>
      <c r="O603" s="2">
        <v>16</v>
      </c>
      <c r="P603" s="2">
        <v>106</v>
      </c>
      <c r="Q603" s="2">
        <v>131</v>
      </c>
      <c r="R603" s="2">
        <v>10</v>
      </c>
      <c r="S603" s="2">
        <v>19</v>
      </c>
      <c r="T603" s="2">
        <v>20</v>
      </c>
      <c r="U603" s="2">
        <v>82</v>
      </c>
      <c r="V603" s="2">
        <v>72</v>
      </c>
      <c r="W603" s="2" t="s">
        <v>773</v>
      </c>
      <c r="X603" s="2" t="s">
        <v>1874</v>
      </c>
      <c r="Y603" s="2" t="s">
        <v>3</v>
      </c>
      <c r="Z603" s="2" t="s">
        <v>243</v>
      </c>
      <c r="AA603" s="2">
        <v>886.93187599999999</v>
      </c>
      <c r="AB603" s="2">
        <v>3</v>
      </c>
      <c r="AC603" s="2">
        <v>282</v>
      </c>
      <c r="AG603"/>
    </row>
    <row r="604" spans="1:33">
      <c r="A604" s="2">
        <v>1420</v>
      </c>
      <c r="B604" s="2">
        <v>60500030</v>
      </c>
      <c r="C604" s="2" t="s">
        <v>1875</v>
      </c>
      <c r="D604" s="2" t="s">
        <v>28</v>
      </c>
      <c r="E604" s="2" t="s">
        <v>72</v>
      </c>
      <c r="F604" s="2" t="s">
        <v>2</v>
      </c>
      <c r="G604" s="2">
        <v>876</v>
      </c>
      <c r="H604" s="2">
        <v>104</v>
      </c>
      <c r="I604" s="2">
        <v>204</v>
      </c>
      <c r="J604" s="2">
        <v>112</v>
      </c>
      <c r="K604" s="2">
        <v>456</v>
      </c>
      <c r="L604" s="2">
        <v>435</v>
      </c>
      <c r="M604" s="2">
        <v>51</v>
      </c>
      <c r="N604" s="2">
        <v>103</v>
      </c>
      <c r="O604" s="2">
        <v>64</v>
      </c>
      <c r="P604" s="2">
        <v>217</v>
      </c>
      <c r="Q604" s="2">
        <v>441</v>
      </c>
      <c r="R604" s="2">
        <v>53</v>
      </c>
      <c r="S604" s="2">
        <v>101</v>
      </c>
      <c r="T604" s="2">
        <v>48</v>
      </c>
      <c r="U604" s="2">
        <v>239</v>
      </c>
      <c r="V604" s="2">
        <v>200</v>
      </c>
      <c r="W604" s="2" t="s">
        <v>721</v>
      </c>
      <c r="X604" s="2" t="s">
        <v>1876</v>
      </c>
      <c r="Y604" s="2" t="s">
        <v>637</v>
      </c>
      <c r="Z604" s="2" t="s">
        <v>243</v>
      </c>
      <c r="AA604" s="2">
        <v>111.71747000000001</v>
      </c>
      <c r="AB604" s="2">
        <v>3</v>
      </c>
      <c r="AC604" s="2">
        <v>876</v>
      </c>
      <c r="AG604"/>
    </row>
    <row r="605" spans="1:33">
      <c r="A605" s="2">
        <v>1421</v>
      </c>
      <c r="B605" s="2">
        <v>60500060</v>
      </c>
      <c r="C605" s="2" t="s">
        <v>1877</v>
      </c>
      <c r="D605" s="2" t="s">
        <v>28</v>
      </c>
      <c r="E605" s="2" t="s">
        <v>72</v>
      </c>
      <c r="F605" s="2" t="s">
        <v>2</v>
      </c>
      <c r="G605" s="2">
        <v>321</v>
      </c>
      <c r="H605" s="2">
        <v>39</v>
      </c>
      <c r="I605" s="2">
        <v>63</v>
      </c>
      <c r="J605" s="2">
        <v>14</v>
      </c>
      <c r="K605" s="2">
        <v>205</v>
      </c>
      <c r="L605" s="2">
        <v>173</v>
      </c>
      <c r="M605" s="2">
        <v>22</v>
      </c>
      <c r="N605" s="2">
        <v>39</v>
      </c>
      <c r="O605" s="2">
        <v>5</v>
      </c>
      <c r="P605" s="2">
        <v>107</v>
      </c>
      <c r="Q605" s="2">
        <v>148</v>
      </c>
      <c r="R605" s="2">
        <v>17</v>
      </c>
      <c r="S605" s="2">
        <v>24</v>
      </c>
      <c r="T605" s="2">
        <v>9</v>
      </c>
      <c r="U605" s="2">
        <v>98</v>
      </c>
      <c r="V605" s="2">
        <v>71</v>
      </c>
      <c r="W605" s="2" t="s">
        <v>721</v>
      </c>
      <c r="X605" s="2" t="s">
        <v>1878</v>
      </c>
      <c r="Y605" s="2" t="s">
        <v>639</v>
      </c>
      <c r="Z605" s="2" t="s">
        <v>243</v>
      </c>
      <c r="AA605" s="2">
        <v>36.144261</v>
      </c>
      <c r="AB605" s="2">
        <v>3</v>
      </c>
      <c r="AC605" s="2">
        <v>321</v>
      </c>
      <c r="AG605"/>
    </row>
    <row r="606" spans="1:33">
      <c r="A606" s="2">
        <v>1422</v>
      </c>
      <c r="B606" s="2">
        <v>10317339</v>
      </c>
      <c r="C606" s="2" t="s">
        <v>1879</v>
      </c>
      <c r="D606" s="2" t="s">
        <v>33</v>
      </c>
      <c r="E606" s="2" t="s">
        <v>94</v>
      </c>
      <c r="F606" s="2" t="s">
        <v>2</v>
      </c>
      <c r="G606" s="2">
        <v>746</v>
      </c>
      <c r="H606" s="2">
        <v>67</v>
      </c>
      <c r="I606" s="2">
        <v>117</v>
      </c>
      <c r="J606" s="2">
        <v>118</v>
      </c>
      <c r="K606" s="2">
        <v>444</v>
      </c>
      <c r="L606" s="2">
        <v>390</v>
      </c>
      <c r="M606" s="2">
        <v>40</v>
      </c>
      <c r="N606" s="2">
        <v>71</v>
      </c>
      <c r="O606" s="2">
        <v>53</v>
      </c>
      <c r="P606" s="2">
        <v>226</v>
      </c>
      <c r="Q606" s="2">
        <v>356</v>
      </c>
      <c r="R606" s="2">
        <v>27</v>
      </c>
      <c r="S606" s="2">
        <v>46</v>
      </c>
      <c r="T606" s="2">
        <v>65</v>
      </c>
      <c r="U606" s="2">
        <v>218</v>
      </c>
      <c r="V606" s="2">
        <v>161</v>
      </c>
      <c r="W606" s="2" t="s">
        <v>734</v>
      </c>
      <c r="X606" s="2" t="s">
        <v>1880</v>
      </c>
      <c r="Y606" s="2" t="s">
        <v>94</v>
      </c>
      <c r="Z606" s="2" t="s">
        <v>249</v>
      </c>
      <c r="AA606" s="2">
        <v>182.29216</v>
      </c>
      <c r="AB606" s="2">
        <v>11</v>
      </c>
      <c r="AC606" s="2">
        <v>746</v>
      </c>
      <c r="AG606"/>
    </row>
    <row r="607" spans="1:33">
      <c r="A607" s="2">
        <v>1423</v>
      </c>
      <c r="B607" s="2">
        <v>10317322</v>
      </c>
      <c r="C607" s="2" t="s">
        <v>1881</v>
      </c>
      <c r="D607" s="2" t="s">
        <v>33</v>
      </c>
      <c r="E607" s="2" t="s">
        <v>94</v>
      </c>
      <c r="F607" s="2" t="s">
        <v>2</v>
      </c>
      <c r="G607" s="2">
        <v>371</v>
      </c>
      <c r="H607" s="2">
        <v>27</v>
      </c>
      <c r="I607" s="2">
        <v>65</v>
      </c>
      <c r="J607" s="2">
        <v>57</v>
      </c>
      <c r="K607" s="2">
        <v>222</v>
      </c>
      <c r="L607" s="2">
        <v>185</v>
      </c>
      <c r="M607" s="2">
        <v>16</v>
      </c>
      <c r="N607" s="2">
        <v>29</v>
      </c>
      <c r="O607" s="2">
        <v>26</v>
      </c>
      <c r="P607" s="2">
        <v>114</v>
      </c>
      <c r="Q607" s="2">
        <v>186</v>
      </c>
      <c r="R607" s="2">
        <v>11</v>
      </c>
      <c r="S607" s="2">
        <v>36</v>
      </c>
      <c r="T607" s="2">
        <v>31</v>
      </c>
      <c r="U607" s="2">
        <v>108</v>
      </c>
      <c r="V607" s="2">
        <v>73</v>
      </c>
      <c r="W607" s="2" t="s">
        <v>734</v>
      </c>
      <c r="X607" s="2" t="s">
        <v>1882</v>
      </c>
      <c r="Y607" s="2" t="s">
        <v>94</v>
      </c>
      <c r="Z607" s="2" t="s">
        <v>249</v>
      </c>
      <c r="AA607" s="2">
        <v>255.42579799999999</v>
      </c>
      <c r="AB607" s="2">
        <v>11</v>
      </c>
      <c r="AC607" s="2">
        <v>371</v>
      </c>
      <c r="AG607"/>
    </row>
    <row r="608" spans="1:33">
      <c r="A608" s="2">
        <v>1424</v>
      </c>
      <c r="B608" s="2">
        <v>10317312</v>
      </c>
      <c r="C608" s="2" t="s">
        <v>1883</v>
      </c>
      <c r="D608" s="2" t="s">
        <v>33</v>
      </c>
      <c r="E608" s="2" t="s">
        <v>94</v>
      </c>
      <c r="F608" s="2" t="s">
        <v>2</v>
      </c>
      <c r="G608" s="2">
        <v>382</v>
      </c>
      <c r="H608" s="2">
        <v>36</v>
      </c>
      <c r="I608" s="2">
        <v>59</v>
      </c>
      <c r="J608" s="2">
        <v>51</v>
      </c>
      <c r="K608" s="2">
        <v>236</v>
      </c>
      <c r="L608" s="2">
        <v>189</v>
      </c>
      <c r="M608" s="2">
        <v>15</v>
      </c>
      <c r="N608" s="2">
        <v>29</v>
      </c>
      <c r="O608" s="2">
        <v>26</v>
      </c>
      <c r="P608" s="2">
        <v>119</v>
      </c>
      <c r="Q608" s="2">
        <v>193</v>
      </c>
      <c r="R608" s="2">
        <v>21</v>
      </c>
      <c r="S608" s="2">
        <v>30</v>
      </c>
      <c r="T608" s="2">
        <v>25</v>
      </c>
      <c r="U608" s="2">
        <v>117</v>
      </c>
      <c r="V608" s="2">
        <v>89</v>
      </c>
      <c r="W608" s="2" t="s">
        <v>734</v>
      </c>
      <c r="X608" s="2" t="s">
        <v>1884</v>
      </c>
      <c r="Y608" s="2" t="s">
        <v>94</v>
      </c>
      <c r="Z608" s="2" t="s">
        <v>249</v>
      </c>
      <c r="AA608" s="2">
        <v>235.44144499999999</v>
      </c>
      <c r="AB608" s="2">
        <v>11</v>
      </c>
      <c r="AC608" s="2">
        <v>382</v>
      </c>
      <c r="AG608"/>
    </row>
    <row r="609" spans="1:33">
      <c r="A609" s="2">
        <v>1426</v>
      </c>
      <c r="B609" s="2">
        <v>10317008</v>
      </c>
      <c r="C609" s="2" t="s">
        <v>875</v>
      </c>
      <c r="D609" s="2" t="s">
        <v>33</v>
      </c>
      <c r="E609" s="2" t="s">
        <v>94</v>
      </c>
      <c r="F609" s="2" t="s">
        <v>2</v>
      </c>
      <c r="G609" s="2">
        <v>250</v>
      </c>
      <c r="H609" s="2">
        <v>23</v>
      </c>
      <c r="I609" s="2">
        <v>33</v>
      </c>
      <c r="J609" s="2">
        <v>28</v>
      </c>
      <c r="K609" s="2">
        <v>166</v>
      </c>
      <c r="L609" s="2">
        <v>119</v>
      </c>
      <c r="M609" s="2">
        <v>10</v>
      </c>
      <c r="N609" s="2">
        <v>17</v>
      </c>
      <c r="O609" s="2">
        <v>13</v>
      </c>
      <c r="P609" s="2">
        <v>79</v>
      </c>
      <c r="Q609" s="2">
        <v>131</v>
      </c>
      <c r="R609" s="2">
        <v>13</v>
      </c>
      <c r="S609" s="2">
        <v>16</v>
      </c>
      <c r="T609" s="2">
        <v>15</v>
      </c>
      <c r="U609" s="2">
        <v>87</v>
      </c>
      <c r="V609" s="2">
        <v>61</v>
      </c>
      <c r="W609" s="2" t="s">
        <v>734</v>
      </c>
      <c r="X609" s="2" t="s">
        <v>1885</v>
      </c>
      <c r="Y609" s="2" t="s">
        <v>94</v>
      </c>
      <c r="Z609" s="2" t="s">
        <v>249</v>
      </c>
      <c r="AA609" s="2">
        <v>3077.9015589999999</v>
      </c>
      <c r="AB609" s="2">
        <v>11</v>
      </c>
      <c r="AC609" s="2">
        <v>250</v>
      </c>
      <c r="AG609"/>
    </row>
    <row r="610" spans="1:33">
      <c r="A610" s="2">
        <v>1429</v>
      </c>
      <c r="B610" s="2">
        <v>30211020</v>
      </c>
      <c r="C610" s="2" t="s">
        <v>1886</v>
      </c>
      <c r="D610" s="2" t="s">
        <v>30</v>
      </c>
      <c r="E610" s="2" t="s">
        <v>75</v>
      </c>
      <c r="F610" s="2" t="s">
        <v>191</v>
      </c>
      <c r="G610" s="2">
        <v>591</v>
      </c>
      <c r="H610" s="2">
        <v>53</v>
      </c>
      <c r="I610" s="2">
        <v>100</v>
      </c>
      <c r="J610" s="2">
        <v>76</v>
      </c>
      <c r="K610" s="2">
        <v>362</v>
      </c>
      <c r="L610" s="2">
        <v>285</v>
      </c>
      <c r="M610" s="2">
        <v>28</v>
      </c>
      <c r="N610" s="2">
        <v>43</v>
      </c>
      <c r="O610" s="2">
        <v>31</v>
      </c>
      <c r="P610" s="2">
        <v>183</v>
      </c>
      <c r="Q610" s="2">
        <v>306</v>
      </c>
      <c r="R610" s="2">
        <v>25</v>
      </c>
      <c r="S610" s="2">
        <v>57</v>
      </c>
      <c r="T610" s="2">
        <v>45</v>
      </c>
      <c r="U610" s="2">
        <v>179</v>
      </c>
      <c r="V610" s="2">
        <v>131</v>
      </c>
      <c r="W610" s="2" t="s">
        <v>773</v>
      </c>
      <c r="X610" s="2" t="s">
        <v>1887</v>
      </c>
      <c r="Y610" s="2" t="s">
        <v>191</v>
      </c>
      <c r="Z610" s="2" t="s">
        <v>371</v>
      </c>
      <c r="AA610" s="2">
        <v>994.83120899999994</v>
      </c>
      <c r="AB610" s="2">
        <v>5</v>
      </c>
      <c r="AC610" s="2">
        <v>591</v>
      </c>
      <c r="AG610"/>
    </row>
    <row r="611" spans="1:33">
      <c r="A611" s="2">
        <v>1430</v>
      </c>
      <c r="B611" s="2">
        <v>30211051</v>
      </c>
      <c r="C611" s="2" t="s">
        <v>1888</v>
      </c>
      <c r="D611" s="2" t="s">
        <v>30</v>
      </c>
      <c r="E611" s="2" t="s">
        <v>75</v>
      </c>
      <c r="F611" s="2" t="s">
        <v>191</v>
      </c>
      <c r="G611" s="2">
        <v>633</v>
      </c>
      <c r="H611" s="2">
        <v>67</v>
      </c>
      <c r="I611" s="2">
        <v>98</v>
      </c>
      <c r="J611" s="2">
        <v>77</v>
      </c>
      <c r="K611" s="2">
        <v>391</v>
      </c>
      <c r="L611" s="2">
        <v>335</v>
      </c>
      <c r="M611" s="2">
        <v>39</v>
      </c>
      <c r="N611" s="2">
        <v>51</v>
      </c>
      <c r="O611" s="2">
        <v>43</v>
      </c>
      <c r="P611" s="2">
        <v>202</v>
      </c>
      <c r="Q611" s="2">
        <v>298</v>
      </c>
      <c r="R611" s="2">
        <v>28</v>
      </c>
      <c r="S611" s="2">
        <v>47</v>
      </c>
      <c r="T611" s="2">
        <v>34</v>
      </c>
      <c r="U611" s="2">
        <v>189</v>
      </c>
      <c r="V611" s="2">
        <v>142</v>
      </c>
      <c r="W611" s="2" t="s">
        <v>773</v>
      </c>
      <c r="X611" s="2" t="s">
        <v>1889</v>
      </c>
      <c r="Y611" s="2" t="s">
        <v>191</v>
      </c>
      <c r="Z611" s="2" t="s">
        <v>371</v>
      </c>
      <c r="AA611" s="2">
        <v>1928.2275360000001</v>
      </c>
      <c r="AB611" s="2">
        <v>5</v>
      </c>
      <c r="AC611" s="2">
        <v>633</v>
      </c>
      <c r="AG611"/>
    </row>
    <row r="612" spans="1:33">
      <c r="A612" s="2">
        <v>1431</v>
      </c>
      <c r="B612" s="2">
        <v>30211063</v>
      </c>
      <c r="C612" s="2" t="s">
        <v>1890</v>
      </c>
      <c r="D612" s="2" t="s">
        <v>30</v>
      </c>
      <c r="E612" s="2" t="s">
        <v>75</v>
      </c>
      <c r="F612" s="2" t="s">
        <v>191</v>
      </c>
      <c r="G612" s="2">
        <v>467</v>
      </c>
      <c r="H612" s="2">
        <v>34</v>
      </c>
      <c r="I612" s="2">
        <v>58</v>
      </c>
      <c r="J612" s="2">
        <v>149</v>
      </c>
      <c r="K612" s="2">
        <v>226</v>
      </c>
      <c r="L612" s="2">
        <v>232</v>
      </c>
      <c r="M612" s="2">
        <v>13</v>
      </c>
      <c r="N612" s="2">
        <v>31</v>
      </c>
      <c r="O612" s="2">
        <v>66</v>
      </c>
      <c r="P612" s="2">
        <v>122</v>
      </c>
      <c r="Q612" s="2">
        <v>235</v>
      </c>
      <c r="R612" s="2">
        <v>21</v>
      </c>
      <c r="S612" s="2">
        <v>27</v>
      </c>
      <c r="T612" s="2">
        <v>83</v>
      </c>
      <c r="U612" s="2">
        <v>104</v>
      </c>
      <c r="V612" s="2">
        <v>85</v>
      </c>
      <c r="W612" s="2" t="s">
        <v>773</v>
      </c>
      <c r="X612" s="2" t="s">
        <v>1891</v>
      </c>
      <c r="Y612" s="2" t="s">
        <v>191</v>
      </c>
      <c r="Z612" s="2" t="s">
        <v>371</v>
      </c>
      <c r="AA612" s="2">
        <v>766.73373900000001</v>
      </c>
      <c r="AB612" s="2">
        <v>5</v>
      </c>
      <c r="AC612" s="2">
        <v>467</v>
      </c>
      <c r="AG612"/>
    </row>
    <row r="613" spans="1:33">
      <c r="A613" s="2">
        <v>1432</v>
      </c>
      <c r="B613" s="2">
        <v>30217018</v>
      </c>
      <c r="C613" s="2" t="s">
        <v>1892</v>
      </c>
      <c r="D613" s="2" t="s">
        <v>30</v>
      </c>
      <c r="E613" s="2" t="s">
        <v>75</v>
      </c>
      <c r="F613" s="2" t="s">
        <v>191</v>
      </c>
      <c r="G613" s="2">
        <v>648</v>
      </c>
      <c r="H613" s="2">
        <v>75</v>
      </c>
      <c r="I613" s="2">
        <v>106</v>
      </c>
      <c r="J613" s="2">
        <v>101</v>
      </c>
      <c r="K613" s="2">
        <v>366</v>
      </c>
      <c r="L613" s="2">
        <v>322</v>
      </c>
      <c r="M613" s="2">
        <v>35</v>
      </c>
      <c r="N613" s="2">
        <v>50</v>
      </c>
      <c r="O613" s="2">
        <v>48</v>
      </c>
      <c r="P613" s="2">
        <v>189</v>
      </c>
      <c r="Q613" s="2">
        <v>326</v>
      </c>
      <c r="R613" s="2">
        <v>40</v>
      </c>
      <c r="S613" s="2">
        <v>56</v>
      </c>
      <c r="T613" s="2">
        <v>53</v>
      </c>
      <c r="U613" s="2">
        <v>177</v>
      </c>
      <c r="V613" s="2">
        <v>117</v>
      </c>
      <c r="W613" s="2" t="s">
        <v>734</v>
      </c>
      <c r="X613" s="2" t="s">
        <v>1893</v>
      </c>
      <c r="Y613" s="2" t="s">
        <v>191</v>
      </c>
      <c r="Z613" s="2" t="s">
        <v>371</v>
      </c>
      <c r="AA613" s="2">
        <v>320.59450900000002</v>
      </c>
      <c r="AB613" s="2">
        <v>5</v>
      </c>
      <c r="AC613" s="2">
        <v>648</v>
      </c>
      <c r="AG613"/>
    </row>
    <row r="614" spans="1:33">
      <c r="A614" s="2">
        <v>1467</v>
      </c>
      <c r="B614" s="2">
        <v>51400000</v>
      </c>
      <c r="C614" s="2" t="s">
        <v>1894</v>
      </c>
      <c r="D614" s="2" t="s">
        <v>27</v>
      </c>
      <c r="E614" s="2" t="s">
        <v>63</v>
      </c>
      <c r="F614" s="2" t="s">
        <v>2</v>
      </c>
      <c r="G614" s="2">
        <v>230</v>
      </c>
      <c r="H614" s="2">
        <v>25</v>
      </c>
      <c r="I614" s="2">
        <v>33</v>
      </c>
      <c r="J614" s="2">
        <v>16</v>
      </c>
      <c r="K614" s="2">
        <v>156</v>
      </c>
      <c r="L614" s="2">
        <v>148</v>
      </c>
      <c r="M614" s="2">
        <v>13</v>
      </c>
      <c r="N614" s="2">
        <v>17</v>
      </c>
      <c r="O614" s="2">
        <v>11</v>
      </c>
      <c r="P614" s="2">
        <v>107</v>
      </c>
      <c r="Q614" s="2">
        <v>82</v>
      </c>
      <c r="R614" s="2">
        <v>12</v>
      </c>
      <c r="S614" s="2">
        <v>16</v>
      </c>
      <c r="T614" s="2">
        <v>5</v>
      </c>
      <c r="U614" s="2">
        <v>49</v>
      </c>
      <c r="V614" s="2">
        <v>45</v>
      </c>
      <c r="W614" s="2" t="s">
        <v>721</v>
      </c>
      <c r="X614" s="2" t="s">
        <v>1895</v>
      </c>
      <c r="Y614" s="2" t="s">
        <v>64</v>
      </c>
      <c r="Z614" s="2" t="s">
        <v>243</v>
      </c>
      <c r="AA614" s="2">
        <v>3.875143</v>
      </c>
      <c r="AB614" s="2">
        <v>1</v>
      </c>
      <c r="AC614" s="2">
        <v>230</v>
      </c>
      <c r="AG614"/>
    </row>
    <row r="615" spans="1:33">
      <c r="A615" s="2">
        <v>1482</v>
      </c>
      <c r="B615" s="2">
        <v>60300060</v>
      </c>
      <c r="C615" s="2" t="s">
        <v>1896</v>
      </c>
      <c r="D615" s="2" t="s">
        <v>28</v>
      </c>
      <c r="E615" s="2" t="s">
        <v>10</v>
      </c>
      <c r="F615" s="2" t="s">
        <v>2</v>
      </c>
      <c r="G615" s="2">
        <v>423</v>
      </c>
      <c r="H615" s="2">
        <v>57</v>
      </c>
      <c r="I615" s="2">
        <v>84</v>
      </c>
      <c r="J615" s="2">
        <v>47</v>
      </c>
      <c r="K615" s="2">
        <v>235</v>
      </c>
      <c r="L615" s="2">
        <v>237</v>
      </c>
      <c r="M615" s="2">
        <v>32</v>
      </c>
      <c r="N615" s="2">
        <v>50</v>
      </c>
      <c r="O615" s="2">
        <v>30</v>
      </c>
      <c r="P615" s="2">
        <v>125</v>
      </c>
      <c r="Q615" s="2">
        <v>186</v>
      </c>
      <c r="R615" s="2">
        <v>25</v>
      </c>
      <c r="S615" s="2">
        <v>34</v>
      </c>
      <c r="T615" s="2">
        <v>17</v>
      </c>
      <c r="U615" s="2">
        <v>110</v>
      </c>
      <c r="V615" s="2">
        <v>98</v>
      </c>
      <c r="W615" s="2" t="s">
        <v>721</v>
      </c>
      <c r="X615" s="2" t="s">
        <v>1897</v>
      </c>
      <c r="Y615" s="2" t="s">
        <v>10</v>
      </c>
      <c r="Z615" s="2" t="s">
        <v>243</v>
      </c>
      <c r="AA615" s="2">
        <v>22.342614999999999</v>
      </c>
      <c r="AB615" s="2">
        <v>2</v>
      </c>
      <c r="AC615" s="2">
        <v>423</v>
      </c>
      <c r="AG615"/>
    </row>
    <row r="616" spans="1:33">
      <c r="A616" s="2">
        <v>1483</v>
      </c>
      <c r="B616" s="2">
        <v>60300000</v>
      </c>
      <c r="C616" s="2" t="s">
        <v>1898</v>
      </c>
      <c r="D616" s="2" t="s">
        <v>28</v>
      </c>
      <c r="E616" s="2" t="s">
        <v>10</v>
      </c>
      <c r="F616" s="2" t="s">
        <v>2</v>
      </c>
      <c r="G616" s="2">
        <v>440</v>
      </c>
      <c r="H616" s="2">
        <v>53</v>
      </c>
      <c r="I616" s="2">
        <v>96</v>
      </c>
      <c r="J616" s="2">
        <v>42</v>
      </c>
      <c r="K616" s="2">
        <v>249</v>
      </c>
      <c r="L616" s="2">
        <v>247</v>
      </c>
      <c r="M616" s="2">
        <v>24</v>
      </c>
      <c r="N616" s="2">
        <v>48</v>
      </c>
      <c r="O616" s="2">
        <v>30</v>
      </c>
      <c r="P616" s="2">
        <v>145</v>
      </c>
      <c r="Q616" s="2">
        <v>193</v>
      </c>
      <c r="R616" s="2">
        <v>29</v>
      </c>
      <c r="S616" s="2">
        <v>48</v>
      </c>
      <c r="T616" s="2">
        <v>12</v>
      </c>
      <c r="U616" s="2">
        <v>104</v>
      </c>
      <c r="V616" s="2">
        <v>104</v>
      </c>
      <c r="W616" s="2" t="s">
        <v>721</v>
      </c>
      <c r="X616" s="2" t="s">
        <v>1899</v>
      </c>
      <c r="Y616" s="2" t="s">
        <v>10</v>
      </c>
      <c r="Z616" s="2" t="s">
        <v>243</v>
      </c>
      <c r="AA616" s="2">
        <v>25.184636999999999</v>
      </c>
      <c r="AB616" s="2">
        <v>2</v>
      </c>
      <c r="AC616" s="2">
        <v>440</v>
      </c>
      <c r="AG616"/>
    </row>
    <row r="617" spans="1:33">
      <c r="A617" s="2">
        <v>1484</v>
      </c>
      <c r="B617" s="2">
        <v>60300010</v>
      </c>
      <c r="C617" s="2" t="s">
        <v>1900</v>
      </c>
      <c r="D617" s="2" t="s">
        <v>28</v>
      </c>
      <c r="E617" s="2" t="s">
        <v>10</v>
      </c>
      <c r="F617" s="2" t="s">
        <v>2</v>
      </c>
      <c r="G617" s="2">
        <v>324</v>
      </c>
      <c r="H617" s="2">
        <v>37</v>
      </c>
      <c r="I617" s="2">
        <v>64</v>
      </c>
      <c r="J617" s="2">
        <v>41</v>
      </c>
      <c r="K617" s="2">
        <v>182</v>
      </c>
      <c r="L617" s="2">
        <v>174</v>
      </c>
      <c r="M617" s="2">
        <v>21</v>
      </c>
      <c r="N617" s="2">
        <v>32</v>
      </c>
      <c r="O617" s="2">
        <v>19</v>
      </c>
      <c r="P617" s="2">
        <v>102</v>
      </c>
      <c r="Q617" s="2">
        <v>150</v>
      </c>
      <c r="R617" s="2">
        <v>16</v>
      </c>
      <c r="S617" s="2">
        <v>32</v>
      </c>
      <c r="T617" s="2">
        <v>22</v>
      </c>
      <c r="U617" s="2">
        <v>80</v>
      </c>
      <c r="V617" s="2">
        <v>84</v>
      </c>
      <c r="W617" s="2" t="s">
        <v>721</v>
      </c>
      <c r="X617" s="2" t="s">
        <v>1901</v>
      </c>
      <c r="Y617" s="2" t="s">
        <v>10</v>
      </c>
      <c r="Z617" s="2" t="s">
        <v>243</v>
      </c>
      <c r="AA617" s="2">
        <v>32.408509000000002</v>
      </c>
      <c r="AB617" s="2">
        <v>2</v>
      </c>
      <c r="AC617" s="2">
        <v>324</v>
      </c>
      <c r="AG617"/>
    </row>
    <row r="618" spans="1:33">
      <c r="A618" s="2">
        <v>1485</v>
      </c>
      <c r="B618" s="2">
        <v>60300020</v>
      </c>
      <c r="C618" s="2" t="s">
        <v>1902</v>
      </c>
      <c r="D618" s="2" t="s">
        <v>28</v>
      </c>
      <c r="E618" s="2" t="s">
        <v>10</v>
      </c>
      <c r="F618" s="2" t="s">
        <v>2</v>
      </c>
      <c r="G618" s="2">
        <v>650</v>
      </c>
      <c r="H618" s="2">
        <v>66</v>
      </c>
      <c r="I618" s="2">
        <v>123</v>
      </c>
      <c r="J618" s="2">
        <v>65</v>
      </c>
      <c r="K618" s="2">
        <v>396</v>
      </c>
      <c r="L618" s="2">
        <v>344</v>
      </c>
      <c r="M618" s="2">
        <v>38</v>
      </c>
      <c r="N618" s="2">
        <v>60</v>
      </c>
      <c r="O618" s="2">
        <v>30</v>
      </c>
      <c r="P618" s="2">
        <v>216</v>
      </c>
      <c r="Q618" s="2">
        <v>306</v>
      </c>
      <c r="R618" s="2">
        <v>28</v>
      </c>
      <c r="S618" s="2">
        <v>63</v>
      </c>
      <c r="T618" s="2">
        <v>35</v>
      </c>
      <c r="U618" s="2">
        <v>180</v>
      </c>
      <c r="V618" s="2">
        <v>149</v>
      </c>
      <c r="W618" s="2" t="s">
        <v>721</v>
      </c>
      <c r="X618" s="2" t="s">
        <v>1903</v>
      </c>
      <c r="Y618" s="2" t="s">
        <v>10</v>
      </c>
      <c r="Z618" s="2" t="s">
        <v>243</v>
      </c>
      <c r="AA618" s="2">
        <v>22.013622999999999</v>
      </c>
      <c r="AB618" s="2">
        <v>2</v>
      </c>
      <c r="AC618" s="2">
        <v>650</v>
      </c>
      <c r="AG618"/>
    </row>
    <row r="619" spans="1:33">
      <c r="A619" s="2">
        <v>1486</v>
      </c>
      <c r="B619" s="2">
        <v>60300030</v>
      </c>
      <c r="C619" s="2" t="s">
        <v>1904</v>
      </c>
      <c r="D619" s="2" t="s">
        <v>28</v>
      </c>
      <c r="E619" s="2" t="s">
        <v>10</v>
      </c>
      <c r="F619" s="2" t="s">
        <v>2</v>
      </c>
      <c r="G619" s="2">
        <v>744</v>
      </c>
      <c r="H619" s="2">
        <v>96</v>
      </c>
      <c r="I619" s="2">
        <v>159</v>
      </c>
      <c r="J619" s="2">
        <v>74</v>
      </c>
      <c r="K619" s="2">
        <v>415</v>
      </c>
      <c r="L619" s="2">
        <v>413</v>
      </c>
      <c r="M619" s="2">
        <v>53</v>
      </c>
      <c r="N619" s="2">
        <v>83</v>
      </c>
      <c r="O619" s="2">
        <v>44</v>
      </c>
      <c r="P619" s="2">
        <v>233</v>
      </c>
      <c r="Q619" s="2">
        <v>331</v>
      </c>
      <c r="R619" s="2">
        <v>43</v>
      </c>
      <c r="S619" s="2">
        <v>76</v>
      </c>
      <c r="T619" s="2">
        <v>30</v>
      </c>
      <c r="U619" s="2">
        <v>182</v>
      </c>
      <c r="V619" s="2">
        <v>151</v>
      </c>
      <c r="W619" s="2" t="s">
        <v>721</v>
      </c>
      <c r="X619" s="2" t="s">
        <v>1905</v>
      </c>
      <c r="Y619" s="2" t="s">
        <v>10</v>
      </c>
      <c r="Z619" s="2" t="s">
        <v>243</v>
      </c>
      <c r="AA619" s="2">
        <v>34.333682000000003</v>
      </c>
      <c r="AB619" s="2">
        <v>2</v>
      </c>
      <c r="AC619" s="2">
        <v>744</v>
      </c>
      <c r="AG619"/>
    </row>
    <row r="620" spans="1:33">
      <c r="A620" s="2">
        <v>1487</v>
      </c>
      <c r="B620" s="2">
        <v>60300040</v>
      </c>
      <c r="C620" s="2" t="s">
        <v>1906</v>
      </c>
      <c r="D620" s="2" t="s">
        <v>28</v>
      </c>
      <c r="E620" s="2" t="s">
        <v>10</v>
      </c>
      <c r="F620" s="2" t="s">
        <v>2</v>
      </c>
      <c r="G620" s="2">
        <v>254</v>
      </c>
      <c r="H620" s="2">
        <v>19</v>
      </c>
      <c r="I620" s="2">
        <v>43</v>
      </c>
      <c r="J620" s="2">
        <v>30</v>
      </c>
      <c r="K620" s="2">
        <v>162</v>
      </c>
      <c r="L620" s="2">
        <v>137</v>
      </c>
      <c r="M620" s="2">
        <v>12</v>
      </c>
      <c r="N620" s="2">
        <v>22</v>
      </c>
      <c r="O620" s="2">
        <v>13</v>
      </c>
      <c r="P620" s="2">
        <v>90</v>
      </c>
      <c r="Q620" s="2">
        <v>117</v>
      </c>
      <c r="R620" s="2">
        <v>7</v>
      </c>
      <c r="S620" s="2">
        <v>21</v>
      </c>
      <c r="T620" s="2">
        <v>17</v>
      </c>
      <c r="U620" s="2">
        <v>72</v>
      </c>
      <c r="V620" s="2">
        <v>57</v>
      </c>
      <c r="W620" s="2" t="s">
        <v>721</v>
      </c>
      <c r="X620" s="2" t="s">
        <v>1907</v>
      </c>
      <c r="Y620" s="2" t="s">
        <v>10</v>
      </c>
      <c r="Z620" s="2" t="s">
        <v>243</v>
      </c>
      <c r="AA620" s="2">
        <v>15.141959</v>
      </c>
      <c r="AB620" s="2">
        <v>2</v>
      </c>
      <c r="AC620" s="2">
        <v>254</v>
      </c>
      <c r="AG620"/>
    </row>
    <row r="621" spans="1:33">
      <c r="A621" s="2">
        <v>1488</v>
      </c>
      <c r="B621" s="2">
        <v>60300050</v>
      </c>
      <c r="C621" s="2" t="s">
        <v>1908</v>
      </c>
      <c r="D621" s="2" t="s">
        <v>28</v>
      </c>
      <c r="E621" s="2" t="s">
        <v>10</v>
      </c>
      <c r="F621" s="2" t="s">
        <v>2</v>
      </c>
      <c r="G621" s="2">
        <v>614</v>
      </c>
      <c r="H621" s="2">
        <v>78</v>
      </c>
      <c r="I621" s="2">
        <v>141</v>
      </c>
      <c r="J621" s="2">
        <v>78</v>
      </c>
      <c r="K621" s="2">
        <v>317</v>
      </c>
      <c r="L621" s="2">
        <v>317</v>
      </c>
      <c r="M621" s="2">
        <v>43</v>
      </c>
      <c r="N621" s="2">
        <v>71</v>
      </c>
      <c r="O621" s="2">
        <v>38</v>
      </c>
      <c r="P621" s="2">
        <v>165</v>
      </c>
      <c r="Q621" s="2">
        <v>297</v>
      </c>
      <c r="R621" s="2">
        <v>35</v>
      </c>
      <c r="S621" s="2">
        <v>70</v>
      </c>
      <c r="T621" s="2">
        <v>40</v>
      </c>
      <c r="U621" s="2">
        <v>152</v>
      </c>
      <c r="V621" s="2">
        <v>104</v>
      </c>
      <c r="W621" s="2" t="s">
        <v>721</v>
      </c>
      <c r="X621" s="2" t="s">
        <v>1909</v>
      </c>
      <c r="Y621" s="2" t="s">
        <v>10</v>
      </c>
      <c r="Z621" s="2" t="s">
        <v>243</v>
      </c>
      <c r="AA621" s="2">
        <v>28.166291000000001</v>
      </c>
      <c r="AB621" s="2">
        <v>2</v>
      </c>
      <c r="AC621" s="2">
        <v>614</v>
      </c>
      <c r="AG621"/>
    </row>
    <row r="622" spans="1:33">
      <c r="A622" s="2">
        <v>1489</v>
      </c>
      <c r="B622" s="2">
        <v>60100000</v>
      </c>
      <c r="C622" s="2" t="s">
        <v>1910</v>
      </c>
      <c r="D622" s="2" t="s">
        <v>28</v>
      </c>
      <c r="E622" s="2" t="s">
        <v>68</v>
      </c>
      <c r="F622" s="2" t="s">
        <v>2</v>
      </c>
      <c r="G622" s="2">
        <v>483</v>
      </c>
      <c r="H622" s="2">
        <v>68</v>
      </c>
      <c r="I622" s="2">
        <v>116</v>
      </c>
      <c r="J622" s="2">
        <v>34</v>
      </c>
      <c r="K622" s="2">
        <v>265</v>
      </c>
      <c r="L622" s="2">
        <v>264</v>
      </c>
      <c r="M622" s="2">
        <v>37</v>
      </c>
      <c r="N622" s="2">
        <v>71</v>
      </c>
      <c r="O622" s="2">
        <v>23</v>
      </c>
      <c r="P622" s="2">
        <v>133</v>
      </c>
      <c r="Q622" s="2">
        <v>219</v>
      </c>
      <c r="R622" s="2">
        <v>31</v>
      </c>
      <c r="S622" s="2">
        <v>45</v>
      </c>
      <c r="T622" s="2">
        <v>11</v>
      </c>
      <c r="U622" s="2">
        <v>132</v>
      </c>
      <c r="V622" s="2">
        <v>101</v>
      </c>
      <c r="W622" s="2" t="s">
        <v>721</v>
      </c>
      <c r="X622" s="2" t="s">
        <v>1911</v>
      </c>
      <c r="Y622" s="2" t="s">
        <v>68</v>
      </c>
      <c r="Z622" s="2" t="s">
        <v>243</v>
      </c>
      <c r="AA622" s="2">
        <v>37.023023000000002</v>
      </c>
      <c r="AB622" s="2">
        <v>3</v>
      </c>
      <c r="AC622" s="2">
        <v>483</v>
      </c>
      <c r="AG622"/>
    </row>
    <row r="623" spans="1:33">
      <c r="A623" s="2">
        <v>1491</v>
      </c>
      <c r="B623" s="2">
        <v>60400000</v>
      </c>
      <c r="C623" s="2" t="s">
        <v>1912</v>
      </c>
      <c r="D623" s="2" t="s">
        <v>28</v>
      </c>
      <c r="E623" s="2" t="s">
        <v>71</v>
      </c>
      <c r="F623" s="2" t="s">
        <v>2</v>
      </c>
      <c r="G623" s="2">
        <v>304</v>
      </c>
      <c r="H623" s="2">
        <v>45</v>
      </c>
      <c r="I623" s="2">
        <v>62</v>
      </c>
      <c r="J623" s="2">
        <v>29</v>
      </c>
      <c r="K623" s="2">
        <v>168</v>
      </c>
      <c r="L623" s="2">
        <v>165</v>
      </c>
      <c r="M623" s="2">
        <v>27</v>
      </c>
      <c r="N623" s="2">
        <v>30</v>
      </c>
      <c r="O623" s="2">
        <v>20</v>
      </c>
      <c r="P623" s="2">
        <v>88</v>
      </c>
      <c r="Q623" s="2">
        <v>139</v>
      </c>
      <c r="R623" s="2">
        <v>18</v>
      </c>
      <c r="S623" s="2">
        <v>32</v>
      </c>
      <c r="T623" s="2">
        <v>9</v>
      </c>
      <c r="U623" s="2">
        <v>80</v>
      </c>
      <c r="V623" s="2">
        <v>62</v>
      </c>
      <c r="W623" s="2" t="s">
        <v>721</v>
      </c>
      <c r="X623" s="2" t="s">
        <v>1913</v>
      </c>
      <c r="Y623" s="2" t="s">
        <v>71</v>
      </c>
      <c r="Z623" s="2" t="s">
        <v>243</v>
      </c>
      <c r="AA623" s="2">
        <v>18.352975000000001</v>
      </c>
      <c r="AB623" s="2">
        <v>3</v>
      </c>
      <c r="AC623" s="2">
        <v>304</v>
      </c>
      <c r="AG623"/>
    </row>
    <row r="624" spans="1:33">
      <c r="A624" s="2">
        <v>1492</v>
      </c>
      <c r="B624" s="2">
        <v>60600000</v>
      </c>
      <c r="C624" s="2" t="s">
        <v>1914</v>
      </c>
      <c r="D624" s="2" t="s">
        <v>28</v>
      </c>
      <c r="E624" s="2" t="s">
        <v>70</v>
      </c>
      <c r="F624" s="2" t="s">
        <v>2</v>
      </c>
      <c r="G624" s="2">
        <v>319</v>
      </c>
      <c r="H624" s="2">
        <v>35</v>
      </c>
      <c r="I624" s="2">
        <v>58</v>
      </c>
      <c r="J624" s="2">
        <v>21</v>
      </c>
      <c r="K624" s="2">
        <v>205</v>
      </c>
      <c r="L624" s="2">
        <v>205</v>
      </c>
      <c r="M624" s="2">
        <v>18</v>
      </c>
      <c r="N624" s="2">
        <v>26</v>
      </c>
      <c r="O624" s="2">
        <v>13</v>
      </c>
      <c r="P624" s="2">
        <v>148</v>
      </c>
      <c r="Q624" s="2">
        <v>114</v>
      </c>
      <c r="R624" s="2">
        <v>17</v>
      </c>
      <c r="S624" s="2">
        <v>32</v>
      </c>
      <c r="T624" s="2">
        <v>8</v>
      </c>
      <c r="U624" s="2">
        <v>57</v>
      </c>
      <c r="V624" s="2">
        <v>67</v>
      </c>
      <c r="W624" s="2" t="s">
        <v>721</v>
      </c>
      <c r="X624" s="2" t="s">
        <v>1915</v>
      </c>
      <c r="Y624" s="2" t="s">
        <v>177</v>
      </c>
      <c r="Z624" s="2" t="s">
        <v>243</v>
      </c>
      <c r="AA624" s="2">
        <v>12.356147999999999</v>
      </c>
      <c r="AB624" s="2">
        <v>3</v>
      </c>
      <c r="AC624" s="2">
        <v>319</v>
      </c>
      <c r="AG624"/>
    </row>
    <row r="625" spans="1:33">
      <c r="A625" s="2">
        <v>1497</v>
      </c>
      <c r="B625" s="2">
        <v>60400010</v>
      </c>
      <c r="C625" s="2" t="s">
        <v>1916</v>
      </c>
      <c r="D625" s="2" t="s">
        <v>28</v>
      </c>
      <c r="E625" s="2" t="s">
        <v>71</v>
      </c>
      <c r="F625" s="2" t="s">
        <v>2</v>
      </c>
      <c r="G625" s="2">
        <v>298</v>
      </c>
      <c r="H625" s="2">
        <v>40</v>
      </c>
      <c r="I625" s="2">
        <v>66</v>
      </c>
      <c r="J625" s="2">
        <v>23</v>
      </c>
      <c r="K625" s="2">
        <v>169</v>
      </c>
      <c r="L625" s="2">
        <v>163</v>
      </c>
      <c r="M625" s="2">
        <v>22</v>
      </c>
      <c r="N625" s="2">
        <v>34</v>
      </c>
      <c r="O625" s="2">
        <v>14</v>
      </c>
      <c r="P625" s="2">
        <v>93</v>
      </c>
      <c r="Q625" s="2">
        <v>135</v>
      </c>
      <c r="R625" s="2">
        <v>18</v>
      </c>
      <c r="S625" s="2">
        <v>32</v>
      </c>
      <c r="T625" s="2">
        <v>9</v>
      </c>
      <c r="U625" s="2">
        <v>76</v>
      </c>
      <c r="V625" s="2">
        <v>69</v>
      </c>
      <c r="W625" s="2" t="s">
        <v>721</v>
      </c>
      <c r="X625" s="2" t="s">
        <v>1917</v>
      </c>
      <c r="Y625" s="2" t="s">
        <v>71</v>
      </c>
      <c r="Z625" s="2" t="s">
        <v>243</v>
      </c>
      <c r="AA625" s="2">
        <v>17.416584</v>
      </c>
      <c r="AB625" s="2">
        <v>3</v>
      </c>
      <c r="AC625" s="2">
        <v>298</v>
      </c>
      <c r="AG625"/>
    </row>
    <row r="626" spans="1:33">
      <c r="A626" s="2">
        <v>1498</v>
      </c>
      <c r="B626" s="2">
        <v>60500000</v>
      </c>
      <c r="C626" s="2" t="s">
        <v>1918</v>
      </c>
      <c r="D626" s="2" t="s">
        <v>28</v>
      </c>
      <c r="E626" s="2" t="s">
        <v>72</v>
      </c>
      <c r="F626" s="2" t="s">
        <v>2</v>
      </c>
      <c r="G626" s="2">
        <v>517</v>
      </c>
      <c r="H626" s="2">
        <v>51</v>
      </c>
      <c r="I626" s="2">
        <v>98</v>
      </c>
      <c r="J626" s="2">
        <v>67</v>
      </c>
      <c r="K626" s="2">
        <v>301</v>
      </c>
      <c r="L626" s="2">
        <v>269</v>
      </c>
      <c r="M626" s="2">
        <v>24</v>
      </c>
      <c r="N626" s="2">
        <v>45</v>
      </c>
      <c r="O626" s="2">
        <v>32</v>
      </c>
      <c r="P626" s="2">
        <v>168</v>
      </c>
      <c r="Q626" s="2">
        <v>248</v>
      </c>
      <c r="R626" s="2">
        <v>27</v>
      </c>
      <c r="S626" s="2">
        <v>53</v>
      </c>
      <c r="T626" s="2">
        <v>35</v>
      </c>
      <c r="U626" s="2">
        <v>133</v>
      </c>
      <c r="V626" s="2">
        <v>115</v>
      </c>
      <c r="W626" s="2" t="s">
        <v>721</v>
      </c>
      <c r="X626" s="2" t="s">
        <v>1919</v>
      </c>
      <c r="Y626" s="2" t="s">
        <v>152</v>
      </c>
      <c r="Z626" s="2" t="s">
        <v>243</v>
      </c>
      <c r="AA626" s="2">
        <v>63.191249999999997</v>
      </c>
      <c r="AB626" s="2">
        <v>3</v>
      </c>
      <c r="AC626" s="2">
        <v>517</v>
      </c>
      <c r="AG626"/>
    </row>
    <row r="627" spans="1:33">
      <c r="A627" s="2">
        <v>1499</v>
      </c>
      <c r="B627" s="2">
        <v>60500010</v>
      </c>
      <c r="C627" s="2" t="s">
        <v>1920</v>
      </c>
      <c r="D627" s="2" t="s">
        <v>28</v>
      </c>
      <c r="E627" s="2" t="s">
        <v>72</v>
      </c>
      <c r="F627" s="2" t="s">
        <v>2</v>
      </c>
      <c r="G627" s="2">
        <v>249</v>
      </c>
      <c r="H627" s="2">
        <v>30</v>
      </c>
      <c r="I627" s="2">
        <v>45</v>
      </c>
      <c r="J627" s="2">
        <v>38</v>
      </c>
      <c r="K627" s="2">
        <v>136</v>
      </c>
      <c r="L627" s="2">
        <v>130</v>
      </c>
      <c r="M627" s="2">
        <v>17</v>
      </c>
      <c r="N627" s="2">
        <v>16</v>
      </c>
      <c r="O627" s="2">
        <v>24</v>
      </c>
      <c r="P627" s="2">
        <v>73</v>
      </c>
      <c r="Q627" s="2">
        <v>119</v>
      </c>
      <c r="R627" s="2">
        <v>13</v>
      </c>
      <c r="S627" s="2">
        <v>29</v>
      </c>
      <c r="T627" s="2">
        <v>14</v>
      </c>
      <c r="U627" s="2">
        <v>63</v>
      </c>
      <c r="V627" s="2">
        <v>49</v>
      </c>
      <c r="W627" s="2" t="s">
        <v>721</v>
      </c>
      <c r="X627" s="2" t="s">
        <v>1921</v>
      </c>
      <c r="Y627" s="2" t="s">
        <v>152</v>
      </c>
      <c r="Z627" s="2" t="s">
        <v>243</v>
      </c>
      <c r="AA627" s="2">
        <v>14.966594000000001</v>
      </c>
      <c r="AB627" s="2">
        <v>3</v>
      </c>
      <c r="AC627" s="2">
        <v>249</v>
      </c>
      <c r="AG627"/>
    </row>
    <row r="628" spans="1:33">
      <c r="A628" s="2">
        <v>1500</v>
      </c>
      <c r="B628" s="2">
        <v>60517018</v>
      </c>
      <c r="C628" s="2" t="s">
        <v>1922</v>
      </c>
      <c r="D628" s="2" t="s">
        <v>28</v>
      </c>
      <c r="E628" s="2" t="s">
        <v>72</v>
      </c>
      <c r="F628" s="2" t="s">
        <v>152</v>
      </c>
      <c r="G628" s="2">
        <v>627</v>
      </c>
      <c r="H628" s="2">
        <v>68</v>
      </c>
      <c r="I628" s="2">
        <v>98</v>
      </c>
      <c r="J628" s="2">
        <v>81</v>
      </c>
      <c r="K628" s="2">
        <v>380</v>
      </c>
      <c r="L628" s="2">
        <v>312</v>
      </c>
      <c r="M628" s="2">
        <v>36</v>
      </c>
      <c r="N628" s="2">
        <v>49</v>
      </c>
      <c r="O628" s="2">
        <v>38</v>
      </c>
      <c r="P628" s="2">
        <v>189</v>
      </c>
      <c r="Q628" s="2">
        <v>315</v>
      </c>
      <c r="R628" s="2">
        <v>32</v>
      </c>
      <c r="S628" s="2">
        <v>49</v>
      </c>
      <c r="T628" s="2">
        <v>43</v>
      </c>
      <c r="U628" s="2">
        <v>191</v>
      </c>
      <c r="V628" s="2">
        <v>130</v>
      </c>
      <c r="W628" s="2" t="s">
        <v>734</v>
      </c>
      <c r="X628" s="2" t="s">
        <v>1923</v>
      </c>
      <c r="Y628" s="2" t="s">
        <v>152</v>
      </c>
      <c r="Z628" s="2" t="s">
        <v>243</v>
      </c>
      <c r="AA628" s="2">
        <v>523.46566199999995</v>
      </c>
      <c r="AB628" s="2">
        <v>3</v>
      </c>
      <c r="AC628" s="2">
        <v>627</v>
      </c>
      <c r="AG628"/>
    </row>
    <row r="629" spans="1:33">
      <c r="A629" s="2">
        <v>1501</v>
      </c>
      <c r="B629" s="2">
        <v>60500020</v>
      </c>
      <c r="C629" s="2" t="s">
        <v>1924</v>
      </c>
      <c r="D629" s="2" t="s">
        <v>28</v>
      </c>
      <c r="E629" s="2" t="s">
        <v>72</v>
      </c>
      <c r="F629" s="2" t="s">
        <v>2</v>
      </c>
      <c r="G629" s="2">
        <v>618</v>
      </c>
      <c r="H629" s="2">
        <v>75</v>
      </c>
      <c r="I629" s="2">
        <v>148</v>
      </c>
      <c r="J629" s="2">
        <v>86</v>
      </c>
      <c r="K629" s="2">
        <v>309</v>
      </c>
      <c r="L629" s="2">
        <v>340</v>
      </c>
      <c r="M629" s="2">
        <v>41</v>
      </c>
      <c r="N629" s="2">
        <v>85</v>
      </c>
      <c r="O629" s="2">
        <v>50</v>
      </c>
      <c r="P629" s="2">
        <v>164</v>
      </c>
      <c r="Q629" s="2">
        <v>278</v>
      </c>
      <c r="R629" s="2">
        <v>34</v>
      </c>
      <c r="S629" s="2">
        <v>63</v>
      </c>
      <c r="T629" s="2">
        <v>36</v>
      </c>
      <c r="U629" s="2">
        <v>145</v>
      </c>
      <c r="V629" s="2">
        <v>108</v>
      </c>
      <c r="W629" s="2" t="s">
        <v>721</v>
      </c>
      <c r="X629" s="2" t="s">
        <v>1925</v>
      </c>
      <c r="Y629" s="2" t="s">
        <v>3</v>
      </c>
      <c r="Z629" s="2" t="s">
        <v>243</v>
      </c>
      <c r="AA629" s="2">
        <v>73.506703999999999</v>
      </c>
      <c r="AB629" s="2">
        <v>3</v>
      </c>
      <c r="AC629" s="2">
        <v>618</v>
      </c>
      <c r="AG629"/>
    </row>
    <row r="630" spans="1:33">
      <c r="A630" s="2">
        <v>1502</v>
      </c>
      <c r="B630" s="2">
        <v>60500040</v>
      </c>
      <c r="C630" s="2" t="s">
        <v>1926</v>
      </c>
      <c r="D630" s="2" t="s">
        <v>28</v>
      </c>
      <c r="E630" s="2" t="s">
        <v>72</v>
      </c>
      <c r="F630" s="2" t="s">
        <v>2</v>
      </c>
      <c r="G630" s="2">
        <v>512</v>
      </c>
      <c r="H630" s="2">
        <v>59</v>
      </c>
      <c r="I630" s="2">
        <v>103</v>
      </c>
      <c r="J630" s="2">
        <v>68</v>
      </c>
      <c r="K630" s="2">
        <v>282</v>
      </c>
      <c r="L630" s="2">
        <v>257</v>
      </c>
      <c r="M630" s="2">
        <v>20</v>
      </c>
      <c r="N630" s="2">
        <v>54</v>
      </c>
      <c r="O630" s="2">
        <v>38</v>
      </c>
      <c r="P630" s="2">
        <v>145</v>
      </c>
      <c r="Q630" s="2">
        <v>255</v>
      </c>
      <c r="R630" s="2">
        <v>39</v>
      </c>
      <c r="S630" s="2">
        <v>49</v>
      </c>
      <c r="T630" s="2">
        <v>30</v>
      </c>
      <c r="U630" s="2">
        <v>137</v>
      </c>
      <c r="V630" s="2">
        <v>111</v>
      </c>
      <c r="W630" s="2" t="s">
        <v>721</v>
      </c>
      <c r="X630" s="2" t="s">
        <v>1927</v>
      </c>
      <c r="Y630" s="2" t="s">
        <v>150</v>
      </c>
      <c r="Z630" s="2" t="s">
        <v>243</v>
      </c>
      <c r="AA630" s="2">
        <v>24.669186</v>
      </c>
      <c r="AB630" s="2">
        <v>3</v>
      </c>
      <c r="AC630" s="2">
        <v>512</v>
      </c>
      <c r="AG630"/>
    </row>
    <row r="631" spans="1:33">
      <c r="A631" s="2">
        <v>1503</v>
      </c>
      <c r="B631" s="2">
        <v>60500050</v>
      </c>
      <c r="C631" s="2" t="s">
        <v>1928</v>
      </c>
      <c r="D631" s="2" t="s">
        <v>28</v>
      </c>
      <c r="E631" s="2" t="s">
        <v>72</v>
      </c>
      <c r="F631" s="2" t="s">
        <v>2</v>
      </c>
      <c r="G631" s="2">
        <v>492</v>
      </c>
      <c r="H631" s="2">
        <v>39</v>
      </c>
      <c r="I631" s="2">
        <v>84</v>
      </c>
      <c r="J631" s="2">
        <v>72</v>
      </c>
      <c r="K631" s="2">
        <v>297</v>
      </c>
      <c r="L631" s="2">
        <v>274</v>
      </c>
      <c r="M631" s="2">
        <v>21</v>
      </c>
      <c r="N631" s="2">
        <v>49</v>
      </c>
      <c r="O631" s="2">
        <v>45</v>
      </c>
      <c r="P631" s="2">
        <v>159</v>
      </c>
      <c r="Q631" s="2">
        <v>218</v>
      </c>
      <c r="R631" s="2">
        <v>18</v>
      </c>
      <c r="S631" s="2">
        <v>35</v>
      </c>
      <c r="T631" s="2">
        <v>27</v>
      </c>
      <c r="U631" s="2">
        <v>138</v>
      </c>
      <c r="V631" s="2">
        <v>107</v>
      </c>
      <c r="W631" s="2" t="s">
        <v>721</v>
      </c>
      <c r="X631" s="2" t="s">
        <v>1929</v>
      </c>
      <c r="Y631" s="2" t="s">
        <v>150</v>
      </c>
      <c r="Z631" s="2" t="s">
        <v>243</v>
      </c>
      <c r="AA631" s="2">
        <v>90.289655999999994</v>
      </c>
      <c r="AB631" s="2">
        <v>3</v>
      </c>
      <c r="AC631" s="2">
        <v>492</v>
      </c>
      <c r="AG631"/>
    </row>
    <row r="632" spans="1:33">
      <c r="A632" s="2">
        <v>1504</v>
      </c>
      <c r="B632" s="2">
        <v>60500070</v>
      </c>
      <c r="C632" s="2" t="s">
        <v>1930</v>
      </c>
      <c r="D632" s="2" t="s">
        <v>28</v>
      </c>
      <c r="E632" s="2" t="s">
        <v>72</v>
      </c>
      <c r="F632" s="2" t="s">
        <v>2</v>
      </c>
      <c r="G632" s="2">
        <v>424</v>
      </c>
      <c r="H632" s="2">
        <v>63</v>
      </c>
      <c r="I632" s="2">
        <v>89</v>
      </c>
      <c r="J632" s="2">
        <v>43</v>
      </c>
      <c r="K632" s="2">
        <v>229</v>
      </c>
      <c r="L632" s="2">
        <v>227</v>
      </c>
      <c r="M632" s="2">
        <v>37</v>
      </c>
      <c r="N632" s="2">
        <v>48</v>
      </c>
      <c r="O632" s="2">
        <v>21</v>
      </c>
      <c r="P632" s="2">
        <v>121</v>
      </c>
      <c r="Q632" s="2">
        <v>197</v>
      </c>
      <c r="R632" s="2">
        <v>26</v>
      </c>
      <c r="S632" s="2">
        <v>41</v>
      </c>
      <c r="T632" s="2">
        <v>22</v>
      </c>
      <c r="U632" s="2">
        <v>108</v>
      </c>
      <c r="V632" s="2">
        <v>92</v>
      </c>
      <c r="W632" s="2" t="s">
        <v>721</v>
      </c>
      <c r="X632" s="2" t="s">
        <v>1931</v>
      </c>
      <c r="Y632" s="2" t="s">
        <v>636</v>
      </c>
      <c r="Z632" s="2" t="s">
        <v>243</v>
      </c>
      <c r="AA632" s="2">
        <v>16.453071999999999</v>
      </c>
      <c r="AB632" s="2">
        <v>3</v>
      </c>
      <c r="AC632" s="2">
        <v>424</v>
      </c>
      <c r="AG632"/>
    </row>
    <row r="633" spans="1:33">
      <c r="A633" s="2">
        <v>1505</v>
      </c>
      <c r="B633" s="2">
        <v>60500080</v>
      </c>
      <c r="C633" s="2" t="s">
        <v>1932</v>
      </c>
      <c r="D633" s="2" t="s">
        <v>28</v>
      </c>
      <c r="E633" s="2" t="s">
        <v>72</v>
      </c>
      <c r="F633" s="2" t="s">
        <v>2</v>
      </c>
      <c r="G633" s="2">
        <v>275</v>
      </c>
      <c r="H633" s="2">
        <v>35</v>
      </c>
      <c r="I633" s="2">
        <v>55</v>
      </c>
      <c r="J633" s="2">
        <v>25</v>
      </c>
      <c r="K633" s="2">
        <v>160</v>
      </c>
      <c r="L633" s="2">
        <v>147</v>
      </c>
      <c r="M633" s="2">
        <v>20</v>
      </c>
      <c r="N633" s="2">
        <v>34</v>
      </c>
      <c r="O633" s="2">
        <v>11</v>
      </c>
      <c r="P633" s="2">
        <v>82</v>
      </c>
      <c r="Q633" s="2">
        <v>128</v>
      </c>
      <c r="R633" s="2">
        <v>15</v>
      </c>
      <c r="S633" s="2">
        <v>21</v>
      </c>
      <c r="T633" s="2">
        <v>14</v>
      </c>
      <c r="U633" s="2">
        <v>78</v>
      </c>
      <c r="V633" s="2">
        <v>68</v>
      </c>
      <c r="W633" s="2" t="s">
        <v>721</v>
      </c>
      <c r="X633" s="2" t="s">
        <v>1933</v>
      </c>
      <c r="Y633" s="2" t="s">
        <v>150</v>
      </c>
      <c r="Z633" s="2" t="s">
        <v>243</v>
      </c>
      <c r="AA633" s="2">
        <v>15.574662</v>
      </c>
      <c r="AB633" s="2">
        <v>3</v>
      </c>
      <c r="AC633" s="2">
        <v>275</v>
      </c>
      <c r="AG633"/>
    </row>
    <row r="634" spans="1:33">
      <c r="A634" s="2">
        <v>1506</v>
      </c>
      <c r="B634" s="2">
        <v>60517028</v>
      </c>
      <c r="C634" s="2" t="s">
        <v>1934</v>
      </c>
      <c r="D634" s="2" t="s">
        <v>28</v>
      </c>
      <c r="E634" s="2" t="s">
        <v>72</v>
      </c>
      <c r="F634" s="2" t="s">
        <v>152</v>
      </c>
      <c r="G634" s="2">
        <v>655</v>
      </c>
      <c r="H634" s="2">
        <v>63</v>
      </c>
      <c r="I634" s="2">
        <v>129</v>
      </c>
      <c r="J634" s="2">
        <v>94</v>
      </c>
      <c r="K634" s="2">
        <v>369</v>
      </c>
      <c r="L634" s="2">
        <v>338</v>
      </c>
      <c r="M634" s="2">
        <v>27</v>
      </c>
      <c r="N634" s="2">
        <v>69</v>
      </c>
      <c r="O634" s="2">
        <v>52</v>
      </c>
      <c r="P634" s="2">
        <v>190</v>
      </c>
      <c r="Q634" s="2">
        <v>317</v>
      </c>
      <c r="R634" s="2">
        <v>36</v>
      </c>
      <c r="S634" s="2">
        <v>60</v>
      </c>
      <c r="T634" s="2">
        <v>42</v>
      </c>
      <c r="U634" s="2">
        <v>179</v>
      </c>
      <c r="V634" s="2">
        <v>131</v>
      </c>
      <c r="W634" s="2" t="s">
        <v>734</v>
      </c>
      <c r="X634" s="2" t="s">
        <v>1935</v>
      </c>
      <c r="Y634" s="2" t="s">
        <v>3</v>
      </c>
      <c r="Z634" s="2" t="s">
        <v>243</v>
      </c>
      <c r="AA634" s="2">
        <v>204.89523299999999</v>
      </c>
      <c r="AB634" s="2">
        <v>3</v>
      </c>
      <c r="AC634" s="2">
        <v>655</v>
      </c>
      <c r="AG634"/>
    </row>
    <row r="635" spans="1:33">
      <c r="A635" s="2">
        <v>1507</v>
      </c>
      <c r="B635" s="2">
        <v>60517032</v>
      </c>
      <c r="C635" s="2" t="s">
        <v>1936</v>
      </c>
      <c r="D635" s="2" t="s">
        <v>28</v>
      </c>
      <c r="E635" s="2" t="s">
        <v>72</v>
      </c>
      <c r="F635" s="2" t="s">
        <v>152</v>
      </c>
      <c r="G635" s="2">
        <v>545</v>
      </c>
      <c r="H635" s="2">
        <v>70</v>
      </c>
      <c r="I635" s="2">
        <v>113</v>
      </c>
      <c r="J635" s="2">
        <v>67</v>
      </c>
      <c r="K635" s="2">
        <v>295</v>
      </c>
      <c r="L635" s="2">
        <v>267</v>
      </c>
      <c r="M635" s="2">
        <v>31</v>
      </c>
      <c r="N635" s="2">
        <v>49</v>
      </c>
      <c r="O635" s="2">
        <v>36</v>
      </c>
      <c r="P635" s="2">
        <v>151</v>
      </c>
      <c r="Q635" s="2">
        <v>278</v>
      </c>
      <c r="R635" s="2">
        <v>39</v>
      </c>
      <c r="S635" s="2">
        <v>64</v>
      </c>
      <c r="T635" s="2">
        <v>31</v>
      </c>
      <c r="U635" s="2">
        <v>144</v>
      </c>
      <c r="V635" s="2">
        <v>94</v>
      </c>
      <c r="W635" s="2" t="s">
        <v>734</v>
      </c>
      <c r="X635" s="2" t="s">
        <v>1937</v>
      </c>
      <c r="Y635" s="2" t="s">
        <v>3</v>
      </c>
      <c r="Z635" s="2" t="s">
        <v>243</v>
      </c>
      <c r="AA635" s="2">
        <v>535.94739000000004</v>
      </c>
      <c r="AB635" s="2">
        <v>3</v>
      </c>
      <c r="AC635" s="2">
        <v>545</v>
      </c>
      <c r="AG635"/>
    </row>
    <row r="636" spans="1:33">
      <c r="A636" s="2">
        <v>1508</v>
      </c>
      <c r="B636" s="2">
        <v>60517048</v>
      </c>
      <c r="C636" s="2" t="s">
        <v>1938</v>
      </c>
      <c r="D636" s="2" t="s">
        <v>28</v>
      </c>
      <c r="E636" s="2" t="s">
        <v>72</v>
      </c>
      <c r="F636" s="2" t="s">
        <v>152</v>
      </c>
      <c r="G636" s="2">
        <v>929</v>
      </c>
      <c r="H636" s="2">
        <v>71</v>
      </c>
      <c r="I636" s="2">
        <v>125</v>
      </c>
      <c r="J636" s="2">
        <v>395</v>
      </c>
      <c r="K636" s="2">
        <v>338</v>
      </c>
      <c r="L636" s="2">
        <v>473</v>
      </c>
      <c r="M636" s="2">
        <v>35</v>
      </c>
      <c r="N636" s="2">
        <v>61</v>
      </c>
      <c r="O636" s="2">
        <v>206</v>
      </c>
      <c r="P636" s="2">
        <v>171</v>
      </c>
      <c r="Q636" s="2">
        <v>456</v>
      </c>
      <c r="R636" s="2">
        <v>36</v>
      </c>
      <c r="S636" s="2">
        <v>64</v>
      </c>
      <c r="T636" s="2">
        <v>189</v>
      </c>
      <c r="U636" s="2">
        <v>167</v>
      </c>
      <c r="V636" s="2">
        <v>126</v>
      </c>
      <c r="W636" s="2" t="s">
        <v>734</v>
      </c>
      <c r="X636" s="2" t="s">
        <v>1939</v>
      </c>
      <c r="Y636" s="2" t="s">
        <v>152</v>
      </c>
      <c r="Z636" s="2" t="s">
        <v>243</v>
      </c>
      <c r="AA636" s="2">
        <v>204.02372399999999</v>
      </c>
      <c r="AB636" s="2">
        <v>3</v>
      </c>
      <c r="AC636" s="2">
        <v>929</v>
      </c>
      <c r="AG636"/>
    </row>
    <row r="637" spans="1:33">
      <c r="A637" s="2">
        <v>1509</v>
      </c>
      <c r="B637" s="2">
        <v>60500090</v>
      </c>
      <c r="C637" s="2" t="s">
        <v>1940</v>
      </c>
      <c r="D637" s="2" t="s">
        <v>28</v>
      </c>
      <c r="E637" s="2" t="s">
        <v>72</v>
      </c>
      <c r="F637" s="2" t="s">
        <v>2</v>
      </c>
      <c r="G637" s="2">
        <v>542</v>
      </c>
      <c r="H637" s="2">
        <v>80</v>
      </c>
      <c r="I637" s="2">
        <v>128</v>
      </c>
      <c r="J637" s="2">
        <v>42</v>
      </c>
      <c r="K637" s="2">
        <v>292</v>
      </c>
      <c r="L637" s="2">
        <v>269</v>
      </c>
      <c r="M637" s="2">
        <v>31</v>
      </c>
      <c r="N637" s="2">
        <v>64</v>
      </c>
      <c r="O637" s="2">
        <v>27</v>
      </c>
      <c r="P637" s="2">
        <v>147</v>
      </c>
      <c r="Q637" s="2">
        <v>273</v>
      </c>
      <c r="R637" s="2">
        <v>49</v>
      </c>
      <c r="S637" s="2">
        <v>64</v>
      </c>
      <c r="T637" s="2">
        <v>15</v>
      </c>
      <c r="U637" s="2">
        <v>145</v>
      </c>
      <c r="V637" s="2">
        <v>122</v>
      </c>
      <c r="W637" s="2" t="s">
        <v>721</v>
      </c>
      <c r="X637" s="2" t="s">
        <v>1941</v>
      </c>
      <c r="Y637" s="2" t="s">
        <v>639</v>
      </c>
      <c r="Z637" s="2" t="s">
        <v>243</v>
      </c>
      <c r="AA637" s="2">
        <v>36.106465999999998</v>
      </c>
      <c r="AB637" s="2">
        <v>3</v>
      </c>
      <c r="AC637" s="2">
        <v>542</v>
      </c>
      <c r="AG637"/>
    </row>
    <row r="638" spans="1:33">
      <c r="A638" s="2">
        <v>1517</v>
      </c>
      <c r="B638" s="2">
        <v>140300050</v>
      </c>
      <c r="C638" s="2" t="s">
        <v>1942</v>
      </c>
      <c r="D638" s="2" t="s">
        <v>25</v>
      </c>
      <c r="E638" s="2" t="s">
        <v>48</v>
      </c>
      <c r="F638" s="2" t="s">
        <v>2</v>
      </c>
      <c r="G638" s="2">
        <v>497</v>
      </c>
      <c r="H638" s="2">
        <v>55</v>
      </c>
      <c r="I638" s="2">
        <v>86</v>
      </c>
      <c r="J638" s="2">
        <v>70</v>
      </c>
      <c r="K638" s="2">
        <v>286</v>
      </c>
      <c r="L638" s="2">
        <v>250</v>
      </c>
      <c r="M638" s="2">
        <v>30</v>
      </c>
      <c r="N638" s="2">
        <v>48</v>
      </c>
      <c r="O638" s="2">
        <v>36</v>
      </c>
      <c r="P638" s="2">
        <v>136</v>
      </c>
      <c r="Q638" s="2">
        <v>247</v>
      </c>
      <c r="R638" s="2">
        <v>25</v>
      </c>
      <c r="S638" s="2">
        <v>38</v>
      </c>
      <c r="T638" s="2">
        <v>34</v>
      </c>
      <c r="U638" s="2">
        <v>150</v>
      </c>
      <c r="V638" s="2">
        <v>103</v>
      </c>
      <c r="W638" s="2" t="s">
        <v>721</v>
      </c>
      <c r="X638" s="2" t="s">
        <v>1943</v>
      </c>
      <c r="Y638" s="2" t="s">
        <v>51</v>
      </c>
      <c r="Z638" s="2" t="s">
        <v>251</v>
      </c>
      <c r="AA638" s="2">
        <v>21.188604999999999</v>
      </c>
      <c r="AB638" s="2">
        <v>7</v>
      </c>
      <c r="AC638" s="2">
        <v>497</v>
      </c>
      <c r="AG638"/>
    </row>
    <row r="639" spans="1:33">
      <c r="A639" s="2">
        <v>1534</v>
      </c>
      <c r="B639" s="2">
        <v>10600250</v>
      </c>
      <c r="C639" s="2" t="s">
        <v>1944</v>
      </c>
      <c r="D639" s="2" t="s">
        <v>33</v>
      </c>
      <c r="E639" s="2" t="s">
        <v>97</v>
      </c>
      <c r="F639" s="2" t="s">
        <v>2</v>
      </c>
      <c r="G639" s="2">
        <v>596</v>
      </c>
      <c r="H639" s="2">
        <v>71</v>
      </c>
      <c r="I639" s="2">
        <v>100</v>
      </c>
      <c r="J639" s="2">
        <v>134</v>
      </c>
      <c r="K639" s="2">
        <v>291</v>
      </c>
      <c r="L639" s="2">
        <v>291</v>
      </c>
      <c r="M639" s="2">
        <v>34</v>
      </c>
      <c r="N639" s="2">
        <v>49</v>
      </c>
      <c r="O639" s="2">
        <v>67</v>
      </c>
      <c r="P639" s="2">
        <v>141</v>
      </c>
      <c r="Q639" s="2">
        <v>305</v>
      </c>
      <c r="R639" s="2">
        <v>37</v>
      </c>
      <c r="S639" s="2">
        <v>51</v>
      </c>
      <c r="T639" s="2">
        <v>67</v>
      </c>
      <c r="U639" s="2">
        <v>150</v>
      </c>
      <c r="V639" s="2">
        <v>116</v>
      </c>
      <c r="W639" s="2" t="s">
        <v>721</v>
      </c>
      <c r="X639" s="2" t="s">
        <v>1945</v>
      </c>
      <c r="Y639" s="2" t="s">
        <v>660</v>
      </c>
      <c r="Z639" s="2" t="s">
        <v>249</v>
      </c>
      <c r="AA639" s="2">
        <v>5.0554199999999998</v>
      </c>
      <c r="AB639" s="2">
        <v>9</v>
      </c>
      <c r="AC639" s="2">
        <v>596</v>
      </c>
      <c r="AG639"/>
    </row>
    <row r="640" spans="1:33">
      <c r="A640" s="2">
        <v>1535</v>
      </c>
      <c r="B640" s="2">
        <v>140500000</v>
      </c>
      <c r="C640" s="2" t="s">
        <v>1946</v>
      </c>
      <c r="D640" s="2" t="s">
        <v>25</v>
      </c>
      <c r="E640" s="2" t="s">
        <v>50</v>
      </c>
      <c r="F640" s="2" t="s">
        <v>2</v>
      </c>
      <c r="G640" s="2">
        <v>663</v>
      </c>
      <c r="H640" s="2">
        <v>91</v>
      </c>
      <c r="I640" s="2">
        <v>136</v>
      </c>
      <c r="J640" s="2">
        <v>80</v>
      </c>
      <c r="K640" s="2">
        <v>356</v>
      </c>
      <c r="L640" s="2">
        <v>340</v>
      </c>
      <c r="M640" s="2">
        <v>50</v>
      </c>
      <c r="N640" s="2">
        <v>69</v>
      </c>
      <c r="O640" s="2">
        <v>44</v>
      </c>
      <c r="P640" s="2">
        <v>177</v>
      </c>
      <c r="Q640" s="2">
        <v>323</v>
      </c>
      <c r="R640" s="2">
        <v>41</v>
      </c>
      <c r="S640" s="2">
        <v>67</v>
      </c>
      <c r="T640" s="2">
        <v>36</v>
      </c>
      <c r="U640" s="2">
        <v>179</v>
      </c>
      <c r="V640" s="2">
        <v>140</v>
      </c>
      <c r="W640" s="2" t="s">
        <v>721</v>
      </c>
      <c r="X640" s="2" t="s">
        <v>1947</v>
      </c>
      <c r="Y640" s="2" t="s">
        <v>643</v>
      </c>
      <c r="Z640" s="2" t="s">
        <v>251</v>
      </c>
      <c r="AA640" s="2">
        <v>17.159026000000001</v>
      </c>
      <c r="AB640" s="2">
        <v>7</v>
      </c>
      <c r="AC640" s="2">
        <v>663</v>
      </c>
      <c r="AG640"/>
    </row>
    <row r="641" spans="1:33">
      <c r="A641" s="2">
        <v>1536</v>
      </c>
      <c r="B641" s="2">
        <v>110200060</v>
      </c>
      <c r="C641" s="2" t="s">
        <v>1948</v>
      </c>
      <c r="D641" s="2" t="s">
        <v>35</v>
      </c>
      <c r="E641" s="2" t="s">
        <v>109</v>
      </c>
      <c r="F641" s="2" t="s">
        <v>2</v>
      </c>
      <c r="G641" s="2">
        <v>850</v>
      </c>
      <c r="H641" s="2">
        <v>106</v>
      </c>
      <c r="I641" s="2">
        <v>159</v>
      </c>
      <c r="J641" s="2">
        <v>195</v>
      </c>
      <c r="K641" s="2">
        <v>390</v>
      </c>
      <c r="L641" s="2">
        <v>456</v>
      </c>
      <c r="M641" s="2">
        <v>61</v>
      </c>
      <c r="N641" s="2">
        <v>85</v>
      </c>
      <c r="O641" s="2">
        <v>119</v>
      </c>
      <c r="P641" s="2">
        <v>191</v>
      </c>
      <c r="Q641" s="2">
        <v>394</v>
      </c>
      <c r="R641" s="2">
        <v>45</v>
      </c>
      <c r="S641" s="2">
        <v>74</v>
      </c>
      <c r="T641" s="2">
        <v>76</v>
      </c>
      <c r="U641" s="2">
        <v>199</v>
      </c>
      <c r="V641" s="2">
        <v>164</v>
      </c>
      <c r="W641" s="2" t="s">
        <v>721</v>
      </c>
      <c r="X641" s="2" t="s">
        <v>1949</v>
      </c>
      <c r="Y641" s="2" t="s">
        <v>124</v>
      </c>
      <c r="Z641" s="2" t="s">
        <v>249</v>
      </c>
      <c r="AA641" s="2">
        <v>11.461974</v>
      </c>
      <c r="AB641" s="2">
        <v>8</v>
      </c>
      <c r="AC641" s="2">
        <v>850</v>
      </c>
      <c r="AG641"/>
    </row>
    <row r="642" spans="1:33">
      <c r="A642" s="2">
        <v>1537</v>
      </c>
      <c r="B642" s="2">
        <v>90500000</v>
      </c>
      <c r="C642" s="2" t="s">
        <v>1950</v>
      </c>
      <c r="D642" s="2" t="s">
        <v>21</v>
      </c>
      <c r="E642" s="2" t="s">
        <v>39</v>
      </c>
      <c r="F642" s="2" t="s">
        <v>2</v>
      </c>
      <c r="G642" s="2">
        <v>972</v>
      </c>
      <c r="H642" s="2">
        <v>165</v>
      </c>
      <c r="I642" s="2">
        <v>208</v>
      </c>
      <c r="J642" s="2">
        <v>104</v>
      </c>
      <c r="K642" s="2">
        <v>495</v>
      </c>
      <c r="L642" s="2">
        <v>503</v>
      </c>
      <c r="M642" s="2">
        <v>83</v>
      </c>
      <c r="N642" s="2">
        <v>109</v>
      </c>
      <c r="O642" s="2">
        <v>55</v>
      </c>
      <c r="P642" s="2">
        <v>256</v>
      </c>
      <c r="Q642" s="2">
        <v>469</v>
      </c>
      <c r="R642" s="2">
        <v>82</v>
      </c>
      <c r="S642" s="2">
        <v>99</v>
      </c>
      <c r="T642" s="2">
        <v>49</v>
      </c>
      <c r="U642" s="2">
        <v>239</v>
      </c>
      <c r="V642" s="2">
        <v>191</v>
      </c>
      <c r="W642" s="2" t="s">
        <v>721</v>
      </c>
      <c r="X642" s="2" t="s">
        <v>1951</v>
      </c>
      <c r="Y642" s="2" t="s">
        <v>641</v>
      </c>
      <c r="Z642" s="2" t="s">
        <v>251</v>
      </c>
      <c r="AA642" s="2">
        <v>8.8133440000000007</v>
      </c>
      <c r="AB642" s="2">
        <v>7</v>
      </c>
      <c r="AC642" s="2">
        <v>972</v>
      </c>
      <c r="AG642"/>
    </row>
    <row r="643" spans="1:33">
      <c r="A643" s="2">
        <v>1540</v>
      </c>
      <c r="B643" s="2">
        <v>80600020</v>
      </c>
      <c r="C643" s="2" t="s">
        <v>1952</v>
      </c>
      <c r="D643" s="2" t="s">
        <v>34</v>
      </c>
      <c r="E643" s="2" t="s">
        <v>105</v>
      </c>
      <c r="F643" s="2" t="s">
        <v>2</v>
      </c>
      <c r="G643" s="2">
        <v>547</v>
      </c>
      <c r="H643" s="2">
        <v>87</v>
      </c>
      <c r="I643" s="2">
        <v>37</v>
      </c>
      <c r="J643" s="2">
        <v>34</v>
      </c>
      <c r="K643" s="2">
        <v>389</v>
      </c>
      <c r="L643" s="2">
        <v>291</v>
      </c>
      <c r="M643" s="2">
        <v>45</v>
      </c>
      <c r="N643" s="2">
        <v>13</v>
      </c>
      <c r="O643" s="2">
        <v>21</v>
      </c>
      <c r="P643" s="2">
        <v>212</v>
      </c>
      <c r="Q643" s="2">
        <v>256</v>
      </c>
      <c r="R643" s="2">
        <v>42</v>
      </c>
      <c r="S643" s="2">
        <v>24</v>
      </c>
      <c r="T643" s="2">
        <v>13</v>
      </c>
      <c r="U643" s="2">
        <v>177</v>
      </c>
      <c r="V643" s="2">
        <v>134</v>
      </c>
      <c r="W643" s="2" t="s">
        <v>721</v>
      </c>
      <c r="X643" s="2" t="s">
        <v>1953</v>
      </c>
      <c r="Y643" s="2" t="s">
        <v>648</v>
      </c>
      <c r="Z643" s="2" t="s">
        <v>249</v>
      </c>
      <c r="AA643" s="2">
        <v>3.14974</v>
      </c>
      <c r="AB643" s="2">
        <v>11</v>
      </c>
      <c r="AC643" s="2">
        <v>547</v>
      </c>
      <c r="AG643"/>
    </row>
    <row r="644" spans="1:33">
      <c r="A644" s="2">
        <v>1541</v>
      </c>
      <c r="B644" s="2">
        <v>110200040</v>
      </c>
      <c r="C644" s="2" t="s">
        <v>1954</v>
      </c>
      <c r="D644" s="2" t="s">
        <v>35</v>
      </c>
      <c r="E644" s="2" t="s">
        <v>109</v>
      </c>
      <c r="F644" s="2" t="s">
        <v>2</v>
      </c>
      <c r="G644" s="2">
        <v>535</v>
      </c>
      <c r="H644" s="2">
        <v>84</v>
      </c>
      <c r="I644" s="2">
        <v>94</v>
      </c>
      <c r="J644" s="2">
        <v>46</v>
      </c>
      <c r="K644" s="2">
        <v>311</v>
      </c>
      <c r="L644" s="2">
        <v>280</v>
      </c>
      <c r="M644" s="2">
        <v>41</v>
      </c>
      <c r="N644" s="2">
        <v>53</v>
      </c>
      <c r="O644" s="2">
        <v>22</v>
      </c>
      <c r="P644" s="2">
        <v>164</v>
      </c>
      <c r="Q644" s="2">
        <v>255</v>
      </c>
      <c r="R644" s="2">
        <v>43</v>
      </c>
      <c r="S644" s="2">
        <v>41</v>
      </c>
      <c r="T644" s="2">
        <v>24</v>
      </c>
      <c r="U644" s="2">
        <v>147</v>
      </c>
      <c r="V644" s="2">
        <v>115</v>
      </c>
      <c r="W644" s="2" t="s">
        <v>721</v>
      </c>
      <c r="X644" s="2" t="s">
        <v>1955</v>
      </c>
      <c r="Y644" s="2" t="s">
        <v>134</v>
      </c>
      <c r="Z644" s="2" t="s">
        <v>249</v>
      </c>
      <c r="AA644" s="2">
        <v>6.5505610000000001</v>
      </c>
      <c r="AB644" s="2">
        <v>8</v>
      </c>
      <c r="AC644" s="2">
        <v>535</v>
      </c>
      <c r="AG644"/>
    </row>
    <row r="645" spans="1:33">
      <c r="A645" s="2">
        <v>1542</v>
      </c>
      <c r="B645" s="2">
        <v>110100080</v>
      </c>
      <c r="C645" s="2" t="s">
        <v>1956</v>
      </c>
      <c r="D645" s="2" t="s">
        <v>35</v>
      </c>
      <c r="E645" s="2" t="s">
        <v>108</v>
      </c>
      <c r="F645" s="2" t="s">
        <v>2</v>
      </c>
      <c r="G645" s="2">
        <v>468</v>
      </c>
      <c r="H645" s="2">
        <v>67</v>
      </c>
      <c r="I645" s="2">
        <v>113</v>
      </c>
      <c r="J645" s="2">
        <v>35</v>
      </c>
      <c r="K645" s="2">
        <v>253</v>
      </c>
      <c r="L645" s="2">
        <v>250</v>
      </c>
      <c r="M645" s="2">
        <v>38</v>
      </c>
      <c r="N645" s="2">
        <v>64</v>
      </c>
      <c r="O645" s="2">
        <v>27</v>
      </c>
      <c r="P645" s="2">
        <v>121</v>
      </c>
      <c r="Q645" s="2">
        <v>218</v>
      </c>
      <c r="R645" s="2">
        <v>29</v>
      </c>
      <c r="S645" s="2">
        <v>49</v>
      </c>
      <c r="T645" s="2">
        <v>8</v>
      </c>
      <c r="U645" s="2">
        <v>132</v>
      </c>
      <c r="V645" s="2">
        <v>115</v>
      </c>
      <c r="W645" s="2" t="s">
        <v>721</v>
      </c>
      <c r="X645" s="2" t="s">
        <v>1957</v>
      </c>
      <c r="Y645" s="2" t="s">
        <v>356</v>
      </c>
      <c r="Z645" s="2" t="s">
        <v>249</v>
      </c>
      <c r="AA645" s="2">
        <v>4.1222960000000004</v>
      </c>
      <c r="AB645" s="2">
        <v>8</v>
      </c>
      <c r="AC645" s="2">
        <v>468</v>
      </c>
      <c r="AG645"/>
    </row>
    <row r="646" spans="1:33">
      <c r="A646" s="2">
        <v>1543</v>
      </c>
      <c r="B646" s="2">
        <v>110100020</v>
      </c>
      <c r="C646" s="2" t="s">
        <v>1958</v>
      </c>
      <c r="D646" s="2" t="s">
        <v>35</v>
      </c>
      <c r="E646" s="2" t="s">
        <v>108</v>
      </c>
      <c r="F646" s="2" t="s">
        <v>2</v>
      </c>
      <c r="G646" s="2">
        <v>566</v>
      </c>
      <c r="H646" s="2">
        <v>67</v>
      </c>
      <c r="I646" s="2">
        <v>120</v>
      </c>
      <c r="J646" s="2">
        <v>80</v>
      </c>
      <c r="K646" s="2">
        <v>299</v>
      </c>
      <c r="L646" s="2">
        <v>304</v>
      </c>
      <c r="M646" s="2">
        <v>46</v>
      </c>
      <c r="N646" s="2">
        <v>47</v>
      </c>
      <c r="O646" s="2">
        <v>48</v>
      </c>
      <c r="P646" s="2">
        <v>163</v>
      </c>
      <c r="Q646" s="2">
        <v>262</v>
      </c>
      <c r="R646" s="2">
        <v>21</v>
      </c>
      <c r="S646" s="2">
        <v>73</v>
      </c>
      <c r="T646" s="2">
        <v>32</v>
      </c>
      <c r="U646" s="2">
        <v>136</v>
      </c>
      <c r="V646" s="2">
        <v>92</v>
      </c>
      <c r="W646" s="2" t="s">
        <v>721</v>
      </c>
      <c r="X646" s="2" t="s">
        <v>1959</v>
      </c>
      <c r="Y646" s="2" t="s">
        <v>352</v>
      </c>
      <c r="Z646" s="2" t="s">
        <v>249</v>
      </c>
      <c r="AA646" s="2">
        <v>11.583292999999999</v>
      </c>
      <c r="AB646" s="2">
        <v>8</v>
      </c>
      <c r="AC646" s="2">
        <v>566</v>
      </c>
      <c r="AG646"/>
    </row>
    <row r="647" spans="1:33">
      <c r="A647" s="2">
        <v>1544</v>
      </c>
      <c r="B647" s="2">
        <v>110100070</v>
      </c>
      <c r="C647" s="2" t="s">
        <v>1960</v>
      </c>
      <c r="D647" s="2" t="s">
        <v>35</v>
      </c>
      <c r="E647" s="2" t="s">
        <v>108</v>
      </c>
      <c r="F647" s="2" t="s">
        <v>2</v>
      </c>
      <c r="G647" s="2">
        <v>614</v>
      </c>
      <c r="H647" s="2">
        <v>80</v>
      </c>
      <c r="I647" s="2">
        <v>111</v>
      </c>
      <c r="J647" s="2">
        <v>67</v>
      </c>
      <c r="K647" s="2">
        <v>356</v>
      </c>
      <c r="L647" s="2">
        <v>328</v>
      </c>
      <c r="M647" s="2">
        <v>43</v>
      </c>
      <c r="N647" s="2">
        <v>63</v>
      </c>
      <c r="O647" s="2">
        <v>40</v>
      </c>
      <c r="P647" s="2">
        <v>182</v>
      </c>
      <c r="Q647" s="2">
        <v>286</v>
      </c>
      <c r="R647" s="2">
        <v>37</v>
      </c>
      <c r="S647" s="2">
        <v>48</v>
      </c>
      <c r="T647" s="2">
        <v>27</v>
      </c>
      <c r="U647" s="2">
        <v>174</v>
      </c>
      <c r="V647" s="2">
        <v>120</v>
      </c>
      <c r="W647" s="2" t="s">
        <v>721</v>
      </c>
      <c r="X647" s="2" t="s">
        <v>1961</v>
      </c>
      <c r="Y647" s="2" t="s">
        <v>644</v>
      </c>
      <c r="Z647" s="2" t="s">
        <v>249</v>
      </c>
      <c r="AA647" s="2">
        <v>12.817278999999999</v>
      </c>
      <c r="AB647" s="2">
        <v>8</v>
      </c>
      <c r="AC647" s="2">
        <v>614</v>
      </c>
      <c r="AG647"/>
    </row>
    <row r="648" spans="1:33">
      <c r="A648" s="2">
        <v>1545</v>
      </c>
      <c r="B648" s="2">
        <v>110100060</v>
      </c>
      <c r="C648" s="2" t="s">
        <v>1962</v>
      </c>
      <c r="D648" s="2" t="s">
        <v>35</v>
      </c>
      <c r="E648" s="2" t="s">
        <v>108</v>
      </c>
      <c r="F648" s="2" t="s">
        <v>2</v>
      </c>
      <c r="G648" s="2">
        <v>618</v>
      </c>
      <c r="H648" s="2">
        <v>77</v>
      </c>
      <c r="I648" s="2">
        <v>129</v>
      </c>
      <c r="J648" s="2">
        <v>81</v>
      </c>
      <c r="K648" s="2">
        <v>331</v>
      </c>
      <c r="L648" s="2">
        <v>319</v>
      </c>
      <c r="M648" s="2">
        <v>40</v>
      </c>
      <c r="N648" s="2">
        <v>67</v>
      </c>
      <c r="O648" s="2">
        <v>40</v>
      </c>
      <c r="P648" s="2">
        <v>172</v>
      </c>
      <c r="Q648" s="2">
        <v>299</v>
      </c>
      <c r="R648" s="2">
        <v>37</v>
      </c>
      <c r="S648" s="2">
        <v>62</v>
      </c>
      <c r="T648" s="2">
        <v>41</v>
      </c>
      <c r="U648" s="2">
        <v>159</v>
      </c>
      <c r="V648" s="2">
        <v>124</v>
      </c>
      <c r="W648" s="2" t="s">
        <v>721</v>
      </c>
      <c r="X648" s="2" t="s">
        <v>1963</v>
      </c>
      <c r="Y648" s="2" t="s">
        <v>644</v>
      </c>
      <c r="Z648" s="2" t="s">
        <v>249</v>
      </c>
      <c r="AA648" s="2">
        <v>10.979374</v>
      </c>
      <c r="AB648" s="2">
        <v>8</v>
      </c>
      <c r="AC648" s="2">
        <v>618</v>
      </c>
      <c r="AG648"/>
    </row>
    <row r="649" spans="1:33">
      <c r="A649" s="2">
        <v>1553</v>
      </c>
      <c r="B649" s="2">
        <v>80400060</v>
      </c>
      <c r="C649" s="2" t="s">
        <v>1964</v>
      </c>
      <c r="D649" s="2" t="s">
        <v>34</v>
      </c>
      <c r="E649" s="2" t="s">
        <v>103</v>
      </c>
      <c r="F649" s="2" t="s">
        <v>2</v>
      </c>
      <c r="G649" s="2">
        <v>861</v>
      </c>
      <c r="H649" s="2">
        <v>67</v>
      </c>
      <c r="I649" s="2">
        <v>107</v>
      </c>
      <c r="J649" s="2">
        <v>109</v>
      </c>
      <c r="K649" s="2">
        <v>578</v>
      </c>
      <c r="L649" s="2">
        <v>477</v>
      </c>
      <c r="M649" s="2">
        <v>28</v>
      </c>
      <c r="N649" s="2">
        <v>58</v>
      </c>
      <c r="O649" s="2">
        <v>70</v>
      </c>
      <c r="P649" s="2">
        <v>321</v>
      </c>
      <c r="Q649" s="2">
        <v>384</v>
      </c>
      <c r="R649" s="2">
        <v>39</v>
      </c>
      <c r="S649" s="2">
        <v>49</v>
      </c>
      <c r="T649" s="2">
        <v>39</v>
      </c>
      <c r="U649" s="2">
        <v>257</v>
      </c>
      <c r="V649" s="2">
        <v>166</v>
      </c>
      <c r="W649" s="2" t="s">
        <v>721</v>
      </c>
      <c r="X649" s="2" t="s">
        <v>1965</v>
      </c>
      <c r="Y649" s="2" t="s">
        <v>208</v>
      </c>
      <c r="Z649" s="2" t="s">
        <v>249</v>
      </c>
      <c r="AA649" s="2">
        <v>144.66458900000001</v>
      </c>
      <c r="AB649" s="2">
        <v>11</v>
      </c>
      <c r="AC649" s="2">
        <v>861</v>
      </c>
      <c r="AG649"/>
    </row>
    <row r="650" spans="1:33">
      <c r="A650" s="2">
        <v>1554</v>
      </c>
      <c r="B650" s="2">
        <v>10317069</v>
      </c>
      <c r="C650" s="2" t="s">
        <v>1966</v>
      </c>
      <c r="D650" s="2" t="s">
        <v>33</v>
      </c>
      <c r="E650" s="2" t="s">
        <v>94</v>
      </c>
      <c r="F650" s="2" t="s">
        <v>2</v>
      </c>
      <c r="G650" s="2">
        <v>635</v>
      </c>
      <c r="H650" s="2">
        <v>53</v>
      </c>
      <c r="I650" s="2">
        <v>103</v>
      </c>
      <c r="J650" s="2">
        <v>80</v>
      </c>
      <c r="K650" s="2">
        <v>399</v>
      </c>
      <c r="L650" s="2">
        <v>316</v>
      </c>
      <c r="M650" s="2">
        <v>25</v>
      </c>
      <c r="N650" s="2">
        <v>54</v>
      </c>
      <c r="O650" s="2">
        <v>40</v>
      </c>
      <c r="P650" s="2">
        <v>197</v>
      </c>
      <c r="Q650" s="2">
        <v>319</v>
      </c>
      <c r="R650" s="2">
        <v>28</v>
      </c>
      <c r="S650" s="2">
        <v>49</v>
      </c>
      <c r="T650" s="2">
        <v>40</v>
      </c>
      <c r="U650" s="2">
        <v>202</v>
      </c>
      <c r="V650" s="2">
        <v>154</v>
      </c>
      <c r="W650" s="2" t="s">
        <v>734</v>
      </c>
      <c r="X650" s="2" t="s">
        <v>1967</v>
      </c>
      <c r="Y650" s="2" t="s">
        <v>94</v>
      </c>
      <c r="Z650" s="2" t="s">
        <v>249</v>
      </c>
      <c r="AA650" s="2">
        <v>207.418192</v>
      </c>
      <c r="AB650" s="2">
        <v>11</v>
      </c>
      <c r="AC650" s="2">
        <v>635</v>
      </c>
      <c r="AG650"/>
    </row>
    <row r="651" spans="1:33">
      <c r="A651" s="2">
        <v>1555</v>
      </c>
      <c r="B651" s="2">
        <v>10517029</v>
      </c>
      <c r="C651" s="2" t="s">
        <v>1539</v>
      </c>
      <c r="D651" s="2" t="s">
        <v>33</v>
      </c>
      <c r="E651" s="2" t="s">
        <v>96</v>
      </c>
      <c r="F651" s="2" t="s">
        <v>2</v>
      </c>
      <c r="G651" s="2">
        <v>398</v>
      </c>
      <c r="H651" s="2">
        <v>35</v>
      </c>
      <c r="I651" s="2">
        <v>60</v>
      </c>
      <c r="J651" s="2">
        <v>58</v>
      </c>
      <c r="K651" s="2">
        <v>245</v>
      </c>
      <c r="L651" s="2">
        <v>202</v>
      </c>
      <c r="M651" s="2">
        <v>20</v>
      </c>
      <c r="N651" s="2">
        <v>32</v>
      </c>
      <c r="O651" s="2">
        <v>30</v>
      </c>
      <c r="P651" s="2">
        <v>120</v>
      </c>
      <c r="Q651" s="2">
        <v>196</v>
      </c>
      <c r="R651" s="2">
        <v>15</v>
      </c>
      <c r="S651" s="2">
        <v>28</v>
      </c>
      <c r="T651" s="2">
        <v>28</v>
      </c>
      <c r="U651" s="2">
        <v>125</v>
      </c>
      <c r="V651" s="2">
        <v>82</v>
      </c>
      <c r="W651" s="2" t="s">
        <v>734</v>
      </c>
      <c r="X651" s="2" t="s">
        <v>1968</v>
      </c>
      <c r="Y651" s="2" t="s">
        <v>96</v>
      </c>
      <c r="Z651" s="2" t="s">
        <v>249</v>
      </c>
      <c r="AA651" s="2">
        <v>2599.6443380000001</v>
      </c>
      <c r="AB651" s="2">
        <v>11</v>
      </c>
      <c r="AC651" s="2">
        <v>398</v>
      </c>
      <c r="AG651"/>
    </row>
    <row r="652" spans="1:33">
      <c r="A652" s="2">
        <v>1556</v>
      </c>
      <c r="B652" s="2">
        <v>10300010</v>
      </c>
      <c r="C652" s="2" t="s">
        <v>1969</v>
      </c>
      <c r="D652" s="2" t="s">
        <v>33</v>
      </c>
      <c r="E652" s="2" t="s">
        <v>94</v>
      </c>
      <c r="F652" s="2" t="s">
        <v>2</v>
      </c>
      <c r="G652" s="2">
        <v>349</v>
      </c>
      <c r="H652" s="2">
        <v>25</v>
      </c>
      <c r="I652" s="2">
        <v>56</v>
      </c>
      <c r="J652" s="2">
        <v>55</v>
      </c>
      <c r="K652" s="2">
        <v>213</v>
      </c>
      <c r="L652" s="2">
        <v>167</v>
      </c>
      <c r="M652" s="2">
        <v>12</v>
      </c>
      <c r="N652" s="2">
        <v>22</v>
      </c>
      <c r="O652" s="2">
        <v>24</v>
      </c>
      <c r="P652" s="2">
        <v>109</v>
      </c>
      <c r="Q652" s="2">
        <v>182</v>
      </c>
      <c r="R652" s="2">
        <v>13</v>
      </c>
      <c r="S652" s="2">
        <v>34</v>
      </c>
      <c r="T652" s="2">
        <v>31</v>
      </c>
      <c r="U652" s="2">
        <v>104</v>
      </c>
      <c r="V652" s="2">
        <v>66</v>
      </c>
      <c r="W652" s="2" t="s">
        <v>721</v>
      </c>
      <c r="X652" s="2" t="s">
        <v>1970</v>
      </c>
      <c r="Y652" s="2" t="s">
        <v>94</v>
      </c>
      <c r="Z652" s="2" t="s">
        <v>249</v>
      </c>
      <c r="AA652" s="2">
        <v>50.339126999999998</v>
      </c>
      <c r="AB652" s="2">
        <v>11</v>
      </c>
      <c r="AC652" s="2">
        <v>349</v>
      </c>
      <c r="AG652"/>
    </row>
    <row r="653" spans="1:33">
      <c r="A653" s="2">
        <v>1557</v>
      </c>
      <c r="B653" s="2">
        <v>10300000</v>
      </c>
      <c r="C653" s="2" t="s">
        <v>1971</v>
      </c>
      <c r="D653" s="2" t="s">
        <v>33</v>
      </c>
      <c r="E653" s="2" t="s">
        <v>94</v>
      </c>
      <c r="F653" s="2" t="s">
        <v>2</v>
      </c>
      <c r="G653" s="2">
        <v>404</v>
      </c>
      <c r="H653" s="2">
        <v>27</v>
      </c>
      <c r="I653" s="2">
        <v>59</v>
      </c>
      <c r="J653" s="2">
        <v>63</v>
      </c>
      <c r="K653" s="2">
        <v>255</v>
      </c>
      <c r="L653" s="2">
        <v>196</v>
      </c>
      <c r="M653" s="2">
        <v>8</v>
      </c>
      <c r="N653" s="2">
        <v>29</v>
      </c>
      <c r="O653" s="2">
        <v>30</v>
      </c>
      <c r="P653" s="2">
        <v>129</v>
      </c>
      <c r="Q653" s="2">
        <v>208</v>
      </c>
      <c r="R653" s="2">
        <v>19</v>
      </c>
      <c r="S653" s="2">
        <v>30</v>
      </c>
      <c r="T653" s="2">
        <v>33</v>
      </c>
      <c r="U653" s="2">
        <v>126</v>
      </c>
      <c r="V653" s="2">
        <v>82</v>
      </c>
      <c r="W653" s="2" t="s">
        <v>721</v>
      </c>
      <c r="X653" s="2" t="s">
        <v>1972</v>
      </c>
      <c r="Y653" s="2" t="s">
        <v>94</v>
      </c>
      <c r="Z653" s="2" t="s">
        <v>249</v>
      </c>
      <c r="AA653" s="2">
        <v>177.164613</v>
      </c>
      <c r="AB653" s="2">
        <v>11</v>
      </c>
      <c r="AC653" s="2">
        <v>404</v>
      </c>
      <c r="AG653"/>
    </row>
    <row r="654" spans="1:33">
      <c r="A654" s="2">
        <v>1558</v>
      </c>
      <c r="B654" s="2">
        <v>10717079</v>
      </c>
      <c r="C654" s="2" t="s">
        <v>895</v>
      </c>
      <c r="D654" s="2" t="s">
        <v>33</v>
      </c>
      <c r="E654" s="2" t="s">
        <v>98</v>
      </c>
      <c r="F654" s="2" t="s">
        <v>2</v>
      </c>
      <c r="G654" s="2">
        <v>854</v>
      </c>
      <c r="H654" s="2">
        <v>56</v>
      </c>
      <c r="I654" s="2">
        <v>116</v>
      </c>
      <c r="J654" s="2">
        <v>120</v>
      </c>
      <c r="K654" s="2">
        <v>562</v>
      </c>
      <c r="L654" s="2">
        <v>440</v>
      </c>
      <c r="M654" s="2">
        <v>27</v>
      </c>
      <c r="N654" s="2">
        <v>63</v>
      </c>
      <c r="O654" s="2">
        <v>65</v>
      </c>
      <c r="P654" s="2">
        <v>285</v>
      </c>
      <c r="Q654" s="2">
        <v>414</v>
      </c>
      <c r="R654" s="2">
        <v>29</v>
      </c>
      <c r="S654" s="2">
        <v>53</v>
      </c>
      <c r="T654" s="2">
        <v>55</v>
      </c>
      <c r="U654" s="2">
        <v>277</v>
      </c>
      <c r="V654" s="2">
        <v>202</v>
      </c>
      <c r="W654" s="2" t="s">
        <v>734</v>
      </c>
      <c r="X654" s="2" t="s">
        <v>1973</v>
      </c>
      <c r="Y654" s="2" t="s">
        <v>670</v>
      </c>
      <c r="Z654" s="2" t="s">
        <v>249</v>
      </c>
      <c r="AA654" s="2">
        <v>1724.2326619999999</v>
      </c>
      <c r="AB654" s="2">
        <v>10</v>
      </c>
      <c r="AC654" s="2">
        <v>854</v>
      </c>
      <c r="AG654"/>
    </row>
    <row r="655" spans="1:33">
      <c r="A655" s="2">
        <v>1559</v>
      </c>
      <c r="B655" s="2">
        <v>10717118</v>
      </c>
      <c r="C655" s="2" t="s">
        <v>1974</v>
      </c>
      <c r="D655" s="2" t="s">
        <v>33</v>
      </c>
      <c r="E655" s="2" t="s">
        <v>98</v>
      </c>
      <c r="F655" s="2" t="s">
        <v>2</v>
      </c>
      <c r="G655" s="2">
        <v>563</v>
      </c>
      <c r="H655" s="2">
        <v>66</v>
      </c>
      <c r="I655" s="2">
        <v>102</v>
      </c>
      <c r="J655" s="2">
        <v>82</v>
      </c>
      <c r="K655" s="2">
        <v>313</v>
      </c>
      <c r="L655" s="2">
        <v>290</v>
      </c>
      <c r="M655" s="2">
        <v>39</v>
      </c>
      <c r="N655" s="2">
        <v>54</v>
      </c>
      <c r="O655" s="2">
        <v>41</v>
      </c>
      <c r="P655" s="2">
        <v>156</v>
      </c>
      <c r="Q655" s="2">
        <v>273</v>
      </c>
      <c r="R655" s="2">
        <v>27</v>
      </c>
      <c r="S655" s="2">
        <v>48</v>
      </c>
      <c r="T655" s="2">
        <v>41</v>
      </c>
      <c r="U655" s="2">
        <v>157</v>
      </c>
      <c r="V655" s="2">
        <v>110</v>
      </c>
      <c r="W655" s="2" t="s">
        <v>734</v>
      </c>
      <c r="X655" s="2" t="s">
        <v>1975</v>
      </c>
      <c r="Y655" s="2" t="s">
        <v>670</v>
      </c>
      <c r="Z655" s="2" t="s">
        <v>249</v>
      </c>
      <c r="AA655" s="2">
        <v>353.193375</v>
      </c>
      <c r="AB655" s="2">
        <v>10</v>
      </c>
      <c r="AC655" s="2">
        <v>563</v>
      </c>
      <c r="AG655"/>
    </row>
    <row r="656" spans="1:33">
      <c r="A656" s="2">
        <v>1560</v>
      </c>
      <c r="B656" s="2">
        <v>10717159</v>
      </c>
      <c r="C656" s="2" t="s">
        <v>1193</v>
      </c>
      <c r="D656" s="2" t="s">
        <v>33</v>
      </c>
      <c r="E656" s="2" t="s">
        <v>98</v>
      </c>
      <c r="F656" s="2" t="s">
        <v>2</v>
      </c>
      <c r="G656" s="2">
        <v>428</v>
      </c>
      <c r="H656" s="2">
        <v>28</v>
      </c>
      <c r="I656" s="2">
        <v>57</v>
      </c>
      <c r="J656" s="2">
        <v>50</v>
      </c>
      <c r="K656" s="2">
        <v>293</v>
      </c>
      <c r="L656" s="2">
        <v>219</v>
      </c>
      <c r="M656" s="2">
        <v>13</v>
      </c>
      <c r="N656" s="2">
        <v>33</v>
      </c>
      <c r="O656" s="2">
        <v>26</v>
      </c>
      <c r="P656" s="2">
        <v>147</v>
      </c>
      <c r="Q656" s="2">
        <v>209</v>
      </c>
      <c r="R656" s="2">
        <v>15</v>
      </c>
      <c r="S656" s="2">
        <v>24</v>
      </c>
      <c r="T656" s="2">
        <v>24</v>
      </c>
      <c r="U656" s="2">
        <v>146</v>
      </c>
      <c r="V656" s="2">
        <v>98</v>
      </c>
      <c r="W656" s="2" t="s">
        <v>734</v>
      </c>
      <c r="X656" s="2" t="s">
        <v>1976</v>
      </c>
      <c r="Y656" s="2" t="s">
        <v>98</v>
      </c>
      <c r="Z656" s="2" t="s">
        <v>249</v>
      </c>
      <c r="AA656" s="2">
        <v>268.20471400000002</v>
      </c>
      <c r="AB656" s="2">
        <v>10</v>
      </c>
      <c r="AC656" s="2">
        <v>428</v>
      </c>
      <c r="AG656"/>
    </row>
    <row r="657" spans="1:33">
      <c r="A657" s="2">
        <v>1561</v>
      </c>
      <c r="B657" s="2">
        <v>10100110</v>
      </c>
      <c r="C657" s="2" t="s">
        <v>1977</v>
      </c>
      <c r="D657" s="2" t="s">
        <v>33</v>
      </c>
      <c r="E657" s="2" t="s">
        <v>33</v>
      </c>
      <c r="F657" s="2" t="s">
        <v>2</v>
      </c>
      <c r="G657" s="2">
        <v>487</v>
      </c>
      <c r="H657" s="2">
        <v>40</v>
      </c>
      <c r="I657" s="2">
        <v>61</v>
      </c>
      <c r="J657" s="2">
        <v>62</v>
      </c>
      <c r="K657" s="2">
        <v>324</v>
      </c>
      <c r="L657" s="2">
        <v>263</v>
      </c>
      <c r="M657" s="2">
        <v>25</v>
      </c>
      <c r="N657" s="2">
        <v>37</v>
      </c>
      <c r="O657" s="2">
        <v>31</v>
      </c>
      <c r="P657" s="2">
        <v>170</v>
      </c>
      <c r="Q657" s="2">
        <v>224</v>
      </c>
      <c r="R657" s="2">
        <v>15</v>
      </c>
      <c r="S657" s="2">
        <v>24</v>
      </c>
      <c r="T657" s="2">
        <v>31</v>
      </c>
      <c r="U657" s="2">
        <v>154</v>
      </c>
      <c r="V657" s="2">
        <v>111</v>
      </c>
      <c r="W657" s="2" t="s">
        <v>721</v>
      </c>
      <c r="X657" s="2" t="s">
        <v>1978</v>
      </c>
      <c r="Y657" s="2" t="s">
        <v>211</v>
      </c>
      <c r="Z657" s="2" t="s">
        <v>249</v>
      </c>
      <c r="AA657" s="2">
        <v>111.183924</v>
      </c>
      <c r="AB657" s="2">
        <v>10</v>
      </c>
      <c r="AC657" s="2">
        <v>487</v>
      </c>
      <c r="AG657"/>
    </row>
    <row r="658" spans="1:33">
      <c r="A658" s="2">
        <v>1562</v>
      </c>
      <c r="B658" s="2">
        <v>10200010</v>
      </c>
      <c r="C658" s="2" t="s">
        <v>1979</v>
      </c>
      <c r="D658" s="2" t="s">
        <v>33</v>
      </c>
      <c r="E658" s="2" t="s">
        <v>93</v>
      </c>
      <c r="F658" s="2" t="s">
        <v>2</v>
      </c>
      <c r="G658" s="2">
        <v>745</v>
      </c>
      <c r="H658" s="2">
        <v>45</v>
      </c>
      <c r="I658" s="2">
        <v>88</v>
      </c>
      <c r="J658" s="2">
        <v>118</v>
      </c>
      <c r="K658" s="2">
        <v>494</v>
      </c>
      <c r="L658" s="2">
        <v>408</v>
      </c>
      <c r="M658" s="2">
        <v>23</v>
      </c>
      <c r="N658" s="2">
        <v>42</v>
      </c>
      <c r="O658" s="2">
        <v>70</v>
      </c>
      <c r="P658" s="2">
        <v>273</v>
      </c>
      <c r="Q658" s="2">
        <v>337</v>
      </c>
      <c r="R658" s="2">
        <v>22</v>
      </c>
      <c r="S658" s="2">
        <v>46</v>
      </c>
      <c r="T658" s="2">
        <v>48</v>
      </c>
      <c r="U658" s="2">
        <v>221</v>
      </c>
      <c r="V658" s="2">
        <v>165</v>
      </c>
      <c r="W658" s="2" t="s">
        <v>721</v>
      </c>
      <c r="X658" s="2" t="s">
        <v>1980</v>
      </c>
      <c r="Y658" s="2" t="s">
        <v>214</v>
      </c>
      <c r="Z658" s="2" t="s">
        <v>249</v>
      </c>
      <c r="AA658" s="2">
        <v>62.174823000000004</v>
      </c>
      <c r="AB658" s="2">
        <v>10</v>
      </c>
      <c r="AC658" s="2">
        <v>745</v>
      </c>
      <c r="AG658"/>
    </row>
    <row r="659" spans="1:33">
      <c r="A659" s="2">
        <v>1563</v>
      </c>
      <c r="B659" s="2">
        <v>10100080</v>
      </c>
      <c r="C659" s="2" t="s">
        <v>1981</v>
      </c>
      <c r="D659" s="2" t="s">
        <v>33</v>
      </c>
      <c r="E659" s="2" t="s">
        <v>33</v>
      </c>
      <c r="F659" s="2" t="s">
        <v>2</v>
      </c>
      <c r="G659" s="2">
        <v>710</v>
      </c>
      <c r="H659" s="2">
        <v>60</v>
      </c>
      <c r="I659" s="2">
        <v>82</v>
      </c>
      <c r="J659" s="2">
        <v>92</v>
      </c>
      <c r="K659" s="2">
        <v>476</v>
      </c>
      <c r="L659" s="2">
        <v>405</v>
      </c>
      <c r="M659" s="2">
        <v>32</v>
      </c>
      <c r="N659" s="2">
        <v>51</v>
      </c>
      <c r="O659" s="2">
        <v>44</v>
      </c>
      <c r="P659" s="2">
        <v>278</v>
      </c>
      <c r="Q659" s="2">
        <v>305</v>
      </c>
      <c r="R659" s="2">
        <v>28</v>
      </c>
      <c r="S659" s="2">
        <v>31</v>
      </c>
      <c r="T659" s="2">
        <v>48</v>
      </c>
      <c r="U659" s="2">
        <v>198</v>
      </c>
      <c r="V659" s="2">
        <v>142</v>
      </c>
      <c r="W659" s="2" t="s">
        <v>721</v>
      </c>
      <c r="X659" s="2" t="s">
        <v>1982</v>
      </c>
      <c r="Y659" s="2" t="s">
        <v>211</v>
      </c>
      <c r="Z659" s="2" t="s">
        <v>249</v>
      </c>
      <c r="AA659" s="2">
        <v>12.536424</v>
      </c>
      <c r="AB659" s="2">
        <v>10</v>
      </c>
      <c r="AC659" s="2">
        <v>710</v>
      </c>
      <c r="AG659"/>
    </row>
    <row r="660" spans="1:33">
      <c r="A660" s="2">
        <v>1564</v>
      </c>
      <c r="B660" s="2">
        <v>10200000</v>
      </c>
      <c r="C660" s="2" t="s">
        <v>1983</v>
      </c>
      <c r="D660" s="2" t="s">
        <v>33</v>
      </c>
      <c r="E660" s="2" t="s">
        <v>93</v>
      </c>
      <c r="F660" s="2" t="s">
        <v>2</v>
      </c>
      <c r="G660" s="2">
        <v>320</v>
      </c>
      <c r="H660" s="2">
        <v>38</v>
      </c>
      <c r="I660" s="2">
        <v>58</v>
      </c>
      <c r="J660" s="2">
        <v>24</v>
      </c>
      <c r="K660" s="2">
        <v>200</v>
      </c>
      <c r="L660" s="2">
        <v>165</v>
      </c>
      <c r="M660" s="2">
        <v>15</v>
      </c>
      <c r="N660" s="2">
        <v>29</v>
      </c>
      <c r="O660" s="2">
        <v>14</v>
      </c>
      <c r="P660" s="2">
        <v>107</v>
      </c>
      <c r="Q660" s="2">
        <v>155</v>
      </c>
      <c r="R660" s="2">
        <v>23</v>
      </c>
      <c r="S660" s="2">
        <v>29</v>
      </c>
      <c r="T660" s="2">
        <v>10</v>
      </c>
      <c r="U660" s="2">
        <v>93</v>
      </c>
      <c r="V660" s="2">
        <v>76</v>
      </c>
      <c r="W660" s="2" t="s">
        <v>721</v>
      </c>
      <c r="X660" s="2" t="s">
        <v>1984</v>
      </c>
      <c r="Y660" s="2" t="s">
        <v>214</v>
      </c>
      <c r="Z660" s="2" t="s">
        <v>249</v>
      </c>
      <c r="AA660" s="2">
        <v>5.0092230000000004</v>
      </c>
      <c r="AB660" s="2">
        <v>10</v>
      </c>
      <c r="AC660" s="2">
        <v>320</v>
      </c>
      <c r="AG660"/>
    </row>
    <row r="661" spans="1:33">
      <c r="A661" s="2">
        <v>1565</v>
      </c>
      <c r="B661" s="2">
        <v>10500000</v>
      </c>
      <c r="C661" s="2" t="s">
        <v>1985</v>
      </c>
      <c r="D661" s="2" t="s">
        <v>33</v>
      </c>
      <c r="E661" s="2" t="s">
        <v>96</v>
      </c>
      <c r="F661" s="2" t="s">
        <v>2</v>
      </c>
      <c r="G661" s="2">
        <v>782</v>
      </c>
      <c r="H661" s="2">
        <v>95</v>
      </c>
      <c r="I661" s="2">
        <v>158</v>
      </c>
      <c r="J661" s="2">
        <v>105</v>
      </c>
      <c r="K661" s="2">
        <v>424</v>
      </c>
      <c r="L661" s="2">
        <v>400</v>
      </c>
      <c r="M661" s="2">
        <v>44</v>
      </c>
      <c r="N661" s="2">
        <v>81</v>
      </c>
      <c r="O661" s="2">
        <v>60</v>
      </c>
      <c r="P661" s="2">
        <v>215</v>
      </c>
      <c r="Q661" s="2">
        <v>382</v>
      </c>
      <c r="R661" s="2">
        <v>51</v>
      </c>
      <c r="S661" s="2">
        <v>77</v>
      </c>
      <c r="T661" s="2">
        <v>45</v>
      </c>
      <c r="U661" s="2">
        <v>209</v>
      </c>
      <c r="V661" s="2">
        <v>127</v>
      </c>
      <c r="W661" s="2" t="s">
        <v>721</v>
      </c>
      <c r="X661" s="2" t="s">
        <v>1986</v>
      </c>
      <c r="Y661" s="2" t="s">
        <v>669</v>
      </c>
      <c r="Z661" s="2" t="s">
        <v>249</v>
      </c>
      <c r="AA661" s="2">
        <v>12.013019</v>
      </c>
      <c r="AB661" s="2">
        <v>11</v>
      </c>
      <c r="AC661" s="2">
        <v>782</v>
      </c>
      <c r="AG661"/>
    </row>
    <row r="662" spans="1:33">
      <c r="A662" s="2">
        <v>1566</v>
      </c>
      <c r="B662" s="2">
        <v>90200000</v>
      </c>
      <c r="C662" s="2" t="s">
        <v>1987</v>
      </c>
      <c r="D662" s="2" t="s">
        <v>21</v>
      </c>
      <c r="E662" s="2" t="s">
        <v>37</v>
      </c>
      <c r="F662" s="2" t="s">
        <v>2</v>
      </c>
      <c r="G662" s="2">
        <v>724</v>
      </c>
      <c r="H662" s="2">
        <v>77</v>
      </c>
      <c r="I662" s="2">
        <v>141</v>
      </c>
      <c r="J662" s="2">
        <v>162</v>
      </c>
      <c r="K662" s="2">
        <v>344</v>
      </c>
      <c r="L662" s="2">
        <v>370</v>
      </c>
      <c r="M662" s="2">
        <v>41</v>
      </c>
      <c r="N662" s="2">
        <v>75</v>
      </c>
      <c r="O662" s="2">
        <v>74</v>
      </c>
      <c r="P662" s="2">
        <v>180</v>
      </c>
      <c r="Q662" s="2">
        <v>354</v>
      </c>
      <c r="R662" s="2">
        <v>36</v>
      </c>
      <c r="S662" s="2">
        <v>66</v>
      </c>
      <c r="T662" s="2">
        <v>88</v>
      </c>
      <c r="U662" s="2">
        <v>164</v>
      </c>
      <c r="V662" s="2">
        <v>141</v>
      </c>
      <c r="W662" s="2" t="s">
        <v>721</v>
      </c>
      <c r="X662" s="2" t="s">
        <v>1988</v>
      </c>
      <c r="Y662" s="2" t="s">
        <v>642</v>
      </c>
      <c r="Z662" s="2" t="s">
        <v>251</v>
      </c>
      <c r="AA662" s="2">
        <v>5.5261300000000002</v>
      </c>
      <c r="AB662" s="2">
        <v>7</v>
      </c>
      <c r="AC662" s="2">
        <v>724</v>
      </c>
      <c r="AG662"/>
    </row>
    <row r="663" spans="1:33">
      <c r="A663" s="2">
        <v>1568</v>
      </c>
      <c r="B663" s="2">
        <v>10500010</v>
      </c>
      <c r="C663" s="2" t="s">
        <v>1989</v>
      </c>
      <c r="D663" s="2" t="s">
        <v>33</v>
      </c>
      <c r="E663" s="2" t="s">
        <v>96</v>
      </c>
      <c r="F663" s="2" t="s">
        <v>2</v>
      </c>
      <c r="G663" s="2">
        <v>221</v>
      </c>
      <c r="H663" s="2">
        <v>24</v>
      </c>
      <c r="I663" s="2">
        <v>8</v>
      </c>
      <c r="J663" s="2">
        <v>31</v>
      </c>
      <c r="K663" s="2">
        <v>158</v>
      </c>
      <c r="L663" s="2">
        <v>121</v>
      </c>
      <c r="M663" s="2">
        <v>11</v>
      </c>
      <c r="N663" s="2">
        <v>5</v>
      </c>
      <c r="O663" s="2">
        <v>21</v>
      </c>
      <c r="P663" s="2">
        <v>84</v>
      </c>
      <c r="Q663" s="2">
        <v>100</v>
      </c>
      <c r="R663" s="2">
        <v>13</v>
      </c>
      <c r="S663" s="2">
        <v>3</v>
      </c>
      <c r="T663" s="2">
        <v>10</v>
      </c>
      <c r="U663" s="2">
        <v>74</v>
      </c>
      <c r="V663" s="2">
        <v>49</v>
      </c>
      <c r="W663" s="2" t="s">
        <v>721</v>
      </c>
      <c r="X663" s="2" t="s">
        <v>1990</v>
      </c>
      <c r="Y663" s="2" t="s">
        <v>669</v>
      </c>
      <c r="Z663" s="2" t="s">
        <v>249</v>
      </c>
      <c r="AA663" s="2">
        <v>1.8756980000000001</v>
      </c>
      <c r="AB663" s="2">
        <v>11</v>
      </c>
      <c r="AC663" s="2">
        <v>221</v>
      </c>
      <c r="AG663"/>
    </row>
    <row r="664" spans="1:33">
      <c r="A664" s="2">
        <v>1569</v>
      </c>
      <c r="B664" s="2">
        <v>10100220</v>
      </c>
      <c r="C664" s="2" t="s">
        <v>1991</v>
      </c>
      <c r="D664" s="2" t="s">
        <v>33</v>
      </c>
      <c r="E664" s="2" t="s">
        <v>33</v>
      </c>
      <c r="F664" s="2" t="s">
        <v>2</v>
      </c>
      <c r="G664" s="2">
        <v>266</v>
      </c>
      <c r="H664" s="2">
        <v>19</v>
      </c>
      <c r="I664" s="2">
        <v>24</v>
      </c>
      <c r="J664" s="2">
        <v>43</v>
      </c>
      <c r="K664" s="2">
        <v>180</v>
      </c>
      <c r="L664" s="2">
        <v>135</v>
      </c>
      <c r="M664" s="2">
        <v>12</v>
      </c>
      <c r="N664" s="2">
        <v>11</v>
      </c>
      <c r="O664" s="2">
        <v>20</v>
      </c>
      <c r="P664" s="2">
        <v>92</v>
      </c>
      <c r="Q664" s="2">
        <v>131</v>
      </c>
      <c r="R664" s="2">
        <v>7</v>
      </c>
      <c r="S664" s="2">
        <v>13</v>
      </c>
      <c r="T664" s="2">
        <v>23</v>
      </c>
      <c r="U664" s="2">
        <v>88</v>
      </c>
      <c r="V664" s="2">
        <v>59</v>
      </c>
      <c r="W664" s="2" t="s">
        <v>721</v>
      </c>
      <c r="X664" s="2" t="s">
        <v>1992</v>
      </c>
      <c r="Y664" s="2" t="s">
        <v>180</v>
      </c>
      <c r="Z664" s="2" t="s">
        <v>249</v>
      </c>
      <c r="AA664" s="2">
        <v>62.186557000000001</v>
      </c>
      <c r="AB664" s="2">
        <v>10</v>
      </c>
      <c r="AC664" s="2">
        <v>266</v>
      </c>
      <c r="AG664"/>
    </row>
    <row r="665" spans="1:33">
      <c r="A665" s="2">
        <v>1570</v>
      </c>
      <c r="B665" s="2">
        <v>10100230</v>
      </c>
      <c r="C665" s="2" t="s">
        <v>1993</v>
      </c>
      <c r="D665" s="2" t="s">
        <v>33</v>
      </c>
      <c r="E665" s="2" t="s">
        <v>33</v>
      </c>
      <c r="F665" s="2" t="s">
        <v>2</v>
      </c>
      <c r="G665" s="2">
        <v>354</v>
      </c>
      <c r="H665" s="2">
        <v>26</v>
      </c>
      <c r="I665" s="2">
        <v>45</v>
      </c>
      <c r="J665" s="2">
        <v>47</v>
      </c>
      <c r="K665" s="2">
        <v>236</v>
      </c>
      <c r="L665" s="2">
        <v>171</v>
      </c>
      <c r="M665" s="2">
        <v>9</v>
      </c>
      <c r="N665" s="2">
        <v>17</v>
      </c>
      <c r="O665" s="2">
        <v>23</v>
      </c>
      <c r="P665" s="2">
        <v>122</v>
      </c>
      <c r="Q665" s="2">
        <v>183</v>
      </c>
      <c r="R665" s="2">
        <v>17</v>
      </c>
      <c r="S665" s="2">
        <v>28</v>
      </c>
      <c r="T665" s="2">
        <v>24</v>
      </c>
      <c r="U665" s="2">
        <v>114</v>
      </c>
      <c r="V665" s="2">
        <v>80</v>
      </c>
      <c r="W665" s="2" t="s">
        <v>721</v>
      </c>
      <c r="X665" s="2" t="s">
        <v>1994</v>
      </c>
      <c r="Y665" s="2" t="s">
        <v>180</v>
      </c>
      <c r="Z665" s="2" t="s">
        <v>249</v>
      </c>
      <c r="AA665" s="2">
        <v>32.789687999999998</v>
      </c>
      <c r="AB665" s="2">
        <v>10</v>
      </c>
      <c r="AC665" s="2">
        <v>354</v>
      </c>
      <c r="AG665"/>
    </row>
    <row r="666" spans="1:33">
      <c r="A666" s="2">
        <v>1571</v>
      </c>
      <c r="B666" s="2">
        <v>10600200</v>
      </c>
      <c r="C666" s="2" t="s">
        <v>1995</v>
      </c>
      <c r="D666" s="2" t="s">
        <v>33</v>
      </c>
      <c r="E666" s="2" t="s">
        <v>97</v>
      </c>
      <c r="F666" s="2" t="s">
        <v>2</v>
      </c>
      <c r="G666" s="2">
        <v>596</v>
      </c>
      <c r="H666" s="2">
        <v>80</v>
      </c>
      <c r="I666" s="2">
        <v>124</v>
      </c>
      <c r="J666" s="2">
        <v>61</v>
      </c>
      <c r="K666" s="2">
        <v>331</v>
      </c>
      <c r="L666" s="2">
        <v>292</v>
      </c>
      <c r="M666" s="2">
        <v>41</v>
      </c>
      <c r="N666" s="2">
        <v>61</v>
      </c>
      <c r="O666" s="2">
        <v>24</v>
      </c>
      <c r="P666" s="2">
        <v>166</v>
      </c>
      <c r="Q666" s="2">
        <v>304</v>
      </c>
      <c r="R666" s="2">
        <v>39</v>
      </c>
      <c r="S666" s="2">
        <v>63</v>
      </c>
      <c r="T666" s="2">
        <v>37</v>
      </c>
      <c r="U666" s="2">
        <v>165</v>
      </c>
      <c r="V666" s="2">
        <v>121</v>
      </c>
      <c r="W666" s="2" t="s">
        <v>721</v>
      </c>
      <c r="X666" s="2" t="s">
        <v>1996</v>
      </c>
      <c r="Y666" s="2" t="s">
        <v>97</v>
      </c>
      <c r="Z666" s="2" t="s">
        <v>249</v>
      </c>
      <c r="AA666" s="2">
        <v>5.6378579999999996</v>
      </c>
      <c r="AB666" s="2">
        <v>9</v>
      </c>
      <c r="AC666" s="2">
        <v>596</v>
      </c>
      <c r="AG666"/>
    </row>
    <row r="667" spans="1:33">
      <c r="A667" s="2">
        <v>1572</v>
      </c>
      <c r="B667" s="2">
        <v>10627042</v>
      </c>
      <c r="C667" s="2" t="s">
        <v>909</v>
      </c>
      <c r="D667" s="2" t="s">
        <v>33</v>
      </c>
      <c r="E667" s="2" t="s">
        <v>97</v>
      </c>
      <c r="F667" s="2" t="s">
        <v>228</v>
      </c>
      <c r="G667" s="2">
        <v>275</v>
      </c>
      <c r="H667" s="2">
        <v>28</v>
      </c>
      <c r="I667" s="2">
        <v>47</v>
      </c>
      <c r="J667" s="2">
        <v>20</v>
      </c>
      <c r="K667" s="2">
        <v>180</v>
      </c>
      <c r="L667" s="2">
        <v>145</v>
      </c>
      <c r="M667" s="2">
        <v>11</v>
      </c>
      <c r="N667" s="2">
        <v>33</v>
      </c>
      <c r="O667" s="2">
        <v>13</v>
      </c>
      <c r="P667" s="2">
        <v>88</v>
      </c>
      <c r="Q667" s="2">
        <v>130</v>
      </c>
      <c r="R667" s="2">
        <v>17</v>
      </c>
      <c r="S667" s="2">
        <v>14</v>
      </c>
      <c r="T667" s="2">
        <v>7</v>
      </c>
      <c r="U667" s="2">
        <v>92</v>
      </c>
      <c r="V667" s="2">
        <v>57</v>
      </c>
      <c r="W667" s="2" t="s">
        <v>734</v>
      </c>
      <c r="X667" s="2" t="s">
        <v>1997</v>
      </c>
      <c r="Y667" s="2" t="s">
        <v>97</v>
      </c>
      <c r="Z667" s="2" t="s">
        <v>249</v>
      </c>
      <c r="AA667" s="2">
        <v>91.844919000000004</v>
      </c>
      <c r="AB667" s="2">
        <v>9</v>
      </c>
      <c r="AC667" s="2">
        <v>275</v>
      </c>
      <c r="AG667"/>
    </row>
    <row r="668" spans="1:33">
      <c r="A668" s="2">
        <v>1573</v>
      </c>
      <c r="B668" s="2">
        <v>10100420</v>
      </c>
      <c r="C668" s="2" t="s">
        <v>1998</v>
      </c>
      <c r="D668" s="2" t="s">
        <v>33</v>
      </c>
      <c r="E668" s="2" t="s">
        <v>33</v>
      </c>
      <c r="F668" s="2" t="s">
        <v>2</v>
      </c>
      <c r="G668" s="2">
        <v>409</v>
      </c>
      <c r="H668" s="2">
        <v>37</v>
      </c>
      <c r="I668" s="2">
        <v>62</v>
      </c>
      <c r="J668" s="2">
        <v>51</v>
      </c>
      <c r="K668" s="2">
        <v>259</v>
      </c>
      <c r="L668" s="2">
        <v>219</v>
      </c>
      <c r="M668" s="2">
        <v>15</v>
      </c>
      <c r="N668" s="2">
        <v>33</v>
      </c>
      <c r="O668" s="2">
        <v>29</v>
      </c>
      <c r="P668" s="2">
        <v>142</v>
      </c>
      <c r="Q668" s="2">
        <v>190</v>
      </c>
      <c r="R668" s="2">
        <v>22</v>
      </c>
      <c r="S668" s="2">
        <v>29</v>
      </c>
      <c r="T668" s="2">
        <v>22</v>
      </c>
      <c r="U668" s="2">
        <v>117</v>
      </c>
      <c r="V668" s="2">
        <v>89</v>
      </c>
      <c r="W668" s="2" t="s">
        <v>721</v>
      </c>
      <c r="X668" s="2" t="s">
        <v>1999</v>
      </c>
      <c r="Y668" s="2" t="s">
        <v>180</v>
      </c>
      <c r="Z668" s="2" t="s">
        <v>249</v>
      </c>
      <c r="AA668" s="2">
        <v>15.402010000000001</v>
      </c>
      <c r="AB668" s="2">
        <v>10</v>
      </c>
      <c r="AC668" s="2">
        <v>409</v>
      </c>
      <c r="AG668"/>
    </row>
    <row r="669" spans="1:33">
      <c r="A669" s="2">
        <v>1574</v>
      </c>
      <c r="B669" s="2">
        <v>10600030</v>
      </c>
      <c r="C669" s="2" t="s">
        <v>2000</v>
      </c>
      <c r="D669" s="2" t="s">
        <v>33</v>
      </c>
      <c r="E669" s="2" t="s">
        <v>97</v>
      </c>
      <c r="F669" s="2" t="s">
        <v>2</v>
      </c>
      <c r="G669" s="2">
        <v>388</v>
      </c>
      <c r="H669" s="2">
        <v>30</v>
      </c>
      <c r="I669" s="2">
        <v>50</v>
      </c>
      <c r="J669" s="2">
        <v>51</v>
      </c>
      <c r="K669" s="2">
        <v>257</v>
      </c>
      <c r="L669" s="2">
        <v>218</v>
      </c>
      <c r="M669" s="2">
        <v>18</v>
      </c>
      <c r="N669" s="2">
        <v>32</v>
      </c>
      <c r="O669" s="2">
        <v>29</v>
      </c>
      <c r="P669" s="2">
        <v>139</v>
      </c>
      <c r="Q669" s="2">
        <v>170</v>
      </c>
      <c r="R669" s="2">
        <v>12</v>
      </c>
      <c r="S669" s="2">
        <v>18</v>
      </c>
      <c r="T669" s="2">
        <v>22</v>
      </c>
      <c r="U669" s="2">
        <v>118</v>
      </c>
      <c r="V669" s="2">
        <v>85</v>
      </c>
      <c r="W669" s="2" t="s">
        <v>721</v>
      </c>
      <c r="X669" s="2" t="s">
        <v>2001</v>
      </c>
      <c r="Y669" s="2" t="s">
        <v>97</v>
      </c>
      <c r="Z669" s="2" t="s">
        <v>249</v>
      </c>
      <c r="AA669" s="2">
        <v>41.566521999999999</v>
      </c>
      <c r="AB669" s="2">
        <v>9</v>
      </c>
      <c r="AC669" s="2">
        <v>388</v>
      </c>
      <c r="AG669"/>
    </row>
    <row r="670" spans="1:33">
      <c r="A670" s="2">
        <v>1575</v>
      </c>
      <c r="B670" s="2">
        <v>10600000</v>
      </c>
      <c r="C670" s="2" t="s">
        <v>2002</v>
      </c>
      <c r="D670" s="2" t="s">
        <v>33</v>
      </c>
      <c r="E670" s="2" t="s">
        <v>97</v>
      </c>
      <c r="F670" s="2" t="s">
        <v>2</v>
      </c>
      <c r="G670" s="2">
        <v>835</v>
      </c>
      <c r="H670" s="2">
        <v>79</v>
      </c>
      <c r="I670" s="2">
        <v>103</v>
      </c>
      <c r="J670" s="2">
        <v>132</v>
      </c>
      <c r="K670" s="2">
        <v>521</v>
      </c>
      <c r="L670" s="2">
        <v>425</v>
      </c>
      <c r="M670" s="2">
        <v>36</v>
      </c>
      <c r="N670" s="2">
        <v>54</v>
      </c>
      <c r="O670" s="2">
        <v>71</v>
      </c>
      <c r="P670" s="2">
        <v>264</v>
      </c>
      <c r="Q670" s="2">
        <v>410</v>
      </c>
      <c r="R670" s="2">
        <v>43</v>
      </c>
      <c r="S670" s="2">
        <v>49</v>
      </c>
      <c r="T670" s="2">
        <v>61</v>
      </c>
      <c r="U670" s="2">
        <v>257</v>
      </c>
      <c r="V670" s="2">
        <v>178</v>
      </c>
      <c r="W670" s="2" t="s">
        <v>721</v>
      </c>
      <c r="X670" s="2" t="s">
        <v>2003</v>
      </c>
      <c r="Y670" s="2" t="s">
        <v>97</v>
      </c>
      <c r="Z670" s="2" t="s">
        <v>249</v>
      </c>
      <c r="AA670" s="2">
        <v>92.012545000000003</v>
      </c>
      <c r="AB670" s="2">
        <v>9</v>
      </c>
      <c r="AC670" s="2">
        <v>835</v>
      </c>
      <c r="AG670"/>
    </row>
    <row r="671" spans="1:33">
      <c r="A671" s="2">
        <v>1576</v>
      </c>
      <c r="B671" s="2">
        <v>10700070</v>
      </c>
      <c r="C671" s="2" t="s">
        <v>2004</v>
      </c>
      <c r="D671" s="2" t="s">
        <v>33</v>
      </c>
      <c r="E671" s="2" t="s">
        <v>98</v>
      </c>
      <c r="F671" s="2" t="s">
        <v>2</v>
      </c>
      <c r="G671" s="2">
        <v>756</v>
      </c>
      <c r="H671" s="2">
        <v>67</v>
      </c>
      <c r="I671" s="2">
        <v>86</v>
      </c>
      <c r="J671" s="2">
        <v>97</v>
      </c>
      <c r="K671" s="2">
        <v>506</v>
      </c>
      <c r="L671" s="2">
        <v>407</v>
      </c>
      <c r="M671" s="2">
        <v>36</v>
      </c>
      <c r="N671" s="2">
        <v>43</v>
      </c>
      <c r="O671" s="2">
        <v>49</v>
      </c>
      <c r="P671" s="2">
        <v>279</v>
      </c>
      <c r="Q671" s="2">
        <v>349</v>
      </c>
      <c r="R671" s="2">
        <v>31</v>
      </c>
      <c r="S671" s="2">
        <v>43</v>
      </c>
      <c r="T671" s="2">
        <v>48</v>
      </c>
      <c r="U671" s="2">
        <v>227</v>
      </c>
      <c r="V671" s="2">
        <v>168</v>
      </c>
      <c r="W671" s="2" t="s">
        <v>721</v>
      </c>
      <c r="X671" s="2" t="s">
        <v>2005</v>
      </c>
      <c r="Y671" s="2" t="s">
        <v>670</v>
      </c>
      <c r="Z671" s="2" t="s">
        <v>249</v>
      </c>
      <c r="AA671" s="2">
        <v>21.821445000000001</v>
      </c>
      <c r="AB671" s="2">
        <v>10</v>
      </c>
      <c r="AC671" s="2">
        <v>756</v>
      </c>
      <c r="AG671"/>
    </row>
    <row r="672" spans="1:33">
      <c r="A672" s="2">
        <v>1577</v>
      </c>
      <c r="B672" s="2">
        <v>10100050</v>
      </c>
      <c r="C672" s="2" t="s">
        <v>2006</v>
      </c>
      <c r="D672" s="2" t="s">
        <v>33</v>
      </c>
      <c r="E672" s="2" t="s">
        <v>33</v>
      </c>
      <c r="F672" s="2" t="s">
        <v>2</v>
      </c>
      <c r="G672" s="2">
        <v>593</v>
      </c>
      <c r="H672" s="2">
        <v>53</v>
      </c>
      <c r="I672" s="2">
        <v>78</v>
      </c>
      <c r="J672" s="2">
        <v>92</v>
      </c>
      <c r="K672" s="2">
        <v>370</v>
      </c>
      <c r="L672" s="2">
        <v>308</v>
      </c>
      <c r="M672" s="2">
        <v>27</v>
      </c>
      <c r="N672" s="2">
        <v>40</v>
      </c>
      <c r="O672" s="2">
        <v>55</v>
      </c>
      <c r="P672" s="2">
        <v>186</v>
      </c>
      <c r="Q672" s="2">
        <v>285</v>
      </c>
      <c r="R672" s="2">
        <v>26</v>
      </c>
      <c r="S672" s="2">
        <v>38</v>
      </c>
      <c r="T672" s="2">
        <v>37</v>
      </c>
      <c r="U672" s="2">
        <v>184</v>
      </c>
      <c r="V672" s="2">
        <v>130</v>
      </c>
      <c r="W672" s="2" t="s">
        <v>721</v>
      </c>
      <c r="X672" s="2" t="s">
        <v>2007</v>
      </c>
      <c r="Y672" s="2" t="s">
        <v>211</v>
      </c>
      <c r="Z672" s="2" t="s">
        <v>249</v>
      </c>
      <c r="AA672" s="2">
        <v>40.041732000000003</v>
      </c>
      <c r="AB672" s="2">
        <v>10</v>
      </c>
      <c r="AC672" s="2">
        <v>593</v>
      </c>
      <c r="AG672"/>
    </row>
    <row r="673" spans="1:33">
      <c r="A673" s="2">
        <v>1578</v>
      </c>
      <c r="B673" s="2">
        <v>10700060</v>
      </c>
      <c r="C673" s="2" t="s">
        <v>2008</v>
      </c>
      <c r="D673" s="2" t="s">
        <v>33</v>
      </c>
      <c r="E673" s="2" t="s">
        <v>98</v>
      </c>
      <c r="F673" s="2" t="s">
        <v>2</v>
      </c>
      <c r="G673" s="2">
        <v>165</v>
      </c>
      <c r="H673" s="2">
        <v>10</v>
      </c>
      <c r="I673" s="2">
        <v>20</v>
      </c>
      <c r="J673" s="2">
        <v>20</v>
      </c>
      <c r="K673" s="2">
        <v>115</v>
      </c>
      <c r="L673" s="2">
        <v>97</v>
      </c>
      <c r="M673" s="2">
        <v>7</v>
      </c>
      <c r="N673" s="2">
        <v>13</v>
      </c>
      <c r="O673" s="2">
        <v>14</v>
      </c>
      <c r="P673" s="2">
        <v>63</v>
      </c>
      <c r="Q673" s="2">
        <v>68</v>
      </c>
      <c r="R673" s="2">
        <v>3</v>
      </c>
      <c r="S673" s="2">
        <v>7</v>
      </c>
      <c r="T673" s="2">
        <v>6</v>
      </c>
      <c r="U673" s="2">
        <v>52</v>
      </c>
      <c r="V673" s="2">
        <v>43</v>
      </c>
      <c r="W673" s="2" t="s">
        <v>721</v>
      </c>
      <c r="X673" s="2" t="s">
        <v>2009</v>
      </c>
      <c r="Y673" s="2" t="s">
        <v>670</v>
      </c>
      <c r="Z673" s="2" t="s">
        <v>249</v>
      </c>
      <c r="AA673" s="2">
        <v>39.379815000000001</v>
      </c>
      <c r="AB673" s="2">
        <v>10</v>
      </c>
      <c r="AC673" s="2">
        <v>165</v>
      </c>
      <c r="AG673"/>
    </row>
    <row r="674" spans="1:33">
      <c r="A674" s="2">
        <v>1579</v>
      </c>
      <c r="B674" s="2">
        <v>10200020</v>
      </c>
      <c r="C674" s="2" t="s">
        <v>2010</v>
      </c>
      <c r="D674" s="2" t="s">
        <v>33</v>
      </c>
      <c r="E674" s="2" t="s">
        <v>93</v>
      </c>
      <c r="F674" s="2" t="s">
        <v>2</v>
      </c>
      <c r="G674" s="2">
        <v>466</v>
      </c>
      <c r="H674" s="2">
        <v>25</v>
      </c>
      <c r="I674" s="2">
        <v>44</v>
      </c>
      <c r="J674" s="2">
        <v>84</v>
      </c>
      <c r="K674" s="2">
        <v>313</v>
      </c>
      <c r="L674" s="2">
        <v>242</v>
      </c>
      <c r="M674" s="2">
        <v>11</v>
      </c>
      <c r="N674" s="2">
        <v>18</v>
      </c>
      <c r="O674" s="2">
        <v>42</v>
      </c>
      <c r="P674" s="2">
        <v>171</v>
      </c>
      <c r="Q674" s="2">
        <v>224</v>
      </c>
      <c r="R674" s="2">
        <v>14</v>
      </c>
      <c r="S674" s="2">
        <v>26</v>
      </c>
      <c r="T674" s="2">
        <v>42</v>
      </c>
      <c r="U674" s="2">
        <v>142</v>
      </c>
      <c r="V674" s="2">
        <v>103</v>
      </c>
      <c r="W674" s="2" t="s">
        <v>721</v>
      </c>
      <c r="X674" s="2" t="s">
        <v>2011</v>
      </c>
      <c r="Y674" s="2" t="s">
        <v>214</v>
      </c>
      <c r="Z674" s="2" t="s">
        <v>249</v>
      </c>
      <c r="AA674" s="2">
        <v>83.787513000000004</v>
      </c>
      <c r="AB674" s="2">
        <v>10</v>
      </c>
      <c r="AC674" s="2">
        <v>466</v>
      </c>
      <c r="AG674"/>
    </row>
    <row r="675" spans="1:33">
      <c r="A675" s="2">
        <v>1580</v>
      </c>
      <c r="B675" s="2">
        <v>10200040</v>
      </c>
      <c r="C675" s="2" t="s">
        <v>2012</v>
      </c>
      <c r="D675" s="2" t="s">
        <v>33</v>
      </c>
      <c r="E675" s="2" t="s">
        <v>93</v>
      </c>
      <c r="F675" s="2" t="s">
        <v>2</v>
      </c>
      <c r="G675" s="2">
        <v>1363</v>
      </c>
      <c r="H675" s="2">
        <v>124</v>
      </c>
      <c r="I675" s="2">
        <v>254</v>
      </c>
      <c r="J675" s="2">
        <v>205</v>
      </c>
      <c r="K675" s="2">
        <v>780</v>
      </c>
      <c r="L675" s="2">
        <v>734</v>
      </c>
      <c r="M675" s="2">
        <v>69</v>
      </c>
      <c r="N675" s="2">
        <v>144</v>
      </c>
      <c r="O675" s="2">
        <v>115</v>
      </c>
      <c r="P675" s="2">
        <v>406</v>
      </c>
      <c r="Q675" s="2">
        <v>629</v>
      </c>
      <c r="R675" s="2">
        <v>55</v>
      </c>
      <c r="S675" s="2">
        <v>110</v>
      </c>
      <c r="T675" s="2">
        <v>90</v>
      </c>
      <c r="U675" s="2">
        <v>374</v>
      </c>
      <c r="V675" s="2">
        <v>256</v>
      </c>
      <c r="W675" s="2" t="s">
        <v>721</v>
      </c>
      <c r="X675" s="2" t="s">
        <v>2013</v>
      </c>
      <c r="Y675" s="2" t="s">
        <v>129</v>
      </c>
      <c r="Z675" s="2" t="s">
        <v>249</v>
      </c>
      <c r="AA675" s="2">
        <v>60.344315999999999</v>
      </c>
      <c r="AB675" s="2">
        <v>10</v>
      </c>
      <c r="AC675" s="2">
        <v>1363</v>
      </c>
      <c r="AG675"/>
    </row>
    <row r="676" spans="1:33">
      <c r="A676" s="2">
        <v>1585</v>
      </c>
      <c r="B676" s="2">
        <v>30700000</v>
      </c>
      <c r="C676" s="2" t="s">
        <v>2014</v>
      </c>
      <c r="D676" s="2" t="s">
        <v>30</v>
      </c>
      <c r="E676" s="2" t="s">
        <v>80</v>
      </c>
      <c r="F676" s="2" t="s">
        <v>2</v>
      </c>
      <c r="G676" s="2">
        <v>615</v>
      </c>
      <c r="H676" s="2">
        <v>69</v>
      </c>
      <c r="I676" s="2">
        <v>153</v>
      </c>
      <c r="J676" s="2">
        <v>59</v>
      </c>
      <c r="K676" s="2">
        <v>334</v>
      </c>
      <c r="L676" s="2">
        <v>318</v>
      </c>
      <c r="M676" s="2">
        <v>37</v>
      </c>
      <c r="N676" s="2">
        <v>82</v>
      </c>
      <c r="O676" s="2">
        <v>30</v>
      </c>
      <c r="P676" s="2">
        <v>169</v>
      </c>
      <c r="Q676" s="2">
        <v>297</v>
      </c>
      <c r="R676" s="2">
        <v>32</v>
      </c>
      <c r="S676" s="2">
        <v>71</v>
      </c>
      <c r="T676" s="2">
        <v>29</v>
      </c>
      <c r="U676" s="2">
        <v>165</v>
      </c>
      <c r="V676" s="2">
        <v>137</v>
      </c>
      <c r="W676" s="2" t="s">
        <v>721</v>
      </c>
      <c r="X676" s="2" t="s">
        <v>2015</v>
      </c>
      <c r="Y676" s="2" t="s">
        <v>676</v>
      </c>
      <c r="Z676" s="2" t="s">
        <v>371</v>
      </c>
      <c r="AA676" s="2">
        <v>2.6145160000000001</v>
      </c>
      <c r="AB676" s="2">
        <v>5</v>
      </c>
      <c r="AC676" s="2">
        <v>615</v>
      </c>
      <c r="AG676"/>
    </row>
    <row r="677" spans="1:33">
      <c r="A677" s="2">
        <v>1590</v>
      </c>
      <c r="B677" s="2">
        <v>10627052</v>
      </c>
      <c r="C677" s="2" t="s">
        <v>912</v>
      </c>
      <c r="D677" s="2" t="s">
        <v>33</v>
      </c>
      <c r="E677" s="2" t="s">
        <v>97</v>
      </c>
      <c r="F677" s="2" t="s">
        <v>228</v>
      </c>
      <c r="G677" s="2">
        <v>699</v>
      </c>
      <c r="H677" s="2">
        <v>81</v>
      </c>
      <c r="I677" s="2">
        <v>108</v>
      </c>
      <c r="J677" s="2">
        <v>90</v>
      </c>
      <c r="K677" s="2">
        <v>420</v>
      </c>
      <c r="L677" s="2">
        <v>347</v>
      </c>
      <c r="M677" s="2">
        <v>41</v>
      </c>
      <c r="N677" s="2">
        <v>58</v>
      </c>
      <c r="O677" s="2">
        <v>39</v>
      </c>
      <c r="P677" s="2">
        <v>209</v>
      </c>
      <c r="Q677" s="2">
        <v>352</v>
      </c>
      <c r="R677" s="2">
        <v>40</v>
      </c>
      <c r="S677" s="2">
        <v>50</v>
      </c>
      <c r="T677" s="2">
        <v>51</v>
      </c>
      <c r="U677" s="2">
        <v>211</v>
      </c>
      <c r="V677" s="2">
        <v>147</v>
      </c>
      <c r="W677" s="2" t="s">
        <v>734</v>
      </c>
      <c r="X677" s="2" t="s">
        <v>2016</v>
      </c>
      <c r="Y677" s="2" t="s">
        <v>97</v>
      </c>
      <c r="Z677" s="2" t="s">
        <v>249</v>
      </c>
      <c r="AA677" s="2">
        <v>249.570562</v>
      </c>
      <c r="AB677" s="2">
        <v>9</v>
      </c>
      <c r="AC677" s="2">
        <v>699</v>
      </c>
      <c r="AG677"/>
    </row>
    <row r="678" spans="1:33">
      <c r="A678" s="2">
        <v>1591</v>
      </c>
      <c r="B678" s="2">
        <v>10700630</v>
      </c>
      <c r="C678" s="2" t="s">
        <v>2017</v>
      </c>
      <c r="D678" s="2" t="s">
        <v>33</v>
      </c>
      <c r="E678" s="2" t="s">
        <v>98</v>
      </c>
      <c r="F678" s="2" t="s">
        <v>2</v>
      </c>
      <c r="G678" s="2">
        <v>512</v>
      </c>
      <c r="H678" s="2">
        <v>47</v>
      </c>
      <c r="I678" s="2">
        <v>59</v>
      </c>
      <c r="J678" s="2">
        <v>75</v>
      </c>
      <c r="K678" s="2">
        <v>331</v>
      </c>
      <c r="L678" s="2">
        <v>267</v>
      </c>
      <c r="M678" s="2">
        <v>25</v>
      </c>
      <c r="N678" s="2">
        <v>39</v>
      </c>
      <c r="O678" s="2">
        <v>37</v>
      </c>
      <c r="P678" s="2">
        <v>166</v>
      </c>
      <c r="Q678" s="2">
        <v>245</v>
      </c>
      <c r="R678" s="2">
        <v>22</v>
      </c>
      <c r="S678" s="2">
        <v>20</v>
      </c>
      <c r="T678" s="2">
        <v>38</v>
      </c>
      <c r="U678" s="2">
        <v>165</v>
      </c>
      <c r="V678" s="2">
        <v>120</v>
      </c>
      <c r="W678" s="2" t="s">
        <v>721</v>
      </c>
      <c r="X678" s="2" t="s">
        <v>2018</v>
      </c>
      <c r="Y678" s="2" t="s">
        <v>670</v>
      </c>
      <c r="Z678" s="2" t="s">
        <v>249</v>
      </c>
      <c r="AA678" s="2">
        <v>579.83921899999996</v>
      </c>
      <c r="AB678" s="2">
        <v>10</v>
      </c>
      <c r="AC678" s="2">
        <v>512</v>
      </c>
      <c r="AG678"/>
    </row>
    <row r="679" spans="1:33">
      <c r="A679" s="2">
        <v>1592</v>
      </c>
      <c r="B679" s="2">
        <v>10717039</v>
      </c>
      <c r="C679" s="2" t="s">
        <v>2019</v>
      </c>
      <c r="D679" s="2" t="s">
        <v>33</v>
      </c>
      <c r="E679" s="2" t="s">
        <v>98</v>
      </c>
      <c r="F679" s="2" t="s">
        <v>2</v>
      </c>
      <c r="G679" s="2">
        <v>1329</v>
      </c>
      <c r="H679" s="2">
        <v>126</v>
      </c>
      <c r="I679" s="2">
        <v>191</v>
      </c>
      <c r="J679" s="2">
        <v>185</v>
      </c>
      <c r="K679" s="2">
        <v>827</v>
      </c>
      <c r="L679" s="2">
        <v>671</v>
      </c>
      <c r="M679" s="2">
        <v>66</v>
      </c>
      <c r="N679" s="2">
        <v>92</v>
      </c>
      <c r="O679" s="2">
        <v>89</v>
      </c>
      <c r="P679" s="2">
        <v>424</v>
      </c>
      <c r="Q679" s="2">
        <v>658</v>
      </c>
      <c r="R679" s="2">
        <v>60</v>
      </c>
      <c r="S679" s="2">
        <v>99</v>
      </c>
      <c r="T679" s="2">
        <v>96</v>
      </c>
      <c r="U679" s="2">
        <v>403</v>
      </c>
      <c r="V679" s="2">
        <v>278</v>
      </c>
      <c r="W679" s="2" t="s">
        <v>734</v>
      </c>
      <c r="X679" s="2" t="s">
        <v>2020</v>
      </c>
      <c r="Y679" s="2" t="s">
        <v>670</v>
      </c>
      <c r="Z679" s="2" t="s">
        <v>249</v>
      </c>
      <c r="AA679" s="2">
        <v>509.92942499999998</v>
      </c>
      <c r="AB679" s="2">
        <v>10</v>
      </c>
      <c r="AC679" s="2">
        <v>1329</v>
      </c>
      <c r="AG679"/>
    </row>
    <row r="680" spans="1:33">
      <c r="A680" s="2">
        <v>1593</v>
      </c>
      <c r="B680" s="2">
        <v>10717049</v>
      </c>
      <c r="C680" s="2" t="s">
        <v>2019</v>
      </c>
      <c r="D680" s="2" t="s">
        <v>33</v>
      </c>
      <c r="E680" s="2" t="s">
        <v>98</v>
      </c>
      <c r="F680" s="2" t="s">
        <v>2</v>
      </c>
      <c r="G680" s="2">
        <v>846</v>
      </c>
      <c r="H680" s="2">
        <v>85</v>
      </c>
      <c r="I680" s="2">
        <v>116</v>
      </c>
      <c r="J680" s="2">
        <v>123</v>
      </c>
      <c r="K680" s="2">
        <v>522</v>
      </c>
      <c r="L680" s="2">
        <v>409</v>
      </c>
      <c r="M680" s="2">
        <v>29</v>
      </c>
      <c r="N680" s="2">
        <v>55</v>
      </c>
      <c r="O680" s="2">
        <v>65</v>
      </c>
      <c r="P680" s="2">
        <v>260</v>
      </c>
      <c r="Q680" s="2">
        <v>437</v>
      </c>
      <c r="R680" s="2">
        <v>56</v>
      </c>
      <c r="S680" s="2">
        <v>61</v>
      </c>
      <c r="T680" s="2">
        <v>58</v>
      </c>
      <c r="U680" s="2">
        <v>262</v>
      </c>
      <c r="V680" s="2">
        <v>174</v>
      </c>
      <c r="W680" s="2" t="s">
        <v>734</v>
      </c>
      <c r="X680" s="2" t="s">
        <v>2021</v>
      </c>
      <c r="Y680" s="2" t="s">
        <v>670</v>
      </c>
      <c r="Z680" s="2" t="s">
        <v>249</v>
      </c>
      <c r="AA680" s="2">
        <v>476.32365700000003</v>
      </c>
      <c r="AB680" s="2">
        <v>10</v>
      </c>
      <c r="AC680" s="2">
        <v>846</v>
      </c>
      <c r="AG680"/>
    </row>
    <row r="681" spans="1:33">
      <c r="A681" s="2">
        <v>1596</v>
      </c>
      <c r="B681" s="2">
        <v>10100560</v>
      </c>
      <c r="C681" s="2" t="s">
        <v>2022</v>
      </c>
      <c r="D681" s="2" t="s">
        <v>33</v>
      </c>
      <c r="E681" s="2" t="s">
        <v>33</v>
      </c>
      <c r="F681" s="2" t="s">
        <v>2</v>
      </c>
      <c r="G681" s="2">
        <v>455</v>
      </c>
      <c r="H681" s="2">
        <v>36</v>
      </c>
      <c r="I681" s="2">
        <v>61</v>
      </c>
      <c r="J681" s="2">
        <v>63</v>
      </c>
      <c r="K681" s="2">
        <v>295</v>
      </c>
      <c r="L681" s="2">
        <v>241</v>
      </c>
      <c r="M681" s="2">
        <v>25</v>
      </c>
      <c r="N681" s="2">
        <v>28</v>
      </c>
      <c r="O681" s="2">
        <v>29</v>
      </c>
      <c r="P681" s="2">
        <v>159</v>
      </c>
      <c r="Q681" s="2">
        <v>214</v>
      </c>
      <c r="R681" s="2">
        <v>11</v>
      </c>
      <c r="S681" s="2">
        <v>33</v>
      </c>
      <c r="T681" s="2">
        <v>34</v>
      </c>
      <c r="U681" s="2">
        <v>136</v>
      </c>
      <c r="V681" s="2">
        <v>105</v>
      </c>
      <c r="W681" s="2" t="s">
        <v>721</v>
      </c>
      <c r="X681" s="2" t="s">
        <v>2023</v>
      </c>
      <c r="Y681" s="2" t="s">
        <v>180</v>
      </c>
      <c r="Z681" s="2" t="s">
        <v>249</v>
      </c>
      <c r="AA681" s="2">
        <v>78.504109</v>
      </c>
      <c r="AB681" s="2">
        <v>10</v>
      </c>
      <c r="AC681" s="2">
        <v>455</v>
      </c>
      <c r="AG681"/>
    </row>
    <row r="682" spans="1:33">
      <c r="A682" s="2">
        <v>1597</v>
      </c>
      <c r="B682" s="2">
        <v>10100430</v>
      </c>
      <c r="C682" s="2" t="s">
        <v>1159</v>
      </c>
      <c r="D682" s="2" t="s">
        <v>33</v>
      </c>
      <c r="E682" s="2" t="s">
        <v>33</v>
      </c>
      <c r="F682" s="2" t="s">
        <v>2</v>
      </c>
      <c r="G682" s="2">
        <v>578</v>
      </c>
      <c r="H682" s="2">
        <v>44</v>
      </c>
      <c r="I682" s="2">
        <v>77</v>
      </c>
      <c r="J682" s="2">
        <v>88</v>
      </c>
      <c r="K682" s="2">
        <v>369</v>
      </c>
      <c r="L682" s="2">
        <v>302</v>
      </c>
      <c r="M682" s="2">
        <v>18</v>
      </c>
      <c r="N682" s="2">
        <v>38</v>
      </c>
      <c r="O682" s="2">
        <v>46</v>
      </c>
      <c r="P682" s="2">
        <v>200</v>
      </c>
      <c r="Q682" s="2">
        <v>276</v>
      </c>
      <c r="R682" s="2">
        <v>26</v>
      </c>
      <c r="S682" s="2">
        <v>39</v>
      </c>
      <c r="T682" s="2">
        <v>42</v>
      </c>
      <c r="U682" s="2">
        <v>169</v>
      </c>
      <c r="V682" s="2">
        <v>128</v>
      </c>
      <c r="W682" s="2" t="s">
        <v>721</v>
      </c>
      <c r="X682" s="2" t="s">
        <v>2024</v>
      </c>
      <c r="Y682" s="2" t="s">
        <v>180</v>
      </c>
      <c r="Z682" s="2" t="s">
        <v>249</v>
      </c>
      <c r="AA682" s="2">
        <v>63.009490999999997</v>
      </c>
      <c r="AB682" s="2">
        <v>10</v>
      </c>
      <c r="AC682" s="2">
        <v>578</v>
      </c>
      <c r="AG682"/>
    </row>
    <row r="683" spans="1:33">
      <c r="A683" s="2">
        <v>1598</v>
      </c>
      <c r="B683" s="2">
        <v>10627102</v>
      </c>
      <c r="C683" s="2" t="s">
        <v>2025</v>
      </c>
      <c r="D683" s="2" t="s">
        <v>33</v>
      </c>
      <c r="E683" s="2" t="s">
        <v>97</v>
      </c>
      <c r="F683" s="2" t="s">
        <v>228</v>
      </c>
      <c r="G683" s="2">
        <v>747</v>
      </c>
      <c r="H683" s="2">
        <v>99</v>
      </c>
      <c r="I683" s="2">
        <v>155</v>
      </c>
      <c r="J683" s="2">
        <v>102</v>
      </c>
      <c r="K683" s="2">
        <v>391</v>
      </c>
      <c r="L683" s="2">
        <v>382</v>
      </c>
      <c r="M683" s="2">
        <v>56</v>
      </c>
      <c r="N683" s="2">
        <v>84</v>
      </c>
      <c r="O683" s="2">
        <v>57</v>
      </c>
      <c r="P683" s="2">
        <v>185</v>
      </c>
      <c r="Q683" s="2">
        <v>365</v>
      </c>
      <c r="R683" s="2">
        <v>43</v>
      </c>
      <c r="S683" s="2">
        <v>71</v>
      </c>
      <c r="T683" s="2">
        <v>45</v>
      </c>
      <c r="U683" s="2">
        <v>206</v>
      </c>
      <c r="V683" s="2">
        <v>146</v>
      </c>
      <c r="W683" s="2" t="s">
        <v>734</v>
      </c>
      <c r="X683" s="2" t="s">
        <v>2026</v>
      </c>
      <c r="Y683" s="2" t="s">
        <v>97</v>
      </c>
      <c r="Z683" s="2" t="s">
        <v>249</v>
      </c>
      <c r="AA683" s="2">
        <v>305.67914200000001</v>
      </c>
      <c r="AB683" s="2">
        <v>9</v>
      </c>
      <c r="AC683" s="2">
        <v>747</v>
      </c>
      <c r="AG683"/>
    </row>
    <row r="684" spans="1:33">
      <c r="A684" s="2">
        <v>1599</v>
      </c>
      <c r="B684" s="2">
        <v>10200060</v>
      </c>
      <c r="C684" s="2" t="s">
        <v>2027</v>
      </c>
      <c r="D684" s="2" t="s">
        <v>33</v>
      </c>
      <c r="E684" s="2" t="s">
        <v>93</v>
      </c>
      <c r="F684" s="2" t="s">
        <v>2</v>
      </c>
      <c r="G684" s="2">
        <v>1120</v>
      </c>
      <c r="H684" s="2">
        <v>157</v>
      </c>
      <c r="I684" s="2">
        <v>245</v>
      </c>
      <c r="J684" s="2">
        <v>107</v>
      </c>
      <c r="K684" s="2">
        <v>611</v>
      </c>
      <c r="L684" s="2">
        <v>596</v>
      </c>
      <c r="M684" s="2">
        <v>83</v>
      </c>
      <c r="N684" s="2">
        <v>130</v>
      </c>
      <c r="O684" s="2">
        <v>62</v>
      </c>
      <c r="P684" s="2">
        <v>321</v>
      </c>
      <c r="Q684" s="2">
        <v>524</v>
      </c>
      <c r="R684" s="2">
        <v>74</v>
      </c>
      <c r="S684" s="2">
        <v>115</v>
      </c>
      <c r="T684" s="2">
        <v>45</v>
      </c>
      <c r="U684" s="2">
        <v>290</v>
      </c>
      <c r="V684" s="2">
        <v>206</v>
      </c>
      <c r="W684" s="2" t="s">
        <v>721</v>
      </c>
      <c r="X684" s="2" t="s">
        <v>2028</v>
      </c>
      <c r="Y684" s="2" t="s">
        <v>93</v>
      </c>
      <c r="Z684" s="2" t="s">
        <v>249</v>
      </c>
      <c r="AA684" s="2">
        <v>10.079955</v>
      </c>
      <c r="AB684" s="2">
        <v>10</v>
      </c>
      <c r="AC684" s="2">
        <v>1120</v>
      </c>
      <c r="AG684"/>
    </row>
    <row r="685" spans="1:33">
      <c r="A685" s="2">
        <v>1600</v>
      </c>
      <c r="B685" s="2">
        <v>10200050</v>
      </c>
      <c r="C685" s="2" t="s">
        <v>2029</v>
      </c>
      <c r="D685" s="2" t="s">
        <v>33</v>
      </c>
      <c r="E685" s="2" t="s">
        <v>93</v>
      </c>
      <c r="F685" s="2" t="s">
        <v>2</v>
      </c>
      <c r="G685" s="2">
        <v>742</v>
      </c>
      <c r="H685" s="2">
        <v>57</v>
      </c>
      <c r="I685" s="2">
        <v>94</v>
      </c>
      <c r="J685" s="2">
        <v>112</v>
      </c>
      <c r="K685" s="2">
        <v>479</v>
      </c>
      <c r="L685" s="2">
        <v>418</v>
      </c>
      <c r="M685" s="2">
        <v>29</v>
      </c>
      <c r="N685" s="2">
        <v>45</v>
      </c>
      <c r="O685" s="2">
        <v>62</v>
      </c>
      <c r="P685" s="2">
        <v>282</v>
      </c>
      <c r="Q685" s="2">
        <v>324</v>
      </c>
      <c r="R685" s="2">
        <v>28</v>
      </c>
      <c r="S685" s="2">
        <v>49</v>
      </c>
      <c r="T685" s="2">
        <v>50</v>
      </c>
      <c r="U685" s="2">
        <v>197</v>
      </c>
      <c r="V685" s="2">
        <v>162</v>
      </c>
      <c r="W685" s="2" t="s">
        <v>721</v>
      </c>
      <c r="X685" s="2" t="s">
        <v>2030</v>
      </c>
      <c r="Y685" s="2" t="s">
        <v>129</v>
      </c>
      <c r="Z685" s="2" t="s">
        <v>249</v>
      </c>
      <c r="AA685" s="2">
        <v>8.9489429999999999</v>
      </c>
      <c r="AB685" s="2">
        <v>10</v>
      </c>
      <c r="AC685" s="2">
        <v>742</v>
      </c>
      <c r="AG685"/>
    </row>
    <row r="686" spans="1:33">
      <c r="A686" s="2">
        <v>1601</v>
      </c>
      <c r="B686" s="2">
        <v>10600120</v>
      </c>
      <c r="C686" s="2" t="s">
        <v>2031</v>
      </c>
      <c r="D686" s="2" t="s">
        <v>33</v>
      </c>
      <c r="E686" s="2" t="s">
        <v>97</v>
      </c>
      <c r="F686" s="2" t="s">
        <v>2</v>
      </c>
      <c r="G686" s="2">
        <v>944</v>
      </c>
      <c r="H686" s="2">
        <v>105</v>
      </c>
      <c r="I686" s="2">
        <v>171</v>
      </c>
      <c r="J686" s="2">
        <v>115</v>
      </c>
      <c r="K686" s="2">
        <v>553</v>
      </c>
      <c r="L686" s="2">
        <v>482</v>
      </c>
      <c r="M686" s="2">
        <v>68</v>
      </c>
      <c r="N686" s="2">
        <v>82</v>
      </c>
      <c r="O686" s="2">
        <v>56</v>
      </c>
      <c r="P686" s="2">
        <v>276</v>
      </c>
      <c r="Q686" s="2">
        <v>462</v>
      </c>
      <c r="R686" s="2">
        <v>37</v>
      </c>
      <c r="S686" s="2">
        <v>89</v>
      </c>
      <c r="T686" s="2">
        <v>59</v>
      </c>
      <c r="U686" s="2">
        <v>277</v>
      </c>
      <c r="V686" s="2">
        <v>202</v>
      </c>
      <c r="W686" s="2" t="s">
        <v>721</v>
      </c>
      <c r="X686" s="2" t="s">
        <v>2032</v>
      </c>
      <c r="Y686" s="2" t="s">
        <v>97</v>
      </c>
      <c r="Z686" s="2" t="s">
        <v>249</v>
      </c>
      <c r="AA686" s="2">
        <v>182.21826899999999</v>
      </c>
      <c r="AB686" s="2">
        <v>9</v>
      </c>
      <c r="AC686" s="2">
        <v>944</v>
      </c>
      <c r="AG686"/>
    </row>
    <row r="687" spans="1:33">
      <c r="A687" s="2">
        <v>1602</v>
      </c>
      <c r="B687" s="2">
        <v>10312060</v>
      </c>
      <c r="C687" s="2" t="s">
        <v>2033</v>
      </c>
      <c r="D687" s="2" t="s">
        <v>33</v>
      </c>
      <c r="E687" s="2" t="s">
        <v>94</v>
      </c>
      <c r="F687" s="2" t="s">
        <v>1357</v>
      </c>
      <c r="G687" s="2">
        <v>318</v>
      </c>
      <c r="H687" s="2">
        <v>22</v>
      </c>
      <c r="I687" s="2">
        <v>46</v>
      </c>
      <c r="J687" s="2">
        <v>26</v>
      </c>
      <c r="K687" s="2">
        <v>224</v>
      </c>
      <c r="L687" s="2">
        <v>160</v>
      </c>
      <c r="M687" s="2">
        <v>9</v>
      </c>
      <c r="N687" s="2">
        <v>24</v>
      </c>
      <c r="O687" s="2">
        <v>14</v>
      </c>
      <c r="P687" s="2">
        <v>113</v>
      </c>
      <c r="Q687" s="2">
        <v>158</v>
      </c>
      <c r="R687" s="2">
        <v>13</v>
      </c>
      <c r="S687" s="2">
        <v>22</v>
      </c>
      <c r="T687" s="2">
        <v>12</v>
      </c>
      <c r="U687" s="2">
        <v>111</v>
      </c>
      <c r="V687" s="2">
        <v>104</v>
      </c>
      <c r="W687" s="2" t="s">
        <v>773</v>
      </c>
      <c r="X687" s="2" t="s">
        <v>2034</v>
      </c>
      <c r="Y687" s="2" t="s">
        <v>94</v>
      </c>
      <c r="Z687" s="2" t="s">
        <v>249</v>
      </c>
      <c r="AA687" s="2">
        <v>434.47558500000002</v>
      </c>
      <c r="AB687" s="2">
        <v>11</v>
      </c>
      <c r="AC687" s="2">
        <v>318</v>
      </c>
      <c r="AG687"/>
    </row>
  </sheetData>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8"/>
  <sheetViews>
    <sheetView workbookViewId="0">
      <selection sqref="A1:G1"/>
    </sheetView>
  </sheetViews>
  <sheetFormatPr defaultColWidth="8.85546875" defaultRowHeight="15"/>
  <cols>
    <col min="1" max="1" width="11.28515625" style="2" bestFit="1" customWidth="1"/>
    <col min="2" max="3" width="40.7109375" style="2" customWidth="1"/>
    <col min="4" max="4" width="15.42578125" style="2" customWidth="1"/>
    <col min="5" max="5" width="46" style="2" customWidth="1"/>
    <col min="6" max="6" width="15.140625" style="2" bestFit="1" customWidth="1"/>
    <col min="7" max="16384" width="8.85546875" style="2"/>
  </cols>
  <sheetData>
    <row r="1" spans="1:7" ht="15.75" thickBot="1">
      <c r="A1" s="466" t="s">
        <v>2070</v>
      </c>
      <c r="B1" s="467"/>
      <c r="C1" s="467"/>
      <c r="D1" s="467"/>
      <c r="E1" s="467"/>
      <c r="F1" s="467"/>
      <c r="G1" s="468"/>
    </row>
    <row r="2" spans="1:7" ht="15.75" thickBot="1">
      <c r="A2" s="466" t="s">
        <v>2071</v>
      </c>
      <c r="B2" s="467"/>
      <c r="C2" s="467"/>
      <c r="D2" s="467"/>
      <c r="E2" s="467"/>
      <c r="F2" s="467"/>
      <c r="G2" s="468"/>
    </row>
    <row r="3" spans="1:7" ht="15.75" thickBot="1">
      <c r="A3" s="92" t="s">
        <v>2072</v>
      </c>
      <c r="B3" s="463" t="s">
        <v>2073</v>
      </c>
      <c r="C3" s="464"/>
      <c r="D3" s="464"/>
      <c r="E3" s="464"/>
      <c r="F3" s="464"/>
      <c r="G3" s="465"/>
    </row>
    <row r="4" spans="1:7" ht="15.75" thickBot="1">
      <c r="A4" s="93" t="s">
        <v>2074</v>
      </c>
      <c r="B4" s="469">
        <v>42441</v>
      </c>
      <c r="C4" s="470"/>
      <c r="D4" s="470"/>
      <c r="E4" s="470"/>
      <c r="F4" s="470"/>
      <c r="G4" s="471"/>
    </row>
    <row r="5" spans="1:7" ht="15.75" thickBot="1">
      <c r="A5" s="94" t="s">
        <v>2075</v>
      </c>
      <c r="B5" s="463" t="s">
        <v>2076</v>
      </c>
      <c r="C5" s="464"/>
      <c r="D5" s="464"/>
      <c r="E5" s="464"/>
      <c r="F5" s="464"/>
      <c r="G5" s="465"/>
    </row>
    <row r="6" spans="1:7" ht="15.75" thickBot="1">
      <c r="A6" s="94" t="s">
        <v>2077</v>
      </c>
      <c r="B6" s="463" t="s">
        <v>2078</v>
      </c>
      <c r="C6" s="464"/>
      <c r="D6" s="464"/>
      <c r="E6" s="464"/>
      <c r="F6" s="464"/>
      <c r="G6" s="465"/>
    </row>
    <row r="7" spans="1:7" ht="15.75" thickBot="1">
      <c r="A7" s="94" t="s">
        <v>2079</v>
      </c>
      <c r="B7" s="95" t="s">
        <v>2080</v>
      </c>
      <c r="C7" s="95" t="s">
        <v>2081</v>
      </c>
      <c r="D7" s="95" t="s">
        <v>2082</v>
      </c>
      <c r="E7" s="95" t="s">
        <v>2083</v>
      </c>
      <c r="F7" s="96" t="s">
        <v>2084</v>
      </c>
      <c r="G7" s="97"/>
    </row>
    <row r="8" spans="1:7" ht="15.75" thickBot="1">
      <c r="A8" s="98">
        <v>1</v>
      </c>
      <c r="B8" s="99" t="s">
        <v>2085</v>
      </c>
      <c r="C8" s="100"/>
      <c r="D8" s="101"/>
      <c r="E8" s="101"/>
      <c r="F8" s="101"/>
      <c r="G8" s="102"/>
    </row>
    <row r="9" spans="1:7" ht="15.75" thickBot="1">
      <c r="A9" s="100"/>
      <c r="B9" s="103" t="s">
        <v>2086</v>
      </c>
      <c r="C9" s="101"/>
      <c r="D9" s="101"/>
      <c r="E9" s="101"/>
      <c r="F9" s="101"/>
      <c r="G9" s="102"/>
    </row>
    <row r="10" spans="1:7" ht="15.75" thickBot="1">
      <c r="A10" s="100"/>
      <c r="B10" s="103" t="s">
        <v>231</v>
      </c>
      <c r="C10" s="103" t="s">
        <v>2087</v>
      </c>
      <c r="D10" s="104">
        <v>12000</v>
      </c>
      <c r="E10" s="103" t="s">
        <v>2088</v>
      </c>
      <c r="F10" s="103" t="s">
        <v>2089</v>
      </c>
      <c r="G10" s="102">
        <v>10</v>
      </c>
    </row>
    <row r="11" spans="1:7" ht="15.75" thickBot="1">
      <c r="A11" s="100"/>
      <c r="B11" s="103" t="s">
        <v>119</v>
      </c>
      <c r="C11" s="103" t="s">
        <v>2087</v>
      </c>
      <c r="D11" s="104">
        <v>3000</v>
      </c>
      <c r="E11" s="103" t="s">
        <v>2090</v>
      </c>
      <c r="F11" s="103" t="s">
        <v>2091</v>
      </c>
      <c r="G11" s="102">
        <v>1</v>
      </c>
    </row>
    <row r="12" spans="1:7" ht="15.75" thickBot="1">
      <c r="A12" s="100"/>
      <c r="B12" s="103" t="s">
        <v>2092</v>
      </c>
      <c r="C12" s="103" t="s">
        <v>2087</v>
      </c>
      <c r="D12" s="104">
        <v>2000</v>
      </c>
      <c r="E12" s="103" t="s">
        <v>2093</v>
      </c>
      <c r="F12" s="103" t="s">
        <v>2094</v>
      </c>
      <c r="G12" s="102">
        <v>3</v>
      </c>
    </row>
    <row r="13" spans="1:7" ht="15.75" thickBot="1">
      <c r="A13" s="100"/>
      <c r="B13" s="99" t="s">
        <v>2095</v>
      </c>
      <c r="C13" s="98" t="s">
        <v>2087</v>
      </c>
      <c r="D13" s="104">
        <v>2000</v>
      </c>
      <c r="E13" s="103" t="s">
        <v>2096</v>
      </c>
      <c r="F13" s="103" t="s">
        <v>2094</v>
      </c>
      <c r="G13" s="102">
        <v>3</v>
      </c>
    </row>
    <row r="14" spans="1:7" ht="15.75" thickBot="1">
      <c r="A14" s="100"/>
      <c r="B14" s="103" t="s">
        <v>2097</v>
      </c>
      <c r="C14" s="103" t="s">
        <v>2087</v>
      </c>
      <c r="D14" s="104">
        <v>2000</v>
      </c>
      <c r="E14" s="103" t="s">
        <v>2098</v>
      </c>
      <c r="F14" s="103" t="s">
        <v>2094</v>
      </c>
      <c r="G14" s="102">
        <v>3</v>
      </c>
    </row>
    <row r="15" spans="1:7" ht="15.75" thickBot="1">
      <c r="A15" s="100"/>
      <c r="B15" s="103" t="s">
        <v>2099</v>
      </c>
      <c r="C15" s="103" t="s">
        <v>2087</v>
      </c>
      <c r="D15" s="104">
        <v>2000</v>
      </c>
      <c r="E15" s="103" t="s">
        <v>2100</v>
      </c>
      <c r="F15" s="103" t="s">
        <v>2094</v>
      </c>
      <c r="G15" s="102">
        <v>3</v>
      </c>
    </row>
    <row r="16" spans="1:7" ht="15.75" thickBot="1">
      <c r="A16" s="100"/>
      <c r="B16" s="101"/>
      <c r="C16" s="103" t="s">
        <v>2047</v>
      </c>
      <c r="D16" s="104">
        <v>23000</v>
      </c>
      <c r="E16" s="101"/>
      <c r="F16" s="103" t="s">
        <v>2047</v>
      </c>
      <c r="G16" s="102">
        <v>23</v>
      </c>
    </row>
    <row r="17" spans="1:7" ht="15.75" thickBot="1">
      <c r="A17" s="100"/>
      <c r="B17" s="103" t="s">
        <v>2101</v>
      </c>
      <c r="C17" s="101"/>
      <c r="D17" s="101"/>
      <c r="E17" s="101"/>
      <c r="F17" s="101"/>
      <c r="G17" s="102"/>
    </row>
    <row r="18" spans="1:7" ht="15.75" thickBot="1">
      <c r="A18" s="100"/>
      <c r="B18" s="99" t="s">
        <v>1597</v>
      </c>
      <c r="C18" s="98" t="s">
        <v>2087</v>
      </c>
      <c r="D18" s="104">
        <v>8000</v>
      </c>
      <c r="E18" s="103" t="s">
        <v>2102</v>
      </c>
      <c r="F18" s="103" t="s">
        <v>2094</v>
      </c>
      <c r="G18" s="102">
        <v>2</v>
      </c>
    </row>
    <row r="19" spans="1:7" ht="15.75" thickBot="1">
      <c r="A19" s="100"/>
      <c r="B19" s="101"/>
      <c r="C19" s="103" t="s">
        <v>2047</v>
      </c>
      <c r="D19" s="104">
        <v>8000</v>
      </c>
      <c r="E19" s="101"/>
      <c r="F19" s="103" t="s">
        <v>2047</v>
      </c>
      <c r="G19" s="102">
        <v>2</v>
      </c>
    </row>
    <row r="20" spans="1:7" ht="15.75" thickBot="1">
      <c r="A20" s="100"/>
      <c r="B20" s="103" t="s">
        <v>2103</v>
      </c>
      <c r="C20" s="101"/>
      <c r="D20" s="101"/>
      <c r="E20" s="101"/>
      <c r="F20" s="101"/>
      <c r="G20" s="102"/>
    </row>
    <row r="21" spans="1:7" ht="15.75" thickBot="1">
      <c r="A21" s="100"/>
      <c r="B21" s="103" t="s">
        <v>2104</v>
      </c>
      <c r="C21" s="103" t="s">
        <v>2087</v>
      </c>
      <c r="D21" s="104">
        <v>16000</v>
      </c>
      <c r="E21" s="103" t="s">
        <v>2105</v>
      </c>
      <c r="F21" s="103" t="s">
        <v>2094</v>
      </c>
      <c r="G21" s="102">
        <v>7</v>
      </c>
    </row>
    <row r="22" spans="1:7" ht="15.75" thickBot="1">
      <c r="A22" s="100"/>
      <c r="B22" s="103" t="s">
        <v>2106</v>
      </c>
      <c r="C22" s="103" t="s">
        <v>2087</v>
      </c>
      <c r="D22" s="104">
        <v>18000</v>
      </c>
      <c r="E22" s="103" t="s">
        <v>2107</v>
      </c>
      <c r="F22" s="103" t="s">
        <v>2094</v>
      </c>
      <c r="G22" s="102">
        <v>10</v>
      </c>
    </row>
    <row r="23" spans="1:7" ht="15.75" thickBot="1">
      <c r="A23" s="98"/>
      <c r="B23" s="103" t="s">
        <v>2108</v>
      </c>
      <c r="C23" s="103" t="s">
        <v>2087</v>
      </c>
      <c r="D23" s="104">
        <v>7000</v>
      </c>
      <c r="E23" s="103" t="s">
        <v>2109</v>
      </c>
      <c r="F23" s="103" t="s">
        <v>2094</v>
      </c>
      <c r="G23" s="102">
        <v>5</v>
      </c>
    </row>
    <row r="24" spans="1:7" ht="15.75" thickBot="1">
      <c r="A24" s="98"/>
      <c r="B24" s="103" t="s">
        <v>2110</v>
      </c>
      <c r="C24" s="103" t="s">
        <v>2087</v>
      </c>
      <c r="D24" s="104">
        <v>6000</v>
      </c>
      <c r="E24" s="103" t="s">
        <v>2111</v>
      </c>
      <c r="F24" s="103" t="s">
        <v>2094</v>
      </c>
      <c r="G24" s="102">
        <v>3</v>
      </c>
    </row>
    <row r="25" spans="1:7" ht="15.75" thickBot="1">
      <c r="A25" s="98"/>
      <c r="B25" s="103" t="s">
        <v>2112</v>
      </c>
      <c r="C25" s="103" t="s">
        <v>2087</v>
      </c>
      <c r="D25" s="104">
        <v>15000</v>
      </c>
      <c r="E25" s="103" t="s">
        <v>2113</v>
      </c>
      <c r="F25" s="103" t="s">
        <v>2094</v>
      </c>
      <c r="G25" s="102">
        <v>18</v>
      </c>
    </row>
    <row r="26" spans="1:7" ht="15.75" thickBot="1">
      <c r="A26" s="98"/>
      <c r="B26" s="103" t="s">
        <v>2114</v>
      </c>
      <c r="C26" s="103" t="s">
        <v>2087</v>
      </c>
      <c r="D26" s="104">
        <v>4000</v>
      </c>
      <c r="E26" s="103" t="s">
        <v>2115</v>
      </c>
      <c r="F26" s="103" t="s">
        <v>2094</v>
      </c>
      <c r="G26" s="102">
        <v>7</v>
      </c>
    </row>
    <row r="27" spans="1:7" ht="15.75" thickBot="1">
      <c r="A27" s="98"/>
      <c r="B27" s="103" t="s">
        <v>2116</v>
      </c>
      <c r="C27" s="103" t="s">
        <v>2087</v>
      </c>
      <c r="D27" s="104">
        <v>9000</v>
      </c>
      <c r="E27" s="103" t="s">
        <v>2117</v>
      </c>
      <c r="F27" s="103" t="s">
        <v>2094</v>
      </c>
      <c r="G27" s="102">
        <v>5</v>
      </c>
    </row>
    <row r="28" spans="1:7" ht="15.75" thickBot="1">
      <c r="A28" s="98"/>
      <c r="B28" s="103"/>
      <c r="C28" s="103" t="s">
        <v>2047</v>
      </c>
      <c r="D28" s="104">
        <v>75000</v>
      </c>
      <c r="E28" s="103"/>
      <c r="F28" s="103" t="s">
        <v>2047</v>
      </c>
      <c r="G28" s="102">
        <v>55</v>
      </c>
    </row>
    <row r="29" spans="1:7" ht="15.75" thickBot="1">
      <c r="A29" s="98"/>
      <c r="B29" s="103"/>
      <c r="C29" s="105" t="s">
        <v>2118</v>
      </c>
      <c r="D29" s="104">
        <v>106000</v>
      </c>
      <c r="E29" s="103"/>
      <c r="F29" s="103" t="s">
        <v>2047</v>
      </c>
      <c r="G29" s="102">
        <v>80</v>
      </c>
    </row>
    <row r="30" spans="1:7" ht="15.75" thickBot="1">
      <c r="A30" s="475" t="s">
        <v>2070</v>
      </c>
      <c r="B30" s="476"/>
      <c r="C30" s="476"/>
      <c r="D30" s="476"/>
      <c r="E30" s="476"/>
      <c r="F30" s="476"/>
      <c r="G30" s="477"/>
    </row>
    <row r="31" spans="1:7" ht="15.75" thickBot="1">
      <c r="A31" s="475" t="s">
        <v>2071</v>
      </c>
      <c r="B31" s="476"/>
      <c r="C31" s="476"/>
      <c r="D31" s="476"/>
      <c r="E31" s="476"/>
      <c r="F31" s="476"/>
      <c r="G31" s="477"/>
    </row>
    <row r="32" spans="1:7" ht="15.75" thickBot="1">
      <c r="A32" s="106" t="s">
        <v>2072</v>
      </c>
      <c r="B32" s="463" t="s">
        <v>2073</v>
      </c>
      <c r="C32" s="464"/>
      <c r="D32" s="464"/>
      <c r="E32" s="464"/>
      <c r="F32" s="464"/>
      <c r="G32" s="465"/>
    </row>
    <row r="33" spans="1:7" ht="15.75" thickBot="1">
      <c r="A33" s="107" t="s">
        <v>2074</v>
      </c>
      <c r="B33" s="469">
        <v>42441</v>
      </c>
      <c r="C33" s="470"/>
      <c r="D33" s="470"/>
      <c r="E33" s="470"/>
      <c r="F33" s="470"/>
      <c r="G33" s="471"/>
    </row>
    <row r="34" spans="1:7" ht="15.75" thickBot="1">
      <c r="A34" s="108" t="s">
        <v>2075</v>
      </c>
      <c r="B34" s="463" t="s">
        <v>2076</v>
      </c>
      <c r="C34" s="464"/>
      <c r="D34" s="464"/>
      <c r="E34" s="464"/>
      <c r="F34" s="464"/>
      <c r="G34" s="465"/>
    </row>
    <row r="35" spans="1:7" ht="15.75" thickBot="1">
      <c r="A35" s="108" t="s">
        <v>2077</v>
      </c>
      <c r="B35" s="472" t="s">
        <v>2078</v>
      </c>
      <c r="C35" s="473"/>
      <c r="D35" s="473"/>
      <c r="E35" s="473"/>
      <c r="F35" s="473"/>
      <c r="G35" s="478"/>
    </row>
    <row r="36" spans="1:7" ht="15.75" thickBot="1">
      <c r="A36" s="98">
        <v>1</v>
      </c>
      <c r="B36" s="109" t="s">
        <v>2076</v>
      </c>
      <c r="C36" s="101"/>
      <c r="D36" s="101"/>
      <c r="E36" s="101"/>
      <c r="F36" s="101"/>
      <c r="G36" s="102"/>
    </row>
    <row r="37" spans="1:7" ht="15.75" thickBot="1">
      <c r="A37" s="100"/>
      <c r="B37" s="99" t="s">
        <v>2119</v>
      </c>
      <c r="C37" s="100"/>
      <c r="D37" s="101"/>
      <c r="E37" s="101"/>
      <c r="F37" s="101"/>
      <c r="G37" s="102"/>
    </row>
    <row r="38" spans="1:7" ht="15.75" thickBot="1">
      <c r="A38" s="100"/>
      <c r="B38" s="103" t="s">
        <v>2120</v>
      </c>
      <c r="C38" s="103" t="s">
        <v>2121</v>
      </c>
      <c r="D38" s="104">
        <v>0</v>
      </c>
      <c r="E38" s="103" t="s">
        <v>2122</v>
      </c>
      <c r="F38" s="103" t="s">
        <v>2091</v>
      </c>
      <c r="G38" s="102">
        <v>1</v>
      </c>
    </row>
    <row r="39" spans="1:7" ht="15.75" thickBot="1">
      <c r="A39" s="100"/>
      <c r="B39" s="103" t="s">
        <v>2123</v>
      </c>
      <c r="C39" s="103" t="s">
        <v>2121</v>
      </c>
      <c r="D39" s="104">
        <v>0</v>
      </c>
      <c r="E39" s="103" t="s">
        <v>2121</v>
      </c>
      <c r="F39" s="103" t="s">
        <v>2091</v>
      </c>
      <c r="G39" s="102">
        <v>2</v>
      </c>
    </row>
    <row r="40" spans="1:7" ht="15.75" thickBot="1">
      <c r="A40" s="100"/>
      <c r="B40" s="103" t="s">
        <v>2124</v>
      </c>
      <c r="C40" s="103" t="s">
        <v>2087</v>
      </c>
      <c r="D40" s="104">
        <v>5000</v>
      </c>
      <c r="E40" s="103" t="s">
        <v>2125</v>
      </c>
      <c r="F40" s="103" t="s">
        <v>2094</v>
      </c>
      <c r="G40" s="102">
        <v>4</v>
      </c>
    </row>
    <row r="41" spans="1:7" ht="15.75" thickBot="1">
      <c r="A41" s="100"/>
      <c r="B41" s="103" t="s">
        <v>2126</v>
      </c>
      <c r="C41" s="103" t="s">
        <v>2087</v>
      </c>
      <c r="D41" s="104">
        <v>3000</v>
      </c>
      <c r="E41" s="103" t="s">
        <v>2127</v>
      </c>
      <c r="F41" s="103" t="s">
        <v>2094</v>
      </c>
      <c r="G41" s="102">
        <v>8</v>
      </c>
    </row>
    <row r="42" spans="1:7" ht="15.75" thickBot="1">
      <c r="A42" s="100"/>
      <c r="B42" s="99" t="s">
        <v>2128</v>
      </c>
      <c r="C42" s="98" t="s">
        <v>2129</v>
      </c>
      <c r="D42" s="104">
        <v>0</v>
      </c>
      <c r="E42" s="103" t="s">
        <v>2129</v>
      </c>
      <c r="F42" s="103" t="s">
        <v>2094</v>
      </c>
      <c r="G42" s="102">
        <v>3</v>
      </c>
    </row>
    <row r="43" spans="1:7" ht="15.75" thickBot="1">
      <c r="A43" s="100"/>
      <c r="B43" s="103" t="s">
        <v>2130</v>
      </c>
      <c r="C43" s="103" t="s">
        <v>2129</v>
      </c>
      <c r="D43" s="104">
        <v>0</v>
      </c>
      <c r="E43" s="103" t="s">
        <v>2129</v>
      </c>
      <c r="F43" s="103" t="s">
        <v>2094</v>
      </c>
      <c r="G43" s="102">
        <v>30</v>
      </c>
    </row>
    <row r="44" spans="1:7" ht="15.75" thickBot="1">
      <c r="A44" s="100"/>
      <c r="B44" s="103" t="s">
        <v>2131</v>
      </c>
      <c r="C44" s="103" t="s">
        <v>2129</v>
      </c>
      <c r="D44" s="104">
        <v>0</v>
      </c>
      <c r="E44" s="103" t="s">
        <v>2129</v>
      </c>
      <c r="F44" s="103" t="s">
        <v>2094</v>
      </c>
      <c r="G44" s="102">
        <v>4</v>
      </c>
    </row>
    <row r="45" spans="1:7" ht="15.75" thickBot="1">
      <c r="A45" s="100"/>
      <c r="B45" s="103" t="s">
        <v>2132</v>
      </c>
      <c r="C45" s="103" t="s">
        <v>2129</v>
      </c>
      <c r="D45" s="104">
        <v>0</v>
      </c>
      <c r="E45" s="103" t="s">
        <v>2129</v>
      </c>
      <c r="F45" s="103" t="s">
        <v>2089</v>
      </c>
      <c r="G45" s="102">
        <v>6</v>
      </c>
    </row>
    <row r="46" spans="1:7" ht="15.75" thickBot="1">
      <c r="A46" s="100"/>
      <c r="B46" s="101"/>
      <c r="C46" s="103" t="s">
        <v>2047</v>
      </c>
      <c r="D46" s="104">
        <v>8000</v>
      </c>
      <c r="E46" s="101"/>
      <c r="F46" s="103" t="s">
        <v>2047</v>
      </c>
      <c r="G46" s="102">
        <v>58</v>
      </c>
    </row>
    <row r="47" spans="1:7" ht="15.75" thickBot="1">
      <c r="A47" s="100"/>
      <c r="B47" s="99" t="s">
        <v>2133</v>
      </c>
      <c r="C47" s="100"/>
      <c r="D47" s="101"/>
      <c r="E47" s="101"/>
      <c r="F47" s="101"/>
      <c r="G47" s="102"/>
    </row>
    <row r="48" spans="1:7" ht="15.75" thickBot="1">
      <c r="A48" s="100"/>
      <c r="B48" s="103" t="s">
        <v>2134</v>
      </c>
      <c r="C48" s="103" t="s">
        <v>2129</v>
      </c>
      <c r="D48" s="103" t="s">
        <v>2135</v>
      </c>
      <c r="E48" s="103" t="s">
        <v>2129</v>
      </c>
      <c r="F48" s="103" t="s">
        <v>2094</v>
      </c>
      <c r="G48" s="102">
        <v>3</v>
      </c>
    </row>
    <row r="49" spans="1:7" ht="15.75" thickBot="1">
      <c r="A49" s="100"/>
      <c r="B49" s="101"/>
      <c r="C49" s="103" t="s">
        <v>2047</v>
      </c>
      <c r="D49" s="104">
        <v>0</v>
      </c>
      <c r="E49" s="101"/>
      <c r="F49" s="103" t="s">
        <v>2047</v>
      </c>
      <c r="G49" s="102">
        <v>3</v>
      </c>
    </row>
    <row r="50" spans="1:7" ht="15.75" thickBot="1">
      <c r="A50" s="100"/>
      <c r="B50" s="101"/>
      <c r="C50" s="101"/>
      <c r="D50" s="101"/>
      <c r="E50" s="101"/>
      <c r="F50" s="101"/>
      <c r="G50" s="102"/>
    </row>
    <row r="51" spans="1:7" ht="15.75" thickBot="1">
      <c r="A51" s="100"/>
      <c r="B51" s="101"/>
      <c r="C51" s="103" t="s">
        <v>2118</v>
      </c>
      <c r="D51" s="104">
        <v>8000</v>
      </c>
      <c r="E51" s="101"/>
      <c r="F51" s="103" t="s">
        <v>2047</v>
      </c>
      <c r="G51" s="102">
        <v>61</v>
      </c>
    </row>
    <row r="52" spans="1:7" ht="15.75" thickBot="1">
      <c r="A52" s="475" t="s">
        <v>2070</v>
      </c>
      <c r="B52" s="476"/>
      <c r="C52" s="476"/>
      <c r="D52" s="476"/>
      <c r="E52" s="476"/>
      <c r="F52" s="476"/>
      <c r="G52" s="479"/>
    </row>
    <row r="53" spans="1:7" ht="15.75" thickBot="1">
      <c r="A53" s="475" t="s">
        <v>2136</v>
      </c>
      <c r="B53" s="476"/>
      <c r="C53" s="476"/>
      <c r="D53" s="476"/>
      <c r="E53" s="476"/>
      <c r="F53" s="476"/>
      <c r="G53" s="479"/>
    </row>
    <row r="54" spans="1:7" ht="15.75" thickBot="1">
      <c r="A54" s="108" t="s">
        <v>2072</v>
      </c>
      <c r="B54" s="463" t="s">
        <v>2073</v>
      </c>
      <c r="C54" s="464"/>
      <c r="D54" s="464"/>
      <c r="E54" s="464"/>
      <c r="F54" s="464"/>
      <c r="G54" s="480"/>
    </row>
    <row r="55" spans="1:7" ht="15.75" thickBot="1">
      <c r="A55" s="108" t="s">
        <v>2074</v>
      </c>
      <c r="B55" s="469">
        <v>42441</v>
      </c>
      <c r="C55" s="470"/>
      <c r="D55" s="470"/>
      <c r="E55" s="470"/>
      <c r="F55" s="470"/>
      <c r="G55" s="481"/>
    </row>
    <row r="56" spans="1:7" ht="15.75" thickBot="1">
      <c r="A56" s="108" t="s">
        <v>2075</v>
      </c>
      <c r="B56" s="463" t="s">
        <v>2076</v>
      </c>
      <c r="C56" s="464"/>
      <c r="D56" s="464"/>
      <c r="E56" s="464"/>
      <c r="F56" s="464"/>
      <c r="G56" s="480"/>
    </row>
    <row r="57" spans="1:7" ht="15.75" thickBot="1">
      <c r="A57" s="108" t="s">
        <v>2077</v>
      </c>
      <c r="B57" s="472" t="s">
        <v>2078</v>
      </c>
      <c r="C57" s="473"/>
      <c r="D57" s="473"/>
      <c r="E57" s="473"/>
      <c r="F57" s="473"/>
      <c r="G57" s="474"/>
    </row>
    <row r="58" spans="1:7" ht="15.75" thickBot="1">
      <c r="A58" s="110">
        <v>1</v>
      </c>
      <c r="B58" s="111" t="s">
        <v>2076</v>
      </c>
      <c r="C58" s="101"/>
      <c r="D58" s="101"/>
      <c r="E58" s="101"/>
      <c r="F58" s="101"/>
      <c r="G58" s="112"/>
    </row>
    <row r="59" spans="1:7" ht="15.75" thickBot="1">
      <c r="A59" s="100"/>
      <c r="B59" s="113" t="s">
        <v>2137</v>
      </c>
      <c r="C59" s="101"/>
      <c r="D59" s="101"/>
      <c r="E59" s="101"/>
      <c r="F59" s="101"/>
      <c r="G59" s="112"/>
    </row>
    <row r="60" spans="1:7" ht="15.75" thickBot="1">
      <c r="A60" s="100"/>
      <c r="B60" s="113" t="s">
        <v>2138</v>
      </c>
      <c r="C60" s="113" t="s">
        <v>2087</v>
      </c>
      <c r="D60" s="114">
        <v>4000</v>
      </c>
      <c r="E60" s="113" t="s">
        <v>2139</v>
      </c>
      <c r="F60" s="113" t="s">
        <v>2089</v>
      </c>
      <c r="G60" s="112">
        <v>10</v>
      </c>
    </row>
    <row r="61" spans="1:7" ht="15.75" thickBot="1">
      <c r="A61" s="100"/>
      <c r="B61" s="113" t="s">
        <v>2140</v>
      </c>
      <c r="C61" s="113" t="s">
        <v>2087</v>
      </c>
      <c r="D61" s="114">
        <v>4000</v>
      </c>
      <c r="E61" s="113" t="s">
        <v>2141</v>
      </c>
      <c r="F61" s="113" t="s">
        <v>2142</v>
      </c>
      <c r="G61" s="112">
        <v>11</v>
      </c>
    </row>
    <row r="62" spans="1:7" ht="15.75" thickBot="1">
      <c r="A62" s="100"/>
      <c r="B62" s="113" t="s">
        <v>2143</v>
      </c>
      <c r="C62" s="113" t="s">
        <v>2087</v>
      </c>
      <c r="D62" s="114">
        <v>60000</v>
      </c>
      <c r="E62" s="113" t="s">
        <v>2144</v>
      </c>
      <c r="F62" s="113" t="s">
        <v>2094</v>
      </c>
      <c r="G62" s="112">
        <v>2</v>
      </c>
    </row>
    <row r="63" spans="1:7" ht="15.75" thickBot="1">
      <c r="A63" s="100"/>
      <c r="B63" s="113" t="s">
        <v>2145</v>
      </c>
      <c r="C63" s="113" t="s">
        <v>2087</v>
      </c>
      <c r="D63" s="114">
        <v>60000</v>
      </c>
      <c r="E63" s="113" t="s">
        <v>2144</v>
      </c>
      <c r="F63" s="113" t="s">
        <v>2089</v>
      </c>
      <c r="G63" s="112">
        <v>2</v>
      </c>
    </row>
    <row r="64" spans="1:7" ht="15.75" thickBot="1">
      <c r="A64" s="100"/>
      <c r="B64" s="113" t="s">
        <v>2146</v>
      </c>
      <c r="C64" s="113" t="s">
        <v>2087</v>
      </c>
      <c r="D64" s="114">
        <v>35000</v>
      </c>
      <c r="E64" s="113" t="s">
        <v>2147</v>
      </c>
      <c r="F64" s="113" t="s">
        <v>2094</v>
      </c>
      <c r="G64" s="112">
        <v>7</v>
      </c>
    </row>
    <row r="65" spans="1:7" ht="15.75" thickBot="1">
      <c r="A65" s="100"/>
      <c r="B65" s="113" t="s">
        <v>923</v>
      </c>
      <c r="C65" s="113" t="s">
        <v>2087</v>
      </c>
      <c r="D65" s="114">
        <v>3000</v>
      </c>
      <c r="E65" s="113" t="s">
        <v>2141</v>
      </c>
      <c r="F65" s="113" t="s">
        <v>2089</v>
      </c>
      <c r="G65" s="112">
        <v>10</v>
      </c>
    </row>
    <row r="66" spans="1:7" ht="15.75" thickBot="1">
      <c r="A66" s="100"/>
      <c r="B66" s="113" t="s">
        <v>2148</v>
      </c>
      <c r="C66" s="113" t="s">
        <v>2087</v>
      </c>
      <c r="D66" s="114">
        <v>10000</v>
      </c>
      <c r="E66" s="113" t="s">
        <v>2149</v>
      </c>
      <c r="F66" s="113" t="s">
        <v>2094</v>
      </c>
      <c r="G66" s="112">
        <v>23</v>
      </c>
    </row>
    <row r="67" spans="1:7" ht="15.75" thickBot="1">
      <c r="A67" s="100"/>
      <c r="B67" s="113" t="s">
        <v>2150</v>
      </c>
      <c r="C67" s="113" t="s">
        <v>2087</v>
      </c>
      <c r="D67" s="114">
        <v>10000</v>
      </c>
      <c r="E67" s="113" t="s">
        <v>2149</v>
      </c>
      <c r="F67" s="113" t="s">
        <v>2094</v>
      </c>
      <c r="G67" s="112">
        <v>7</v>
      </c>
    </row>
    <row r="68" spans="1:7" ht="15.75" thickBot="1">
      <c r="A68" s="100"/>
      <c r="B68" s="113" t="s">
        <v>879</v>
      </c>
      <c r="C68" s="113" t="s">
        <v>2087</v>
      </c>
      <c r="D68" s="114">
        <v>5000</v>
      </c>
      <c r="E68" s="113" t="s">
        <v>2151</v>
      </c>
      <c r="F68" s="113" t="s">
        <v>2094</v>
      </c>
      <c r="G68" s="112">
        <v>1</v>
      </c>
    </row>
    <row r="69" spans="1:7" ht="15.75" thickBot="1">
      <c r="A69" s="100"/>
      <c r="B69" s="101"/>
      <c r="C69" s="113" t="s">
        <v>2047</v>
      </c>
      <c r="D69" s="114">
        <v>191000</v>
      </c>
      <c r="E69" s="101"/>
      <c r="F69" s="113" t="s">
        <v>2047</v>
      </c>
      <c r="G69" s="112">
        <v>73</v>
      </c>
    </row>
    <row r="70" spans="1:7" ht="15.75" thickBot="1">
      <c r="A70" s="100"/>
      <c r="B70" s="113" t="s">
        <v>2152</v>
      </c>
      <c r="C70" s="101"/>
      <c r="D70" s="101"/>
      <c r="E70" s="101"/>
      <c r="F70" s="101"/>
      <c r="G70" s="112"/>
    </row>
    <row r="71" spans="1:7" ht="15.75" thickBot="1">
      <c r="A71" s="100"/>
      <c r="B71" s="113" t="s">
        <v>2153</v>
      </c>
      <c r="C71" s="113" t="s">
        <v>2087</v>
      </c>
      <c r="D71" s="114">
        <v>14500</v>
      </c>
      <c r="E71" s="113" t="s">
        <v>2154</v>
      </c>
      <c r="F71" s="113" t="s">
        <v>2089</v>
      </c>
      <c r="G71" s="112">
        <v>5</v>
      </c>
    </row>
    <row r="72" spans="1:7" ht="15.75" thickBot="1">
      <c r="A72" s="100"/>
      <c r="B72" s="113" t="s">
        <v>2153</v>
      </c>
      <c r="C72" s="113" t="s">
        <v>2121</v>
      </c>
      <c r="D72" s="114">
        <v>0</v>
      </c>
      <c r="E72" s="113" t="s">
        <v>2121</v>
      </c>
      <c r="F72" s="113" t="s">
        <v>2089</v>
      </c>
      <c r="G72" s="112">
        <v>53</v>
      </c>
    </row>
    <row r="73" spans="1:7" ht="15.75" thickBot="1">
      <c r="A73" s="100"/>
      <c r="B73" s="113" t="s">
        <v>2155</v>
      </c>
      <c r="C73" s="113" t="s">
        <v>2087</v>
      </c>
      <c r="D73" s="114">
        <v>15000</v>
      </c>
      <c r="E73" s="113" t="s">
        <v>2156</v>
      </c>
      <c r="F73" s="113" t="s">
        <v>2089</v>
      </c>
      <c r="G73" s="112">
        <v>48</v>
      </c>
    </row>
    <row r="74" spans="1:7" ht="15.75" thickBot="1">
      <c r="A74" s="110"/>
      <c r="B74" s="113" t="s">
        <v>2155</v>
      </c>
      <c r="C74" s="113" t="s">
        <v>2087</v>
      </c>
      <c r="D74" s="114">
        <v>7600</v>
      </c>
      <c r="E74" s="113" t="s">
        <v>2157</v>
      </c>
      <c r="F74" s="113" t="s">
        <v>2094</v>
      </c>
      <c r="G74" s="112">
        <v>2</v>
      </c>
    </row>
    <row r="75" spans="1:7" ht="15.75" thickBot="1">
      <c r="A75" s="110"/>
      <c r="B75" s="113"/>
      <c r="C75" s="113" t="s">
        <v>2047</v>
      </c>
      <c r="D75" s="114">
        <v>37100</v>
      </c>
      <c r="E75" s="113"/>
      <c r="F75" s="113" t="s">
        <v>2047</v>
      </c>
      <c r="G75" s="112">
        <v>108</v>
      </c>
    </row>
    <row r="76" spans="1:7" ht="15.75" thickBot="1">
      <c r="A76" s="110"/>
      <c r="B76" s="113"/>
      <c r="C76" s="113" t="s">
        <v>2038</v>
      </c>
      <c r="D76" s="114">
        <v>228100</v>
      </c>
      <c r="E76" s="113"/>
      <c r="F76" s="113" t="s">
        <v>2047</v>
      </c>
      <c r="G76" s="112">
        <v>181</v>
      </c>
    </row>
    <row r="77" spans="1:7" ht="15.75" thickBot="1">
      <c r="A77" s="466" t="s">
        <v>2070</v>
      </c>
      <c r="B77" s="467"/>
      <c r="C77" s="467"/>
      <c r="D77" s="467"/>
      <c r="E77" s="467"/>
      <c r="F77" s="467"/>
      <c r="G77" s="468"/>
    </row>
    <row r="78" spans="1:7" ht="15.75" thickBot="1">
      <c r="A78" s="466" t="s">
        <v>2071</v>
      </c>
      <c r="B78" s="467"/>
      <c r="C78" s="467"/>
      <c r="D78" s="467"/>
      <c r="E78" s="467"/>
      <c r="F78" s="467"/>
      <c r="G78" s="468"/>
    </row>
    <row r="79" spans="1:7" ht="15.75" thickBot="1">
      <c r="A79" s="92" t="s">
        <v>2072</v>
      </c>
      <c r="B79" s="463" t="s">
        <v>2073</v>
      </c>
      <c r="C79" s="464"/>
      <c r="D79" s="464"/>
      <c r="E79" s="464"/>
      <c r="F79" s="464"/>
      <c r="G79" s="465"/>
    </row>
    <row r="80" spans="1:7" ht="15.75" thickBot="1">
      <c r="A80" s="93" t="s">
        <v>2074</v>
      </c>
      <c r="B80" s="469">
        <v>42441</v>
      </c>
      <c r="C80" s="470"/>
      <c r="D80" s="470"/>
      <c r="E80" s="470"/>
      <c r="F80" s="470"/>
      <c r="G80" s="471"/>
    </row>
    <row r="81" spans="1:7" ht="15.75" thickBot="1">
      <c r="A81" s="94" t="s">
        <v>2075</v>
      </c>
      <c r="B81" s="463" t="s">
        <v>2076</v>
      </c>
      <c r="C81" s="464"/>
      <c r="D81" s="464"/>
      <c r="E81" s="464"/>
      <c r="F81" s="464"/>
      <c r="G81" s="465"/>
    </row>
    <row r="82" spans="1:7" ht="15.75" thickBot="1">
      <c r="A82" s="94" t="s">
        <v>2077</v>
      </c>
      <c r="B82" s="463" t="s">
        <v>2078</v>
      </c>
      <c r="C82" s="464"/>
      <c r="D82" s="464"/>
      <c r="E82" s="464"/>
      <c r="F82" s="464"/>
      <c r="G82" s="465"/>
    </row>
    <row r="83" spans="1:7" ht="15.75" thickBot="1">
      <c r="A83" s="94" t="s">
        <v>2079</v>
      </c>
      <c r="B83" s="95" t="s">
        <v>2080</v>
      </c>
      <c r="C83" s="95" t="s">
        <v>2081</v>
      </c>
      <c r="D83" s="95" t="s">
        <v>2082</v>
      </c>
      <c r="E83" s="95" t="s">
        <v>2083</v>
      </c>
      <c r="F83" s="96" t="s">
        <v>2084</v>
      </c>
      <c r="G83" s="97"/>
    </row>
    <row r="84" spans="1:7" ht="15.75" thickBot="1">
      <c r="A84" s="110">
        <v>1</v>
      </c>
      <c r="B84" s="115" t="s">
        <v>2085</v>
      </c>
      <c r="C84" s="100"/>
      <c r="D84" s="101"/>
      <c r="E84" s="101"/>
      <c r="F84" s="101"/>
      <c r="G84" s="112"/>
    </row>
    <row r="85" spans="1:7" ht="15.75" thickBot="1">
      <c r="A85" s="100"/>
      <c r="B85" s="113" t="s">
        <v>2158</v>
      </c>
      <c r="C85" s="101"/>
      <c r="D85" s="101"/>
      <c r="E85" s="101"/>
      <c r="F85" s="101"/>
      <c r="G85" s="112"/>
    </row>
    <row r="86" spans="1:7" ht="15.75" thickBot="1">
      <c r="A86" s="100"/>
      <c r="B86" s="113" t="s">
        <v>2112</v>
      </c>
      <c r="C86" s="113" t="s">
        <v>2087</v>
      </c>
      <c r="D86" s="114">
        <v>4000</v>
      </c>
      <c r="E86" s="113" t="s">
        <v>2159</v>
      </c>
      <c r="F86" s="113" t="s">
        <v>2091</v>
      </c>
      <c r="G86" s="112">
        <v>1</v>
      </c>
    </row>
    <row r="87" spans="1:7" ht="15.75" thickBot="1">
      <c r="A87" s="100"/>
      <c r="B87" s="113" t="s">
        <v>2112</v>
      </c>
      <c r="C87" s="113" t="s">
        <v>2087</v>
      </c>
      <c r="D87" s="114">
        <v>15000</v>
      </c>
      <c r="E87" s="113" t="s">
        <v>2160</v>
      </c>
      <c r="F87" s="113" t="s">
        <v>2142</v>
      </c>
      <c r="G87" s="112">
        <v>76</v>
      </c>
    </row>
    <row r="88" spans="1:7" ht="15.75" thickBot="1">
      <c r="A88" s="100"/>
      <c r="B88" s="113" t="s">
        <v>2112</v>
      </c>
      <c r="C88" s="113" t="s">
        <v>2087</v>
      </c>
      <c r="D88" s="114">
        <v>49000</v>
      </c>
      <c r="E88" s="113" t="s">
        <v>2161</v>
      </c>
      <c r="F88" s="113" t="s">
        <v>2094</v>
      </c>
      <c r="G88" s="112">
        <v>7</v>
      </c>
    </row>
    <row r="89" spans="1:7" ht="15.75" thickBot="1">
      <c r="A89" s="100"/>
      <c r="B89" s="115" t="s">
        <v>2162</v>
      </c>
      <c r="C89" s="110" t="s">
        <v>2087</v>
      </c>
      <c r="D89" s="114">
        <v>18000</v>
      </c>
      <c r="E89" s="113" t="s">
        <v>2149</v>
      </c>
      <c r="F89" s="113" t="s">
        <v>2089</v>
      </c>
      <c r="G89" s="112">
        <v>6</v>
      </c>
    </row>
    <row r="90" spans="1:7" ht="15.75" thickBot="1">
      <c r="A90" s="100"/>
      <c r="B90" s="113" t="s">
        <v>2162</v>
      </c>
      <c r="C90" s="113" t="s">
        <v>2121</v>
      </c>
      <c r="D90" s="114">
        <v>0</v>
      </c>
      <c r="E90" s="113" t="s">
        <v>2121</v>
      </c>
      <c r="F90" s="113" t="s">
        <v>2094</v>
      </c>
      <c r="G90" s="112">
        <v>38</v>
      </c>
    </row>
    <row r="91" spans="1:7" ht="15.75" thickBot="1">
      <c r="A91" s="100"/>
      <c r="B91" s="113" t="s">
        <v>2163</v>
      </c>
      <c r="C91" s="113" t="s">
        <v>2087</v>
      </c>
      <c r="D91" s="114">
        <v>4000</v>
      </c>
      <c r="E91" s="113" t="s">
        <v>2164</v>
      </c>
      <c r="F91" s="113" t="s">
        <v>2094</v>
      </c>
      <c r="G91" s="112">
        <v>1</v>
      </c>
    </row>
    <row r="92" spans="1:7" ht="15.75" thickBot="1">
      <c r="A92" s="100"/>
      <c r="B92" s="113" t="s">
        <v>2163</v>
      </c>
      <c r="C92" s="113" t="s">
        <v>2087</v>
      </c>
      <c r="D92" s="114">
        <v>5000</v>
      </c>
      <c r="E92" s="113" t="s">
        <v>2164</v>
      </c>
      <c r="F92" s="113" t="s">
        <v>2089</v>
      </c>
      <c r="G92" s="112">
        <v>1</v>
      </c>
    </row>
    <row r="93" spans="1:7" ht="15.75" thickBot="1">
      <c r="A93" s="100"/>
      <c r="B93" s="113" t="s">
        <v>2163</v>
      </c>
      <c r="C93" s="113" t="s">
        <v>2121</v>
      </c>
      <c r="D93" s="114">
        <v>0</v>
      </c>
      <c r="E93" s="113" t="s">
        <v>2121</v>
      </c>
      <c r="F93" s="113" t="s">
        <v>2094</v>
      </c>
      <c r="G93" s="112">
        <v>26</v>
      </c>
    </row>
    <row r="94" spans="1:7" ht="15.75" thickBot="1">
      <c r="A94" s="100"/>
      <c r="B94" s="115" t="s">
        <v>525</v>
      </c>
      <c r="C94" s="110" t="s">
        <v>2087</v>
      </c>
      <c r="D94" s="114">
        <v>29000</v>
      </c>
      <c r="E94" s="113" t="s">
        <v>2165</v>
      </c>
      <c r="F94" s="113" t="s">
        <v>2089</v>
      </c>
      <c r="G94" s="112">
        <v>6</v>
      </c>
    </row>
    <row r="95" spans="1:7" ht="15.75" thickBot="1">
      <c r="A95" s="100"/>
      <c r="B95" s="113" t="s">
        <v>525</v>
      </c>
      <c r="C95" s="113" t="s">
        <v>2087</v>
      </c>
      <c r="D95" s="114">
        <v>4800</v>
      </c>
      <c r="E95" s="113" t="s">
        <v>2160</v>
      </c>
      <c r="F95" s="113" t="s">
        <v>2089</v>
      </c>
      <c r="G95" s="112">
        <v>58</v>
      </c>
    </row>
    <row r="96" spans="1:7" ht="15.75" thickBot="1">
      <c r="A96" s="100"/>
      <c r="B96" s="113" t="s">
        <v>499</v>
      </c>
      <c r="C96" s="113" t="s">
        <v>2087</v>
      </c>
      <c r="D96" s="114">
        <v>7000</v>
      </c>
      <c r="E96" s="113" t="s">
        <v>2149</v>
      </c>
      <c r="F96" s="113" t="s">
        <v>2094</v>
      </c>
      <c r="G96" s="112">
        <v>1</v>
      </c>
    </row>
    <row r="97" spans="1:7" ht="15.75" thickBot="1">
      <c r="A97" s="100"/>
      <c r="B97" s="113" t="s">
        <v>2166</v>
      </c>
      <c r="C97" s="113" t="s">
        <v>2087</v>
      </c>
      <c r="D97" s="114">
        <v>6000</v>
      </c>
      <c r="E97" s="113" t="s">
        <v>2167</v>
      </c>
      <c r="F97" s="113" t="s">
        <v>2094</v>
      </c>
      <c r="G97" s="112">
        <v>1</v>
      </c>
    </row>
    <row r="98" spans="1:7" ht="15.75" thickBot="1">
      <c r="A98" s="100"/>
      <c r="B98" s="101"/>
      <c r="C98" s="113" t="s">
        <v>2047</v>
      </c>
      <c r="D98" s="114">
        <v>141800</v>
      </c>
      <c r="E98" s="101"/>
      <c r="F98" s="113" t="s">
        <v>2047</v>
      </c>
      <c r="G98" s="112">
        <v>222</v>
      </c>
    </row>
    <row r="99" spans="1:7" ht="15.75" thickBot="1">
      <c r="A99" s="110"/>
      <c r="B99" s="113" t="s">
        <v>2168</v>
      </c>
      <c r="C99" s="113"/>
      <c r="D99" s="113"/>
      <c r="E99" s="113"/>
      <c r="F99" s="113"/>
      <c r="G99" s="112"/>
    </row>
    <row r="100" spans="1:7" ht="15.75" thickBot="1">
      <c r="A100" s="110"/>
      <c r="B100" s="113" t="s">
        <v>2169</v>
      </c>
      <c r="C100" s="113" t="s">
        <v>2087</v>
      </c>
      <c r="D100" s="114">
        <v>3000</v>
      </c>
      <c r="E100" s="113" t="s">
        <v>2170</v>
      </c>
      <c r="F100" s="113" t="s">
        <v>2094</v>
      </c>
      <c r="G100" s="112">
        <v>41</v>
      </c>
    </row>
    <row r="101" spans="1:7" ht="15.75" thickBot="1">
      <c r="A101" s="110"/>
      <c r="B101" s="113" t="s">
        <v>2135</v>
      </c>
      <c r="C101" s="113" t="s">
        <v>2087</v>
      </c>
      <c r="D101" s="114">
        <v>7000</v>
      </c>
      <c r="E101" s="113" t="s">
        <v>2171</v>
      </c>
      <c r="F101" s="113"/>
      <c r="G101" s="112"/>
    </row>
    <row r="102" spans="1:7" ht="15.75" thickBot="1">
      <c r="A102" s="110" t="s">
        <v>2172</v>
      </c>
      <c r="B102" s="113" t="s">
        <v>2094</v>
      </c>
      <c r="C102" s="113">
        <v>35</v>
      </c>
      <c r="D102" s="113"/>
      <c r="E102" s="113"/>
      <c r="F102" s="113"/>
      <c r="G102" s="112"/>
    </row>
    <row r="103" spans="1:7" ht="15.75" thickBot="1">
      <c r="A103" s="110"/>
      <c r="B103" s="113" t="s">
        <v>2173</v>
      </c>
      <c r="C103" s="113" t="s">
        <v>2121</v>
      </c>
      <c r="D103" s="114">
        <v>0</v>
      </c>
      <c r="E103" s="113" t="s">
        <v>2121</v>
      </c>
      <c r="F103" s="113" t="s">
        <v>2094</v>
      </c>
      <c r="G103" s="112">
        <v>3</v>
      </c>
    </row>
    <row r="104" spans="1:7" ht="15.75" thickBot="1">
      <c r="A104" s="110"/>
      <c r="B104" s="113" t="s">
        <v>2174</v>
      </c>
      <c r="C104" s="113" t="s">
        <v>2121</v>
      </c>
      <c r="D104" s="114">
        <v>0</v>
      </c>
      <c r="E104" s="113" t="s">
        <v>2121</v>
      </c>
      <c r="F104" s="113" t="s">
        <v>2094</v>
      </c>
      <c r="G104" s="112">
        <v>55</v>
      </c>
    </row>
    <row r="105" spans="1:7" ht="15.75" thickBot="1">
      <c r="A105" s="110"/>
      <c r="B105" s="113" t="s">
        <v>861</v>
      </c>
      <c r="C105" s="113" t="s">
        <v>2121</v>
      </c>
      <c r="D105" s="114">
        <v>0</v>
      </c>
      <c r="E105" s="113" t="s">
        <v>2121</v>
      </c>
      <c r="F105" s="113" t="s">
        <v>2094</v>
      </c>
      <c r="G105" s="112">
        <v>90</v>
      </c>
    </row>
    <row r="106" spans="1:7" ht="15.75" thickBot="1">
      <c r="A106" s="110"/>
      <c r="B106" s="113"/>
      <c r="C106" s="113" t="s">
        <v>2047</v>
      </c>
      <c r="D106" s="114">
        <v>10000</v>
      </c>
      <c r="E106" s="113"/>
      <c r="F106" s="113" t="s">
        <v>2047</v>
      </c>
      <c r="G106" s="112">
        <v>224</v>
      </c>
    </row>
    <row r="107" spans="1:7" ht="15.75" thickBot="1">
      <c r="A107" s="110"/>
      <c r="B107" s="113"/>
      <c r="C107" s="113" t="s">
        <v>2038</v>
      </c>
      <c r="D107" s="114">
        <v>151800</v>
      </c>
      <c r="E107" s="113"/>
      <c r="F107" s="113" t="s">
        <v>2038</v>
      </c>
      <c r="G107" s="112">
        <v>446</v>
      </c>
    </row>
    <row r="108" spans="1:7" ht="15.75" thickBot="1">
      <c r="A108" s="110"/>
      <c r="B108" s="482" t="s">
        <v>2175</v>
      </c>
      <c r="C108" s="483"/>
      <c r="D108" s="116">
        <v>493900</v>
      </c>
      <c r="E108" s="117" t="s">
        <v>2176</v>
      </c>
      <c r="F108" s="117"/>
      <c r="G108" s="118">
        <v>768</v>
      </c>
    </row>
    <row r="109" spans="1:7" ht="15.75" thickBot="1">
      <c r="A109" s="466" t="s">
        <v>2070</v>
      </c>
      <c r="B109" s="467"/>
      <c r="C109" s="467"/>
      <c r="D109" s="467"/>
      <c r="E109" s="467"/>
      <c r="F109" s="467"/>
      <c r="G109" s="468"/>
    </row>
    <row r="110" spans="1:7" ht="15.75" thickBot="1">
      <c r="A110" s="466" t="s">
        <v>2071</v>
      </c>
      <c r="B110" s="467"/>
      <c r="C110" s="467"/>
      <c r="D110" s="467"/>
      <c r="E110" s="467"/>
      <c r="F110" s="467"/>
      <c r="G110" s="468"/>
    </row>
    <row r="111" spans="1:7" ht="15.75" thickBot="1">
      <c r="A111" s="92" t="s">
        <v>2072</v>
      </c>
      <c r="B111" s="463" t="s">
        <v>2073</v>
      </c>
      <c r="C111" s="464"/>
      <c r="D111" s="464"/>
      <c r="E111" s="464"/>
      <c r="F111" s="464"/>
      <c r="G111" s="465"/>
    </row>
    <row r="112" spans="1:7" ht="15.75" thickBot="1">
      <c r="A112" s="93" t="s">
        <v>2074</v>
      </c>
      <c r="B112" s="469">
        <v>42441</v>
      </c>
      <c r="C112" s="470"/>
      <c r="D112" s="470"/>
      <c r="E112" s="470"/>
      <c r="F112" s="470"/>
      <c r="G112" s="471"/>
    </row>
    <row r="113" spans="1:7" ht="15.75" thickBot="1">
      <c r="A113" s="94" t="s">
        <v>2075</v>
      </c>
      <c r="B113" s="463" t="s">
        <v>2177</v>
      </c>
      <c r="C113" s="464"/>
      <c r="D113" s="464"/>
      <c r="E113" s="464"/>
      <c r="F113" s="464"/>
      <c r="G113" s="465"/>
    </row>
    <row r="114" spans="1:7" ht="15.75" thickBot="1">
      <c r="A114" s="94" t="s">
        <v>2077</v>
      </c>
      <c r="B114" s="463" t="s">
        <v>2078</v>
      </c>
      <c r="C114" s="464"/>
      <c r="D114" s="464"/>
      <c r="E114" s="464"/>
      <c r="F114" s="464"/>
      <c r="G114" s="465"/>
    </row>
    <row r="115" spans="1:7" ht="15.75" thickBot="1">
      <c r="A115" s="94" t="s">
        <v>2079</v>
      </c>
      <c r="B115" s="95" t="s">
        <v>2080</v>
      </c>
      <c r="C115" s="95" t="s">
        <v>2081</v>
      </c>
      <c r="D115" s="95" t="s">
        <v>2082</v>
      </c>
      <c r="E115" s="95" t="s">
        <v>2083</v>
      </c>
      <c r="F115" s="96" t="s">
        <v>2084</v>
      </c>
      <c r="G115" s="97"/>
    </row>
    <row r="116" spans="1:7" ht="15.75" thickBot="1">
      <c r="A116" s="110">
        <v>1</v>
      </c>
      <c r="B116" s="113" t="s">
        <v>2178</v>
      </c>
      <c r="C116" s="101"/>
      <c r="D116" s="101"/>
      <c r="E116" s="101"/>
      <c r="F116" s="101"/>
      <c r="G116" s="112"/>
    </row>
    <row r="117" spans="1:7" ht="15.75" thickBot="1">
      <c r="A117" s="100"/>
      <c r="B117" s="113" t="s">
        <v>2179</v>
      </c>
      <c r="C117" s="101"/>
      <c r="D117" s="101"/>
      <c r="E117" s="101"/>
      <c r="F117" s="101"/>
      <c r="G117" s="112"/>
    </row>
    <row r="118" spans="1:7" ht="15.75" thickBot="1">
      <c r="A118" s="100"/>
      <c r="B118" s="113" t="s">
        <v>2180</v>
      </c>
      <c r="C118" s="113" t="s">
        <v>2087</v>
      </c>
      <c r="D118" s="114">
        <v>30500</v>
      </c>
      <c r="E118" s="113" t="s">
        <v>2139</v>
      </c>
      <c r="F118" s="113" t="s">
        <v>2089</v>
      </c>
      <c r="G118" s="112">
        <v>3</v>
      </c>
    </row>
    <row r="119" spans="1:7" ht="15.75" thickBot="1">
      <c r="A119" s="100"/>
      <c r="B119" s="115" t="s">
        <v>2180</v>
      </c>
      <c r="C119" s="110" t="s">
        <v>2087</v>
      </c>
      <c r="D119" s="114">
        <v>4000</v>
      </c>
      <c r="E119" s="113" t="s">
        <v>2141</v>
      </c>
      <c r="F119" s="113" t="s">
        <v>2091</v>
      </c>
      <c r="G119" s="112">
        <v>1</v>
      </c>
    </row>
    <row r="120" spans="1:7" ht="15.75" thickBot="1">
      <c r="A120" s="100"/>
      <c r="B120" s="101"/>
      <c r="C120" s="113" t="s">
        <v>2047</v>
      </c>
      <c r="D120" s="114">
        <v>34500</v>
      </c>
      <c r="E120" s="101"/>
      <c r="F120" s="113" t="s">
        <v>2047</v>
      </c>
      <c r="G120" s="112">
        <v>4</v>
      </c>
    </row>
    <row r="121" spans="1:7" ht="15.75" thickBot="1">
      <c r="A121" s="100"/>
      <c r="B121" s="113" t="s">
        <v>2181</v>
      </c>
      <c r="C121" s="101"/>
      <c r="D121" s="101"/>
      <c r="E121" s="101"/>
      <c r="F121" s="101"/>
      <c r="G121" s="112"/>
    </row>
    <row r="122" spans="1:7" ht="15.75" thickBot="1">
      <c r="A122" s="100"/>
      <c r="B122" s="113" t="s">
        <v>2182</v>
      </c>
      <c r="C122" s="113" t="s">
        <v>2121</v>
      </c>
      <c r="D122" s="114">
        <v>0</v>
      </c>
      <c r="E122" s="113" t="s">
        <v>2121</v>
      </c>
      <c r="F122" s="113" t="s">
        <v>2094</v>
      </c>
      <c r="G122" s="112">
        <v>1</v>
      </c>
    </row>
    <row r="123" spans="1:7" ht="15.75" thickBot="1">
      <c r="A123" s="100"/>
      <c r="B123" s="113" t="s">
        <v>2183</v>
      </c>
      <c r="C123" s="113" t="s">
        <v>2087</v>
      </c>
      <c r="D123" s="114">
        <v>2000</v>
      </c>
      <c r="E123" s="113" t="s">
        <v>2139</v>
      </c>
      <c r="F123" s="113" t="s">
        <v>2091</v>
      </c>
      <c r="G123" s="112">
        <v>1</v>
      </c>
    </row>
    <row r="124" spans="1:7" ht="15.75" thickBot="1">
      <c r="A124" s="110"/>
      <c r="B124" s="113" t="s">
        <v>2184</v>
      </c>
      <c r="C124" s="113" t="s">
        <v>2121</v>
      </c>
      <c r="D124" s="114">
        <v>0</v>
      </c>
      <c r="E124" s="113" t="s">
        <v>2121</v>
      </c>
      <c r="F124" s="113" t="s">
        <v>2094</v>
      </c>
      <c r="G124" s="112">
        <v>1</v>
      </c>
    </row>
    <row r="125" spans="1:7" ht="15.75" thickBot="1">
      <c r="A125" s="110"/>
      <c r="B125" s="113" t="s">
        <v>2185</v>
      </c>
      <c r="C125" s="113" t="s">
        <v>2087</v>
      </c>
      <c r="D125" s="114">
        <v>3000</v>
      </c>
      <c r="E125" s="113" t="s">
        <v>2186</v>
      </c>
      <c r="F125" s="113" t="s">
        <v>2094</v>
      </c>
      <c r="G125" s="112">
        <v>1</v>
      </c>
    </row>
    <row r="126" spans="1:7" ht="15.75" thickBot="1">
      <c r="A126" s="110"/>
      <c r="B126" s="113"/>
      <c r="C126" s="113" t="s">
        <v>2047</v>
      </c>
      <c r="D126" s="114">
        <v>5000</v>
      </c>
      <c r="E126" s="113"/>
      <c r="F126" s="113" t="s">
        <v>2047</v>
      </c>
      <c r="G126" s="112">
        <v>4</v>
      </c>
    </row>
    <row r="127" spans="1:7" ht="15.75" thickBot="1">
      <c r="A127" s="110"/>
      <c r="B127" s="113"/>
      <c r="C127" s="113" t="s">
        <v>2038</v>
      </c>
      <c r="D127" s="114">
        <v>39500</v>
      </c>
      <c r="E127" s="113"/>
      <c r="F127" s="113" t="s">
        <v>2047</v>
      </c>
      <c r="G127" s="112">
        <v>8</v>
      </c>
    </row>
    <row r="128" spans="1:7" ht="15.75" thickBot="1">
      <c r="A128" s="110"/>
      <c r="B128" s="117" t="s">
        <v>2187</v>
      </c>
      <c r="C128" s="117"/>
      <c r="D128" s="116">
        <v>39500</v>
      </c>
      <c r="E128" s="117" t="s">
        <v>2187</v>
      </c>
      <c r="F128" s="117"/>
      <c r="G128" s="118">
        <v>8</v>
      </c>
    </row>
    <row r="129" spans="1:7" ht="15.75" thickBot="1">
      <c r="A129" s="466" t="s">
        <v>2070</v>
      </c>
      <c r="B129" s="467"/>
      <c r="C129" s="467"/>
      <c r="D129" s="467"/>
      <c r="E129" s="467"/>
      <c r="F129" s="467"/>
      <c r="G129" s="468"/>
    </row>
    <row r="130" spans="1:7" ht="15.75" thickBot="1">
      <c r="A130" s="466" t="s">
        <v>2071</v>
      </c>
      <c r="B130" s="467"/>
      <c r="C130" s="467"/>
      <c r="D130" s="467"/>
      <c r="E130" s="467"/>
      <c r="F130" s="467"/>
      <c r="G130" s="468"/>
    </row>
    <row r="131" spans="1:7" ht="15.75" thickBot="1">
      <c r="A131" s="92" t="s">
        <v>2072</v>
      </c>
      <c r="B131" s="463" t="s">
        <v>2073</v>
      </c>
      <c r="C131" s="464"/>
      <c r="D131" s="464"/>
      <c r="E131" s="464"/>
      <c r="F131" s="464"/>
      <c r="G131" s="465"/>
    </row>
    <row r="132" spans="1:7" ht="15.75" thickBot="1">
      <c r="A132" s="93" t="s">
        <v>2074</v>
      </c>
      <c r="B132" s="469">
        <v>42441</v>
      </c>
      <c r="C132" s="470"/>
      <c r="D132" s="470"/>
      <c r="E132" s="470"/>
      <c r="F132" s="470"/>
      <c r="G132" s="471"/>
    </row>
    <row r="133" spans="1:7" ht="15.75" thickBot="1">
      <c r="A133" s="94" t="s">
        <v>2075</v>
      </c>
      <c r="B133" s="463" t="s">
        <v>2188</v>
      </c>
      <c r="C133" s="464"/>
      <c r="D133" s="464"/>
      <c r="E133" s="464"/>
      <c r="F133" s="464"/>
      <c r="G133" s="465"/>
    </row>
    <row r="134" spans="1:7" ht="15.75" thickBot="1">
      <c r="A134" s="94" t="s">
        <v>2077</v>
      </c>
      <c r="B134" s="463" t="s">
        <v>2078</v>
      </c>
      <c r="C134" s="464"/>
      <c r="D134" s="464"/>
      <c r="E134" s="464"/>
      <c r="F134" s="464"/>
      <c r="G134" s="465"/>
    </row>
    <row r="135" spans="1:7" ht="15.75" thickBot="1">
      <c r="A135" s="94" t="s">
        <v>2079</v>
      </c>
      <c r="B135" s="95" t="s">
        <v>2080</v>
      </c>
      <c r="C135" s="95" t="s">
        <v>2081</v>
      </c>
      <c r="D135" s="95" t="s">
        <v>2082</v>
      </c>
      <c r="E135" s="95" t="s">
        <v>2083</v>
      </c>
      <c r="F135" s="96" t="s">
        <v>2084</v>
      </c>
      <c r="G135" s="97"/>
    </row>
    <row r="136" spans="1:7" ht="15.75" thickBot="1">
      <c r="A136" s="110">
        <v>1</v>
      </c>
      <c r="B136" s="119" t="s">
        <v>2189</v>
      </c>
      <c r="C136" s="100"/>
      <c r="D136" s="101"/>
      <c r="E136" s="101"/>
      <c r="F136" s="101"/>
      <c r="G136" s="112"/>
    </row>
    <row r="137" spans="1:7" ht="15.75" thickBot="1">
      <c r="A137" s="100"/>
      <c r="B137" s="113" t="s">
        <v>2190</v>
      </c>
      <c r="C137" s="101"/>
      <c r="D137" s="101"/>
      <c r="E137" s="101"/>
      <c r="F137" s="101"/>
      <c r="G137" s="112"/>
    </row>
    <row r="138" spans="1:7" ht="15.75" thickBot="1">
      <c r="A138" s="100"/>
      <c r="B138" s="113" t="s">
        <v>2191</v>
      </c>
      <c r="C138" s="113" t="s">
        <v>2087</v>
      </c>
      <c r="D138" s="114">
        <v>6000</v>
      </c>
      <c r="E138" s="113" t="s">
        <v>2192</v>
      </c>
      <c r="F138" s="113" t="s">
        <v>2094</v>
      </c>
      <c r="G138" s="112">
        <v>1</v>
      </c>
    </row>
    <row r="139" spans="1:7" ht="15.75" thickBot="1">
      <c r="A139" s="100"/>
      <c r="B139" s="101"/>
      <c r="C139" s="113" t="s">
        <v>2047</v>
      </c>
      <c r="D139" s="114">
        <v>6000</v>
      </c>
      <c r="E139" s="101"/>
      <c r="F139" s="113" t="s">
        <v>2047</v>
      </c>
      <c r="G139" s="112">
        <v>1</v>
      </c>
    </row>
    <row r="140" spans="1:7" ht="15.75" thickBot="1">
      <c r="A140" s="100"/>
      <c r="B140" s="113" t="s">
        <v>2193</v>
      </c>
      <c r="C140" s="101"/>
      <c r="D140" s="101"/>
      <c r="E140" s="101"/>
      <c r="F140" s="101"/>
      <c r="G140" s="112"/>
    </row>
    <row r="141" spans="1:7" ht="15.75" thickBot="1">
      <c r="A141" s="100"/>
      <c r="B141" s="115" t="s">
        <v>137</v>
      </c>
      <c r="C141" s="110" t="s">
        <v>2087</v>
      </c>
      <c r="D141" s="114">
        <v>4500</v>
      </c>
      <c r="E141" s="113" t="s">
        <v>2147</v>
      </c>
      <c r="F141" s="113" t="s">
        <v>2094</v>
      </c>
      <c r="G141" s="112">
        <v>1</v>
      </c>
    </row>
    <row r="142" spans="1:7" ht="15.75" thickBot="1">
      <c r="A142" s="100"/>
      <c r="B142" s="101"/>
      <c r="C142" s="113" t="s">
        <v>2047</v>
      </c>
      <c r="D142" s="114">
        <v>4500</v>
      </c>
      <c r="E142" s="101"/>
      <c r="F142" s="113" t="s">
        <v>2047</v>
      </c>
      <c r="G142" s="112">
        <v>1</v>
      </c>
    </row>
    <row r="143" spans="1:7" ht="15.75" thickBot="1">
      <c r="A143" s="100"/>
      <c r="B143" s="113" t="s">
        <v>2194</v>
      </c>
      <c r="C143" s="101"/>
      <c r="D143" s="101"/>
      <c r="E143" s="101"/>
      <c r="F143" s="101"/>
      <c r="G143" s="112"/>
    </row>
    <row r="144" spans="1:7" ht="15.75" thickBot="1">
      <c r="A144" s="100"/>
      <c r="B144" s="113" t="s">
        <v>2195</v>
      </c>
      <c r="C144" s="113" t="s">
        <v>2087</v>
      </c>
      <c r="D144" s="114">
        <v>7000</v>
      </c>
      <c r="E144" s="113" t="s">
        <v>2196</v>
      </c>
      <c r="F144" s="113" t="s">
        <v>2094</v>
      </c>
      <c r="G144" s="112">
        <v>1</v>
      </c>
    </row>
    <row r="145" spans="1:7" ht="15.75" thickBot="1">
      <c r="A145" s="100"/>
      <c r="B145" s="113" t="s">
        <v>2197</v>
      </c>
      <c r="C145" s="113" t="s">
        <v>2087</v>
      </c>
      <c r="D145" s="114">
        <v>5000</v>
      </c>
      <c r="E145" s="113" t="s">
        <v>2198</v>
      </c>
      <c r="F145" s="113" t="s">
        <v>2094</v>
      </c>
      <c r="G145" s="112">
        <v>1</v>
      </c>
    </row>
    <row r="146" spans="1:7" ht="15.75" thickBot="1">
      <c r="A146" s="100"/>
      <c r="B146" s="120"/>
      <c r="C146" s="110" t="s">
        <v>2047</v>
      </c>
      <c r="D146" s="114">
        <v>12000</v>
      </c>
      <c r="E146" s="101"/>
      <c r="F146" s="113" t="s">
        <v>2047</v>
      </c>
      <c r="G146" s="112">
        <v>2</v>
      </c>
    </row>
    <row r="147" spans="1:7" ht="15.75" thickBot="1">
      <c r="A147" s="100"/>
      <c r="B147" s="101"/>
      <c r="C147" s="113" t="s">
        <v>2038</v>
      </c>
      <c r="D147" s="114">
        <v>22500</v>
      </c>
      <c r="E147" s="101"/>
      <c r="F147" s="113" t="s">
        <v>2038</v>
      </c>
      <c r="G147" s="112">
        <v>4</v>
      </c>
    </row>
    <row r="148" spans="1:7" ht="15.75" thickBot="1">
      <c r="A148" s="100"/>
      <c r="B148" s="117" t="s">
        <v>2199</v>
      </c>
      <c r="C148" s="117" t="s">
        <v>2047</v>
      </c>
      <c r="D148" s="116">
        <v>22500</v>
      </c>
      <c r="E148" s="117" t="s">
        <v>2199</v>
      </c>
      <c r="F148" s="101"/>
      <c r="G148" s="118">
        <v>4</v>
      </c>
    </row>
    <row r="149" spans="1:7" ht="15.75" thickBot="1">
      <c r="A149" s="466" t="s">
        <v>2070</v>
      </c>
      <c r="B149" s="467"/>
      <c r="C149" s="467"/>
      <c r="D149" s="467"/>
      <c r="E149" s="467"/>
      <c r="F149" s="468"/>
    </row>
    <row r="150" spans="1:7" ht="15.75" thickBot="1">
      <c r="A150" s="466" t="s">
        <v>2071</v>
      </c>
      <c r="B150" s="467"/>
      <c r="C150" s="467"/>
      <c r="D150" s="467"/>
      <c r="E150" s="467"/>
      <c r="F150" s="468"/>
    </row>
    <row r="151" spans="1:7" ht="15.75" thickBot="1">
      <c r="A151" s="92" t="s">
        <v>2072</v>
      </c>
      <c r="B151" s="463" t="s">
        <v>2200</v>
      </c>
      <c r="C151" s="464"/>
      <c r="D151" s="464"/>
      <c r="E151" s="464"/>
      <c r="F151" s="465"/>
    </row>
    <row r="152" spans="1:7" ht="15.75" thickBot="1">
      <c r="A152" s="93" t="s">
        <v>2074</v>
      </c>
      <c r="B152" s="469">
        <v>42440</v>
      </c>
      <c r="C152" s="470"/>
      <c r="D152" s="470"/>
      <c r="E152" s="470"/>
      <c r="F152" s="471"/>
    </row>
    <row r="153" spans="1:7" ht="15.75" thickBot="1">
      <c r="A153" s="94" t="s">
        <v>2075</v>
      </c>
      <c r="B153" s="463" t="s">
        <v>2201</v>
      </c>
      <c r="C153" s="464"/>
      <c r="D153" s="464"/>
      <c r="E153" s="464"/>
      <c r="F153" s="465"/>
    </row>
    <row r="154" spans="1:7" ht="15.75" thickBot="1">
      <c r="A154" s="94" t="s">
        <v>2077</v>
      </c>
      <c r="B154" s="463" t="s">
        <v>2078</v>
      </c>
      <c r="C154" s="464"/>
      <c r="D154" s="464"/>
      <c r="E154" s="464"/>
      <c r="F154" s="465"/>
    </row>
    <row r="155" spans="1:7" ht="15.75" thickBot="1">
      <c r="A155" s="94" t="s">
        <v>2079</v>
      </c>
      <c r="B155" s="95" t="s">
        <v>2080</v>
      </c>
      <c r="C155" s="95" t="s">
        <v>2081</v>
      </c>
      <c r="D155" s="95" t="s">
        <v>2082</v>
      </c>
      <c r="E155" s="95" t="s">
        <v>2083</v>
      </c>
      <c r="F155" s="121" t="s">
        <v>2202</v>
      </c>
    </row>
    <row r="156" spans="1:7" ht="15.75" thickBot="1">
      <c r="A156" s="122">
        <v>1</v>
      </c>
      <c r="B156" s="123" t="s">
        <v>2085</v>
      </c>
      <c r="C156" s="94" t="s">
        <v>2087</v>
      </c>
      <c r="D156" s="124">
        <v>11000</v>
      </c>
      <c r="E156" s="125" t="s">
        <v>2203</v>
      </c>
      <c r="F156" s="121"/>
    </row>
    <row r="157" spans="1:7" ht="15.75" thickBot="1">
      <c r="A157" s="94"/>
      <c r="B157" s="95"/>
      <c r="C157" s="95" t="s">
        <v>2087</v>
      </c>
      <c r="D157" s="124">
        <v>6000</v>
      </c>
      <c r="E157" s="125" t="s">
        <v>2204</v>
      </c>
      <c r="F157" s="121"/>
    </row>
    <row r="158" spans="1:7" ht="15.75" thickBot="1">
      <c r="A158" s="94"/>
      <c r="B158" s="95"/>
      <c r="C158" s="95" t="s">
        <v>2087</v>
      </c>
      <c r="D158" s="124">
        <v>3000</v>
      </c>
      <c r="E158" s="125" t="s">
        <v>2205</v>
      </c>
      <c r="F158" s="121"/>
    </row>
    <row r="159" spans="1:7" ht="15.75" thickBot="1">
      <c r="A159" s="94"/>
      <c r="B159" s="95"/>
      <c r="C159" s="95" t="s">
        <v>2047</v>
      </c>
      <c r="D159" s="124">
        <v>20000</v>
      </c>
      <c r="E159" s="125"/>
      <c r="F159" s="121"/>
    </row>
    <row r="160" spans="1:7" ht="15.75" thickBot="1">
      <c r="A160" s="94"/>
      <c r="B160" s="95"/>
      <c r="C160" s="95"/>
      <c r="D160" s="95"/>
      <c r="E160" s="95"/>
      <c r="F160" s="121"/>
    </row>
    <row r="161" spans="1:6" ht="15.75" thickBot="1">
      <c r="A161" s="122">
        <v>2</v>
      </c>
      <c r="B161" s="123" t="s">
        <v>2178</v>
      </c>
      <c r="C161" s="94" t="s">
        <v>2087</v>
      </c>
      <c r="D161" s="124">
        <v>1000</v>
      </c>
      <c r="E161" s="125" t="s">
        <v>2203</v>
      </c>
      <c r="F161" s="121"/>
    </row>
    <row r="162" spans="1:6" ht="15.75" thickBot="1">
      <c r="A162" s="94"/>
      <c r="B162" s="95"/>
      <c r="C162" s="95" t="s">
        <v>2087</v>
      </c>
      <c r="D162" s="124">
        <v>3000</v>
      </c>
      <c r="E162" s="125" t="s">
        <v>2204</v>
      </c>
      <c r="F162" s="121"/>
    </row>
    <row r="163" spans="1:6" ht="15.75" thickBot="1">
      <c r="A163" s="94"/>
      <c r="B163" s="95"/>
      <c r="C163" s="95" t="s">
        <v>2087</v>
      </c>
      <c r="D163" s="124">
        <v>1000</v>
      </c>
      <c r="E163" s="125" t="s">
        <v>2205</v>
      </c>
      <c r="F163" s="121"/>
    </row>
    <row r="164" spans="1:6" ht="15.75" thickBot="1">
      <c r="A164" s="94"/>
      <c r="B164" s="95"/>
      <c r="C164" s="95" t="s">
        <v>2047</v>
      </c>
      <c r="D164" s="124">
        <v>5000</v>
      </c>
      <c r="E164" s="125"/>
      <c r="F164" s="121"/>
    </row>
    <row r="165" spans="1:6" ht="15.75" thickBot="1">
      <c r="A165" s="94"/>
      <c r="B165" s="95"/>
      <c r="C165" s="95"/>
      <c r="D165" s="95"/>
      <c r="E165" s="95"/>
      <c r="F165" s="121"/>
    </row>
    <row r="166" spans="1:6" ht="15.75" thickBot="1">
      <c r="A166" s="122">
        <v>3</v>
      </c>
      <c r="B166" s="123" t="s">
        <v>2206</v>
      </c>
      <c r="C166" s="94" t="s">
        <v>2087</v>
      </c>
      <c r="D166" s="124">
        <v>7000</v>
      </c>
      <c r="E166" s="125" t="s">
        <v>2203</v>
      </c>
      <c r="F166" s="121"/>
    </row>
    <row r="167" spans="1:6" ht="15.75" thickBot="1">
      <c r="A167" s="94"/>
      <c r="B167" s="95"/>
      <c r="C167" s="95" t="s">
        <v>2087</v>
      </c>
      <c r="D167" s="124">
        <v>4000</v>
      </c>
      <c r="E167" s="125" t="s">
        <v>2204</v>
      </c>
      <c r="F167" s="121"/>
    </row>
    <row r="168" spans="1:6" ht="15.75" thickBot="1">
      <c r="A168" s="94"/>
      <c r="B168" s="95"/>
      <c r="C168" s="95" t="s">
        <v>2087</v>
      </c>
      <c r="D168" s="124">
        <v>4000</v>
      </c>
      <c r="E168" s="125" t="s">
        <v>2205</v>
      </c>
      <c r="F168" s="121"/>
    </row>
    <row r="169" spans="1:6" ht="15.75" thickBot="1">
      <c r="A169" s="94"/>
      <c r="B169" s="95"/>
      <c r="C169" s="95" t="s">
        <v>2047</v>
      </c>
      <c r="D169" s="124">
        <v>15000</v>
      </c>
      <c r="E169" s="125"/>
      <c r="F169" s="121"/>
    </row>
    <row r="170" spans="1:6" ht="15.75" thickBot="1">
      <c r="A170" s="94"/>
      <c r="B170" s="95"/>
      <c r="C170" s="126" t="s">
        <v>2118</v>
      </c>
      <c r="D170" s="127">
        <v>40000</v>
      </c>
      <c r="E170" s="95"/>
      <c r="F170" s="121"/>
    </row>
    <row r="171" spans="1:6" ht="15.75" thickBot="1">
      <c r="A171" s="466" t="s">
        <v>2070</v>
      </c>
      <c r="B171" s="467"/>
      <c r="C171" s="467"/>
      <c r="D171" s="467"/>
      <c r="E171" s="467"/>
      <c r="F171" s="468"/>
    </row>
    <row r="172" spans="1:6" ht="15.75" thickBot="1">
      <c r="A172" s="466" t="s">
        <v>2136</v>
      </c>
      <c r="B172" s="467"/>
      <c r="C172" s="467"/>
      <c r="D172" s="467"/>
      <c r="E172" s="467"/>
      <c r="F172" s="468"/>
    </row>
    <row r="173" spans="1:6" ht="15.75" thickBot="1">
      <c r="A173" s="92" t="s">
        <v>2072</v>
      </c>
      <c r="B173" s="463" t="s">
        <v>2207</v>
      </c>
      <c r="C173" s="464"/>
      <c r="D173" s="464"/>
      <c r="E173" s="464"/>
      <c r="F173" s="465"/>
    </row>
    <row r="174" spans="1:6" ht="15.75" thickBot="1">
      <c r="A174" s="93" t="s">
        <v>2074</v>
      </c>
      <c r="B174" s="469">
        <v>42440</v>
      </c>
      <c r="C174" s="470"/>
      <c r="D174" s="470"/>
      <c r="E174" s="470"/>
      <c r="F174" s="471"/>
    </row>
    <row r="175" spans="1:6" ht="15.75" thickBot="1">
      <c r="A175" s="94" t="s">
        <v>2075</v>
      </c>
      <c r="B175" s="463" t="s">
        <v>2206</v>
      </c>
      <c r="C175" s="464"/>
      <c r="D175" s="464"/>
      <c r="E175" s="464"/>
      <c r="F175" s="465"/>
    </row>
    <row r="176" spans="1:6" ht="15.75" thickBot="1">
      <c r="A176" s="94" t="s">
        <v>2077</v>
      </c>
      <c r="B176" s="463" t="s">
        <v>2078</v>
      </c>
      <c r="C176" s="464"/>
      <c r="D176" s="464"/>
      <c r="E176" s="464"/>
      <c r="F176" s="465"/>
    </row>
    <row r="177" spans="1:6" ht="15.75" thickBot="1">
      <c r="A177" s="94" t="s">
        <v>2079</v>
      </c>
      <c r="B177" s="95" t="s">
        <v>2080</v>
      </c>
      <c r="C177" s="95" t="s">
        <v>2081</v>
      </c>
      <c r="D177" s="95" t="s">
        <v>2082</v>
      </c>
      <c r="E177" s="95" t="s">
        <v>2083</v>
      </c>
      <c r="F177" s="121" t="s">
        <v>2202</v>
      </c>
    </row>
    <row r="178" spans="1:6" ht="15.75" thickBot="1">
      <c r="A178" s="122">
        <v>1</v>
      </c>
      <c r="B178" s="123" t="s">
        <v>2206</v>
      </c>
      <c r="C178" s="94"/>
      <c r="D178" s="125"/>
      <c r="E178" s="125"/>
      <c r="F178" s="121"/>
    </row>
    <row r="179" spans="1:6" ht="15.75" thickBot="1">
      <c r="A179" s="94"/>
      <c r="B179" s="126" t="s">
        <v>2208</v>
      </c>
      <c r="C179" s="95" t="s">
        <v>2087</v>
      </c>
      <c r="D179" s="124">
        <v>425</v>
      </c>
      <c r="E179" s="125" t="s">
        <v>2203</v>
      </c>
      <c r="F179" s="121"/>
    </row>
    <row r="180" spans="1:6" ht="15.75" thickBot="1">
      <c r="A180" s="94"/>
      <c r="B180" s="128" t="s">
        <v>2209</v>
      </c>
      <c r="C180" s="94" t="s">
        <v>2087</v>
      </c>
      <c r="D180" s="124">
        <v>300</v>
      </c>
      <c r="E180" s="125" t="s">
        <v>2204</v>
      </c>
      <c r="F180" s="121"/>
    </row>
    <row r="181" spans="1:6" ht="15.75" thickBot="1">
      <c r="A181" s="94"/>
      <c r="B181" s="129"/>
      <c r="C181" s="95" t="s">
        <v>2087</v>
      </c>
      <c r="D181" s="124">
        <v>150</v>
      </c>
      <c r="E181" s="125" t="s">
        <v>2210</v>
      </c>
      <c r="F181" s="121"/>
    </row>
    <row r="182" spans="1:6" ht="15.75" thickBot="1">
      <c r="A182" s="94"/>
      <c r="B182" s="95"/>
      <c r="C182" s="95" t="s">
        <v>2087</v>
      </c>
      <c r="D182" s="125"/>
      <c r="E182" s="125" t="s">
        <v>2205</v>
      </c>
      <c r="F182" s="121"/>
    </row>
    <row r="183" spans="1:6" ht="15.75" thickBot="1">
      <c r="A183" s="94"/>
      <c r="B183" s="95"/>
      <c r="C183" s="95" t="s">
        <v>2087</v>
      </c>
      <c r="D183" s="125"/>
      <c r="E183" s="125" t="s">
        <v>2211</v>
      </c>
      <c r="F183" s="121"/>
    </row>
    <row r="184" spans="1:6" ht="15.75" thickBot="1">
      <c r="A184" s="94"/>
      <c r="B184" s="95"/>
      <c r="C184" s="95"/>
      <c r="D184" s="124">
        <v>117</v>
      </c>
      <c r="E184" s="125" t="s">
        <v>2212</v>
      </c>
      <c r="F184" s="121"/>
    </row>
    <row r="185" spans="1:6" ht="15.75" thickBot="1">
      <c r="A185" s="94"/>
      <c r="B185" s="95"/>
      <c r="C185" s="95" t="s">
        <v>2047</v>
      </c>
      <c r="D185" s="124">
        <v>992</v>
      </c>
      <c r="E185" s="125"/>
      <c r="F185" s="121"/>
    </row>
    <row r="186" spans="1:6" ht="15.75" thickBot="1">
      <c r="A186" s="94"/>
      <c r="B186" s="126" t="s">
        <v>2213</v>
      </c>
      <c r="C186" s="95" t="s">
        <v>2087</v>
      </c>
      <c r="D186" s="124">
        <v>600</v>
      </c>
      <c r="E186" s="125" t="s">
        <v>2203</v>
      </c>
      <c r="F186" s="121"/>
    </row>
    <row r="187" spans="1:6" ht="15.75" thickBot="1">
      <c r="A187" s="94"/>
      <c r="B187" s="128" t="s">
        <v>2214</v>
      </c>
      <c r="C187" s="94" t="s">
        <v>2087</v>
      </c>
      <c r="D187" s="125"/>
      <c r="E187" s="125" t="s">
        <v>2204</v>
      </c>
      <c r="F187" s="121"/>
    </row>
    <row r="188" spans="1:6" ht="15.75" thickBot="1">
      <c r="A188" s="94"/>
      <c r="B188" s="129"/>
      <c r="C188" s="95" t="s">
        <v>2087</v>
      </c>
      <c r="D188" s="125"/>
      <c r="E188" s="125" t="s">
        <v>2210</v>
      </c>
      <c r="F188" s="121"/>
    </row>
    <row r="189" spans="1:6" ht="15.75" thickBot="1">
      <c r="A189" s="94"/>
      <c r="B189" s="95"/>
      <c r="C189" s="95" t="s">
        <v>2087</v>
      </c>
      <c r="D189" s="125"/>
      <c r="E189" s="125" t="s">
        <v>2205</v>
      </c>
      <c r="F189" s="121"/>
    </row>
    <row r="190" spans="1:6" ht="15.75" thickBot="1">
      <c r="A190" s="94"/>
      <c r="B190" s="95"/>
      <c r="C190" s="95" t="s">
        <v>2087</v>
      </c>
      <c r="D190" s="125"/>
      <c r="E190" s="125" t="s">
        <v>2211</v>
      </c>
      <c r="F190" s="121"/>
    </row>
    <row r="191" spans="1:6" ht="15.75" thickBot="1">
      <c r="A191" s="94"/>
      <c r="B191" s="95"/>
      <c r="C191" s="95"/>
      <c r="D191" s="124">
        <v>117</v>
      </c>
      <c r="E191" s="125" t="s">
        <v>2212</v>
      </c>
      <c r="F191" s="121"/>
    </row>
    <row r="192" spans="1:6" ht="15.75" thickBot="1">
      <c r="A192" s="94"/>
      <c r="B192" s="95"/>
      <c r="C192" s="95" t="s">
        <v>2047</v>
      </c>
      <c r="D192" s="124">
        <v>717</v>
      </c>
      <c r="E192" s="125"/>
      <c r="F192" s="121"/>
    </row>
    <row r="193" spans="1:6" ht="15.75" thickBot="1">
      <c r="A193" s="94"/>
      <c r="B193" s="95"/>
      <c r="C193" s="95"/>
      <c r="D193" s="123"/>
      <c r="E193" s="130"/>
      <c r="F193" s="121"/>
    </row>
    <row r="194" spans="1:6" ht="15.75" thickBot="1">
      <c r="A194" s="94"/>
      <c r="B194" s="95"/>
      <c r="C194" s="95" t="s">
        <v>2118</v>
      </c>
      <c r="D194" s="131">
        <v>992</v>
      </c>
      <c r="E194" s="95"/>
      <c r="F194" s="121"/>
    </row>
    <row r="195" spans="1:6" ht="15.75" thickBot="1">
      <c r="A195" s="466" t="s">
        <v>2070</v>
      </c>
      <c r="B195" s="467"/>
      <c r="C195" s="467"/>
      <c r="D195" s="467"/>
      <c r="E195" s="467"/>
      <c r="F195" s="468"/>
    </row>
    <row r="196" spans="1:6" ht="15.75" thickBot="1">
      <c r="A196" s="466" t="s">
        <v>2071</v>
      </c>
      <c r="B196" s="467"/>
      <c r="C196" s="467"/>
      <c r="D196" s="467"/>
      <c r="E196" s="467"/>
      <c r="F196" s="468"/>
    </row>
    <row r="197" spans="1:6" ht="15.75" thickBot="1">
      <c r="A197" s="92" t="s">
        <v>2072</v>
      </c>
      <c r="B197" s="463" t="s">
        <v>2207</v>
      </c>
      <c r="C197" s="464"/>
      <c r="D197" s="464"/>
      <c r="E197" s="464"/>
      <c r="F197" s="465"/>
    </row>
    <row r="198" spans="1:6" ht="15.75" thickBot="1">
      <c r="A198" s="93" t="s">
        <v>2074</v>
      </c>
      <c r="B198" s="469">
        <v>42440</v>
      </c>
      <c r="C198" s="470"/>
      <c r="D198" s="470"/>
      <c r="E198" s="470"/>
      <c r="F198" s="471"/>
    </row>
    <row r="199" spans="1:6" ht="15.75" thickBot="1">
      <c r="A199" s="94" t="s">
        <v>2075</v>
      </c>
      <c r="B199" s="463" t="s">
        <v>2085</v>
      </c>
      <c r="C199" s="464"/>
      <c r="D199" s="464"/>
      <c r="E199" s="464"/>
      <c r="F199" s="465"/>
    </row>
    <row r="200" spans="1:6" ht="15.75" thickBot="1">
      <c r="A200" s="94" t="s">
        <v>2077</v>
      </c>
      <c r="B200" s="463" t="s">
        <v>2078</v>
      </c>
      <c r="C200" s="464"/>
      <c r="D200" s="464"/>
      <c r="E200" s="464"/>
      <c r="F200" s="465"/>
    </row>
    <row r="201" spans="1:6" ht="15.75" thickBot="1">
      <c r="A201" s="94" t="s">
        <v>2079</v>
      </c>
      <c r="B201" s="95" t="s">
        <v>2080</v>
      </c>
      <c r="C201" s="95" t="s">
        <v>2081</v>
      </c>
      <c r="D201" s="95" t="s">
        <v>2082</v>
      </c>
      <c r="E201" s="95" t="s">
        <v>2083</v>
      </c>
      <c r="F201" s="121" t="s">
        <v>2202</v>
      </c>
    </row>
    <row r="202" spans="1:6" ht="15.75" thickBot="1">
      <c r="A202" s="122">
        <v>1</v>
      </c>
      <c r="B202" s="123" t="s">
        <v>2085</v>
      </c>
      <c r="C202" s="94"/>
      <c r="D202" s="125"/>
      <c r="E202" s="125"/>
      <c r="F202" s="121"/>
    </row>
    <row r="203" spans="1:6" ht="15.75" thickBot="1">
      <c r="A203" s="94"/>
      <c r="B203" s="126" t="s">
        <v>2215</v>
      </c>
      <c r="C203" s="95" t="s">
        <v>2087</v>
      </c>
      <c r="D203" s="124">
        <v>3600</v>
      </c>
      <c r="E203" s="125" t="s">
        <v>2203</v>
      </c>
      <c r="F203" s="121"/>
    </row>
    <row r="204" spans="1:6" ht="15.75" thickBot="1">
      <c r="A204" s="94"/>
      <c r="B204" s="128" t="s">
        <v>2209</v>
      </c>
      <c r="C204" s="94" t="s">
        <v>2087</v>
      </c>
      <c r="D204" s="124">
        <v>2300</v>
      </c>
      <c r="E204" s="125" t="s">
        <v>2204</v>
      </c>
      <c r="F204" s="121"/>
    </row>
    <row r="205" spans="1:6" ht="15.75" thickBot="1">
      <c r="A205" s="94"/>
      <c r="B205" s="129"/>
      <c r="C205" s="95" t="s">
        <v>2087</v>
      </c>
      <c r="D205" s="124">
        <v>1752</v>
      </c>
      <c r="E205" s="125" t="s">
        <v>2210</v>
      </c>
      <c r="F205" s="121"/>
    </row>
    <row r="206" spans="1:6" ht="15.75" thickBot="1">
      <c r="A206" s="94"/>
      <c r="B206" s="95"/>
      <c r="C206" s="95" t="s">
        <v>2087</v>
      </c>
      <c r="D206" s="124">
        <v>635</v>
      </c>
      <c r="E206" s="125" t="s">
        <v>2205</v>
      </c>
      <c r="F206" s="121"/>
    </row>
    <row r="207" spans="1:6" ht="15.75" thickBot="1">
      <c r="A207" s="94"/>
      <c r="B207" s="95"/>
      <c r="C207" s="95" t="s">
        <v>2087</v>
      </c>
      <c r="D207" s="124">
        <v>3370</v>
      </c>
      <c r="E207" s="125" t="s">
        <v>2211</v>
      </c>
      <c r="F207" s="121"/>
    </row>
    <row r="208" spans="1:6" ht="15.75" thickBot="1">
      <c r="A208" s="94"/>
      <c r="B208" s="95"/>
      <c r="C208" s="95"/>
      <c r="D208" s="124">
        <v>2325</v>
      </c>
      <c r="E208" s="125" t="s">
        <v>2216</v>
      </c>
      <c r="F208" s="121"/>
    </row>
    <row r="209" spans="1:6" ht="15.75" thickBot="1">
      <c r="A209" s="94"/>
      <c r="B209" s="95"/>
      <c r="C209" s="95" t="s">
        <v>2047</v>
      </c>
      <c r="D209" s="124">
        <v>13982</v>
      </c>
      <c r="E209" s="125"/>
      <c r="F209" s="121"/>
    </row>
    <row r="210" spans="1:6" ht="15.75" thickBot="1">
      <c r="A210" s="94"/>
      <c r="B210" s="126" t="s">
        <v>2217</v>
      </c>
      <c r="C210" s="95" t="s">
        <v>2087</v>
      </c>
      <c r="D210" s="124">
        <v>1600</v>
      </c>
      <c r="E210" s="125" t="s">
        <v>2203</v>
      </c>
      <c r="F210" s="121"/>
    </row>
    <row r="211" spans="1:6" ht="15.75" thickBot="1">
      <c r="A211" s="94"/>
      <c r="B211" s="128" t="s">
        <v>2214</v>
      </c>
      <c r="C211" s="94" t="s">
        <v>2087</v>
      </c>
      <c r="D211" s="124">
        <v>2300</v>
      </c>
      <c r="E211" s="125" t="s">
        <v>2204</v>
      </c>
      <c r="F211" s="121"/>
    </row>
    <row r="212" spans="1:6" ht="15.75" thickBot="1">
      <c r="A212" s="94"/>
      <c r="B212" s="129"/>
      <c r="C212" s="95" t="s">
        <v>2087</v>
      </c>
      <c r="D212" s="124">
        <v>312</v>
      </c>
      <c r="E212" s="125" t="s">
        <v>2210</v>
      </c>
      <c r="F212" s="121"/>
    </row>
    <row r="213" spans="1:6" ht="15.75" thickBot="1">
      <c r="A213" s="94"/>
      <c r="B213" s="95"/>
      <c r="C213" s="95" t="s">
        <v>2087</v>
      </c>
      <c r="D213" s="124">
        <v>935</v>
      </c>
      <c r="E213" s="125" t="s">
        <v>2205</v>
      </c>
      <c r="F213" s="121"/>
    </row>
    <row r="214" spans="1:6" ht="15.75" thickBot="1">
      <c r="A214" s="94"/>
      <c r="B214" s="95"/>
      <c r="C214" s="95" t="s">
        <v>2087</v>
      </c>
      <c r="D214" s="124">
        <v>1685</v>
      </c>
      <c r="E214" s="125" t="s">
        <v>2211</v>
      </c>
      <c r="F214" s="121"/>
    </row>
    <row r="215" spans="1:6" ht="15.75" thickBot="1">
      <c r="A215" s="94"/>
      <c r="B215" s="95"/>
      <c r="C215" s="95"/>
      <c r="D215" s="124">
        <v>2425</v>
      </c>
      <c r="E215" s="125" t="s">
        <v>2216</v>
      </c>
      <c r="F215" s="121"/>
    </row>
    <row r="216" spans="1:6" ht="15.75" thickBot="1">
      <c r="A216" s="94"/>
      <c r="B216" s="95"/>
      <c r="C216" s="95" t="s">
        <v>2047</v>
      </c>
      <c r="D216" s="124">
        <v>9257</v>
      </c>
      <c r="E216" s="125"/>
      <c r="F216" s="121"/>
    </row>
    <row r="217" spans="1:6" ht="15.75" thickBot="1">
      <c r="A217" s="94"/>
      <c r="B217" s="126" t="s">
        <v>2218</v>
      </c>
      <c r="C217" s="95" t="s">
        <v>2087</v>
      </c>
      <c r="D217" s="124">
        <v>58325</v>
      </c>
      <c r="E217" s="125" t="s">
        <v>2203</v>
      </c>
      <c r="F217" s="121"/>
    </row>
    <row r="218" spans="1:6" ht="15.75" thickBot="1">
      <c r="A218" s="94"/>
      <c r="B218" s="128" t="s">
        <v>2219</v>
      </c>
      <c r="C218" s="94" t="s">
        <v>2087</v>
      </c>
      <c r="D218" s="124">
        <v>13800</v>
      </c>
      <c r="E218" s="125" t="s">
        <v>2204</v>
      </c>
      <c r="F218" s="121"/>
    </row>
    <row r="219" spans="1:6" ht="15.75" thickBot="1">
      <c r="A219" s="94"/>
      <c r="B219" s="129"/>
      <c r="C219" s="95" t="s">
        <v>2087</v>
      </c>
      <c r="D219" s="124">
        <v>3600</v>
      </c>
      <c r="E219" s="125" t="s">
        <v>2210</v>
      </c>
      <c r="F219" s="121"/>
    </row>
    <row r="220" spans="1:6" ht="15.75" thickBot="1">
      <c r="A220" s="94"/>
      <c r="B220" s="95"/>
      <c r="C220" s="95" t="s">
        <v>2087</v>
      </c>
      <c r="D220" s="124">
        <v>3000</v>
      </c>
      <c r="E220" s="125" t="s">
        <v>2205</v>
      </c>
      <c r="F220" s="121"/>
    </row>
    <row r="221" spans="1:6" ht="15.75" thickBot="1">
      <c r="A221" s="94"/>
      <c r="B221" s="95"/>
      <c r="C221" s="95" t="s">
        <v>2087</v>
      </c>
      <c r="D221" s="124">
        <v>10110</v>
      </c>
      <c r="E221" s="125" t="s">
        <v>2211</v>
      </c>
      <c r="F221" s="121"/>
    </row>
    <row r="222" spans="1:6" ht="15.75" thickBot="1">
      <c r="A222" s="94"/>
      <c r="B222" s="95"/>
      <c r="C222" s="95"/>
      <c r="D222" s="124">
        <v>2425</v>
      </c>
      <c r="E222" s="125" t="s">
        <v>2216</v>
      </c>
      <c r="F222" s="121"/>
    </row>
    <row r="223" spans="1:6" ht="15.75" thickBot="1">
      <c r="A223" s="94"/>
      <c r="B223" s="95"/>
      <c r="C223" s="95" t="s">
        <v>2047</v>
      </c>
      <c r="D223" s="124">
        <v>91260</v>
      </c>
      <c r="E223" s="125"/>
      <c r="F223" s="121"/>
    </row>
    <row r="224" spans="1:6" ht="15.75" thickBot="1">
      <c r="A224" s="94"/>
      <c r="B224" s="95"/>
      <c r="C224" s="95"/>
      <c r="D224" s="125"/>
      <c r="E224" s="125"/>
      <c r="F224" s="121"/>
    </row>
    <row r="225" spans="1:6" ht="15.75" thickBot="1">
      <c r="A225" s="94"/>
      <c r="B225" s="95"/>
      <c r="C225" s="95"/>
      <c r="E225" s="130"/>
      <c r="F225" s="121"/>
    </row>
    <row r="226" spans="1:6" ht="15.75" thickBot="1">
      <c r="A226" s="94"/>
      <c r="B226" s="95"/>
      <c r="C226" s="95" t="s">
        <v>2118</v>
      </c>
      <c r="D226" s="132">
        <v>106927</v>
      </c>
      <c r="E226" s="95"/>
      <c r="F226" s="121"/>
    </row>
    <row r="227" spans="1:6" ht="15.75" thickBot="1">
      <c r="A227" s="490" t="s">
        <v>2070</v>
      </c>
      <c r="B227" s="491"/>
      <c r="C227" s="491"/>
      <c r="D227" s="491"/>
      <c r="E227" s="491"/>
      <c r="F227" s="492"/>
    </row>
    <row r="228" spans="1:6" ht="15.75" customHeight="1" thickBot="1">
      <c r="A228" s="490" t="s">
        <v>2136</v>
      </c>
      <c r="B228" s="491"/>
      <c r="C228" s="491"/>
      <c r="D228" s="491"/>
      <c r="E228" s="491"/>
      <c r="F228" s="492"/>
    </row>
    <row r="229" spans="1:6" ht="30.75" thickBot="1">
      <c r="A229" s="133" t="s">
        <v>2072</v>
      </c>
      <c r="B229" s="484" t="s">
        <v>2220</v>
      </c>
      <c r="C229" s="485"/>
      <c r="D229" s="485"/>
      <c r="E229" s="485"/>
      <c r="F229" s="486"/>
    </row>
    <row r="230" spans="1:6" ht="15.75" thickBot="1">
      <c r="A230" s="133" t="s">
        <v>2074</v>
      </c>
      <c r="B230" s="487">
        <v>42442</v>
      </c>
      <c r="C230" s="488"/>
      <c r="D230" s="488"/>
      <c r="E230" s="488"/>
      <c r="F230" s="489"/>
    </row>
    <row r="231" spans="1:6" ht="15.75" thickBot="1">
      <c r="A231" s="133" t="s">
        <v>2075</v>
      </c>
      <c r="B231" s="484" t="s">
        <v>2221</v>
      </c>
      <c r="C231" s="485"/>
      <c r="D231" s="485"/>
      <c r="E231" s="485"/>
      <c r="F231" s="486"/>
    </row>
    <row r="232" spans="1:6" ht="15.75" customHeight="1" thickBot="1">
      <c r="A232" s="133" t="s">
        <v>2077</v>
      </c>
      <c r="B232" s="484" t="s">
        <v>2222</v>
      </c>
      <c r="C232" s="485"/>
      <c r="D232" s="485"/>
      <c r="E232" s="485"/>
      <c r="F232" s="486"/>
    </row>
    <row r="233" spans="1:6" ht="66.75" thickBot="1">
      <c r="A233" s="134" t="s">
        <v>2080</v>
      </c>
      <c r="B233" s="135" t="s">
        <v>2223</v>
      </c>
      <c r="C233" s="135" t="s">
        <v>2224</v>
      </c>
      <c r="D233" s="135" t="s">
        <v>2225</v>
      </c>
      <c r="E233" s="135" t="s">
        <v>2226</v>
      </c>
      <c r="F233" s="135" t="s">
        <v>2227</v>
      </c>
    </row>
    <row r="234" spans="1:6" ht="15.75" thickBot="1">
      <c r="A234" s="136" t="s">
        <v>2228</v>
      </c>
      <c r="B234" s="137"/>
      <c r="C234" s="137"/>
      <c r="D234" s="137"/>
      <c r="E234" s="137"/>
      <c r="F234" s="137"/>
    </row>
    <row r="235" spans="1:6" ht="17.25" thickBot="1">
      <c r="A235" s="138" t="s">
        <v>110</v>
      </c>
      <c r="B235" s="137"/>
      <c r="C235" s="137"/>
      <c r="D235" s="137"/>
      <c r="E235" s="137"/>
      <c r="F235" s="137"/>
    </row>
    <row r="236" spans="1:6" ht="17.25" thickBot="1">
      <c r="A236" s="139" t="s">
        <v>2229</v>
      </c>
      <c r="B236" s="140">
        <v>3</v>
      </c>
      <c r="C236" s="141">
        <v>21210</v>
      </c>
      <c r="D236" s="140">
        <v>3</v>
      </c>
      <c r="E236" s="141">
        <v>90900</v>
      </c>
      <c r="F236" s="140">
        <v>6</v>
      </c>
    </row>
    <row r="237" spans="1:6" ht="17.25" thickBot="1">
      <c r="A237" s="139" t="s">
        <v>2230</v>
      </c>
      <c r="B237" s="140">
        <v>1</v>
      </c>
      <c r="C237" s="141">
        <v>7070</v>
      </c>
      <c r="D237" s="140">
        <v>4</v>
      </c>
      <c r="E237" s="141">
        <v>121200</v>
      </c>
      <c r="F237" s="140">
        <v>5</v>
      </c>
    </row>
    <row r="238" spans="1:6" ht="17.25" thickBot="1">
      <c r="A238" s="139" t="s">
        <v>2231</v>
      </c>
      <c r="B238" s="140">
        <v>1</v>
      </c>
      <c r="C238" s="141">
        <v>7070</v>
      </c>
      <c r="D238" s="140">
        <v>7</v>
      </c>
      <c r="E238" s="141">
        <v>212100</v>
      </c>
      <c r="F238" s="140">
        <v>8</v>
      </c>
    </row>
    <row r="239" spans="1:6" ht="17.25" thickBot="1">
      <c r="A239" s="139" t="s">
        <v>2232</v>
      </c>
      <c r="B239" s="142">
        <v>5</v>
      </c>
      <c r="C239" s="143">
        <v>35350</v>
      </c>
      <c r="D239" s="142">
        <v>14</v>
      </c>
      <c r="E239" s="143">
        <v>424200</v>
      </c>
      <c r="F239" s="142">
        <v>19</v>
      </c>
    </row>
    <row r="240" spans="1:6" ht="17.25" thickBot="1">
      <c r="A240" s="139"/>
      <c r="B240" s="144"/>
      <c r="C240" s="144"/>
      <c r="D240" s="144"/>
      <c r="E240" s="144"/>
      <c r="F240" s="145"/>
    </row>
    <row r="241" spans="1:6" ht="17.25" thickBot="1">
      <c r="A241" s="138" t="s">
        <v>33</v>
      </c>
      <c r="B241" s="146"/>
      <c r="C241" s="146"/>
      <c r="D241" s="146"/>
      <c r="E241" s="146"/>
      <c r="F241" s="137"/>
    </row>
    <row r="242" spans="1:6" ht="17.25" thickBot="1">
      <c r="A242" s="139" t="s">
        <v>499</v>
      </c>
      <c r="B242" s="140">
        <v>144</v>
      </c>
      <c r="C242" s="141">
        <v>1018080</v>
      </c>
      <c r="D242" s="140">
        <v>58</v>
      </c>
      <c r="E242" s="141">
        <v>1757400</v>
      </c>
      <c r="F242" s="140">
        <v>290</v>
      </c>
    </row>
    <row r="243" spans="1:6" ht="17.25" thickBot="1">
      <c r="A243" s="139" t="s">
        <v>2233</v>
      </c>
      <c r="B243" s="140">
        <v>28</v>
      </c>
      <c r="C243" s="141">
        <v>197960</v>
      </c>
      <c r="D243" s="140">
        <v>4</v>
      </c>
      <c r="E243" s="141">
        <v>121200</v>
      </c>
      <c r="F243" s="140">
        <v>65</v>
      </c>
    </row>
    <row r="244" spans="1:6" ht="17.25" thickBot="1">
      <c r="A244" s="139" t="s">
        <v>194</v>
      </c>
      <c r="B244" s="140">
        <v>78</v>
      </c>
      <c r="C244" s="141">
        <v>551460</v>
      </c>
      <c r="D244" s="140">
        <v>30</v>
      </c>
      <c r="E244" s="141">
        <v>909000</v>
      </c>
      <c r="F244" s="140">
        <v>148</v>
      </c>
    </row>
    <row r="245" spans="1:6" ht="17.25" thickBot="1">
      <c r="A245" s="139" t="s">
        <v>2234</v>
      </c>
      <c r="B245" s="140">
        <v>15</v>
      </c>
      <c r="C245" s="141">
        <v>106050</v>
      </c>
      <c r="D245" s="140">
        <v>10</v>
      </c>
      <c r="E245" s="141">
        <v>303000</v>
      </c>
      <c r="F245" s="140">
        <v>49</v>
      </c>
    </row>
    <row r="246" spans="1:6" ht="17.25" thickBot="1">
      <c r="A246" s="139" t="s">
        <v>2235</v>
      </c>
      <c r="B246" s="140">
        <v>11</v>
      </c>
      <c r="C246" s="141">
        <v>77770</v>
      </c>
      <c r="D246" s="140">
        <v>4</v>
      </c>
      <c r="E246" s="141">
        <v>121200</v>
      </c>
      <c r="F246" s="140">
        <v>37</v>
      </c>
    </row>
    <row r="247" spans="1:6" ht="17.25" thickBot="1">
      <c r="A247" s="139" t="s">
        <v>506</v>
      </c>
      <c r="B247" s="140">
        <v>23</v>
      </c>
      <c r="C247" s="141">
        <v>162610</v>
      </c>
      <c r="D247" s="140">
        <v>8</v>
      </c>
      <c r="E247" s="141">
        <v>242400</v>
      </c>
      <c r="F247" s="140">
        <v>40</v>
      </c>
    </row>
    <row r="248" spans="1:6" ht="17.25" thickBot="1">
      <c r="A248" s="139" t="s">
        <v>505</v>
      </c>
      <c r="B248" s="140">
        <v>4</v>
      </c>
      <c r="C248" s="141">
        <v>28280</v>
      </c>
      <c r="D248" s="140">
        <v>4</v>
      </c>
      <c r="E248" s="141">
        <v>121200</v>
      </c>
      <c r="F248" s="140">
        <v>9</v>
      </c>
    </row>
    <row r="249" spans="1:6" ht="17.25" thickBot="1">
      <c r="A249" s="139" t="s">
        <v>2236</v>
      </c>
      <c r="B249" s="140">
        <v>91</v>
      </c>
      <c r="C249" s="141">
        <v>643370</v>
      </c>
      <c r="D249" s="140">
        <v>17</v>
      </c>
      <c r="E249" s="141">
        <v>515100</v>
      </c>
      <c r="F249" s="140">
        <v>150</v>
      </c>
    </row>
    <row r="250" spans="1:6" ht="17.25" thickBot="1">
      <c r="A250" s="139" t="s">
        <v>483</v>
      </c>
      <c r="B250" s="140">
        <v>7</v>
      </c>
      <c r="C250" s="141">
        <v>49490</v>
      </c>
      <c r="D250" s="140">
        <v>10</v>
      </c>
      <c r="E250" s="141">
        <v>303000</v>
      </c>
      <c r="F250" s="140">
        <v>50</v>
      </c>
    </row>
    <row r="251" spans="1:6" ht="15.75" thickBot="1">
      <c r="A251" s="147" t="s">
        <v>2237</v>
      </c>
      <c r="B251" s="142">
        <v>401</v>
      </c>
      <c r="C251" s="143">
        <v>2835070</v>
      </c>
      <c r="D251" s="142">
        <v>145</v>
      </c>
      <c r="E251" s="143">
        <v>4393500</v>
      </c>
      <c r="F251" s="142">
        <v>838</v>
      </c>
    </row>
    <row r="252" spans="1:6" ht="17.25" thickBot="1">
      <c r="A252" s="139"/>
      <c r="B252" s="144"/>
      <c r="C252" s="144"/>
      <c r="D252" s="145"/>
      <c r="E252" s="148"/>
      <c r="F252" s="148"/>
    </row>
    <row r="253" spans="1:6" ht="17.25" thickBot="1">
      <c r="A253" s="138" t="s">
        <v>228</v>
      </c>
      <c r="B253" s="146"/>
      <c r="C253" s="146"/>
      <c r="D253" s="137"/>
      <c r="E253" s="137"/>
      <c r="F253" s="137"/>
    </row>
    <row r="254" spans="1:6" ht="17.25" thickBot="1">
      <c r="A254" s="139" t="s">
        <v>226</v>
      </c>
      <c r="B254" s="140">
        <v>138</v>
      </c>
      <c r="C254" s="141">
        <v>975660</v>
      </c>
      <c r="D254" s="140">
        <v>42</v>
      </c>
      <c r="E254" s="141">
        <v>1272600</v>
      </c>
      <c r="F254" s="140">
        <v>250</v>
      </c>
    </row>
    <row r="255" spans="1:6" ht="15.75" thickBot="1">
      <c r="A255" s="147" t="s">
        <v>2237</v>
      </c>
      <c r="B255" s="142">
        <v>138</v>
      </c>
      <c r="C255" s="143">
        <v>975660</v>
      </c>
      <c r="D255" s="142">
        <v>42</v>
      </c>
      <c r="E255" s="143">
        <v>1272600</v>
      </c>
      <c r="F255" s="142">
        <v>250</v>
      </c>
    </row>
    <row r="256" spans="1:6" ht="17.25" thickBot="1">
      <c r="A256" s="139"/>
      <c r="B256" s="140"/>
      <c r="C256" s="140"/>
      <c r="D256" s="140"/>
      <c r="E256" s="140"/>
      <c r="F256" s="140"/>
    </row>
    <row r="257" spans="1:6" ht="17.25" thickBot="1">
      <c r="A257" s="138" t="s">
        <v>205</v>
      </c>
      <c r="B257" s="137"/>
      <c r="C257" s="137"/>
      <c r="D257" s="137"/>
      <c r="E257" s="137"/>
      <c r="F257" s="137"/>
    </row>
    <row r="258" spans="1:6" ht="17.25" thickBot="1">
      <c r="A258" s="139" t="s">
        <v>2238</v>
      </c>
      <c r="B258" s="140">
        <v>6</v>
      </c>
      <c r="C258" s="141">
        <v>42420</v>
      </c>
      <c r="D258" s="140">
        <v>0</v>
      </c>
      <c r="E258" s="141">
        <v>0</v>
      </c>
      <c r="F258" s="140">
        <v>15</v>
      </c>
    </row>
    <row r="259" spans="1:6" ht="17.25" thickBot="1">
      <c r="A259" s="139" t="s">
        <v>3</v>
      </c>
      <c r="B259" s="140">
        <v>10</v>
      </c>
      <c r="C259" s="141">
        <v>70700</v>
      </c>
      <c r="D259" s="140">
        <v>6</v>
      </c>
      <c r="E259" s="141">
        <v>181800</v>
      </c>
      <c r="F259" s="140">
        <v>55</v>
      </c>
    </row>
    <row r="260" spans="1:6" ht="17.25" thickBot="1">
      <c r="A260" s="139" t="s">
        <v>139</v>
      </c>
      <c r="B260" s="140">
        <v>11</v>
      </c>
      <c r="C260" s="141">
        <v>77770</v>
      </c>
      <c r="D260" s="140">
        <v>3</v>
      </c>
      <c r="E260" s="141">
        <v>90900</v>
      </c>
      <c r="F260" s="140">
        <v>80</v>
      </c>
    </row>
    <row r="261" spans="1:6" ht="17.25" thickBot="1">
      <c r="A261" s="139" t="s">
        <v>2239</v>
      </c>
      <c r="B261" s="140">
        <v>8</v>
      </c>
      <c r="C261" s="141">
        <v>56560</v>
      </c>
      <c r="D261" s="140">
        <v>2</v>
      </c>
      <c r="E261" s="141">
        <v>60600</v>
      </c>
      <c r="F261" s="140">
        <v>15</v>
      </c>
    </row>
    <row r="262" spans="1:6" ht="17.25" thickBot="1">
      <c r="A262" s="139" t="s">
        <v>2240</v>
      </c>
      <c r="B262" s="140">
        <v>3</v>
      </c>
      <c r="C262" s="141">
        <v>21210</v>
      </c>
      <c r="D262" s="140">
        <v>0</v>
      </c>
      <c r="E262" s="141">
        <v>0</v>
      </c>
      <c r="F262" s="140">
        <v>19</v>
      </c>
    </row>
    <row r="263" spans="1:6" ht="17.25" thickBot="1">
      <c r="A263" s="139" t="s">
        <v>2241</v>
      </c>
      <c r="B263" s="140">
        <v>2</v>
      </c>
      <c r="C263" s="141">
        <v>14140</v>
      </c>
      <c r="D263" s="140">
        <v>0</v>
      </c>
      <c r="E263" s="141">
        <v>0</v>
      </c>
      <c r="F263" s="140">
        <v>11</v>
      </c>
    </row>
    <row r="264" spans="1:6" ht="17.25" thickBot="1">
      <c r="A264" s="139" t="s">
        <v>227</v>
      </c>
      <c r="B264" s="140">
        <v>11</v>
      </c>
      <c r="C264" s="141">
        <v>77770</v>
      </c>
      <c r="D264" s="140">
        <v>4</v>
      </c>
      <c r="E264" s="141">
        <v>121200</v>
      </c>
      <c r="F264" s="140">
        <v>15</v>
      </c>
    </row>
    <row r="265" spans="1:6" ht="17.25" thickBot="1">
      <c r="A265" s="139" t="s">
        <v>2242</v>
      </c>
      <c r="B265" s="140">
        <v>4</v>
      </c>
      <c r="C265" s="141">
        <v>28280</v>
      </c>
      <c r="D265" s="140">
        <v>1</v>
      </c>
      <c r="E265" s="141">
        <v>30300</v>
      </c>
      <c r="F265" s="140">
        <v>8</v>
      </c>
    </row>
    <row r="266" spans="1:6" ht="17.25" thickBot="1">
      <c r="A266" s="139" t="s">
        <v>2243</v>
      </c>
      <c r="B266" s="140">
        <v>8</v>
      </c>
      <c r="C266" s="141">
        <v>56560</v>
      </c>
      <c r="D266" s="140">
        <v>4</v>
      </c>
      <c r="E266" s="141">
        <v>121200</v>
      </c>
      <c r="F266" s="140">
        <v>38</v>
      </c>
    </row>
    <row r="267" spans="1:6" ht="17.25" thickBot="1">
      <c r="A267" s="139" t="s">
        <v>2244</v>
      </c>
      <c r="B267" s="140">
        <v>9</v>
      </c>
      <c r="C267" s="141">
        <v>63630</v>
      </c>
      <c r="D267" s="140">
        <v>3</v>
      </c>
      <c r="E267" s="141">
        <v>90900</v>
      </c>
      <c r="F267" s="140">
        <v>12</v>
      </c>
    </row>
    <row r="268" spans="1:6" ht="17.25" thickBot="1">
      <c r="A268" s="139" t="s">
        <v>7</v>
      </c>
      <c r="B268" s="140">
        <v>44</v>
      </c>
      <c r="C268" s="141">
        <v>311080</v>
      </c>
      <c r="D268" s="140">
        <v>3</v>
      </c>
      <c r="E268" s="141">
        <v>90900</v>
      </c>
      <c r="F268" s="140">
        <v>86</v>
      </c>
    </row>
    <row r="269" spans="1:6" ht="17.25" thickBot="1">
      <c r="A269" s="139" t="s">
        <v>2245</v>
      </c>
      <c r="B269" s="140">
        <v>4</v>
      </c>
      <c r="C269" s="141">
        <v>28280</v>
      </c>
      <c r="D269" s="140">
        <v>1</v>
      </c>
      <c r="E269" s="141">
        <v>30300</v>
      </c>
      <c r="F269" s="140">
        <v>21</v>
      </c>
    </row>
    <row r="270" spans="1:6" ht="17.25" thickBot="1">
      <c r="A270" s="139" t="s">
        <v>2246</v>
      </c>
      <c r="B270" s="140">
        <v>5</v>
      </c>
      <c r="C270" s="141">
        <v>35350</v>
      </c>
      <c r="D270" s="140">
        <v>3</v>
      </c>
      <c r="E270" s="141">
        <v>90900</v>
      </c>
      <c r="F270" s="140">
        <v>8</v>
      </c>
    </row>
    <row r="271" spans="1:6" ht="17.25" thickBot="1">
      <c r="A271" s="139" t="s">
        <v>2247</v>
      </c>
      <c r="B271" s="140">
        <v>60</v>
      </c>
      <c r="C271" s="141">
        <v>424200</v>
      </c>
      <c r="D271" s="140">
        <v>20</v>
      </c>
      <c r="E271" s="141">
        <v>606000</v>
      </c>
      <c r="F271" s="140">
        <v>293</v>
      </c>
    </row>
    <row r="272" spans="1:6" ht="15.75" thickBot="1">
      <c r="A272" s="147" t="s">
        <v>2237</v>
      </c>
      <c r="B272" s="142">
        <v>185</v>
      </c>
      <c r="C272" s="143">
        <v>1307950</v>
      </c>
      <c r="D272" s="142">
        <v>50</v>
      </c>
      <c r="E272" s="143">
        <v>1515000</v>
      </c>
      <c r="F272" s="142">
        <v>676</v>
      </c>
    </row>
    <row r="273" spans="1:6" ht="15.75" thickBot="1">
      <c r="A273" s="147" t="s">
        <v>2248</v>
      </c>
      <c r="B273" s="142">
        <v>729</v>
      </c>
      <c r="C273" s="149">
        <v>5154030</v>
      </c>
      <c r="D273" s="142">
        <v>251</v>
      </c>
      <c r="E273" s="149">
        <v>5323710</v>
      </c>
      <c r="F273" s="142">
        <v>980</v>
      </c>
    </row>
    <row r="274" spans="1:6" ht="17.25" thickBot="1">
      <c r="A274" s="139"/>
      <c r="B274" s="140"/>
      <c r="C274" s="140"/>
      <c r="D274" s="140"/>
      <c r="E274" s="140"/>
      <c r="F274" s="140"/>
    </row>
    <row r="275" spans="1:6" ht="17.25" thickBot="1">
      <c r="A275" s="139" t="s">
        <v>2249</v>
      </c>
      <c r="B275" s="148"/>
      <c r="C275" s="148"/>
      <c r="D275" s="148"/>
      <c r="E275" s="148"/>
      <c r="F275" s="148"/>
    </row>
    <row r="276" spans="1:6" ht="17.25" thickBot="1">
      <c r="A276" s="138" t="s">
        <v>382</v>
      </c>
      <c r="B276" s="137"/>
      <c r="C276" s="137"/>
      <c r="D276" s="137"/>
      <c r="E276" s="137"/>
      <c r="F276" s="137"/>
    </row>
    <row r="277" spans="1:6" ht="17.25" thickBot="1">
      <c r="A277" s="139" t="s">
        <v>2250</v>
      </c>
      <c r="B277" s="140">
        <v>8</v>
      </c>
      <c r="C277" s="141">
        <v>56560</v>
      </c>
      <c r="D277" s="140">
        <v>39</v>
      </c>
      <c r="E277" s="141">
        <v>1181700</v>
      </c>
      <c r="F277" s="140">
        <v>60</v>
      </c>
    </row>
    <row r="278" spans="1:6" ht="17.25" thickBot="1">
      <c r="A278" s="139" t="s">
        <v>2251</v>
      </c>
      <c r="B278" s="140">
        <v>7</v>
      </c>
      <c r="C278" s="141">
        <v>49490</v>
      </c>
      <c r="D278" s="140">
        <v>34</v>
      </c>
      <c r="E278" s="141">
        <v>1030200</v>
      </c>
      <c r="F278" s="140">
        <v>55</v>
      </c>
    </row>
    <row r="279" spans="1:6" ht="17.25" thickBot="1">
      <c r="A279" s="139" t="s">
        <v>2252</v>
      </c>
      <c r="B279" s="140">
        <v>0</v>
      </c>
      <c r="C279" s="141">
        <v>0</v>
      </c>
      <c r="D279" s="140">
        <v>38</v>
      </c>
      <c r="E279" s="141">
        <v>1151400</v>
      </c>
      <c r="F279" s="140">
        <v>45</v>
      </c>
    </row>
    <row r="280" spans="1:6" ht="17.25" thickBot="1">
      <c r="A280" s="139" t="s">
        <v>2253</v>
      </c>
      <c r="B280" s="140">
        <v>229</v>
      </c>
      <c r="C280" s="141">
        <v>1619030</v>
      </c>
      <c r="D280" s="140">
        <v>488</v>
      </c>
      <c r="E280" s="141">
        <v>14786400</v>
      </c>
      <c r="F280" s="140">
        <v>960</v>
      </c>
    </row>
    <row r="281" spans="1:6" ht="15.75" thickBot="1">
      <c r="A281" s="147" t="s">
        <v>2237</v>
      </c>
      <c r="B281" s="150">
        <v>244</v>
      </c>
      <c r="C281" s="151">
        <v>1725080</v>
      </c>
      <c r="D281" s="150">
        <v>599</v>
      </c>
      <c r="E281" s="151">
        <v>18149700</v>
      </c>
      <c r="F281" s="150">
        <v>1870</v>
      </c>
    </row>
    <row r="282" spans="1:6" ht="15.75" thickBot="1">
      <c r="A282" s="152" t="s">
        <v>2254</v>
      </c>
      <c r="B282" s="142">
        <v>244</v>
      </c>
      <c r="C282" s="143">
        <v>1725080</v>
      </c>
      <c r="D282" s="142">
        <v>599</v>
      </c>
      <c r="E282" s="143">
        <v>18149700</v>
      </c>
      <c r="F282" s="142">
        <v>1870</v>
      </c>
    </row>
    <row r="283" spans="1:6" ht="17.25" thickBot="1">
      <c r="A283" s="139"/>
      <c r="B283" s="140"/>
      <c r="C283" s="140"/>
      <c r="D283" s="140"/>
      <c r="E283" s="140"/>
      <c r="F283" s="140"/>
    </row>
    <row r="284" spans="1:6" ht="15.75" thickBot="1">
      <c r="A284" s="136" t="s">
        <v>2255</v>
      </c>
      <c r="B284" s="153">
        <v>973</v>
      </c>
      <c r="C284" s="154">
        <v>6879110</v>
      </c>
      <c r="D284" s="153">
        <v>850</v>
      </c>
      <c r="E284" s="154">
        <v>25755000</v>
      </c>
      <c r="F284" s="153">
        <v>3653</v>
      </c>
    </row>
    <row r="285" spans="1:6">
      <c r="A285" s="155"/>
      <c r="B285" s="156"/>
      <c r="C285" s="157"/>
      <c r="D285" s="156"/>
      <c r="E285" s="157"/>
      <c r="F285" s="156"/>
    </row>
    <row r="286" spans="1:6" ht="15.75" thickBot="1">
      <c r="A286" s="2" t="s">
        <v>2256</v>
      </c>
    </row>
    <row r="287" spans="1:6" ht="15.75" thickBot="1">
      <c r="A287" s="158" t="s">
        <v>2079</v>
      </c>
      <c r="B287" s="159" t="s">
        <v>2080</v>
      </c>
      <c r="C287" s="159" t="s">
        <v>2257</v>
      </c>
      <c r="D287" s="159" t="s">
        <v>2082</v>
      </c>
      <c r="E287" s="159" t="s">
        <v>2083</v>
      </c>
      <c r="F287" s="160" t="s">
        <v>2202</v>
      </c>
    </row>
    <row r="288" spans="1:6" ht="15.75" thickBot="1">
      <c r="A288" s="493" t="s">
        <v>2258</v>
      </c>
      <c r="B288" s="494"/>
      <c r="C288" s="494"/>
      <c r="D288" s="494"/>
      <c r="E288" s="494"/>
      <c r="F288" s="495"/>
    </row>
    <row r="289" spans="1:6" ht="17.25" thickBot="1">
      <c r="A289" s="161">
        <v>1</v>
      </c>
      <c r="B289" s="162" t="s">
        <v>2076</v>
      </c>
      <c r="C289" s="162" t="s">
        <v>2259</v>
      </c>
      <c r="D289" s="163">
        <v>493900</v>
      </c>
      <c r="E289" s="164" t="s">
        <v>2260</v>
      </c>
      <c r="F289" s="165" t="s">
        <v>2261</v>
      </c>
    </row>
    <row r="290" spans="1:6" ht="17.25" thickBot="1">
      <c r="A290" s="161">
        <v>2</v>
      </c>
      <c r="B290" s="162" t="s">
        <v>2262</v>
      </c>
      <c r="C290" s="162" t="s">
        <v>2263</v>
      </c>
      <c r="D290" s="163">
        <v>39500</v>
      </c>
      <c r="E290" s="164" t="s">
        <v>2260</v>
      </c>
      <c r="F290" s="165" t="s">
        <v>2264</v>
      </c>
    </row>
    <row r="291" spans="1:6" ht="17.25" thickBot="1">
      <c r="A291" s="161">
        <v>3</v>
      </c>
      <c r="B291" s="162" t="s">
        <v>2188</v>
      </c>
      <c r="C291" s="162" t="s">
        <v>2265</v>
      </c>
      <c r="D291" s="163">
        <v>22500</v>
      </c>
      <c r="E291" s="164" t="s">
        <v>2260</v>
      </c>
      <c r="F291" s="165" t="s">
        <v>2264</v>
      </c>
    </row>
    <row r="292" spans="1:6" ht="17.25" thickBot="1">
      <c r="A292" s="161">
        <v>4</v>
      </c>
      <c r="B292" s="162" t="s">
        <v>2266</v>
      </c>
      <c r="C292" s="162"/>
      <c r="D292" s="166"/>
      <c r="E292" s="164"/>
      <c r="F292" s="165"/>
    </row>
    <row r="293" spans="1:6" ht="17.25" thickBot="1">
      <c r="A293" s="167"/>
      <c r="B293" s="162"/>
      <c r="C293" s="162"/>
      <c r="D293" s="168">
        <v>555900</v>
      </c>
      <c r="E293" s="169" t="s">
        <v>2260</v>
      </c>
      <c r="F293" s="165" t="s">
        <v>2267</v>
      </c>
    </row>
    <row r="294" spans="1:6" ht="17.25" thickBot="1">
      <c r="A294" s="496" t="s">
        <v>2200</v>
      </c>
      <c r="B294" s="497"/>
      <c r="C294" s="497"/>
      <c r="D294" s="497"/>
      <c r="E294" s="497"/>
      <c r="F294" s="498"/>
    </row>
    <row r="295" spans="1:6" ht="17.25" thickBot="1">
      <c r="A295" s="161">
        <v>1</v>
      </c>
      <c r="B295" s="162" t="s">
        <v>2268</v>
      </c>
      <c r="C295" s="162" t="s">
        <v>2269</v>
      </c>
      <c r="D295" s="170">
        <v>20000</v>
      </c>
      <c r="E295" s="164" t="s">
        <v>2270</v>
      </c>
      <c r="F295" s="165" t="s">
        <v>2271</v>
      </c>
    </row>
    <row r="296" spans="1:6" ht="17.25" thickBot="1">
      <c r="A296" s="161">
        <v>2</v>
      </c>
      <c r="B296" s="162" t="s">
        <v>2262</v>
      </c>
      <c r="C296" s="162" t="s">
        <v>2272</v>
      </c>
      <c r="D296" s="170">
        <v>5000</v>
      </c>
      <c r="E296" s="169" t="s">
        <v>2270</v>
      </c>
      <c r="F296" s="165" t="s">
        <v>2271</v>
      </c>
    </row>
    <row r="297" spans="1:6" ht="17.25" thickBot="1">
      <c r="A297" s="161">
        <v>3</v>
      </c>
      <c r="B297" s="162" t="s">
        <v>2188</v>
      </c>
      <c r="C297" s="162" t="s">
        <v>2273</v>
      </c>
      <c r="D297" s="171">
        <v>15000</v>
      </c>
      <c r="E297" s="169" t="s">
        <v>2270</v>
      </c>
      <c r="F297" s="165" t="s">
        <v>2271</v>
      </c>
    </row>
    <row r="298" spans="1:6" ht="17.25" thickBot="1">
      <c r="A298" s="161">
        <v>4</v>
      </c>
      <c r="B298" s="162" t="s">
        <v>2266</v>
      </c>
      <c r="C298" s="162"/>
      <c r="D298" s="166"/>
      <c r="E298" s="169"/>
      <c r="F298" s="165"/>
    </row>
    <row r="299" spans="1:6" ht="17.25" thickBot="1">
      <c r="A299" s="167"/>
      <c r="B299" s="162"/>
      <c r="C299" s="162" t="s">
        <v>2274</v>
      </c>
      <c r="D299" s="168">
        <v>40000</v>
      </c>
      <c r="E299" s="172" t="s">
        <v>2275</v>
      </c>
      <c r="F299" s="165" t="s">
        <v>2271</v>
      </c>
    </row>
    <row r="300" spans="1:6" ht="17.25" thickBot="1">
      <c r="A300" s="496" t="s">
        <v>2276</v>
      </c>
      <c r="B300" s="497"/>
      <c r="C300" s="497"/>
      <c r="D300" s="497"/>
      <c r="E300" s="497"/>
      <c r="F300" s="498"/>
    </row>
    <row r="301" spans="1:6" ht="17.25" thickBot="1">
      <c r="A301" s="161">
        <v>1</v>
      </c>
      <c r="B301" s="162" t="s">
        <v>2268</v>
      </c>
      <c r="C301" s="162" t="s">
        <v>2277</v>
      </c>
      <c r="D301" s="173">
        <v>106927</v>
      </c>
      <c r="E301" s="164" t="s">
        <v>2278</v>
      </c>
      <c r="F301" s="165" t="s">
        <v>2279</v>
      </c>
    </row>
    <row r="302" spans="1:6" ht="17.25" thickBot="1">
      <c r="A302" s="161">
        <v>2</v>
      </c>
      <c r="B302" s="162" t="s">
        <v>2262</v>
      </c>
      <c r="C302" s="162" t="s">
        <v>2280</v>
      </c>
      <c r="D302" s="166"/>
      <c r="E302" s="169"/>
      <c r="F302" s="165"/>
    </row>
    <row r="303" spans="1:6" ht="17.25" thickBot="1">
      <c r="A303" s="161">
        <v>3</v>
      </c>
      <c r="B303" s="162" t="s">
        <v>2188</v>
      </c>
      <c r="C303" s="162" t="s">
        <v>2281</v>
      </c>
      <c r="D303" s="173">
        <v>992</v>
      </c>
      <c r="E303" s="164" t="s">
        <v>2278</v>
      </c>
      <c r="F303" s="165" t="s">
        <v>2279</v>
      </c>
    </row>
    <row r="304" spans="1:6" ht="17.25" thickBot="1">
      <c r="A304" s="161">
        <v>4</v>
      </c>
      <c r="B304" s="162" t="s">
        <v>2266</v>
      </c>
      <c r="C304" s="162"/>
      <c r="D304" s="166"/>
      <c r="E304" s="169"/>
      <c r="F304" s="165"/>
    </row>
    <row r="305" spans="1:6" ht="15.75" thickBot="1">
      <c r="A305" s="161"/>
      <c r="B305" s="162"/>
      <c r="C305" s="174" t="s">
        <v>2038</v>
      </c>
      <c r="D305" s="175">
        <v>107919</v>
      </c>
      <c r="E305" s="176" t="s">
        <v>2278</v>
      </c>
      <c r="F305" s="177" t="s">
        <v>2279</v>
      </c>
    </row>
    <row r="306" spans="1:6" ht="17.25" thickBot="1">
      <c r="A306" s="167"/>
      <c r="B306" s="162"/>
      <c r="C306" s="162"/>
      <c r="D306" s="178"/>
      <c r="E306" s="169"/>
      <c r="F306" s="165"/>
    </row>
    <row r="307" spans="1:6" ht="17.25" thickBot="1">
      <c r="A307" s="496" t="s">
        <v>2220</v>
      </c>
      <c r="B307" s="497"/>
      <c r="C307" s="497"/>
      <c r="D307" s="497"/>
      <c r="E307" s="497"/>
      <c r="F307" s="498"/>
    </row>
    <row r="308" spans="1:6" ht="17.25" thickBot="1">
      <c r="A308" s="161">
        <v>1</v>
      </c>
      <c r="B308" s="162" t="s">
        <v>2268</v>
      </c>
      <c r="C308" s="162" t="s">
        <v>2282</v>
      </c>
      <c r="D308" s="175">
        <v>5154030</v>
      </c>
      <c r="E308" s="164" t="s">
        <v>2283</v>
      </c>
      <c r="F308" s="165" t="s">
        <v>2284</v>
      </c>
    </row>
    <row r="309" spans="1:6" ht="17.25" thickBot="1">
      <c r="A309" s="161"/>
      <c r="B309" s="162"/>
      <c r="C309" s="162" t="s">
        <v>2285</v>
      </c>
      <c r="D309" s="175">
        <v>5323710</v>
      </c>
      <c r="E309" s="169" t="s">
        <v>2283</v>
      </c>
      <c r="F309" s="165" t="s">
        <v>2284</v>
      </c>
    </row>
    <row r="310" spans="1:6" ht="17.25" thickBot="1">
      <c r="A310" s="161">
        <v>2</v>
      </c>
      <c r="B310" s="162" t="s">
        <v>2262</v>
      </c>
      <c r="C310" s="162" t="s">
        <v>2286</v>
      </c>
      <c r="D310" s="163">
        <v>1725080</v>
      </c>
      <c r="E310" s="169" t="s">
        <v>2283</v>
      </c>
      <c r="F310" s="165" t="s">
        <v>2284</v>
      </c>
    </row>
    <row r="311" spans="1:6" ht="17.25" thickBot="1">
      <c r="A311" s="161"/>
      <c r="B311" s="162"/>
      <c r="C311" s="162" t="s">
        <v>2287</v>
      </c>
      <c r="D311" s="163">
        <v>12704790</v>
      </c>
      <c r="E311" s="169" t="s">
        <v>2283</v>
      </c>
      <c r="F311" s="165" t="s">
        <v>2284</v>
      </c>
    </row>
    <row r="312" spans="1:6" ht="17.25" thickBot="1">
      <c r="A312" s="161">
        <v>3</v>
      </c>
      <c r="B312" s="162" t="s">
        <v>2188</v>
      </c>
      <c r="C312" s="162" t="s">
        <v>2288</v>
      </c>
      <c r="D312" s="179" t="s">
        <v>15</v>
      </c>
      <c r="E312" s="169"/>
      <c r="F312" s="165"/>
    </row>
    <row r="313" spans="1:6" ht="15.75" thickBot="1">
      <c r="A313" s="161"/>
      <c r="B313" s="162"/>
      <c r="C313" s="162" t="s">
        <v>2289</v>
      </c>
      <c r="D313" s="180" t="s">
        <v>15</v>
      </c>
      <c r="E313" s="162"/>
      <c r="F313" s="165"/>
    </row>
    <row r="314" spans="1:6" ht="15.75" thickBot="1">
      <c r="A314" s="161">
        <v>4</v>
      </c>
      <c r="B314" s="162" t="s">
        <v>2266</v>
      </c>
      <c r="C314" s="162" t="s">
        <v>2288</v>
      </c>
      <c r="D314" s="180" t="s">
        <v>15</v>
      </c>
      <c r="E314" s="162"/>
      <c r="F314" s="165"/>
    </row>
    <row r="315" spans="1:6" ht="15.75" thickBot="1">
      <c r="A315" s="161"/>
      <c r="B315" s="162"/>
      <c r="C315" s="162" t="s">
        <v>2289</v>
      </c>
      <c r="D315" s="180" t="s">
        <v>15</v>
      </c>
      <c r="E315" s="162"/>
      <c r="F315" s="165"/>
    </row>
    <row r="316" spans="1:6" ht="15.75" thickBot="1">
      <c r="A316" s="167"/>
      <c r="B316" s="162"/>
      <c r="C316" s="174" t="s">
        <v>2118</v>
      </c>
      <c r="D316" s="181">
        <v>24907610</v>
      </c>
      <c r="E316" s="174" t="s">
        <v>2283</v>
      </c>
      <c r="F316" s="177" t="s">
        <v>2284</v>
      </c>
    </row>
    <row r="317" spans="1:6" ht="15.75" thickBot="1">
      <c r="A317" s="167"/>
      <c r="B317" s="162"/>
      <c r="C317" s="162"/>
      <c r="D317" s="182"/>
      <c r="E317" s="162"/>
      <c r="F317" s="165"/>
    </row>
    <row r="318" spans="1:6" ht="15.75" thickBot="1">
      <c r="A318" s="167"/>
      <c r="B318" s="162"/>
      <c r="C318" s="174" t="s">
        <v>16</v>
      </c>
      <c r="D318" s="181">
        <v>25611429</v>
      </c>
      <c r="E318" s="162"/>
      <c r="F318" s="165"/>
    </row>
  </sheetData>
  <mergeCells count="65">
    <mergeCell ref="B232:F232"/>
    <mergeCell ref="A288:F288"/>
    <mergeCell ref="A294:F294"/>
    <mergeCell ref="A300:F300"/>
    <mergeCell ref="A307:F307"/>
    <mergeCell ref="B231:F231"/>
    <mergeCell ref="B230:F230"/>
    <mergeCell ref="B229:F229"/>
    <mergeCell ref="A228:F228"/>
    <mergeCell ref="B200:F200"/>
    <mergeCell ref="A227:F227"/>
    <mergeCell ref="B199:F199"/>
    <mergeCell ref="B154:F154"/>
    <mergeCell ref="A171:F171"/>
    <mergeCell ref="A172:F172"/>
    <mergeCell ref="B173:F173"/>
    <mergeCell ref="B174:F174"/>
    <mergeCell ref="B175:F175"/>
    <mergeCell ref="B176:F176"/>
    <mergeCell ref="A195:F195"/>
    <mergeCell ref="A196:F196"/>
    <mergeCell ref="B197:F197"/>
    <mergeCell ref="B198:F198"/>
    <mergeCell ref="B153:F153"/>
    <mergeCell ref="B114:G114"/>
    <mergeCell ref="A129:G129"/>
    <mergeCell ref="A130:G130"/>
    <mergeCell ref="B131:G131"/>
    <mergeCell ref="B132:G132"/>
    <mergeCell ref="B133:G133"/>
    <mergeCell ref="B134:G134"/>
    <mergeCell ref="A149:F149"/>
    <mergeCell ref="A150:F150"/>
    <mergeCell ref="B151:F151"/>
    <mergeCell ref="B152:F152"/>
    <mergeCell ref="B113:G113"/>
    <mergeCell ref="A77:G77"/>
    <mergeCell ref="A78:G78"/>
    <mergeCell ref="B79:G79"/>
    <mergeCell ref="B80:G80"/>
    <mergeCell ref="B81:G81"/>
    <mergeCell ref="B82:G82"/>
    <mergeCell ref="B108:C108"/>
    <mergeCell ref="A109:G109"/>
    <mergeCell ref="A110:G110"/>
    <mergeCell ref="B111:G111"/>
    <mergeCell ref="B112:G112"/>
    <mergeCell ref="B57:G57"/>
    <mergeCell ref="A30:G30"/>
    <mergeCell ref="A31:G31"/>
    <mergeCell ref="B32:G32"/>
    <mergeCell ref="B33:G33"/>
    <mergeCell ref="B34:G34"/>
    <mergeCell ref="B35:G35"/>
    <mergeCell ref="A52:G52"/>
    <mergeCell ref="A53:G53"/>
    <mergeCell ref="B54:G54"/>
    <mergeCell ref="B55:G55"/>
    <mergeCell ref="B56:G56"/>
    <mergeCell ref="B6:G6"/>
    <mergeCell ref="A1:G1"/>
    <mergeCell ref="A2:G2"/>
    <mergeCell ref="B3:G3"/>
    <mergeCell ref="B4:G4"/>
    <mergeCell ref="B5:G5"/>
  </mergeCells>
  <pageMargins left="0.25" right="0.25" top="0.75" bottom="0.75" header="0.3" footer="0.3"/>
  <pageSetup paperSize="9" scale="79" fitToHeight="0"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workbookViewId="0">
      <selection activeCell="B14" sqref="B14"/>
    </sheetView>
  </sheetViews>
  <sheetFormatPr defaultColWidth="8.85546875" defaultRowHeight="12.75"/>
  <cols>
    <col min="1" max="1" width="7.7109375" style="58" customWidth="1"/>
    <col min="2" max="2" width="16.42578125" style="58" customWidth="1"/>
    <col min="3" max="3" width="8.85546875" style="66"/>
    <col min="4" max="16384" width="8.85546875" style="58"/>
  </cols>
  <sheetData>
    <row r="1" spans="1:3">
      <c r="A1" s="57" t="s">
        <v>541</v>
      </c>
      <c r="B1" s="57" t="s">
        <v>2039</v>
      </c>
      <c r="C1" s="74" t="s">
        <v>2044</v>
      </c>
    </row>
    <row r="2" spans="1:3">
      <c r="A2" s="59">
        <v>101</v>
      </c>
      <c r="B2" s="58" t="s">
        <v>33</v>
      </c>
      <c r="C2" s="67">
        <v>9543</v>
      </c>
    </row>
    <row r="3" spans="1:3">
      <c r="A3" s="59">
        <v>102</v>
      </c>
      <c r="B3" s="58" t="s">
        <v>93</v>
      </c>
      <c r="C3" s="67">
        <v>1201</v>
      </c>
    </row>
    <row r="4" spans="1:3">
      <c r="A4" s="59">
        <v>103</v>
      </c>
      <c r="B4" s="58" t="s">
        <v>94</v>
      </c>
      <c r="C4" s="67">
        <v>11437</v>
      </c>
    </row>
    <row r="5" spans="1:3">
      <c r="A5" s="59">
        <v>104</v>
      </c>
      <c r="B5" s="58" t="s">
        <v>95</v>
      </c>
      <c r="C5" s="67">
        <v>588</v>
      </c>
    </row>
    <row r="6" spans="1:3">
      <c r="A6" s="59">
        <v>105</v>
      </c>
      <c r="B6" s="58" t="s">
        <v>96</v>
      </c>
      <c r="C6" s="67">
        <v>2493</v>
      </c>
    </row>
    <row r="7" spans="1:3">
      <c r="A7" s="59">
        <v>106</v>
      </c>
      <c r="B7" s="58" t="s">
        <v>97</v>
      </c>
      <c r="C7" s="67">
        <v>5058</v>
      </c>
    </row>
    <row r="8" spans="1:3">
      <c r="A8" s="59">
        <v>107</v>
      </c>
      <c r="B8" s="58" t="s">
        <v>98</v>
      </c>
      <c r="C8" s="67">
        <v>19008</v>
      </c>
    </row>
    <row r="9" spans="1:3">
      <c r="A9" s="59">
        <v>108</v>
      </c>
      <c r="B9" s="58" t="s">
        <v>99</v>
      </c>
      <c r="C9" s="67">
        <v>531</v>
      </c>
    </row>
    <row r="10" spans="1:3">
      <c r="A10" s="59">
        <v>201</v>
      </c>
      <c r="B10" s="58" t="s">
        <v>29</v>
      </c>
      <c r="C10" s="67">
        <v>1297</v>
      </c>
    </row>
    <row r="11" spans="1:3">
      <c r="A11" s="59">
        <v>202</v>
      </c>
      <c r="B11" s="58" t="s">
        <v>73</v>
      </c>
      <c r="C11" s="67">
        <v>933</v>
      </c>
    </row>
    <row r="12" spans="1:3">
      <c r="A12" s="59">
        <v>203</v>
      </c>
      <c r="B12" s="58" t="s">
        <v>74</v>
      </c>
      <c r="C12" s="67">
        <v>770</v>
      </c>
    </row>
    <row r="13" spans="1:3">
      <c r="A13" s="59">
        <v>301</v>
      </c>
      <c r="B13" s="58" t="s">
        <v>30</v>
      </c>
      <c r="C13" s="67">
        <v>2629</v>
      </c>
    </row>
    <row r="14" spans="1:3">
      <c r="A14" s="59">
        <v>302</v>
      </c>
      <c r="B14" s="58" t="s">
        <v>75</v>
      </c>
      <c r="C14" s="67">
        <v>2541</v>
      </c>
    </row>
    <row r="15" spans="1:3">
      <c r="A15" s="59">
        <v>303</v>
      </c>
      <c r="B15" s="58" t="s">
        <v>76</v>
      </c>
      <c r="C15" s="67">
        <v>525</v>
      </c>
    </row>
    <row r="16" spans="1:3">
      <c r="A16" s="59">
        <v>304</v>
      </c>
      <c r="B16" s="58" t="s">
        <v>77</v>
      </c>
      <c r="C16" s="67">
        <v>548</v>
      </c>
    </row>
    <row r="17" spans="1:3">
      <c r="A17" s="59">
        <v>305</v>
      </c>
      <c r="B17" s="58" t="s">
        <v>78</v>
      </c>
      <c r="C17" s="67">
        <v>720</v>
      </c>
    </row>
    <row r="18" spans="1:3">
      <c r="A18" s="59">
        <v>306</v>
      </c>
      <c r="B18" s="58" t="s">
        <v>79</v>
      </c>
      <c r="C18" s="67">
        <v>973</v>
      </c>
    </row>
    <row r="19" spans="1:3">
      <c r="A19" s="59">
        <v>307</v>
      </c>
      <c r="B19" s="58" t="s">
        <v>80</v>
      </c>
      <c r="C19" s="67">
        <v>1230</v>
      </c>
    </row>
    <row r="20" spans="1:3">
      <c r="A20" s="59">
        <v>308</v>
      </c>
      <c r="B20" s="58" t="s">
        <v>81</v>
      </c>
      <c r="C20" s="67">
        <v>903</v>
      </c>
    </row>
    <row r="21" spans="1:3">
      <c r="A21" s="59">
        <v>401</v>
      </c>
      <c r="B21" s="58" t="s">
        <v>52</v>
      </c>
      <c r="C21" s="67">
        <v>512</v>
      </c>
    </row>
    <row r="22" spans="1:3">
      <c r="A22" s="59">
        <v>402</v>
      </c>
      <c r="B22" s="58" t="s">
        <v>53</v>
      </c>
      <c r="C22" s="67">
        <v>379</v>
      </c>
    </row>
    <row r="23" spans="1:3">
      <c r="A23" s="59">
        <v>403</v>
      </c>
      <c r="B23" s="58" t="s">
        <v>54</v>
      </c>
      <c r="C23" s="67">
        <v>480</v>
      </c>
    </row>
    <row r="24" spans="1:3">
      <c r="A24" s="59">
        <v>404</v>
      </c>
      <c r="B24" s="58" t="s">
        <v>9</v>
      </c>
      <c r="C24" s="67">
        <v>865</v>
      </c>
    </row>
    <row r="25" spans="1:3">
      <c r="A25" s="59">
        <v>501</v>
      </c>
      <c r="B25" s="58" t="s">
        <v>55</v>
      </c>
      <c r="C25" s="67">
        <v>208</v>
      </c>
    </row>
    <row r="26" spans="1:3">
      <c r="A26" s="59">
        <v>502</v>
      </c>
      <c r="B26" s="58" t="s">
        <v>61</v>
      </c>
      <c r="C26" s="67">
        <v>160</v>
      </c>
    </row>
    <row r="27" spans="1:3">
      <c r="A27" s="59">
        <v>503</v>
      </c>
      <c r="B27" s="58" t="s">
        <v>62</v>
      </c>
      <c r="C27" s="67">
        <v>364</v>
      </c>
    </row>
    <row r="28" spans="1:3">
      <c r="A28" s="59">
        <v>504</v>
      </c>
      <c r="B28" s="58" t="s">
        <v>64</v>
      </c>
      <c r="C28" s="67">
        <v>226</v>
      </c>
    </row>
    <row r="29" spans="1:3">
      <c r="A29" s="59">
        <v>505</v>
      </c>
      <c r="B29" s="58" t="s">
        <v>65</v>
      </c>
      <c r="C29" s="67">
        <v>154</v>
      </c>
    </row>
    <row r="30" spans="1:3">
      <c r="A30" s="59">
        <v>506</v>
      </c>
      <c r="B30" s="58" t="s">
        <v>4</v>
      </c>
      <c r="C30" s="67">
        <v>287</v>
      </c>
    </row>
    <row r="31" spans="1:3">
      <c r="A31" s="59">
        <v>507</v>
      </c>
      <c r="B31" s="58" t="s">
        <v>66</v>
      </c>
      <c r="C31" s="67">
        <v>102</v>
      </c>
    </row>
    <row r="32" spans="1:3">
      <c r="A32" s="59">
        <v>508</v>
      </c>
      <c r="B32" s="58" t="s">
        <v>67</v>
      </c>
      <c r="C32" s="67">
        <v>234</v>
      </c>
    </row>
    <row r="33" spans="1:3">
      <c r="A33" s="59">
        <v>509</v>
      </c>
      <c r="B33" s="58" t="s">
        <v>56</v>
      </c>
      <c r="C33" s="67">
        <v>87</v>
      </c>
    </row>
    <row r="34" spans="1:3">
      <c r="A34" s="59">
        <v>510</v>
      </c>
      <c r="B34" s="58" t="s">
        <v>57</v>
      </c>
      <c r="C34" s="67">
        <v>33</v>
      </c>
    </row>
    <row r="35" spans="1:3">
      <c r="A35" s="59">
        <v>511</v>
      </c>
      <c r="B35" s="58" t="s">
        <v>58</v>
      </c>
      <c r="C35" s="67">
        <v>150</v>
      </c>
    </row>
    <row r="36" spans="1:3">
      <c r="A36" s="59">
        <v>512</v>
      </c>
      <c r="B36" s="58" t="s">
        <v>59</v>
      </c>
      <c r="C36" s="67">
        <v>148</v>
      </c>
    </row>
    <row r="37" spans="1:3">
      <c r="A37" s="59">
        <v>513</v>
      </c>
      <c r="B37" s="58" t="s">
        <v>60</v>
      </c>
      <c r="C37" s="67">
        <v>78</v>
      </c>
    </row>
    <row r="38" spans="1:3">
      <c r="A38" s="59">
        <v>514</v>
      </c>
      <c r="B38" s="58" t="s">
        <v>2040</v>
      </c>
      <c r="C38" s="67">
        <v>45</v>
      </c>
    </row>
    <row r="39" spans="1:3">
      <c r="A39" s="59">
        <v>601</v>
      </c>
      <c r="B39" s="58" t="s">
        <v>68</v>
      </c>
      <c r="C39" s="67">
        <v>56</v>
      </c>
    </row>
    <row r="40" spans="1:3">
      <c r="A40" s="59">
        <v>602</v>
      </c>
      <c r="B40" s="58" t="s">
        <v>69</v>
      </c>
      <c r="C40" s="67">
        <v>549</v>
      </c>
    </row>
    <row r="41" spans="1:3">
      <c r="A41" s="59">
        <v>603</v>
      </c>
      <c r="B41" s="58" t="s">
        <v>10</v>
      </c>
      <c r="C41" s="67">
        <v>704</v>
      </c>
    </row>
    <row r="42" spans="1:3">
      <c r="A42" s="59">
        <v>604</v>
      </c>
      <c r="B42" s="58" t="s">
        <v>71</v>
      </c>
      <c r="C42" s="67">
        <v>131</v>
      </c>
    </row>
    <row r="43" spans="1:3">
      <c r="A43" s="59">
        <v>605</v>
      </c>
      <c r="B43" s="58" t="s">
        <v>72</v>
      </c>
      <c r="C43" s="67">
        <v>1844</v>
      </c>
    </row>
    <row r="44" spans="1:3">
      <c r="A44" s="59">
        <v>606</v>
      </c>
      <c r="B44" s="58" t="s">
        <v>2041</v>
      </c>
      <c r="C44" s="67">
        <v>69</v>
      </c>
    </row>
    <row r="45" spans="1:3">
      <c r="A45" s="59">
        <v>701</v>
      </c>
      <c r="B45" s="58" t="s">
        <v>82</v>
      </c>
      <c r="C45" s="67">
        <v>26</v>
      </c>
    </row>
    <row r="46" spans="1:3">
      <c r="A46" s="59">
        <v>702</v>
      </c>
      <c r="B46" s="58" t="s">
        <v>83</v>
      </c>
      <c r="C46" s="67">
        <v>479</v>
      </c>
    </row>
    <row r="47" spans="1:3">
      <c r="A47" s="59">
        <v>703</v>
      </c>
      <c r="B47" s="58" t="s">
        <v>84</v>
      </c>
      <c r="C47" s="67">
        <v>11918</v>
      </c>
    </row>
    <row r="48" spans="1:3">
      <c r="A48" s="59">
        <v>704</v>
      </c>
      <c r="B48" s="58" t="s">
        <v>31</v>
      </c>
      <c r="C48" s="67">
        <v>1984</v>
      </c>
    </row>
    <row r="49" spans="1:3">
      <c r="A49" s="59">
        <v>705</v>
      </c>
      <c r="B49" s="58" t="s">
        <v>85</v>
      </c>
      <c r="C49" s="67">
        <v>1104</v>
      </c>
    </row>
    <row r="50" spans="1:3">
      <c r="A50" s="59">
        <v>801</v>
      </c>
      <c r="B50" s="58" t="s">
        <v>100</v>
      </c>
      <c r="C50" s="67">
        <v>1699</v>
      </c>
    </row>
    <row r="51" spans="1:3">
      <c r="A51" s="59">
        <v>802</v>
      </c>
      <c r="B51" s="58" t="s">
        <v>101</v>
      </c>
      <c r="C51" s="67">
        <v>1451</v>
      </c>
    </row>
    <row r="52" spans="1:3">
      <c r="A52" s="59">
        <v>803</v>
      </c>
      <c r="B52" s="58" t="s">
        <v>102</v>
      </c>
      <c r="C52" s="67">
        <v>632</v>
      </c>
    </row>
    <row r="53" spans="1:3">
      <c r="A53" s="59">
        <v>804</v>
      </c>
      <c r="B53" s="58" t="s">
        <v>103</v>
      </c>
      <c r="C53" s="67">
        <v>3363</v>
      </c>
    </row>
    <row r="54" spans="1:3">
      <c r="A54" s="59">
        <v>805</v>
      </c>
      <c r="B54" s="58" t="s">
        <v>104</v>
      </c>
      <c r="C54" s="67">
        <v>2740</v>
      </c>
    </row>
    <row r="55" spans="1:3">
      <c r="A55" s="59">
        <v>806</v>
      </c>
      <c r="B55" s="58" t="s">
        <v>105</v>
      </c>
      <c r="C55" s="67">
        <v>1083</v>
      </c>
    </row>
    <row r="56" spans="1:3">
      <c r="A56" s="59">
        <v>807</v>
      </c>
      <c r="B56" s="58" t="s">
        <v>106</v>
      </c>
      <c r="C56" s="67">
        <v>976</v>
      </c>
    </row>
    <row r="57" spans="1:3">
      <c r="A57" s="59">
        <v>808</v>
      </c>
      <c r="B57" s="58" t="s">
        <v>107</v>
      </c>
      <c r="C57" s="67">
        <v>217</v>
      </c>
    </row>
    <row r="58" spans="1:3">
      <c r="A58" s="59">
        <v>901</v>
      </c>
      <c r="B58" s="58" t="s">
        <v>36</v>
      </c>
      <c r="C58" s="67">
        <v>946</v>
      </c>
    </row>
    <row r="59" spans="1:3">
      <c r="A59" s="59">
        <v>902</v>
      </c>
      <c r="B59" s="58" t="s">
        <v>37</v>
      </c>
      <c r="C59" s="67">
        <v>838</v>
      </c>
    </row>
    <row r="60" spans="1:3">
      <c r="A60" s="59">
        <v>903</v>
      </c>
      <c r="B60" s="58" t="s">
        <v>21</v>
      </c>
      <c r="C60" s="67">
        <v>28550</v>
      </c>
    </row>
    <row r="61" spans="1:3">
      <c r="A61" s="59">
        <v>904</v>
      </c>
      <c r="B61" s="58" t="s">
        <v>38</v>
      </c>
      <c r="C61" s="67">
        <v>777</v>
      </c>
    </row>
    <row r="62" spans="1:3">
      <c r="A62" s="59">
        <v>905</v>
      </c>
      <c r="B62" s="58" t="s">
        <v>39</v>
      </c>
      <c r="C62" s="67">
        <v>859</v>
      </c>
    </row>
    <row r="63" spans="1:3">
      <c r="A63" s="59">
        <v>1001</v>
      </c>
      <c r="B63" s="58" t="s">
        <v>22</v>
      </c>
      <c r="C63" s="67">
        <v>182</v>
      </c>
    </row>
    <row r="64" spans="1:3">
      <c r="A64" s="59">
        <v>1002</v>
      </c>
      <c r="B64" s="58" t="s">
        <v>40</v>
      </c>
      <c r="C64" s="67">
        <v>680</v>
      </c>
    </row>
    <row r="65" spans="1:3">
      <c r="A65" s="59">
        <v>1003</v>
      </c>
      <c r="B65" s="58" t="s">
        <v>41</v>
      </c>
      <c r="C65" s="67">
        <v>483</v>
      </c>
    </row>
    <row r="66" spans="1:3">
      <c r="A66" s="59">
        <v>1101</v>
      </c>
      <c r="B66" s="58" t="s">
        <v>108</v>
      </c>
      <c r="C66" s="67">
        <v>929</v>
      </c>
    </row>
    <row r="67" spans="1:3">
      <c r="A67" s="59">
        <v>1102</v>
      </c>
      <c r="B67" s="58" t="s">
        <v>109</v>
      </c>
      <c r="C67" s="67">
        <v>880</v>
      </c>
    </row>
    <row r="68" spans="1:3">
      <c r="A68" s="59">
        <v>1103</v>
      </c>
      <c r="B68" s="58" t="s">
        <v>110</v>
      </c>
      <c r="C68" s="67">
        <v>3205</v>
      </c>
    </row>
    <row r="69" spans="1:3">
      <c r="A69" s="59">
        <v>1104</v>
      </c>
      <c r="B69" s="58" t="s">
        <v>111</v>
      </c>
      <c r="C69" s="67">
        <v>1401</v>
      </c>
    </row>
    <row r="70" spans="1:3">
      <c r="A70" s="59">
        <v>1201</v>
      </c>
      <c r="B70" s="58" t="s">
        <v>42</v>
      </c>
      <c r="C70" s="67">
        <v>266</v>
      </c>
    </row>
    <row r="71" spans="1:3">
      <c r="A71" s="59">
        <v>1202</v>
      </c>
      <c r="B71" s="58" t="s">
        <v>44</v>
      </c>
      <c r="C71" s="67">
        <v>605</v>
      </c>
    </row>
    <row r="72" spans="1:3">
      <c r="A72" s="59">
        <v>1203</v>
      </c>
      <c r="B72" s="58" t="s">
        <v>23</v>
      </c>
      <c r="C72" s="67">
        <v>1538</v>
      </c>
    </row>
    <row r="73" spans="1:3">
      <c r="A73" s="59">
        <v>1204</v>
      </c>
      <c r="B73" s="58" t="s">
        <v>45</v>
      </c>
      <c r="C73" s="67">
        <v>18637</v>
      </c>
    </row>
    <row r="74" spans="1:3">
      <c r="A74" s="59">
        <v>1301</v>
      </c>
      <c r="B74" s="58" t="s">
        <v>46</v>
      </c>
      <c r="C74" s="67">
        <v>691</v>
      </c>
    </row>
    <row r="75" spans="1:3">
      <c r="A75" s="59">
        <v>1302</v>
      </c>
      <c r="B75" s="58" t="s">
        <v>24</v>
      </c>
      <c r="C75" s="67">
        <v>3067</v>
      </c>
    </row>
    <row r="76" spans="1:3">
      <c r="A76" s="59">
        <v>1401</v>
      </c>
      <c r="B76" s="58" t="s">
        <v>47</v>
      </c>
      <c r="C76" s="67">
        <v>5350</v>
      </c>
    </row>
    <row r="77" spans="1:3">
      <c r="A77" s="59">
        <v>1402</v>
      </c>
      <c r="B77" s="58" t="s">
        <v>48</v>
      </c>
      <c r="C77" s="67">
        <v>1757</v>
      </c>
    </row>
    <row r="78" spans="1:3">
      <c r="A78" s="59">
        <v>1403</v>
      </c>
      <c r="B78" s="58" t="s">
        <v>51</v>
      </c>
      <c r="C78" s="67">
        <v>1105</v>
      </c>
    </row>
    <row r="79" spans="1:3">
      <c r="A79" s="59">
        <v>1404</v>
      </c>
      <c r="B79" s="58" t="s">
        <v>49</v>
      </c>
      <c r="C79" s="67">
        <v>1958</v>
      </c>
    </row>
    <row r="80" spans="1:3">
      <c r="A80" s="59">
        <v>1405</v>
      </c>
      <c r="B80" s="58" t="s">
        <v>50</v>
      </c>
      <c r="C80" s="67">
        <v>806</v>
      </c>
    </row>
    <row r="81" spans="1:3">
      <c r="A81" s="59">
        <v>1501</v>
      </c>
      <c r="B81" s="58" t="s">
        <v>86</v>
      </c>
      <c r="C81" s="67">
        <v>22</v>
      </c>
    </row>
    <row r="82" spans="1:3">
      <c r="A82" s="59">
        <v>1502</v>
      </c>
      <c r="B82" s="58" t="s">
        <v>87</v>
      </c>
      <c r="C82" s="67">
        <v>162</v>
      </c>
    </row>
    <row r="83" spans="1:3">
      <c r="A83" s="59">
        <v>1503</v>
      </c>
      <c r="B83" s="58" t="s">
        <v>88</v>
      </c>
      <c r="C83" s="67">
        <v>55</v>
      </c>
    </row>
    <row r="84" spans="1:3">
      <c r="A84" s="59">
        <v>1504</v>
      </c>
      <c r="B84" s="58" t="s">
        <v>89</v>
      </c>
      <c r="C84" s="67">
        <v>52</v>
      </c>
    </row>
    <row r="85" spans="1:3">
      <c r="A85" s="59">
        <v>1505</v>
      </c>
      <c r="B85" s="58" t="s">
        <v>90</v>
      </c>
      <c r="C85" s="67">
        <v>65</v>
      </c>
    </row>
    <row r="86" spans="1:3">
      <c r="A86" s="59">
        <v>1506</v>
      </c>
      <c r="B86" s="58" t="s">
        <v>91</v>
      </c>
      <c r="C86" s="67">
        <v>64</v>
      </c>
    </row>
    <row r="87" spans="1:3">
      <c r="A87" s="59">
        <v>1507</v>
      </c>
      <c r="B87" s="58" t="s">
        <v>2042</v>
      </c>
      <c r="C87" s="67">
        <v>28</v>
      </c>
    </row>
    <row r="88" spans="1:3">
      <c r="A88" s="59"/>
      <c r="B88" s="57" t="s">
        <v>43</v>
      </c>
      <c r="C88" s="67">
        <f>SUBTOTAL(109,C2:C87)</f>
        <v>174423</v>
      </c>
    </row>
  </sheetData>
  <printOptions gridLines="1" gridLinesSet="0"/>
  <pageMargins left="0.75" right="0.75" top="1" bottom="1" header="0.5" footer="0.5"/>
  <pageSetup fitToWidth="0" fitToHeight="0" orientation="portrait"/>
  <headerFooter alignWithMargins="0"/>
  <tableParts count="1">
    <tablePart r:id="rId1"/>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89"/>
  <sheetViews>
    <sheetView workbookViewId="0">
      <selection activeCell="H9" sqref="H9"/>
    </sheetView>
  </sheetViews>
  <sheetFormatPr defaultColWidth="8.85546875" defaultRowHeight="15"/>
  <cols>
    <col min="1" max="1" width="14.42578125" style="2" customWidth="1"/>
    <col min="2" max="2" width="16" style="2" customWidth="1"/>
    <col min="3" max="3" width="13.42578125" style="2" customWidth="1"/>
    <col min="4" max="4" width="17.28515625" style="2" customWidth="1"/>
    <col min="5" max="5" width="10.28515625" style="2" customWidth="1"/>
    <col min="6" max="6" width="19.85546875" style="2" customWidth="1"/>
    <col min="7" max="7" width="11.140625" style="2" customWidth="1"/>
    <col min="8" max="8" width="11.28515625" style="2" customWidth="1"/>
    <col min="9" max="9" width="10.85546875" style="2" customWidth="1"/>
    <col min="10" max="10" width="12.7109375" style="2" customWidth="1"/>
    <col min="11" max="11" width="10.28515625" style="2" customWidth="1"/>
    <col min="12" max="12" width="11.42578125" style="2" customWidth="1"/>
    <col min="13" max="16384" width="8.85546875" style="2"/>
  </cols>
  <sheetData>
    <row r="1" spans="1:14">
      <c r="A1" s="2" t="s">
        <v>238</v>
      </c>
      <c r="B1" s="2" t="s">
        <v>2408</v>
      </c>
      <c r="C1" s="2" t="s">
        <v>2409</v>
      </c>
      <c r="D1" s="2" t="s">
        <v>2410</v>
      </c>
      <c r="E1" s="2" t="s">
        <v>2411</v>
      </c>
      <c r="F1" s="2" t="s">
        <v>2412</v>
      </c>
      <c r="G1" s="2" t="s">
        <v>2413</v>
      </c>
      <c r="H1" s="2" t="s">
        <v>2414</v>
      </c>
      <c r="I1" s="2" t="s">
        <v>11</v>
      </c>
      <c r="J1" s="2" t="s">
        <v>2415</v>
      </c>
      <c r="K1" s="2" t="s">
        <v>239</v>
      </c>
      <c r="L1" s="2" t="s">
        <v>2416</v>
      </c>
      <c r="M1" s="2" t="s">
        <v>2417</v>
      </c>
      <c r="N1" s="2" t="s">
        <v>2418</v>
      </c>
    </row>
    <row r="2" spans="1:14">
      <c r="A2" s="2" t="s">
        <v>33</v>
      </c>
      <c r="B2" s="2" t="s">
        <v>2419</v>
      </c>
      <c r="C2" s="2" t="s">
        <v>2420</v>
      </c>
      <c r="D2" s="2" t="s">
        <v>2408</v>
      </c>
      <c r="E2" s="2" t="s">
        <v>548</v>
      </c>
      <c r="F2" s="2" t="s">
        <v>180</v>
      </c>
      <c r="G2" s="2" t="s">
        <v>2421</v>
      </c>
      <c r="H2" s="2" t="s">
        <v>2422</v>
      </c>
      <c r="I2" s="2" t="s">
        <v>33</v>
      </c>
      <c r="J2" s="2" t="s">
        <v>2423</v>
      </c>
      <c r="K2" s="2" t="s">
        <v>249</v>
      </c>
      <c r="L2" s="2" t="s">
        <v>2424</v>
      </c>
      <c r="M2" s="2">
        <v>177.69148999999999</v>
      </c>
      <c r="N2" s="2">
        <v>-17.540185000000001</v>
      </c>
    </row>
    <row r="3" spans="1:14">
      <c r="A3" s="2" t="s">
        <v>33</v>
      </c>
      <c r="B3" s="2" t="s">
        <v>2425</v>
      </c>
      <c r="C3" s="2" t="s">
        <v>2426</v>
      </c>
      <c r="D3" s="2" t="s">
        <v>2427</v>
      </c>
      <c r="E3" s="2" t="s">
        <v>548</v>
      </c>
      <c r="F3" s="2" t="s">
        <v>211</v>
      </c>
      <c r="G3" s="2" t="s">
        <v>2428</v>
      </c>
      <c r="H3" s="2" t="s">
        <v>2422</v>
      </c>
      <c r="I3" s="2" t="s">
        <v>33</v>
      </c>
      <c r="J3" s="2" t="s">
        <v>2423</v>
      </c>
      <c r="K3" s="2" t="s">
        <v>249</v>
      </c>
      <c r="L3" s="2" t="s">
        <v>2424</v>
      </c>
      <c r="M3" s="2">
        <v>177.68085199999999</v>
      </c>
      <c r="N3" s="2">
        <v>-17.573627999999999</v>
      </c>
    </row>
    <row r="4" spans="1:14">
      <c r="A4" s="2" t="s">
        <v>33</v>
      </c>
      <c r="B4" s="2" t="s">
        <v>203</v>
      </c>
      <c r="C4" s="2" t="s">
        <v>2429</v>
      </c>
      <c r="D4" s="2" t="s">
        <v>2408</v>
      </c>
      <c r="E4" s="2" t="s">
        <v>548</v>
      </c>
      <c r="F4" s="2" t="s">
        <v>211</v>
      </c>
      <c r="G4" s="2" t="s">
        <v>2428</v>
      </c>
      <c r="H4" s="2" t="s">
        <v>2422</v>
      </c>
      <c r="I4" s="2" t="s">
        <v>33</v>
      </c>
      <c r="J4" s="2" t="s">
        <v>2423</v>
      </c>
      <c r="K4" s="2" t="s">
        <v>249</v>
      </c>
      <c r="L4" s="2" t="s">
        <v>2424</v>
      </c>
      <c r="M4" s="2">
        <v>177.64631900000001</v>
      </c>
      <c r="N4" s="2">
        <v>-17.485814999999999</v>
      </c>
    </row>
    <row r="5" spans="1:14">
      <c r="A5" s="2" t="s">
        <v>33</v>
      </c>
      <c r="B5" s="2" t="s">
        <v>2430</v>
      </c>
      <c r="C5" s="2" t="s">
        <v>2431</v>
      </c>
      <c r="D5" s="2" t="s">
        <v>2427</v>
      </c>
      <c r="E5" s="2" t="s">
        <v>548</v>
      </c>
      <c r="F5" s="2" t="s">
        <v>211</v>
      </c>
      <c r="G5" s="2" t="s">
        <v>2428</v>
      </c>
      <c r="H5" s="2" t="s">
        <v>2422</v>
      </c>
      <c r="I5" s="2" t="s">
        <v>33</v>
      </c>
      <c r="J5" s="2" t="s">
        <v>2423</v>
      </c>
      <c r="K5" s="2" t="s">
        <v>249</v>
      </c>
      <c r="L5" s="2" t="s">
        <v>2424</v>
      </c>
      <c r="M5" s="2">
        <v>177.725852</v>
      </c>
      <c r="N5" s="2">
        <v>-17.587665999999999</v>
      </c>
    </row>
    <row r="6" spans="1:14">
      <c r="A6" s="2" t="s">
        <v>33</v>
      </c>
      <c r="B6" s="2" t="s">
        <v>2432</v>
      </c>
      <c r="C6" s="2" t="s">
        <v>2433</v>
      </c>
      <c r="D6" s="2" t="s">
        <v>2427</v>
      </c>
      <c r="E6" s="2" t="s">
        <v>548</v>
      </c>
      <c r="F6" s="2" t="s">
        <v>211</v>
      </c>
      <c r="G6" s="2" t="s">
        <v>2428</v>
      </c>
      <c r="H6" s="2" t="s">
        <v>2422</v>
      </c>
      <c r="I6" s="2" t="s">
        <v>33</v>
      </c>
      <c r="J6" s="2" t="s">
        <v>2423</v>
      </c>
      <c r="K6" s="2" t="s">
        <v>249</v>
      </c>
      <c r="L6" s="2" t="s">
        <v>2424</v>
      </c>
      <c r="M6" s="2">
        <v>177.67192600000001</v>
      </c>
      <c r="N6" s="2">
        <v>-17.546049</v>
      </c>
    </row>
    <row r="7" spans="1:14">
      <c r="A7" s="2" t="s">
        <v>33</v>
      </c>
      <c r="B7" s="2" t="s">
        <v>211</v>
      </c>
      <c r="C7" s="2" t="s">
        <v>2434</v>
      </c>
      <c r="D7" s="2" t="s">
        <v>2408</v>
      </c>
      <c r="E7" s="2" t="s">
        <v>548</v>
      </c>
      <c r="F7" s="2" t="s">
        <v>211</v>
      </c>
      <c r="G7" s="2" t="s">
        <v>2428</v>
      </c>
      <c r="H7" s="2" t="s">
        <v>2422</v>
      </c>
      <c r="I7" s="2" t="s">
        <v>33</v>
      </c>
      <c r="J7" s="2" t="s">
        <v>2423</v>
      </c>
      <c r="K7" s="2" t="s">
        <v>249</v>
      </c>
      <c r="L7" s="2" t="s">
        <v>2424</v>
      </c>
      <c r="M7" s="2">
        <v>177.66127599999999</v>
      </c>
      <c r="N7" s="2">
        <v>-17.508344000000001</v>
      </c>
    </row>
    <row r="8" spans="1:14">
      <c r="A8" s="2" t="s">
        <v>33</v>
      </c>
      <c r="B8" s="2" t="s">
        <v>2435</v>
      </c>
      <c r="C8" s="2" t="s">
        <v>2436</v>
      </c>
      <c r="D8" s="2" t="s">
        <v>2408</v>
      </c>
      <c r="E8" s="2" t="s">
        <v>548</v>
      </c>
      <c r="F8" s="2" t="s">
        <v>211</v>
      </c>
      <c r="G8" s="2" t="s">
        <v>2428</v>
      </c>
      <c r="H8" s="2" t="s">
        <v>2422</v>
      </c>
      <c r="I8" s="2" t="s">
        <v>33</v>
      </c>
      <c r="J8" s="2" t="s">
        <v>2423</v>
      </c>
      <c r="K8" s="2" t="s">
        <v>249</v>
      </c>
      <c r="L8" s="2" t="s">
        <v>2424</v>
      </c>
      <c r="M8" s="2">
        <v>177.675308</v>
      </c>
      <c r="N8" s="2">
        <v>-17.562355</v>
      </c>
    </row>
    <row r="9" spans="1:14">
      <c r="A9" s="2" t="s">
        <v>33</v>
      </c>
      <c r="B9" s="2" t="s">
        <v>2437</v>
      </c>
      <c r="C9" s="2" t="s">
        <v>2438</v>
      </c>
      <c r="D9" s="2" t="s">
        <v>2427</v>
      </c>
      <c r="E9" s="2" t="s">
        <v>548</v>
      </c>
      <c r="F9" s="2" t="s">
        <v>180</v>
      </c>
      <c r="G9" s="2" t="s">
        <v>2421</v>
      </c>
      <c r="H9" s="2" t="s">
        <v>2422</v>
      </c>
      <c r="I9" s="2" t="s">
        <v>33</v>
      </c>
      <c r="J9" s="2" t="s">
        <v>2423</v>
      </c>
      <c r="K9" s="2" t="s">
        <v>249</v>
      </c>
      <c r="L9" s="2" t="s">
        <v>2424</v>
      </c>
      <c r="M9" s="2">
        <v>177.742447</v>
      </c>
      <c r="N9" s="2">
        <v>-17.452708000000001</v>
      </c>
    </row>
    <row r="10" spans="1:14">
      <c r="A10" s="2" t="s">
        <v>33</v>
      </c>
      <c r="B10" s="2" t="s">
        <v>2439</v>
      </c>
      <c r="C10" s="2" t="s">
        <v>2440</v>
      </c>
      <c r="D10" s="2" t="s">
        <v>2408</v>
      </c>
      <c r="E10" s="2" t="s">
        <v>548</v>
      </c>
      <c r="F10" s="2" t="s">
        <v>211</v>
      </c>
      <c r="G10" s="2" t="s">
        <v>2428</v>
      </c>
      <c r="H10" s="2" t="s">
        <v>2439</v>
      </c>
      <c r="I10" s="2" t="s">
        <v>33</v>
      </c>
      <c r="J10" s="2" t="s">
        <v>2423</v>
      </c>
      <c r="K10" s="2" t="s">
        <v>249</v>
      </c>
      <c r="L10" s="2" t="s">
        <v>2424</v>
      </c>
      <c r="M10" s="2">
        <v>177.67617200000001</v>
      </c>
      <c r="N10" s="2">
        <v>-17.478883</v>
      </c>
    </row>
    <row r="11" spans="1:14">
      <c r="A11" s="2" t="s">
        <v>33</v>
      </c>
      <c r="B11" s="2" t="s">
        <v>2441</v>
      </c>
      <c r="C11" s="2" t="s">
        <v>2442</v>
      </c>
      <c r="D11" s="2" t="s">
        <v>2427</v>
      </c>
      <c r="E11" s="2" t="s">
        <v>548</v>
      </c>
      <c r="F11" s="2" t="s">
        <v>211</v>
      </c>
      <c r="G11" s="2" t="s">
        <v>2428</v>
      </c>
      <c r="H11" s="2" t="s">
        <v>2422</v>
      </c>
      <c r="I11" s="2" t="s">
        <v>33</v>
      </c>
      <c r="J11" s="2" t="s">
        <v>2423</v>
      </c>
      <c r="K11" s="2" t="s">
        <v>249</v>
      </c>
      <c r="L11" s="2" t="s">
        <v>2424</v>
      </c>
      <c r="M11" s="2">
        <v>177.663239</v>
      </c>
      <c r="N11" s="2">
        <v>-17.480240999999999</v>
      </c>
    </row>
    <row r="12" spans="1:14">
      <c r="A12" s="2" t="s">
        <v>33</v>
      </c>
      <c r="B12" s="2" t="s">
        <v>2443</v>
      </c>
      <c r="C12" s="2" t="s">
        <v>2444</v>
      </c>
      <c r="D12" s="2" t="s">
        <v>2427</v>
      </c>
      <c r="E12" s="2" t="s">
        <v>548</v>
      </c>
      <c r="F12" s="2" t="s">
        <v>180</v>
      </c>
      <c r="G12" s="2" t="s">
        <v>2421</v>
      </c>
      <c r="H12" s="2" t="s">
        <v>2422</v>
      </c>
      <c r="I12" s="2" t="s">
        <v>33</v>
      </c>
      <c r="J12" s="2" t="s">
        <v>2423</v>
      </c>
      <c r="K12" s="2" t="s">
        <v>249</v>
      </c>
      <c r="L12" s="2" t="s">
        <v>2424</v>
      </c>
      <c r="M12" s="2">
        <v>177.78967299999999</v>
      </c>
      <c r="N12" s="2">
        <v>-17.497958000000001</v>
      </c>
    </row>
    <row r="13" spans="1:14">
      <c r="A13" s="2" t="s">
        <v>33</v>
      </c>
      <c r="B13" s="2" t="s">
        <v>2443</v>
      </c>
      <c r="C13" s="2" t="s">
        <v>2445</v>
      </c>
      <c r="D13" s="2" t="s">
        <v>2427</v>
      </c>
      <c r="E13" s="2" t="s">
        <v>548</v>
      </c>
      <c r="F13" s="2" t="s">
        <v>180</v>
      </c>
      <c r="G13" s="2" t="s">
        <v>2421</v>
      </c>
      <c r="H13" s="2" t="s">
        <v>2422</v>
      </c>
      <c r="I13" s="2" t="s">
        <v>33</v>
      </c>
      <c r="J13" s="2" t="s">
        <v>2423</v>
      </c>
      <c r="K13" s="2" t="s">
        <v>249</v>
      </c>
      <c r="L13" s="2" t="s">
        <v>2424</v>
      </c>
      <c r="M13" s="2">
        <v>177.78967299999999</v>
      </c>
      <c r="N13" s="2">
        <v>-17.497958000000001</v>
      </c>
    </row>
    <row r="14" spans="1:14">
      <c r="A14" s="2" t="s">
        <v>33</v>
      </c>
      <c r="B14" s="2" t="s">
        <v>2446</v>
      </c>
      <c r="C14" s="2" t="s">
        <v>2447</v>
      </c>
      <c r="D14" s="2" t="s">
        <v>2408</v>
      </c>
      <c r="E14" s="2" t="s">
        <v>548</v>
      </c>
      <c r="F14" s="2" t="s">
        <v>180</v>
      </c>
      <c r="G14" s="2" t="s">
        <v>2421</v>
      </c>
      <c r="H14" s="2" t="s">
        <v>2422</v>
      </c>
      <c r="I14" s="2" t="s">
        <v>33</v>
      </c>
      <c r="J14" s="2" t="s">
        <v>2423</v>
      </c>
      <c r="K14" s="2" t="s">
        <v>249</v>
      </c>
      <c r="L14" s="2" t="s">
        <v>2424</v>
      </c>
      <c r="M14" s="2">
        <v>177.79045600000001</v>
      </c>
      <c r="N14" s="2">
        <v>-17.498051</v>
      </c>
    </row>
    <row r="15" spans="1:14">
      <c r="A15" s="2" t="s">
        <v>33</v>
      </c>
      <c r="B15" s="2" t="s">
        <v>506</v>
      </c>
      <c r="C15" s="2" t="s">
        <v>2448</v>
      </c>
      <c r="D15" s="2" t="s">
        <v>2427</v>
      </c>
      <c r="E15" s="2" t="s">
        <v>548</v>
      </c>
      <c r="F15" s="2" t="s">
        <v>180</v>
      </c>
      <c r="G15" s="2" t="s">
        <v>2421</v>
      </c>
      <c r="H15" s="2" t="s">
        <v>2422</v>
      </c>
      <c r="I15" s="2" t="s">
        <v>33</v>
      </c>
      <c r="J15" s="2" t="s">
        <v>2423</v>
      </c>
      <c r="K15" s="2" t="s">
        <v>249</v>
      </c>
      <c r="L15" s="2" t="s">
        <v>2424</v>
      </c>
      <c r="M15" s="2">
        <v>177.68710799999999</v>
      </c>
      <c r="N15" s="2">
        <v>-17.5517</v>
      </c>
    </row>
    <row r="16" spans="1:14">
      <c r="A16" s="2" t="s">
        <v>33</v>
      </c>
      <c r="B16" s="2" t="s">
        <v>85</v>
      </c>
      <c r="C16" s="2" t="s">
        <v>2449</v>
      </c>
      <c r="D16" s="2" t="s">
        <v>2408</v>
      </c>
      <c r="E16" s="2" t="s">
        <v>548</v>
      </c>
      <c r="F16" s="2" t="s">
        <v>180</v>
      </c>
      <c r="G16" s="2" t="s">
        <v>2421</v>
      </c>
      <c r="H16" s="2" t="s">
        <v>2422</v>
      </c>
      <c r="I16" s="2" t="s">
        <v>33</v>
      </c>
      <c r="J16" s="2" t="s">
        <v>2423</v>
      </c>
      <c r="K16" s="2" t="s">
        <v>249</v>
      </c>
      <c r="L16" s="2" t="s">
        <v>2424</v>
      </c>
      <c r="M16" s="2">
        <v>177.7073</v>
      </c>
      <c r="N16" s="2">
        <v>-17.485696999999998</v>
      </c>
    </row>
    <row r="17" spans="1:14">
      <c r="A17" s="2" t="s">
        <v>33</v>
      </c>
      <c r="B17" s="2" t="s">
        <v>2450</v>
      </c>
      <c r="C17" s="2" t="s">
        <v>2451</v>
      </c>
      <c r="D17" s="2" t="s">
        <v>2408</v>
      </c>
      <c r="E17" s="2" t="s">
        <v>548</v>
      </c>
      <c r="F17" s="2" t="s">
        <v>180</v>
      </c>
      <c r="G17" s="2" t="s">
        <v>2421</v>
      </c>
      <c r="H17" s="2" t="s">
        <v>2422</v>
      </c>
      <c r="I17" s="2" t="s">
        <v>33</v>
      </c>
      <c r="J17" s="2" t="s">
        <v>2423</v>
      </c>
      <c r="K17" s="2" t="s">
        <v>249</v>
      </c>
      <c r="L17" s="2" t="s">
        <v>2424</v>
      </c>
      <c r="M17" s="2">
        <v>177.70353700000001</v>
      </c>
      <c r="N17" s="2">
        <v>-17.489633000000001</v>
      </c>
    </row>
    <row r="18" spans="1:14">
      <c r="A18" s="2" t="s">
        <v>33</v>
      </c>
      <c r="B18" s="2" t="s">
        <v>2452</v>
      </c>
      <c r="C18" s="2" t="s">
        <v>2453</v>
      </c>
      <c r="D18" s="2" t="s">
        <v>2427</v>
      </c>
      <c r="E18" s="2" t="s">
        <v>548</v>
      </c>
      <c r="F18" s="2" t="s">
        <v>180</v>
      </c>
      <c r="G18" s="2" t="s">
        <v>2421</v>
      </c>
      <c r="H18" s="2" t="s">
        <v>2422</v>
      </c>
      <c r="I18" s="2" t="s">
        <v>33</v>
      </c>
      <c r="J18" s="2" t="s">
        <v>2423</v>
      </c>
      <c r="K18" s="2" t="s">
        <v>249</v>
      </c>
      <c r="L18" s="2" t="s">
        <v>2424</v>
      </c>
      <c r="M18" s="2">
        <v>177.691577</v>
      </c>
      <c r="N18" s="2">
        <v>-17.56615</v>
      </c>
    </row>
    <row r="19" spans="1:14">
      <c r="A19" s="2" t="s">
        <v>33</v>
      </c>
      <c r="B19" s="2" t="s">
        <v>2454</v>
      </c>
      <c r="C19" s="2" t="s">
        <v>2455</v>
      </c>
      <c r="D19" s="2" t="s">
        <v>2427</v>
      </c>
      <c r="E19" s="2" t="s">
        <v>548</v>
      </c>
      <c r="F19" s="2" t="s">
        <v>180</v>
      </c>
      <c r="G19" s="2" t="s">
        <v>2421</v>
      </c>
      <c r="H19" s="2" t="s">
        <v>2422</v>
      </c>
      <c r="I19" s="2" t="s">
        <v>33</v>
      </c>
      <c r="J19" s="2" t="s">
        <v>2423</v>
      </c>
      <c r="K19" s="2" t="s">
        <v>249</v>
      </c>
      <c r="L19" s="2" t="s">
        <v>2424</v>
      </c>
      <c r="M19" s="2">
        <v>177.68968899999999</v>
      </c>
      <c r="N19" s="2">
        <v>-17.503007</v>
      </c>
    </row>
    <row r="20" spans="1:14">
      <c r="A20" s="2" t="s">
        <v>33</v>
      </c>
      <c r="B20" s="2" t="s">
        <v>2456</v>
      </c>
      <c r="C20" s="2" t="s">
        <v>2457</v>
      </c>
      <c r="D20" s="2" t="s">
        <v>2427</v>
      </c>
      <c r="E20" s="2" t="s">
        <v>548</v>
      </c>
      <c r="F20" s="2" t="s">
        <v>211</v>
      </c>
      <c r="G20" s="2" t="s">
        <v>2428</v>
      </c>
      <c r="H20" s="2" t="s">
        <v>2422</v>
      </c>
      <c r="I20" s="2" t="s">
        <v>33</v>
      </c>
      <c r="J20" s="2" t="s">
        <v>2423</v>
      </c>
      <c r="K20" s="2" t="s">
        <v>249</v>
      </c>
      <c r="L20" s="2" t="s">
        <v>2424</v>
      </c>
      <c r="M20" s="2">
        <v>177.650927</v>
      </c>
      <c r="N20" s="2">
        <v>-17.502675</v>
      </c>
    </row>
    <row r="21" spans="1:14">
      <c r="A21" s="2" t="s">
        <v>33</v>
      </c>
      <c r="B21" s="2" t="s">
        <v>144</v>
      </c>
      <c r="C21" s="2" t="s">
        <v>2458</v>
      </c>
      <c r="D21" s="2" t="s">
        <v>2427</v>
      </c>
      <c r="E21" s="2" t="s">
        <v>548</v>
      </c>
      <c r="F21" s="2" t="s">
        <v>180</v>
      </c>
      <c r="G21" s="2" t="s">
        <v>2421</v>
      </c>
      <c r="H21" s="2" t="s">
        <v>2422</v>
      </c>
      <c r="I21" s="2" t="s">
        <v>33</v>
      </c>
      <c r="J21" s="2" t="s">
        <v>2423</v>
      </c>
      <c r="K21" s="2" t="s">
        <v>249</v>
      </c>
      <c r="L21" s="2" t="s">
        <v>2424</v>
      </c>
      <c r="M21" s="2">
        <v>177.70412200000001</v>
      </c>
      <c r="N21" s="2">
        <v>-17.498721</v>
      </c>
    </row>
    <row r="22" spans="1:14">
      <c r="A22" s="2" t="s">
        <v>33</v>
      </c>
      <c r="B22" s="2" t="s">
        <v>171</v>
      </c>
      <c r="C22" s="2" t="s">
        <v>2459</v>
      </c>
      <c r="D22" s="2" t="s">
        <v>2408</v>
      </c>
      <c r="E22" s="2" t="s">
        <v>548</v>
      </c>
      <c r="F22" s="2" t="s">
        <v>180</v>
      </c>
      <c r="G22" s="2" t="s">
        <v>2421</v>
      </c>
      <c r="H22" s="2" t="s">
        <v>2422</v>
      </c>
      <c r="I22" s="2" t="s">
        <v>33</v>
      </c>
      <c r="J22" s="2" t="s">
        <v>2423</v>
      </c>
      <c r="K22" s="2" t="s">
        <v>249</v>
      </c>
      <c r="L22" s="2" t="s">
        <v>2424</v>
      </c>
      <c r="M22" s="2">
        <v>177.69723300000001</v>
      </c>
      <c r="N22" s="2">
        <v>-17.510341</v>
      </c>
    </row>
    <row r="23" spans="1:14">
      <c r="A23" s="2" t="s">
        <v>33</v>
      </c>
      <c r="B23" s="2" t="s">
        <v>493</v>
      </c>
      <c r="C23" s="2" t="s">
        <v>2460</v>
      </c>
      <c r="D23" s="2" t="s">
        <v>2427</v>
      </c>
      <c r="E23" s="2" t="s">
        <v>548</v>
      </c>
      <c r="F23" s="2" t="s">
        <v>180</v>
      </c>
      <c r="G23" s="2" t="s">
        <v>2421</v>
      </c>
      <c r="H23" s="2" t="s">
        <v>2422</v>
      </c>
      <c r="I23" s="2" t="s">
        <v>33</v>
      </c>
      <c r="J23" s="2" t="s">
        <v>2423</v>
      </c>
      <c r="K23" s="2" t="s">
        <v>249</v>
      </c>
      <c r="L23" s="2" t="s">
        <v>2424</v>
      </c>
      <c r="M23" s="2">
        <v>177.74749299999999</v>
      </c>
      <c r="N23" s="2">
        <v>-17.528214999999999</v>
      </c>
    </row>
    <row r="24" spans="1:14">
      <c r="A24" s="2" t="s">
        <v>33</v>
      </c>
      <c r="B24" s="2" t="s">
        <v>231</v>
      </c>
      <c r="C24" s="2" t="s">
        <v>2461</v>
      </c>
      <c r="D24" s="2" t="s">
        <v>2408</v>
      </c>
      <c r="E24" s="2" t="s">
        <v>548</v>
      </c>
      <c r="F24" s="2" t="s">
        <v>211</v>
      </c>
      <c r="G24" s="2" t="s">
        <v>2428</v>
      </c>
      <c r="H24" s="2" t="s">
        <v>2422</v>
      </c>
      <c r="I24" s="2" t="s">
        <v>33</v>
      </c>
      <c r="J24" s="2" t="s">
        <v>2423</v>
      </c>
      <c r="K24" s="2" t="s">
        <v>249</v>
      </c>
      <c r="L24" s="2" t="s">
        <v>2424</v>
      </c>
      <c r="M24" s="2">
        <v>177.66591</v>
      </c>
      <c r="N24" s="2">
        <v>-17.489573</v>
      </c>
    </row>
    <row r="25" spans="1:14">
      <c r="A25" s="2" t="s">
        <v>33</v>
      </c>
      <c r="B25" s="2" t="s">
        <v>235</v>
      </c>
      <c r="C25" s="2" t="s">
        <v>2462</v>
      </c>
      <c r="D25" s="2" t="s">
        <v>2427</v>
      </c>
      <c r="E25" s="2" t="s">
        <v>548</v>
      </c>
      <c r="F25" s="2" t="s">
        <v>211</v>
      </c>
      <c r="G25" s="2" t="s">
        <v>2428</v>
      </c>
      <c r="H25" s="2" t="s">
        <v>2422</v>
      </c>
      <c r="I25" s="2" t="s">
        <v>33</v>
      </c>
      <c r="J25" s="2" t="s">
        <v>2423</v>
      </c>
      <c r="K25" s="2" t="s">
        <v>249</v>
      </c>
      <c r="L25" s="2" t="s">
        <v>2424</v>
      </c>
      <c r="M25" s="2">
        <v>177.674688</v>
      </c>
      <c r="N25" s="2">
        <v>-17.533733999999999</v>
      </c>
    </row>
    <row r="26" spans="1:14">
      <c r="A26" s="2" t="s">
        <v>100</v>
      </c>
      <c r="B26" s="2" t="s">
        <v>2463</v>
      </c>
      <c r="C26" s="2" t="s">
        <v>2464</v>
      </c>
      <c r="D26" s="2" t="s">
        <v>2408</v>
      </c>
      <c r="E26" s="2" t="s">
        <v>618</v>
      </c>
      <c r="F26" s="2" t="s">
        <v>100</v>
      </c>
      <c r="G26" s="2" t="s">
        <v>2465</v>
      </c>
      <c r="H26" s="2" t="s">
        <v>2422</v>
      </c>
      <c r="I26" s="2" t="s">
        <v>2381</v>
      </c>
      <c r="J26" s="2" t="s">
        <v>2466</v>
      </c>
      <c r="K26" s="2" t="s">
        <v>249</v>
      </c>
      <c r="L26" s="2" t="s">
        <v>2424</v>
      </c>
      <c r="M26" s="2">
        <v>177.62132600000001</v>
      </c>
      <c r="N26" s="2">
        <v>-18.164819000000001</v>
      </c>
    </row>
    <row r="27" spans="1:14">
      <c r="A27" s="2" t="s">
        <v>100</v>
      </c>
      <c r="B27" s="2" t="s">
        <v>2467</v>
      </c>
      <c r="C27" s="2" t="s">
        <v>2468</v>
      </c>
      <c r="D27" s="2" t="s">
        <v>2408</v>
      </c>
      <c r="E27" s="2" t="s">
        <v>618</v>
      </c>
      <c r="F27" s="2" t="s">
        <v>100</v>
      </c>
      <c r="G27" s="2" t="s">
        <v>2465</v>
      </c>
      <c r="H27" s="2" t="s">
        <v>2422</v>
      </c>
      <c r="I27" s="2" t="s">
        <v>2381</v>
      </c>
      <c r="J27" s="2" t="s">
        <v>2466</v>
      </c>
      <c r="K27" s="2" t="s">
        <v>249</v>
      </c>
      <c r="L27" s="2" t="s">
        <v>2424</v>
      </c>
      <c r="M27" s="2">
        <v>177.73480699999999</v>
      </c>
      <c r="N27" s="2">
        <v>-18.193089000000001</v>
      </c>
    </row>
    <row r="28" spans="1:14">
      <c r="A28" s="2" t="s">
        <v>100</v>
      </c>
      <c r="B28" s="2" t="s">
        <v>2469</v>
      </c>
      <c r="C28" s="2" t="s">
        <v>2470</v>
      </c>
      <c r="D28" s="2" t="s">
        <v>2427</v>
      </c>
      <c r="E28" s="2" t="s">
        <v>618</v>
      </c>
      <c r="F28" s="2" t="s">
        <v>100</v>
      </c>
      <c r="G28" s="2" t="s">
        <v>2465</v>
      </c>
      <c r="H28" s="2" t="s">
        <v>2422</v>
      </c>
      <c r="I28" s="2" t="s">
        <v>2381</v>
      </c>
      <c r="J28" s="2" t="s">
        <v>2466</v>
      </c>
      <c r="K28" s="2" t="s">
        <v>249</v>
      </c>
      <c r="L28" s="2" t="s">
        <v>2424</v>
      </c>
      <c r="M28" s="2">
        <v>177.62258600000001</v>
      </c>
      <c r="N28" s="2">
        <v>-18.143688999999998</v>
      </c>
    </row>
    <row r="29" spans="1:14">
      <c r="A29" s="2" t="s">
        <v>100</v>
      </c>
      <c r="B29" s="2" t="s">
        <v>2471</v>
      </c>
      <c r="C29" s="2" t="s">
        <v>2472</v>
      </c>
      <c r="D29" s="2" t="s">
        <v>2427</v>
      </c>
      <c r="E29" s="2" t="s">
        <v>618</v>
      </c>
      <c r="F29" s="2" t="s">
        <v>634</v>
      </c>
      <c r="G29" s="2" t="s">
        <v>2473</v>
      </c>
      <c r="H29" s="2" t="s">
        <v>2422</v>
      </c>
      <c r="I29" s="2" t="s">
        <v>2381</v>
      </c>
      <c r="J29" s="2" t="s">
        <v>2466</v>
      </c>
      <c r="K29" s="2" t="s">
        <v>249</v>
      </c>
      <c r="L29" s="2" t="s">
        <v>2424</v>
      </c>
      <c r="M29" s="2">
        <v>177.564807</v>
      </c>
      <c r="N29" s="2">
        <v>-18.06945</v>
      </c>
    </row>
    <row r="30" spans="1:14">
      <c r="A30" s="2" t="s">
        <v>100</v>
      </c>
      <c r="B30" s="2" t="s">
        <v>2474</v>
      </c>
      <c r="C30" s="2" t="s">
        <v>2475</v>
      </c>
      <c r="D30" s="2" t="s">
        <v>2408</v>
      </c>
      <c r="E30" s="2" t="s">
        <v>618</v>
      </c>
      <c r="F30" s="2" t="s">
        <v>100</v>
      </c>
      <c r="G30" s="2" t="s">
        <v>2465</v>
      </c>
      <c r="H30" s="2" t="s">
        <v>2422</v>
      </c>
      <c r="I30" s="2" t="s">
        <v>2381</v>
      </c>
      <c r="J30" s="2" t="s">
        <v>2466</v>
      </c>
      <c r="K30" s="2" t="s">
        <v>249</v>
      </c>
      <c r="L30" s="2" t="s">
        <v>2424</v>
      </c>
      <c r="M30" s="2">
        <v>177.75849500000001</v>
      </c>
      <c r="N30" s="2">
        <v>-18.220210000000002</v>
      </c>
    </row>
    <row r="31" spans="1:14">
      <c r="A31" s="2" t="s">
        <v>100</v>
      </c>
      <c r="B31" s="2" t="s">
        <v>2476</v>
      </c>
      <c r="C31" s="2" t="s">
        <v>2477</v>
      </c>
      <c r="D31" s="2" t="s">
        <v>2427</v>
      </c>
      <c r="E31" s="2" t="s">
        <v>618</v>
      </c>
      <c r="F31" s="2" t="s">
        <v>634</v>
      </c>
      <c r="G31" s="2" t="s">
        <v>2473</v>
      </c>
      <c r="H31" s="2" t="s">
        <v>2422</v>
      </c>
      <c r="I31" s="2" t="s">
        <v>2381</v>
      </c>
      <c r="J31" s="2" t="s">
        <v>2466</v>
      </c>
      <c r="K31" s="2" t="s">
        <v>249</v>
      </c>
      <c r="L31" s="2" t="s">
        <v>2424</v>
      </c>
      <c r="M31" s="2">
        <v>177.542655</v>
      </c>
      <c r="N31" s="2">
        <v>-18.172446000000001</v>
      </c>
    </row>
    <row r="32" spans="1:14">
      <c r="A32" s="2" t="s">
        <v>100</v>
      </c>
      <c r="B32" s="2" t="s">
        <v>2478</v>
      </c>
      <c r="C32" s="2" t="s">
        <v>2479</v>
      </c>
      <c r="D32" s="2" t="s">
        <v>2408</v>
      </c>
      <c r="E32" s="2" t="s">
        <v>618</v>
      </c>
      <c r="F32" s="2" t="s">
        <v>634</v>
      </c>
      <c r="G32" s="2" t="s">
        <v>2473</v>
      </c>
      <c r="H32" s="2" t="s">
        <v>2422</v>
      </c>
      <c r="I32" s="2" t="s">
        <v>2381</v>
      </c>
      <c r="J32" s="2" t="s">
        <v>2466</v>
      </c>
      <c r="K32" s="2" t="s">
        <v>249</v>
      </c>
      <c r="L32" s="2" t="s">
        <v>2424</v>
      </c>
      <c r="M32" s="2">
        <v>177.56168299999999</v>
      </c>
      <c r="N32" s="2">
        <v>-18.180309000000001</v>
      </c>
    </row>
    <row r="33" spans="1:14">
      <c r="A33" s="2" t="s">
        <v>100</v>
      </c>
      <c r="B33" s="2" t="s">
        <v>2478</v>
      </c>
      <c r="C33" s="2" t="s">
        <v>2480</v>
      </c>
      <c r="D33" s="2" t="s">
        <v>2408</v>
      </c>
      <c r="E33" s="2" t="s">
        <v>618</v>
      </c>
      <c r="F33" s="2" t="s">
        <v>634</v>
      </c>
      <c r="G33" s="2" t="s">
        <v>2473</v>
      </c>
      <c r="H33" s="2" t="s">
        <v>2422</v>
      </c>
      <c r="I33" s="2" t="s">
        <v>2381</v>
      </c>
      <c r="J33" s="2" t="s">
        <v>2466</v>
      </c>
      <c r="K33" s="2" t="s">
        <v>249</v>
      </c>
      <c r="L33" s="2" t="s">
        <v>2424</v>
      </c>
      <c r="M33" s="2">
        <v>177.540943</v>
      </c>
      <c r="N33" s="2">
        <v>-18.169170000000001</v>
      </c>
    </row>
    <row r="34" spans="1:14">
      <c r="A34" s="2" t="s">
        <v>100</v>
      </c>
      <c r="B34" s="2" t="s">
        <v>2481</v>
      </c>
      <c r="C34" s="2" t="s">
        <v>2482</v>
      </c>
      <c r="D34" s="2" t="s">
        <v>2427</v>
      </c>
      <c r="E34" s="2" t="s">
        <v>618</v>
      </c>
      <c r="F34" s="2" t="s">
        <v>118</v>
      </c>
      <c r="G34" s="2" t="s">
        <v>2483</v>
      </c>
      <c r="H34" s="2" t="s">
        <v>2422</v>
      </c>
      <c r="I34" s="2" t="s">
        <v>2381</v>
      </c>
      <c r="J34" s="2" t="s">
        <v>2466</v>
      </c>
      <c r="K34" s="2" t="s">
        <v>249</v>
      </c>
      <c r="L34" s="2" t="s">
        <v>2424</v>
      </c>
      <c r="M34" s="2">
        <v>177.68439599999999</v>
      </c>
      <c r="N34" s="2">
        <v>-18.198723999999999</v>
      </c>
    </row>
    <row r="35" spans="1:14">
      <c r="A35" s="2" t="s">
        <v>100</v>
      </c>
      <c r="B35" s="2" t="s">
        <v>2484</v>
      </c>
      <c r="C35" s="2" t="s">
        <v>2485</v>
      </c>
      <c r="D35" s="2" t="s">
        <v>2408</v>
      </c>
      <c r="E35" s="2" t="s">
        <v>618</v>
      </c>
      <c r="F35" s="2" t="s">
        <v>634</v>
      </c>
      <c r="G35" s="2" t="s">
        <v>2473</v>
      </c>
      <c r="H35" s="2" t="s">
        <v>2422</v>
      </c>
      <c r="I35" s="2" t="s">
        <v>2381</v>
      </c>
      <c r="J35" s="2" t="s">
        <v>2466</v>
      </c>
      <c r="K35" s="2" t="s">
        <v>249</v>
      </c>
      <c r="L35" s="2" t="s">
        <v>2424</v>
      </c>
      <c r="M35" s="2">
        <v>177.56919600000001</v>
      </c>
      <c r="N35" s="2">
        <v>-18.105408000000001</v>
      </c>
    </row>
    <row r="36" spans="1:14">
      <c r="A36" s="2" t="s">
        <v>100</v>
      </c>
      <c r="B36" s="2" t="s">
        <v>2486</v>
      </c>
      <c r="C36" s="2" t="s">
        <v>2487</v>
      </c>
      <c r="D36" s="2" t="s">
        <v>2427</v>
      </c>
      <c r="E36" s="2" t="s">
        <v>618</v>
      </c>
      <c r="F36" s="2" t="s">
        <v>118</v>
      </c>
      <c r="G36" s="2" t="s">
        <v>2483</v>
      </c>
      <c r="H36" s="2" t="s">
        <v>2422</v>
      </c>
      <c r="I36" s="2" t="s">
        <v>2381</v>
      </c>
      <c r="J36" s="2" t="s">
        <v>2466</v>
      </c>
      <c r="K36" s="2" t="s">
        <v>249</v>
      </c>
      <c r="L36" s="2" t="s">
        <v>2424</v>
      </c>
      <c r="M36" s="2">
        <v>177.675769</v>
      </c>
      <c r="N36" s="2">
        <v>-18.203582000000001</v>
      </c>
    </row>
    <row r="37" spans="1:14">
      <c r="A37" s="2" t="s">
        <v>100</v>
      </c>
      <c r="B37" s="2" t="s">
        <v>2488</v>
      </c>
      <c r="C37" s="2" t="s">
        <v>2489</v>
      </c>
      <c r="D37" s="2" t="s">
        <v>2427</v>
      </c>
      <c r="E37" s="2" t="s">
        <v>618</v>
      </c>
      <c r="F37" s="2" t="s">
        <v>100</v>
      </c>
      <c r="G37" s="2" t="s">
        <v>2465</v>
      </c>
      <c r="H37" s="2" t="s">
        <v>2422</v>
      </c>
      <c r="I37" s="2" t="s">
        <v>2381</v>
      </c>
      <c r="J37" s="2" t="s">
        <v>2466</v>
      </c>
      <c r="K37" s="2" t="s">
        <v>249</v>
      </c>
      <c r="L37" s="2" t="s">
        <v>2424</v>
      </c>
      <c r="M37" s="2">
        <v>177.62540999999999</v>
      </c>
      <c r="N37" s="2">
        <v>-18.141379000000001</v>
      </c>
    </row>
    <row r="38" spans="1:14">
      <c r="A38" s="2" t="s">
        <v>100</v>
      </c>
      <c r="B38" s="2" t="s">
        <v>2490</v>
      </c>
      <c r="C38" s="2" t="s">
        <v>2491</v>
      </c>
      <c r="D38" s="2" t="s">
        <v>2427</v>
      </c>
      <c r="E38" s="2" t="s">
        <v>618</v>
      </c>
      <c r="F38" s="2" t="s">
        <v>100</v>
      </c>
      <c r="G38" s="2" t="s">
        <v>2465</v>
      </c>
      <c r="H38" s="2" t="s">
        <v>2422</v>
      </c>
      <c r="I38" s="2" t="s">
        <v>2381</v>
      </c>
      <c r="J38" s="2" t="s">
        <v>2466</v>
      </c>
      <c r="K38" s="2" t="s">
        <v>249</v>
      </c>
      <c r="L38" s="2" t="s">
        <v>2424</v>
      </c>
      <c r="M38" s="2">
        <v>177.62532400000001</v>
      </c>
      <c r="N38" s="2">
        <v>-18.150580000000001</v>
      </c>
    </row>
    <row r="39" spans="1:14">
      <c r="A39" s="2" t="s">
        <v>100</v>
      </c>
      <c r="B39" s="2" t="s">
        <v>2492</v>
      </c>
      <c r="C39" s="2" t="s">
        <v>2493</v>
      </c>
      <c r="D39" s="2" t="s">
        <v>2427</v>
      </c>
      <c r="E39" s="2" t="s">
        <v>618</v>
      </c>
      <c r="F39" s="2" t="s">
        <v>634</v>
      </c>
      <c r="G39" s="2" t="s">
        <v>2473</v>
      </c>
      <c r="H39" s="2" t="s">
        <v>2422</v>
      </c>
      <c r="I39" s="2" t="s">
        <v>2381</v>
      </c>
      <c r="J39" s="2" t="s">
        <v>2466</v>
      </c>
      <c r="K39" s="2" t="s">
        <v>249</v>
      </c>
      <c r="L39" s="2" t="s">
        <v>2424</v>
      </c>
      <c r="M39" s="2">
        <v>177.606267</v>
      </c>
      <c r="N39" s="2">
        <v>-18.097373999999999</v>
      </c>
    </row>
    <row r="40" spans="1:14">
      <c r="A40" s="2" t="s">
        <v>100</v>
      </c>
      <c r="B40" s="2" t="s">
        <v>2492</v>
      </c>
      <c r="C40" s="2" t="s">
        <v>2494</v>
      </c>
      <c r="D40" s="2" t="s">
        <v>2408</v>
      </c>
      <c r="E40" s="2" t="s">
        <v>618</v>
      </c>
      <c r="F40" s="2" t="s">
        <v>634</v>
      </c>
      <c r="G40" s="2" t="s">
        <v>2473</v>
      </c>
      <c r="H40" s="2" t="s">
        <v>2422</v>
      </c>
      <c r="I40" s="2" t="s">
        <v>2381</v>
      </c>
      <c r="J40" s="2" t="s">
        <v>2466</v>
      </c>
      <c r="K40" s="2" t="s">
        <v>249</v>
      </c>
      <c r="L40" s="2" t="s">
        <v>2424</v>
      </c>
      <c r="M40" s="2">
        <v>177.60636199999999</v>
      </c>
      <c r="N40" s="2">
        <v>-18.096357999999999</v>
      </c>
    </row>
    <row r="41" spans="1:14">
      <c r="A41" s="2" t="s">
        <v>100</v>
      </c>
      <c r="B41" s="2" t="s">
        <v>2495</v>
      </c>
      <c r="C41" s="2" t="s">
        <v>2496</v>
      </c>
      <c r="D41" s="2" t="s">
        <v>2408</v>
      </c>
      <c r="E41" s="2" t="s">
        <v>618</v>
      </c>
      <c r="F41" s="2" t="s">
        <v>118</v>
      </c>
      <c r="G41" s="2" t="s">
        <v>2483</v>
      </c>
      <c r="H41" s="2" t="s">
        <v>2422</v>
      </c>
      <c r="I41" s="2" t="s">
        <v>2381</v>
      </c>
      <c r="J41" s="2" t="s">
        <v>2466</v>
      </c>
      <c r="K41" s="2" t="s">
        <v>249</v>
      </c>
      <c r="L41" s="2" t="s">
        <v>2424</v>
      </c>
      <c r="M41" s="2">
        <v>177.61944700000001</v>
      </c>
      <c r="N41" s="2">
        <v>-18.189114</v>
      </c>
    </row>
    <row r="42" spans="1:14">
      <c r="A42" s="2" t="s">
        <v>100</v>
      </c>
      <c r="B42" s="2" t="s">
        <v>2497</v>
      </c>
      <c r="C42" s="2" t="s">
        <v>2498</v>
      </c>
      <c r="D42" s="2" t="s">
        <v>2408</v>
      </c>
      <c r="E42" s="2" t="s">
        <v>618</v>
      </c>
      <c r="F42" s="2" t="s">
        <v>100</v>
      </c>
      <c r="G42" s="2" t="s">
        <v>2465</v>
      </c>
      <c r="H42" s="2" t="s">
        <v>2422</v>
      </c>
      <c r="I42" s="2" t="s">
        <v>2381</v>
      </c>
      <c r="J42" s="2" t="s">
        <v>2466</v>
      </c>
      <c r="K42" s="2" t="s">
        <v>249</v>
      </c>
      <c r="L42" s="2" t="s">
        <v>2424</v>
      </c>
      <c r="M42" s="2">
        <v>177.78393199999999</v>
      </c>
      <c r="N42" s="2">
        <v>-18.229385000000001</v>
      </c>
    </row>
    <row r="43" spans="1:14">
      <c r="A43" s="2" t="s">
        <v>100</v>
      </c>
      <c r="B43" s="2" t="s">
        <v>2499</v>
      </c>
      <c r="C43" s="2" t="s">
        <v>2500</v>
      </c>
      <c r="D43" s="2" t="s">
        <v>2408</v>
      </c>
      <c r="E43" s="2" t="s">
        <v>618</v>
      </c>
      <c r="F43" s="2" t="s">
        <v>634</v>
      </c>
      <c r="G43" s="2" t="s">
        <v>2473</v>
      </c>
      <c r="H43" s="2" t="s">
        <v>2422</v>
      </c>
      <c r="I43" s="2" t="s">
        <v>2381</v>
      </c>
      <c r="J43" s="2" t="s">
        <v>2466</v>
      </c>
      <c r="K43" s="2" t="s">
        <v>249</v>
      </c>
      <c r="L43" s="2" t="s">
        <v>2424</v>
      </c>
      <c r="M43" s="2">
        <v>177.56231700000001</v>
      </c>
      <c r="N43" s="2">
        <v>-18.094382</v>
      </c>
    </row>
    <row r="44" spans="1:14">
      <c r="A44" s="2" t="s">
        <v>100</v>
      </c>
      <c r="B44" s="2" t="s">
        <v>2501</v>
      </c>
      <c r="C44" s="2" t="s">
        <v>2502</v>
      </c>
      <c r="D44" s="2" t="s">
        <v>2408</v>
      </c>
      <c r="E44" s="2" t="s">
        <v>618</v>
      </c>
      <c r="F44" s="2" t="s">
        <v>634</v>
      </c>
      <c r="G44" s="2" t="s">
        <v>2473</v>
      </c>
      <c r="H44" s="2" t="s">
        <v>2422</v>
      </c>
      <c r="I44" s="2" t="s">
        <v>2381</v>
      </c>
      <c r="J44" s="2" t="s">
        <v>2466</v>
      </c>
      <c r="K44" s="2" t="s">
        <v>249</v>
      </c>
      <c r="L44" s="2" t="s">
        <v>2424</v>
      </c>
      <c r="M44" s="2">
        <v>177.53880100000001</v>
      </c>
      <c r="N44" s="2">
        <v>-18.13073</v>
      </c>
    </row>
    <row r="45" spans="1:14">
      <c r="A45" s="2" t="s">
        <v>100</v>
      </c>
      <c r="B45" s="2" t="s">
        <v>2503</v>
      </c>
      <c r="C45" s="2" t="s">
        <v>2504</v>
      </c>
      <c r="D45" s="2" t="s">
        <v>2427</v>
      </c>
      <c r="E45" s="2" t="s">
        <v>618</v>
      </c>
      <c r="F45" s="2" t="s">
        <v>118</v>
      </c>
      <c r="G45" s="2" t="s">
        <v>2483</v>
      </c>
      <c r="H45" s="2" t="s">
        <v>2422</v>
      </c>
      <c r="I45" s="2" t="s">
        <v>2381</v>
      </c>
      <c r="J45" s="2" t="s">
        <v>2466</v>
      </c>
      <c r="K45" s="2" t="s">
        <v>249</v>
      </c>
      <c r="L45" s="2" t="s">
        <v>2424</v>
      </c>
      <c r="M45" s="2">
        <v>177.731945</v>
      </c>
      <c r="N45" s="2">
        <v>-18.213246999999999</v>
      </c>
    </row>
    <row r="46" spans="1:14">
      <c r="A46" s="2" t="s">
        <v>100</v>
      </c>
      <c r="B46" s="2" t="s">
        <v>2505</v>
      </c>
      <c r="C46" s="2" t="s">
        <v>2506</v>
      </c>
      <c r="D46" s="2" t="s">
        <v>2427</v>
      </c>
      <c r="E46" s="2" t="s">
        <v>618</v>
      </c>
      <c r="F46" s="2" t="s">
        <v>100</v>
      </c>
      <c r="G46" s="2" t="s">
        <v>2465</v>
      </c>
      <c r="H46" s="2" t="s">
        <v>2422</v>
      </c>
      <c r="I46" s="2" t="s">
        <v>2381</v>
      </c>
      <c r="J46" s="2" t="s">
        <v>2466</v>
      </c>
      <c r="K46" s="2" t="s">
        <v>249</v>
      </c>
      <c r="L46" s="2" t="s">
        <v>2424</v>
      </c>
      <c r="M46" s="2">
        <v>177.770521</v>
      </c>
      <c r="N46" s="2">
        <v>-18.225821</v>
      </c>
    </row>
    <row r="47" spans="1:14">
      <c r="A47" s="2" t="s">
        <v>100</v>
      </c>
      <c r="B47" s="2" t="s">
        <v>2507</v>
      </c>
      <c r="C47" s="2" t="s">
        <v>2508</v>
      </c>
      <c r="D47" s="2" t="s">
        <v>2427</v>
      </c>
      <c r="E47" s="2" t="s">
        <v>618</v>
      </c>
      <c r="F47" s="2" t="s">
        <v>634</v>
      </c>
      <c r="G47" s="2" t="s">
        <v>2473</v>
      </c>
      <c r="H47" s="2" t="s">
        <v>2422</v>
      </c>
      <c r="I47" s="2" t="s">
        <v>2381</v>
      </c>
      <c r="J47" s="2" t="s">
        <v>2466</v>
      </c>
      <c r="K47" s="2" t="s">
        <v>249</v>
      </c>
      <c r="L47" s="2" t="s">
        <v>2424</v>
      </c>
      <c r="M47" s="2">
        <v>177.60894400000001</v>
      </c>
      <c r="N47" s="2">
        <v>-18.092891999999999</v>
      </c>
    </row>
    <row r="48" spans="1:14">
      <c r="A48" s="2" t="s">
        <v>100</v>
      </c>
      <c r="B48" s="2" t="s">
        <v>2507</v>
      </c>
      <c r="C48" s="2" t="s">
        <v>2509</v>
      </c>
      <c r="D48" s="2" t="s">
        <v>2408</v>
      </c>
      <c r="E48" s="2" t="s">
        <v>618</v>
      </c>
      <c r="F48" s="2" t="s">
        <v>634</v>
      </c>
      <c r="G48" s="2" t="s">
        <v>2473</v>
      </c>
      <c r="H48" s="2" t="s">
        <v>2422</v>
      </c>
      <c r="I48" s="2" t="s">
        <v>2381</v>
      </c>
      <c r="J48" s="2" t="s">
        <v>2466</v>
      </c>
      <c r="K48" s="2" t="s">
        <v>249</v>
      </c>
      <c r="L48" s="2" t="s">
        <v>2424</v>
      </c>
      <c r="M48" s="2">
        <v>177.609073</v>
      </c>
      <c r="N48" s="2">
        <v>-18.09233</v>
      </c>
    </row>
    <row r="49" spans="1:14">
      <c r="A49" s="2" t="s">
        <v>100</v>
      </c>
      <c r="B49" s="2" t="s">
        <v>2510</v>
      </c>
      <c r="C49" s="2" t="s">
        <v>2511</v>
      </c>
      <c r="D49" s="2" t="s">
        <v>2408</v>
      </c>
      <c r="E49" s="2" t="s">
        <v>618</v>
      </c>
      <c r="F49" s="2" t="s">
        <v>634</v>
      </c>
      <c r="G49" s="2" t="s">
        <v>2473</v>
      </c>
      <c r="H49" s="2" t="s">
        <v>2422</v>
      </c>
      <c r="I49" s="2" t="s">
        <v>2381</v>
      </c>
      <c r="J49" s="2" t="s">
        <v>2466</v>
      </c>
      <c r="K49" s="2" t="s">
        <v>249</v>
      </c>
      <c r="L49" s="2" t="s">
        <v>2424</v>
      </c>
      <c r="M49" s="2">
        <v>177.54492400000001</v>
      </c>
      <c r="N49" s="2">
        <v>-18.096706000000001</v>
      </c>
    </row>
    <row r="50" spans="1:14">
      <c r="A50" s="2" t="s">
        <v>100</v>
      </c>
      <c r="B50" s="2" t="s">
        <v>2512</v>
      </c>
      <c r="C50" s="2" t="s">
        <v>2513</v>
      </c>
      <c r="D50" s="2" t="s">
        <v>2427</v>
      </c>
      <c r="E50" s="2" t="s">
        <v>618</v>
      </c>
      <c r="F50" s="2" t="s">
        <v>118</v>
      </c>
      <c r="G50" s="2" t="s">
        <v>2483</v>
      </c>
      <c r="H50" s="2" t="s">
        <v>2422</v>
      </c>
      <c r="I50" s="2" t="s">
        <v>2381</v>
      </c>
      <c r="J50" s="2" t="s">
        <v>2466</v>
      </c>
      <c r="K50" s="2" t="s">
        <v>249</v>
      </c>
      <c r="L50" s="2" t="s">
        <v>2424</v>
      </c>
      <c r="M50" s="2">
        <v>177.73124899999999</v>
      </c>
      <c r="N50" s="2">
        <v>-18.216017000000001</v>
      </c>
    </row>
    <row r="51" spans="1:14">
      <c r="A51" s="2" t="s">
        <v>100</v>
      </c>
      <c r="B51" s="2" t="s">
        <v>2514</v>
      </c>
      <c r="C51" s="2" t="s">
        <v>2515</v>
      </c>
      <c r="D51" s="2" t="s">
        <v>2427</v>
      </c>
      <c r="E51" s="2" t="s">
        <v>618</v>
      </c>
      <c r="F51" s="2" t="s">
        <v>634</v>
      </c>
      <c r="G51" s="2" t="s">
        <v>2473</v>
      </c>
      <c r="H51" s="2" t="s">
        <v>2422</v>
      </c>
      <c r="I51" s="2" t="s">
        <v>2381</v>
      </c>
      <c r="J51" s="2" t="s">
        <v>2466</v>
      </c>
      <c r="K51" s="2" t="s">
        <v>249</v>
      </c>
      <c r="L51" s="2" t="s">
        <v>2424</v>
      </c>
      <c r="M51" s="2">
        <v>177.58522099999999</v>
      </c>
      <c r="N51" s="2">
        <v>-18.180333999999998</v>
      </c>
    </row>
    <row r="52" spans="1:14">
      <c r="A52" s="2" t="s">
        <v>100</v>
      </c>
      <c r="B52" s="2" t="s">
        <v>2516</v>
      </c>
      <c r="C52" s="2" t="s">
        <v>2517</v>
      </c>
      <c r="D52" s="2" t="s">
        <v>2408</v>
      </c>
      <c r="E52" s="2" t="s">
        <v>618</v>
      </c>
      <c r="F52" s="2" t="s">
        <v>100</v>
      </c>
      <c r="G52" s="2" t="s">
        <v>2465</v>
      </c>
      <c r="H52" s="2" t="s">
        <v>2422</v>
      </c>
      <c r="I52" s="2" t="s">
        <v>2381</v>
      </c>
      <c r="J52" s="2" t="s">
        <v>2466</v>
      </c>
      <c r="K52" s="2" t="s">
        <v>249</v>
      </c>
      <c r="L52" s="2" t="s">
        <v>2424</v>
      </c>
      <c r="M52" s="2">
        <v>177.64516499999999</v>
      </c>
      <c r="N52" s="2">
        <v>-18.126080000000002</v>
      </c>
    </row>
    <row r="53" spans="1:14">
      <c r="A53" s="2" t="s">
        <v>100</v>
      </c>
      <c r="B53" s="2" t="s">
        <v>2518</v>
      </c>
      <c r="C53" s="2" t="s">
        <v>2519</v>
      </c>
      <c r="D53" s="2" t="s">
        <v>2427</v>
      </c>
      <c r="E53" s="2" t="s">
        <v>618</v>
      </c>
      <c r="F53" s="2" t="s">
        <v>100</v>
      </c>
      <c r="G53" s="2" t="s">
        <v>2465</v>
      </c>
      <c r="H53" s="2" t="s">
        <v>2422</v>
      </c>
      <c r="I53" s="2" t="s">
        <v>2381</v>
      </c>
      <c r="J53" s="2" t="s">
        <v>2466</v>
      </c>
      <c r="K53" s="2" t="s">
        <v>249</v>
      </c>
      <c r="L53" s="2" t="s">
        <v>2424</v>
      </c>
      <c r="M53" s="2">
        <v>177.76549700000001</v>
      </c>
      <c r="N53" s="2">
        <v>-18.224889999999998</v>
      </c>
    </row>
    <row r="54" spans="1:14">
      <c r="A54" s="2" t="s">
        <v>100</v>
      </c>
      <c r="B54" s="2" t="s">
        <v>2520</v>
      </c>
      <c r="C54" s="2" t="s">
        <v>2521</v>
      </c>
      <c r="D54" s="2" t="s">
        <v>2427</v>
      </c>
      <c r="E54" s="2" t="s">
        <v>618</v>
      </c>
      <c r="F54" s="2" t="s">
        <v>100</v>
      </c>
      <c r="G54" s="2" t="s">
        <v>2465</v>
      </c>
      <c r="H54" s="2" t="s">
        <v>2422</v>
      </c>
      <c r="I54" s="2" t="s">
        <v>2381</v>
      </c>
      <c r="J54" s="2" t="s">
        <v>2466</v>
      </c>
      <c r="K54" s="2" t="s">
        <v>249</v>
      </c>
      <c r="L54" s="2" t="s">
        <v>2424</v>
      </c>
      <c r="M54" s="2">
        <v>177.62348600000001</v>
      </c>
      <c r="N54" s="2">
        <v>-18.073058</v>
      </c>
    </row>
    <row r="55" spans="1:14">
      <c r="A55" s="2" t="s">
        <v>100</v>
      </c>
      <c r="B55" s="2" t="s">
        <v>2520</v>
      </c>
      <c r="C55" s="2" t="s">
        <v>2522</v>
      </c>
      <c r="D55" s="2" t="s">
        <v>2427</v>
      </c>
      <c r="E55" s="2" t="s">
        <v>618</v>
      </c>
      <c r="F55" s="2" t="s">
        <v>634</v>
      </c>
      <c r="G55" s="2" t="s">
        <v>2473</v>
      </c>
      <c r="H55" s="2" t="s">
        <v>2422</v>
      </c>
      <c r="I55" s="2" t="s">
        <v>2381</v>
      </c>
      <c r="J55" s="2" t="s">
        <v>2466</v>
      </c>
      <c r="K55" s="2" t="s">
        <v>249</v>
      </c>
      <c r="L55" s="2" t="s">
        <v>2424</v>
      </c>
      <c r="M55" s="2">
        <v>177.59612200000001</v>
      </c>
      <c r="N55" s="2">
        <v>-18.173507000000001</v>
      </c>
    </row>
    <row r="56" spans="1:14">
      <c r="A56" s="2" t="s">
        <v>100</v>
      </c>
      <c r="B56" s="2" t="s">
        <v>2523</v>
      </c>
      <c r="C56" s="2" t="s">
        <v>2524</v>
      </c>
      <c r="D56" s="2" t="s">
        <v>2408</v>
      </c>
      <c r="E56" s="2" t="s">
        <v>618</v>
      </c>
      <c r="F56" s="2" t="s">
        <v>118</v>
      </c>
      <c r="G56" s="2" t="s">
        <v>2483</v>
      </c>
      <c r="H56" s="2" t="s">
        <v>2422</v>
      </c>
      <c r="I56" s="2" t="s">
        <v>2381</v>
      </c>
      <c r="J56" s="2" t="s">
        <v>2466</v>
      </c>
      <c r="K56" s="2" t="s">
        <v>249</v>
      </c>
      <c r="L56" s="2" t="s">
        <v>2424</v>
      </c>
      <c r="M56" s="2">
        <v>177.657072</v>
      </c>
      <c r="N56" s="2">
        <v>-18.196366000000001</v>
      </c>
    </row>
    <row r="57" spans="1:14">
      <c r="A57" s="2" t="s">
        <v>100</v>
      </c>
      <c r="B57" s="2" t="s">
        <v>2525</v>
      </c>
      <c r="C57" s="2" t="s">
        <v>2526</v>
      </c>
      <c r="D57" s="2" t="s">
        <v>2427</v>
      </c>
      <c r="E57" s="2" t="s">
        <v>618</v>
      </c>
      <c r="F57" s="2" t="s">
        <v>118</v>
      </c>
      <c r="G57" s="2" t="s">
        <v>2483</v>
      </c>
      <c r="H57" s="2" t="s">
        <v>2422</v>
      </c>
      <c r="I57" s="2" t="s">
        <v>2381</v>
      </c>
      <c r="J57" s="2" t="s">
        <v>2466</v>
      </c>
      <c r="K57" s="2" t="s">
        <v>249</v>
      </c>
      <c r="L57" s="2" t="s">
        <v>2424</v>
      </c>
      <c r="M57" s="2">
        <v>177.670444</v>
      </c>
      <c r="N57" s="2">
        <v>-18.201304</v>
      </c>
    </row>
    <row r="58" spans="1:14">
      <c r="A58" s="2" t="s">
        <v>100</v>
      </c>
      <c r="B58" s="2" t="s">
        <v>2527</v>
      </c>
      <c r="C58" s="2" t="s">
        <v>2528</v>
      </c>
      <c r="D58" s="2" t="s">
        <v>2408</v>
      </c>
      <c r="E58" s="2" t="s">
        <v>618</v>
      </c>
      <c r="F58" s="2" t="s">
        <v>634</v>
      </c>
      <c r="G58" s="2" t="s">
        <v>2473</v>
      </c>
      <c r="H58" s="2" t="s">
        <v>2422</v>
      </c>
      <c r="I58" s="2" t="s">
        <v>2381</v>
      </c>
      <c r="J58" s="2" t="s">
        <v>2466</v>
      </c>
      <c r="K58" s="2" t="s">
        <v>249</v>
      </c>
      <c r="L58" s="2" t="s">
        <v>2424</v>
      </c>
      <c r="M58" s="2">
        <v>177.604692</v>
      </c>
      <c r="N58" s="2">
        <v>-18.182558</v>
      </c>
    </row>
    <row r="59" spans="1:14">
      <c r="A59" s="2" t="s">
        <v>100</v>
      </c>
      <c r="B59" s="2" t="s">
        <v>2529</v>
      </c>
      <c r="C59" s="2" t="s">
        <v>2530</v>
      </c>
      <c r="D59" s="2" t="s">
        <v>2427</v>
      </c>
      <c r="E59" s="2" t="s">
        <v>618</v>
      </c>
      <c r="F59" s="2" t="s">
        <v>118</v>
      </c>
      <c r="G59" s="2" t="s">
        <v>2483</v>
      </c>
      <c r="H59" s="2" t="s">
        <v>2422</v>
      </c>
      <c r="I59" s="2" t="s">
        <v>2381</v>
      </c>
      <c r="J59" s="2" t="s">
        <v>2466</v>
      </c>
      <c r="K59" s="2" t="s">
        <v>249</v>
      </c>
      <c r="L59" s="2" t="s">
        <v>2424</v>
      </c>
      <c r="M59" s="2">
        <v>177.70977600000001</v>
      </c>
      <c r="N59" s="2">
        <v>-18.212916</v>
      </c>
    </row>
    <row r="60" spans="1:14">
      <c r="A60" s="2" t="s">
        <v>100</v>
      </c>
      <c r="B60" s="2" t="s">
        <v>2531</v>
      </c>
      <c r="C60" s="2" t="s">
        <v>2532</v>
      </c>
      <c r="D60" s="2" t="s">
        <v>2427</v>
      </c>
      <c r="E60" s="2" t="s">
        <v>618</v>
      </c>
      <c r="F60" s="2" t="s">
        <v>100</v>
      </c>
      <c r="G60" s="2" t="s">
        <v>2465</v>
      </c>
      <c r="H60" s="2" t="s">
        <v>2422</v>
      </c>
      <c r="I60" s="2" t="s">
        <v>2381</v>
      </c>
      <c r="J60" s="2" t="s">
        <v>2466</v>
      </c>
      <c r="K60" s="2" t="s">
        <v>249</v>
      </c>
      <c r="L60" s="2" t="s">
        <v>2424</v>
      </c>
      <c r="M60" s="2">
        <v>177.63004100000001</v>
      </c>
      <c r="N60" s="2">
        <v>-18.139969000000001</v>
      </c>
    </row>
    <row r="61" spans="1:14">
      <c r="A61" s="2" t="s">
        <v>100</v>
      </c>
      <c r="B61" s="2" t="s">
        <v>2533</v>
      </c>
      <c r="C61" s="2" t="s">
        <v>2534</v>
      </c>
      <c r="D61" s="2" t="s">
        <v>2427</v>
      </c>
      <c r="E61" s="2" t="s">
        <v>618</v>
      </c>
      <c r="F61" s="2" t="s">
        <v>100</v>
      </c>
      <c r="G61" s="2" t="s">
        <v>2465</v>
      </c>
      <c r="H61" s="2" t="s">
        <v>2422</v>
      </c>
      <c r="I61" s="2" t="s">
        <v>2381</v>
      </c>
      <c r="J61" s="2" t="s">
        <v>2466</v>
      </c>
      <c r="K61" s="2" t="s">
        <v>249</v>
      </c>
      <c r="L61" s="2" t="s">
        <v>2424</v>
      </c>
      <c r="M61" s="2">
        <v>177.63086999999999</v>
      </c>
      <c r="N61" s="2">
        <v>-18.13871</v>
      </c>
    </row>
    <row r="62" spans="1:14">
      <c r="A62" s="2" t="s">
        <v>100</v>
      </c>
      <c r="B62" s="2" t="s">
        <v>231</v>
      </c>
      <c r="C62" s="2" t="s">
        <v>2535</v>
      </c>
      <c r="D62" s="2" t="s">
        <v>2408</v>
      </c>
      <c r="E62" s="2" t="s">
        <v>618</v>
      </c>
      <c r="F62" s="2" t="s">
        <v>118</v>
      </c>
      <c r="G62" s="2" t="s">
        <v>2483</v>
      </c>
      <c r="H62" s="2" t="s">
        <v>2422</v>
      </c>
      <c r="I62" s="2" t="s">
        <v>2381</v>
      </c>
      <c r="J62" s="2" t="s">
        <v>2466</v>
      </c>
      <c r="K62" s="2" t="s">
        <v>249</v>
      </c>
      <c r="L62" s="2" t="s">
        <v>2424</v>
      </c>
      <c r="M62" s="2">
        <v>177.70995500000001</v>
      </c>
      <c r="N62" s="2">
        <v>-18.20872</v>
      </c>
    </row>
    <row r="63" spans="1:14">
      <c r="A63" s="2" t="s">
        <v>100</v>
      </c>
      <c r="B63" s="2" t="s">
        <v>2536</v>
      </c>
      <c r="C63" s="2" t="s">
        <v>2537</v>
      </c>
      <c r="D63" s="2" t="s">
        <v>2408</v>
      </c>
      <c r="E63" s="2" t="s">
        <v>618</v>
      </c>
      <c r="F63" s="2" t="s">
        <v>118</v>
      </c>
      <c r="G63" s="2" t="s">
        <v>2483</v>
      </c>
      <c r="H63" s="2" t="s">
        <v>2422</v>
      </c>
      <c r="I63" s="2" t="s">
        <v>2381</v>
      </c>
      <c r="J63" s="2" t="s">
        <v>2466</v>
      </c>
      <c r="K63" s="2" t="s">
        <v>249</v>
      </c>
      <c r="L63" s="2" t="s">
        <v>2424</v>
      </c>
      <c r="M63" s="2">
        <v>177.69136800000001</v>
      </c>
      <c r="N63" s="2">
        <v>-18.203514999999999</v>
      </c>
    </row>
    <row r="64" spans="1:14">
      <c r="A64" s="2" t="s">
        <v>100</v>
      </c>
      <c r="B64" s="2" t="s">
        <v>2538</v>
      </c>
      <c r="C64" s="2" t="s">
        <v>2539</v>
      </c>
      <c r="D64" s="2" t="s">
        <v>2427</v>
      </c>
      <c r="E64" s="2" t="s">
        <v>618</v>
      </c>
      <c r="F64" s="2" t="s">
        <v>100</v>
      </c>
      <c r="G64" s="2" t="s">
        <v>2465</v>
      </c>
      <c r="H64" s="2" t="s">
        <v>2422</v>
      </c>
      <c r="I64" s="2" t="s">
        <v>2381</v>
      </c>
      <c r="J64" s="2" t="s">
        <v>2466</v>
      </c>
      <c r="K64" s="2" t="s">
        <v>249</v>
      </c>
      <c r="L64" s="2" t="s">
        <v>2424</v>
      </c>
      <c r="M64" s="2">
        <v>177.78178700000001</v>
      </c>
      <c r="N64" s="2">
        <v>-18.228829999999999</v>
      </c>
    </row>
    <row r="65" spans="1:14">
      <c r="A65" s="2" t="s">
        <v>100</v>
      </c>
      <c r="B65" s="2" t="s">
        <v>2540</v>
      </c>
      <c r="C65" s="2" t="s">
        <v>2541</v>
      </c>
      <c r="D65" s="2" t="s">
        <v>2408</v>
      </c>
      <c r="E65" s="2" t="s">
        <v>618</v>
      </c>
      <c r="F65" s="2" t="s">
        <v>100</v>
      </c>
      <c r="G65" s="2" t="s">
        <v>2465</v>
      </c>
      <c r="H65" s="2" t="s">
        <v>2422</v>
      </c>
      <c r="I65" s="2" t="s">
        <v>2381</v>
      </c>
      <c r="J65" s="2" t="s">
        <v>2466</v>
      </c>
      <c r="K65" s="2" t="s">
        <v>249</v>
      </c>
      <c r="L65" s="2" t="s">
        <v>2424</v>
      </c>
      <c r="M65" s="2">
        <v>177.638262</v>
      </c>
      <c r="N65" s="2">
        <v>-18.125627000000001</v>
      </c>
    </row>
    <row r="66" spans="1:14">
      <c r="A66" s="2" t="s">
        <v>100</v>
      </c>
      <c r="B66" s="2" t="s">
        <v>2542</v>
      </c>
      <c r="C66" s="2" t="s">
        <v>2543</v>
      </c>
      <c r="D66" s="2" t="s">
        <v>2427</v>
      </c>
      <c r="E66" s="2" t="s">
        <v>618</v>
      </c>
      <c r="F66" s="2" t="s">
        <v>118</v>
      </c>
      <c r="G66" s="2" t="s">
        <v>2483</v>
      </c>
      <c r="H66" s="2" t="s">
        <v>2422</v>
      </c>
      <c r="I66" s="2" t="s">
        <v>2381</v>
      </c>
      <c r="J66" s="2" t="s">
        <v>2466</v>
      </c>
      <c r="K66" s="2" t="s">
        <v>249</v>
      </c>
      <c r="L66" s="2" t="s">
        <v>2424</v>
      </c>
      <c r="M66" s="2">
        <v>177.72921299999999</v>
      </c>
      <c r="N66" s="2">
        <v>-18.214656999999999</v>
      </c>
    </row>
    <row r="67" spans="1:14">
      <c r="A67" s="2" t="s">
        <v>100</v>
      </c>
      <c r="B67" s="2" t="s">
        <v>2544</v>
      </c>
      <c r="C67" s="2" t="s">
        <v>2545</v>
      </c>
      <c r="D67" s="2" t="s">
        <v>2408</v>
      </c>
      <c r="E67" s="2" t="s">
        <v>618</v>
      </c>
      <c r="F67" s="2" t="s">
        <v>634</v>
      </c>
      <c r="G67" s="2" t="s">
        <v>2473</v>
      </c>
      <c r="H67" s="2" t="s">
        <v>2422</v>
      </c>
      <c r="I67" s="2" t="s">
        <v>2381</v>
      </c>
      <c r="J67" s="2" t="s">
        <v>2466</v>
      </c>
      <c r="K67" s="2" t="s">
        <v>249</v>
      </c>
      <c r="L67" s="2" t="s">
        <v>2424</v>
      </c>
      <c r="M67" s="2">
        <v>177.569547</v>
      </c>
      <c r="N67" s="2">
        <v>-18.131892000000001</v>
      </c>
    </row>
    <row r="68" spans="1:14">
      <c r="A68" s="2" t="s">
        <v>68</v>
      </c>
      <c r="B68" s="2" t="s">
        <v>154</v>
      </c>
      <c r="C68" s="2" t="s">
        <v>2546</v>
      </c>
      <c r="D68" s="2" t="s">
        <v>2408</v>
      </c>
      <c r="E68" s="2" t="s">
        <v>607</v>
      </c>
      <c r="F68" s="2" t="s">
        <v>68</v>
      </c>
      <c r="G68" s="2" t="s">
        <v>2547</v>
      </c>
      <c r="H68" s="2" t="s">
        <v>68</v>
      </c>
      <c r="I68" s="2" t="s">
        <v>28</v>
      </c>
      <c r="J68" s="2" t="s">
        <v>2548</v>
      </c>
      <c r="K68" s="2" t="s">
        <v>243</v>
      </c>
      <c r="L68" s="2" t="s">
        <v>2549</v>
      </c>
      <c r="M68" s="2">
        <v>179.17708500000001</v>
      </c>
      <c r="N68" s="2">
        <v>-17.788634999999999</v>
      </c>
    </row>
    <row r="69" spans="1:14">
      <c r="A69" s="2" t="s">
        <v>68</v>
      </c>
      <c r="B69" s="2" t="s">
        <v>156</v>
      </c>
      <c r="C69" s="2" t="s">
        <v>2550</v>
      </c>
      <c r="D69" s="2" t="s">
        <v>2408</v>
      </c>
      <c r="E69" s="2" t="s">
        <v>607</v>
      </c>
      <c r="F69" s="2" t="s">
        <v>68</v>
      </c>
      <c r="G69" s="2" t="s">
        <v>2547</v>
      </c>
      <c r="H69" s="2" t="s">
        <v>68</v>
      </c>
      <c r="I69" s="2" t="s">
        <v>28</v>
      </c>
      <c r="J69" s="2" t="s">
        <v>2548</v>
      </c>
      <c r="K69" s="2" t="s">
        <v>243</v>
      </c>
      <c r="L69" s="2" t="s">
        <v>2549</v>
      </c>
      <c r="M69" s="2">
        <v>179.151048</v>
      </c>
      <c r="N69" s="2">
        <v>-17.788647000000001</v>
      </c>
    </row>
    <row r="70" spans="1:14">
      <c r="A70" s="2" t="s">
        <v>68</v>
      </c>
      <c r="B70" s="2" t="s">
        <v>159</v>
      </c>
      <c r="C70" s="2" t="s">
        <v>2551</v>
      </c>
      <c r="D70" s="2" t="s">
        <v>2427</v>
      </c>
      <c r="E70" s="2" t="s">
        <v>607</v>
      </c>
      <c r="F70" s="2" t="s">
        <v>68</v>
      </c>
      <c r="G70" s="2" t="s">
        <v>2547</v>
      </c>
      <c r="H70" s="2" t="s">
        <v>68</v>
      </c>
      <c r="I70" s="2" t="s">
        <v>28</v>
      </c>
      <c r="J70" s="2" t="s">
        <v>2548</v>
      </c>
      <c r="K70" s="2" t="s">
        <v>243</v>
      </c>
      <c r="L70" s="2" t="s">
        <v>2549</v>
      </c>
      <c r="M70" s="2">
        <v>179.16374999999999</v>
      </c>
      <c r="N70" s="2">
        <v>-17.788927000000001</v>
      </c>
    </row>
    <row r="71" spans="1:14">
      <c r="A71" s="2" t="s">
        <v>68</v>
      </c>
      <c r="B71" s="2" t="s">
        <v>132</v>
      </c>
      <c r="C71" s="2" t="s">
        <v>2552</v>
      </c>
      <c r="D71" s="2" t="s">
        <v>2408</v>
      </c>
      <c r="E71" s="2" t="s">
        <v>607</v>
      </c>
      <c r="F71" s="2" t="s">
        <v>68</v>
      </c>
      <c r="G71" s="2" t="s">
        <v>2547</v>
      </c>
      <c r="H71" s="2" t="s">
        <v>68</v>
      </c>
      <c r="I71" s="2" t="s">
        <v>28</v>
      </c>
      <c r="J71" s="2" t="s">
        <v>2548</v>
      </c>
      <c r="K71" s="2" t="s">
        <v>243</v>
      </c>
      <c r="L71" s="2" t="s">
        <v>2549</v>
      </c>
      <c r="M71" s="2">
        <v>179.16975600000001</v>
      </c>
      <c r="N71" s="2">
        <v>-17.775590000000001</v>
      </c>
    </row>
    <row r="72" spans="1:14">
      <c r="A72" s="2" t="s">
        <v>68</v>
      </c>
      <c r="B72" s="2" t="s">
        <v>179</v>
      </c>
      <c r="C72" s="2" t="s">
        <v>2553</v>
      </c>
      <c r="D72" s="2" t="s">
        <v>2427</v>
      </c>
      <c r="E72" s="2" t="s">
        <v>607</v>
      </c>
      <c r="F72" s="2" t="s">
        <v>68</v>
      </c>
      <c r="G72" s="2" t="s">
        <v>2547</v>
      </c>
      <c r="H72" s="2" t="s">
        <v>68</v>
      </c>
      <c r="I72" s="2" t="s">
        <v>28</v>
      </c>
      <c r="J72" s="2" t="s">
        <v>2548</v>
      </c>
      <c r="K72" s="2" t="s">
        <v>243</v>
      </c>
      <c r="L72" s="2" t="s">
        <v>2549</v>
      </c>
      <c r="M72" s="2">
        <v>179.151252</v>
      </c>
      <c r="N72" s="2">
        <v>-17.782978</v>
      </c>
    </row>
    <row r="73" spans="1:14">
      <c r="A73" s="2" t="s">
        <v>68</v>
      </c>
      <c r="B73" s="2" t="s">
        <v>179</v>
      </c>
      <c r="C73" s="2" t="s">
        <v>2554</v>
      </c>
      <c r="D73" s="2" t="s">
        <v>2408</v>
      </c>
      <c r="E73" s="2" t="s">
        <v>607</v>
      </c>
      <c r="F73" s="2" t="s">
        <v>68</v>
      </c>
      <c r="G73" s="2" t="s">
        <v>2547</v>
      </c>
      <c r="H73" s="2" t="s">
        <v>68</v>
      </c>
      <c r="I73" s="2" t="s">
        <v>28</v>
      </c>
      <c r="J73" s="2" t="s">
        <v>2548</v>
      </c>
      <c r="K73" s="2" t="s">
        <v>243</v>
      </c>
      <c r="L73" s="2" t="s">
        <v>2549</v>
      </c>
      <c r="M73" s="2">
        <v>179.15150700000001</v>
      </c>
      <c r="N73" s="2">
        <v>-17.782357999999999</v>
      </c>
    </row>
    <row r="74" spans="1:14">
      <c r="A74" s="2" t="s">
        <v>47</v>
      </c>
      <c r="B74" s="2" t="s">
        <v>47</v>
      </c>
      <c r="C74" s="2" t="s">
        <v>2555</v>
      </c>
      <c r="D74" s="2" t="s">
        <v>2408</v>
      </c>
      <c r="E74" s="2" t="s">
        <v>566</v>
      </c>
      <c r="F74" s="2" t="s">
        <v>47</v>
      </c>
      <c r="G74" s="2" t="s">
        <v>2556</v>
      </c>
      <c r="H74" s="2" t="s">
        <v>2557</v>
      </c>
      <c r="I74" s="2" t="s">
        <v>25</v>
      </c>
      <c r="J74" s="2" t="s">
        <v>2558</v>
      </c>
      <c r="K74" s="2" t="s">
        <v>251</v>
      </c>
      <c r="L74" s="2" t="s">
        <v>2559</v>
      </c>
      <c r="M74" s="2">
        <v>178.615376</v>
      </c>
      <c r="N74" s="2">
        <v>-17.972370999999999</v>
      </c>
    </row>
    <row r="75" spans="1:14">
      <c r="A75" s="2" t="s">
        <v>47</v>
      </c>
      <c r="B75" s="2" t="s">
        <v>2560</v>
      </c>
      <c r="C75" s="2" t="s">
        <v>2561</v>
      </c>
      <c r="D75" s="2" t="s">
        <v>2427</v>
      </c>
      <c r="E75" s="2" t="s">
        <v>566</v>
      </c>
      <c r="F75" s="2" t="s">
        <v>131</v>
      </c>
      <c r="G75" s="2" t="s">
        <v>2562</v>
      </c>
      <c r="H75" s="2" t="s">
        <v>2422</v>
      </c>
      <c r="I75" s="2" t="s">
        <v>25</v>
      </c>
      <c r="J75" s="2" t="s">
        <v>2558</v>
      </c>
      <c r="K75" s="2" t="s">
        <v>251</v>
      </c>
      <c r="L75" s="2" t="s">
        <v>2559</v>
      </c>
      <c r="M75" s="2">
        <v>178.538464</v>
      </c>
      <c r="N75" s="2">
        <v>-18.000769999999999</v>
      </c>
    </row>
    <row r="76" spans="1:14">
      <c r="A76" s="2" t="s">
        <v>47</v>
      </c>
      <c r="B76" s="2" t="s">
        <v>2563</v>
      </c>
      <c r="C76" s="2" t="s">
        <v>2564</v>
      </c>
      <c r="D76" s="2" t="s">
        <v>2408</v>
      </c>
      <c r="E76" s="2" t="s">
        <v>566</v>
      </c>
      <c r="F76" s="2" t="s">
        <v>47</v>
      </c>
      <c r="G76" s="2" t="s">
        <v>2556</v>
      </c>
      <c r="H76" s="2" t="s">
        <v>2422</v>
      </c>
      <c r="I76" s="2" t="s">
        <v>25</v>
      </c>
      <c r="J76" s="2" t="s">
        <v>2558</v>
      </c>
      <c r="K76" s="2" t="s">
        <v>251</v>
      </c>
      <c r="L76" s="2" t="s">
        <v>2559</v>
      </c>
      <c r="M76" s="2">
        <v>178.62348600000001</v>
      </c>
      <c r="N76" s="2">
        <v>-17.996755</v>
      </c>
    </row>
    <row r="77" spans="1:14">
      <c r="A77" s="2" t="s">
        <v>47</v>
      </c>
      <c r="B77" s="2" t="s">
        <v>116</v>
      </c>
      <c r="C77" s="2" t="s">
        <v>2565</v>
      </c>
      <c r="D77" s="2" t="s">
        <v>2408</v>
      </c>
      <c r="E77" s="2" t="s">
        <v>566</v>
      </c>
      <c r="F77" s="2" t="s">
        <v>116</v>
      </c>
      <c r="G77" s="2" t="s">
        <v>2566</v>
      </c>
      <c r="H77" s="2" t="s">
        <v>2422</v>
      </c>
      <c r="I77" s="2" t="s">
        <v>25</v>
      </c>
      <c r="J77" s="2" t="s">
        <v>2558</v>
      </c>
      <c r="K77" s="2" t="s">
        <v>251</v>
      </c>
      <c r="L77" s="2" t="s">
        <v>2559</v>
      </c>
      <c r="M77" s="2">
        <v>178.611377</v>
      </c>
      <c r="N77" s="2">
        <v>-18.017976000000001</v>
      </c>
    </row>
    <row r="78" spans="1:14">
      <c r="A78" s="2" t="s">
        <v>47</v>
      </c>
      <c r="B78" s="2" t="s">
        <v>2567</v>
      </c>
      <c r="C78" s="2" t="s">
        <v>2568</v>
      </c>
      <c r="D78" s="2" t="s">
        <v>2408</v>
      </c>
      <c r="E78" s="2" t="s">
        <v>566</v>
      </c>
      <c r="F78" s="2" t="s">
        <v>47</v>
      </c>
      <c r="G78" s="2" t="s">
        <v>2556</v>
      </c>
      <c r="H78" s="2" t="s">
        <v>2422</v>
      </c>
      <c r="I78" s="2" t="s">
        <v>25</v>
      </c>
      <c r="J78" s="2" t="s">
        <v>2558</v>
      </c>
      <c r="K78" s="2" t="s">
        <v>251</v>
      </c>
      <c r="L78" s="2" t="s">
        <v>2559</v>
      </c>
      <c r="M78" s="2">
        <v>178.69057699999999</v>
      </c>
      <c r="N78" s="2">
        <v>-18.003150000000002</v>
      </c>
    </row>
    <row r="79" spans="1:14">
      <c r="A79" s="2" t="s">
        <v>47</v>
      </c>
      <c r="B79" s="2" t="s">
        <v>2569</v>
      </c>
      <c r="C79" s="2" t="s">
        <v>2570</v>
      </c>
      <c r="D79" s="2" t="s">
        <v>2408</v>
      </c>
      <c r="E79" s="2" t="s">
        <v>566</v>
      </c>
      <c r="F79" s="2" t="s">
        <v>47</v>
      </c>
      <c r="G79" s="2" t="s">
        <v>2556</v>
      </c>
      <c r="H79" s="2" t="s">
        <v>2422</v>
      </c>
      <c r="I79" s="2" t="s">
        <v>25</v>
      </c>
      <c r="J79" s="2" t="s">
        <v>2558</v>
      </c>
      <c r="K79" s="2" t="s">
        <v>251</v>
      </c>
      <c r="L79" s="2" t="s">
        <v>2559</v>
      </c>
      <c r="M79" s="2">
        <v>178.67952700000001</v>
      </c>
      <c r="N79" s="2">
        <v>-18.055188000000001</v>
      </c>
    </row>
    <row r="80" spans="1:14">
      <c r="A80" s="2" t="s">
        <v>47</v>
      </c>
      <c r="B80" s="2" t="s">
        <v>118</v>
      </c>
      <c r="C80" s="2" t="s">
        <v>2571</v>
      </c>
      <c r="D80" s="2" t="s">
        <v>2408</v>
      </c>
      <c r="E80" s="2" t="s">
        <v>566</v>
      </c>
      <c r="F80" s="2" t="s">
        <v>161</v>
      </c>
      <c r="G80" s="2" t="s">
        <v>2572</v>
      </c>
      <c r="H80" s="2" t="s">
        <v>2422</v>
      </c>
      <c r="I80" s="2" t="s">
        <v>25</v>
      </c>
      <c r="J80" s="2" t="s">
        <v>2558</v>
      </c>
      <c r="K80" s="2" t="s">
        <v>251</v>
      </c>
      <c r="L80" s="2" t="s">
        <v>2559</v>
      </c>
      <c r="M80" s="2">
        <v>178.589079</v>
      </c>
      <c r="N80" s="2">
        <v>-17.943885999999999</v>
      </c>
    </row>
    <row r="81" spans="1:14">
      <c r="A81" s="2" t="s">
        <v>47</v>
      </c>
      <c r="B81" s="2" t="s">
        <v>2573</v>
      </c>
      <c r="C81" s="2" t="s">
        <v>2574</v>
      </c>
      <c r="D81" s="2" t="s">
        <v>2427</v>
      </c>
      <c r="E81" s="2" t="s">
        <v>566</v>
      </c>
      <c r="F81" s="2" t="s">
        <v>138</v>
      </c>
      <c r="G81" s="2" t="s">
        <v>2575</v>
      </c>
      <c r="H81" s="2" t="s">
        <v>2422</v>
      </c>
      <c r="I81" s="2" t="s">
        <v>25</v>
      </c>
      <c r="J81" s="2" t="s">
        <v>2558</v>
      </c>
      <c r="K81" s="2" t="s">
        <v>251</v>
      </c>
      <c r="L81" s="2" t="s">
        <v>2559</v>
      </c>
      <c r="M81" s="2">
        <v>178.52776499999999</v>
      </c>
      <c r="N81" s="2">
        <v>-18.006153000000001</v>
      </c>
    </row>
    <row r="82" spans="1:14">
      <c r="A82" s="2" t="s">
        <v>47</v>
      </c>
      <c r="B82" s="2" t="s">
        <v>2576</v>
      </c>
      <c r="C82" s="2" t="s">
        <v>2577</v>
      </c>
      <c r="D82" s="2" t="s">
        <v>2408</v>
      </c>
      <c r="E82" s="2" t="s">
        <v>566</v>
      </c>
      <c r="F82" s="2" t="s">
        <v>131</v>
      </c>
      <c r="G82" s="2" t="s">
        <v>2562</v>
      </c>
      <c r="H82" s="2" t="s">
        <v>2422</v>
      </c>
      <c r="I82" s="2" t="s">
        <v>25</v>
      </c>
      <c r="J82" s="2" t="s">
        <v>2558</v>
      </c>
      <c r="K82" s="2" t="s">
        <v>251</v>
      </c>
      <c r="L82" s="2" t="s">
        <v>2559</v>
      </c>
      <c r="M82" s="2">
        <v>178.545356</v>
      </c>
      <c r="N82" s="2">
        <v>-17.955185</v>
      </c>
    </row>
    <row r="83" spans="1:14">
      <c r="A83" s="2" t="s">
        <v>47</v>
      </c>
      <c r="B83" s="2" t="s">
        <v>2578</v>
      </c>
      <c r="C83" s="2" t="s">
        <v>2579</v>
      </c>
      <c r="D83" s="2" t="s">
        <v>2427</v>
      </c>
      <c r="E83" s="2" t="s">
        <v>566</v>
      </c>
      <c r="F83" s="2" t="s">
        <v>131</v>
      </c>
      <c r="G83" s="2" t="s">
        <v>2562</v>
      </c>
      <c r="H83" s="2" t="s">
        <v>2422</v>
      </c>
      <c r="I83" s="2" t="s">
        <v>25</v>
      </c>
      <c r="J83" s="2" t="s">
        <v>2558</v>
      </c>
      <c r="K83" s="2" t="s">
        <v>251</v>
      </c>
      <c r="L83" s="2" t="s">
        <v>2559</v>
      </c>
      <c r="M83" s="2">
        <v>178.57379299999999</v>
      </c>
      <c r="N83" s="2">
        <v>-17.985309999999998</v>
      </c>
    </row>
    <row r="84" spans="1:14">
      <c r="A84" s="2" t="s">
        <v>47</v>
      </c>
      <c r="B84" s="2" t="s">
        <v>2580</v>
      </c>
      <c r="C84" s="2" t="s">
        <v>2581</v>
      </c>
      <c r="D84" s="2" t="s">
        <v>2408</v>
      </c>
      <c r="E84" s="2" t="s">
        <v>566</v>
      </c>
      <c r="F84" s="2" t="s">
        <v>161</v>
      </c>
      <c r="G84" s="2" t="s">
        <v>2572</v>
      </c>
      <c r="H84" s="2" t="s">
        <v>2422</v>
      </c>
      <c r="I84" s="2" t="s">
        <v>25</v>
      </c>
      <c r="J84" s="2" t="s">
        <v>2558</v>
      </c>
      <c r="K84" s="2" t="s">
        <v>251</v>
      </c>
      <c r="L84" s="2" t="s">
        <v>2559</v>
      </c>
      <c r="M84" s="2">
        <v>178.586793</v>
      </c>
      <c r="N84" s="2">
        <v>-17.950782</v>
      </c>
    </row>
    <row r="85" spans="1:14">
      <c r="A85" s="2" t="s">
        <v>47</v>
      </c>
      <c r="B85" s="2" t="s">
        <v>2582</v>
      </c>
      <c r="C85" s="2" t="s">
        <v>2583</v>
      </c>
      <c r="D85" s="2" t="s">
        <v>2427</v>
      </c>
      <c r="E85" s="2" t="s">
        <v>566</v>
      </c>
      <c r="F85" s="2" t="s">
        <v>116</v>
      </c>
      <c r="G85" s="2" t="s">
        <v>2566</v>
      </c>
      <c r="H85" s="2" t="s">
        <v>2422</v>
      </c>
      <c r="I85" s="2" t="s">
        <v>25</v>
      </c>
      <c r="J85" s="2" t="s">
        <v>2558</v>
      </c>
      <c r="K85" s="2" t="s">
        <v>251</v>
      </c>
      <c r="L85" s="2" t="s">
        <v>2559</v>
      </c>
      <c r="M85" s="2">
        <v>178.58148800000001</v>
      </c>
      <c r="N85" s="2">
        <v>-18.000595000000001</v>
      </c>
    </row>
    <row r="86" spans="1:14">
      <c r="A86" s="2" t="s">
        <v>47</v>
      </c>
      <c r="B86" s="2" t="s">
        <v>2584</v>
      </c>
      <c r="C86" s="2" t="s">
        <v>2585</v>
      </c>
      <c r="D86" s="2" t="s">
        <v>2408</v>
      </c>
      <c r="E86" s="2" t="s">
        <v>566</v>
      </c>
      <c r="F86" s="2" t="s">
        <v>116</v>
      </c>
      <c r="G86" s="2" t="s">
        <v>2566</v>
      </c>
      <c r="H86" s="2" t="s">
        <v>2422</v>
      </c>
      <c r="I86" s="2" t="s">
        <v>25</v>
      </c>
      <c r="J86" s="2" t="s">
        <v>2558</v>
      </c>
      <c r="K86" s="2" t="s">
        <v>251</v>
      </c>
      <c r="L86" s="2" t="s">
        <v>2559</v>
      </c>
      <c r="M86" s="2">
        <v>178.605006</v>
      </c>
      <c r="N86" s="2">
        <v>-18.009162</v>
      </c>
    </row>
    <row r="87" spans="1:14">
      <c r="A87" s="2" t="s">
        <v>47</v>
      </c>
      <c r="B87" s="2" t="s">
        <v>2586</v>
      </c>
      <c r="C87" s="2" t="s">
        <v>2587</v>
      </c>
      <c r="D87" s="2" t="s">
        <v>2408</v>
      </c>
      <c r="E87" s="2" t="s">
        <v>566</v>
      </c>
      <c r="F87" s="2" t="s">
        <v>47</v>
      </c>
      <c r="G87" s="2" t="s">
        <v>2556</v>
      </c>
      <c r="H87" s="2" t="s">
        <v>2422</v>
      </c>
      <c r="I87" s="2" t="s">
        <v>25</v>
      </c>
      <c r="J87" s="2" t="s">
        <v>2558</v>
      </c>
      <c r="K87" s="2" t="s">
        <v>251</v>
      </c>
      <c r="L87" s="2" t="s">
        <v>2559</v>
      </c>
      <c r="M87" s="2">
        <v>178.65637799999999</v>
      </c>
      <c r="N87" s="2">
        <v>-18.065522000000001</v>
      </c>
    </row>
    <row r="88" spans="1:14">
      <c r="A88" s="2" t="s">
        <v>47</v>
      </c>
      <c r="B88" s="2" t="s">
        <v>2588</v>
      </c>
      <c r="C88" s="2" t="s">
        <v>2589</v>
      </c>
      <c r="D88" s="2" t="s">
        <v>2427</v>
      </c>
      <c r="E88" s="2" t="s">
        <v>566</v>
      </c>
      <c r="F88" s="2" t="s">
        <v>47</v>
      </c>
      <c r="G88" s="2" t="s">
        <v>2556</v>
      </c>
      <c r="H88" s="2" t="s">
        <v>2422</v>
      </c>
      <c r="I88" s="2" t="s">
        <v>25</v>
      </c>
      <c r="J88" s="2" t="s">
        <v>2558</v>
      </c>
      <c r="K88" s="2" t="s">
        <v>251</v>
      </c>
      <c r="L88" s="2" t="s">
        <v>2559</v>
      </c>
      <c r="M88" s="2">
        <v>178.592229</v>
      </c>
      <c r="N88" s="2">
        <v>-17.954031000000001</v>
      </c>
    </row>
    <row r="89" spans="1:14">
      <c r="A89" s="2" t="s">
        <v>47</v>
      </c>
      <c r="B89" s="2" t="s">
        <v>123</v>
      </c>
      <c r="C89" s="2" t="s">
        <v>2590</v>
      </c>
      <c r="D89" s="2" t="s">
        <v>2408</v>
      </c>
      <c r="E89" s="2" t="s">
        <v>566</v>
      </c>
      <c r="F89" s="2" t="s">
        <v>47</v>
      </c>
      <c r="G89" s="2" t="s">
        <v>2556</v>
      </c>
      <c r="H89" s="2" t="s">
        <v>2422</v>
      </c>
      <c r="I89" s="2" t="s">
        <v>25</v>
      </c>
      <c r="J89" s="2" t="s">
        <v>2558</v>
      </c>
      <c r="K89" s="2" t="s">
        <v>251</v>
      </c>
      <c r="L89" s="2" t="s">
        <v>2559</v>
      </c>
      <c r="M89" s="2">
        <v>178.68844200000001</v>
      </c>
      <c r="N89" s="2">
        <v>-18.004387000000001</v>
      </c>
    </row>
    <row r="90" spans="1:14">
      <c r="A90" s="2" t="s">
        <v>47</v>
      </c>
      <c r="B90" s="2" t="s">
        <v>2591</v>
      </c>
      <c r="C90" s="2" t="s">
        <v>2592</v>
      </c>
      <c r="D90" s="2" t="s">
        <v>2427</v>
      </c>
      <c r="E90" s="2" t="s">
        <v>566</v>
      </c>
      <c r="F90" s="2" t="s">
        <v>161</v>
      </c>
      <c r="G90" s="2" t="s">
        <v>2572</v>
      </c>
      <c r="H90" s="2" t="s">
        <v>2422</v>
      </c>
      <c r="I90" s="2" t="s">
        <v>25</v>
      </c>
      <c r="J90" s="2" t="s">
        <v>2558</v>
      </c>
      <c r="K90" s="2" t="s">
        <v>251</v>
      </c>
      <c r="L90" s="2" t="s">
        <v>2559</v>
      </c>
      <c r="M90" s="2">
        <v>178.57420500000001</v>
      </c>
      <c r="N90" s="2">
        <v>-17.951744999999999</v>
      </c>
    </row>
    <row r="91" spans="1:14">
      <c r="A91" s="2" t="s">
        <v>47</v>
      </c>
      <c r="B91" s="2" t="s">
        <v>2593</v>
      </c>
      <c r="C91" s="2" t="s">
        <v>2594</v>
      </c>
      <c r="D91" s="2" t="s">
        <v>2408</v>
      </c>
      <c r="E91" s="2" t="s">
        <v>566</v>
      </c>
      <c r="F91" s="2" t="s">
        <v>138</v>
      </c>
      <c r="G91" s="2" t="s">
        <v>2575</v>
      </c>
      <c r="H91" s="2" t="s">
        <v>2422</v>
      </c>
      <c r="I91" s="2" t="s">
        <v>25</v>
      </c>
      <c r="J91" s="2" t="s">
        <v>2558</v>
      </c>
      <c r="K91" s="2" t="s">
        <v>251</v>
      </c>
      <c r="L91" s="2" t="s">
        <v>2559</v>
      </c>
      <c r="M91" s="2">
        <v>178.546538</v>
      </c>
      <c r="N91" s="2">
        <v>-18.036577999999999</v>
      </c>
    </row>
    <row r="92" spans="1:14">
      <c r="A92" s="2" t="s">
        <v>47</v>
      </c>
      <c r="B92" s="2" t="s">
        <v>2595</v>
      </c>
      <c r="C92" s="2" t="s">
        <v>2596</v>
      </c>
      <c r="D92" s="2" t="s">
        <v>2427</v>
      </c>
      <c r="E92" s="2" t="s">
        <v>566</v>
      </c>
      <c r="F92" s="2" t="s">
        <v>47</v>
      </c>
      <c r="G92" s="2" t="s">
        <v>2556</v>
      </c>
      <c r="H92" s="2" t="s">
        <v>2422</v>
      </c>
      <c r="I92" s="2" t="s">
        <v>25</v>
      </c>
      <c r="J92" s="2" t="s">
        <v>2558</v>
      </c>
      <c r="K92" s="2" t="s">
        <v>251</v>
      </c>
      <c r="L92" s="2" t="s">
        <v>2559</v>
      </c>
      <c r="M92" s="2">
        <v>178.600628</v>
      </c>
      <c r="N92" s="2">
        <v>-17.983906000000001</v>
      </c>
    </row>
    <row r="93" spans="1:14">
      <c r="A93" s="2" t="s">
        <v>47</v>
      </c>
      <c r="B93" s="2" t="s">
        <v>2597</v>
      </c>
      <c r="C93" s="2" t="s">
        <v>2598</v>
      </c>
      <c r="D93" s="2" t="s">
        <v>2408</v>
      </c>
      <c r="E93" s="2" t="s">
        <v>566</v>
      </c>
      <c r="F93" s="2" t="s">
        <v>138</v>
      </c>
      <c r="G93" s="2" t="s">
        <v>2575</v>
      </c>
      <c r="H93" s="2" t="s">
        <v>2422</v>
      </c>
      <c r="I93" s="2" t="s">
        <v>25</v>
      </c>
      <c r="J93" s="2" t="s">
        <v>2558</v>
      </c>
      <c r="K93" s="2" t="s">
        <v>251</v>
      </c>
      <c r="L93" s="2" t="s">
        <v>2559</v>
      </c>
      <c r="M93" s="2">
        <v>178.57066599999999</v>
      </c>
      <c r="N93" s="2">
        <v>-18.029064000000002</v>
      </c>
    </row>
    <row r="94" spans="1:14">
      <c r="A94" s="2" t="s">
        <v>47</v>
      </c>
      <c r="B94" s="2" t="s">
        <v>2599</v>
      </c>
      <c r="C94" s="2" t="s">
        <v>2600</v>
      </c>
      <c r="D94" s="2" t="s">
        <v>2408</v>
      </c>
      <c r="E94" s="2" t="s">
        <v>566</v>
      </c>
      <c r="F94" s="2" t="s">
        <v>161</v>
      </c>
      <c r="G94" s="2" t="s">
        <v>2572</v>
      </c>
      <c r="H94" s="2" t="s">
        <v>2422</v>
      </c>
      <c r="I94" s="2" t="s">
        <v>25</v>
      </c>
      <c r="J94" s="2" t="s">
        <v>2558</v>
      </c>
      <c r="K94" s="2" t="s">
        <v>251</v>
      </c>
      <c r="L94" s="2" t="s">
        <v>2559</v>
      </c>
      <c r="M94" s="2">
        <v>178.58178100000001</v>
      </c>
      <c r="N94" s="2">
        <v>-17.923931</v>
      </c>
    </row>
    <row r="95" spans="1:14">
      <c r="A95" s="2" t="s">
        <v>47</v>
      </c>
      <c r="B95" s="2" t="s">
        <v>2601</v>
      </c>
      <c r="C95" s="2" t="s">
        <v>2602</v>
      </c>
      <c r="D95" s="2" t="s">
        <v>2408</v>
      </c>
      <c r="E95" s="2" t="s">
        <v>566</v>
      </c>
      <c r="F95" s="2" t="s">
        <v>116</v>
      </c>
      <c r="G95" s="2" t="s">
        <v>2566</v>
      </c>
      <c r="H95" s="2" t="s">
        <v>2422</v>
      </c>
      <c r="I95" s="2" t="s">
        <v>25</v>
      </c>
      <c r="J95" s="2" t="s">
        <v>2558</v>
      </c>
      <c r="K95" s="2" t="s">
        <v>251</v>
      </c>
      <c r="L95" s="2" t="s">
        <v>2559</v>
      </c>
      <c r="M95" s="2">
        <v>178.58679599999999</v>
      </c>
      <c r="N95" s="2">
        <v>-18.023256</v>
      </c>
    </row>
    <row r="96" spans="1:14">
      <c r="A96" s="2" t="s">
        <v>47</v>
      </c>
      <c r="B96" s="2" t="s">
        <v>2603</v>
      </c>
      <c r="C96" s="2" t="s">
        <v>2604</v>
      </c>
      <c r="D96" s="2" t="s">
        <v>2408</v>
      </c>
      <c r="E96" s="2" t="s">
        <v>566</v>
      </c>
      <c r="F96" s="2" t="s">
        <v>161</v>
      </c>
      <c r="G96" s="2" t="s">
        <v>2572</v>
      </c>
      <c r="H96" s="2" t="s">
        <v>2422</v>
      </c>
      <c r="I96" s="2" t="s">
        <v>25</v>
      </c>
      <c r="J96" s="2" t="s">
        <v>2558</v>
      </c>
      <c r="K96" s="2" t="s">
        <v>251</v>
      </c>
      <c r="L96" s="2" t="s">
        <v>2559</v>
      </c>
      <c r="M96" s="2">
        <v>178.58942099999999</v>
      </c>
      <c r="N96" s="2">
        <v>-17.947745000000001</v>
      </c>
    </row>
    <row r="97" spans="1:14">
      <c r="A97" s="2" t="s">
        <v>47</v>
      </c>
      <c r="B97" s="2" t="s">
        <v>2605</v>
      </c>
      <c r="C97" s="2" t="s">
        <v>2606</v>
      </c>
      <c r="D97" s="2" t="s">
        <v>2408</v>
      </c>
      <c r="E97" s="2" t="s">
        <v>566</v>
      </c>
      <c r="F97" s="2" t="s">
        <v>116</v>
      </c>
      <c r="G97" s="2" t="s">
        <v>2566</v>
      </c>
      <c r="H97" s="2" t="s">
        <v>2422</v>
      </c>
      <c r="I97" s="2" t="s">
        <v>25</v>
      </c>
      <c r="J97" s="2" t="s">
        <v>2558</v>
      </c>
      <c r="K97" s="2" t="s">
        <v>251</v>
      </c>
      <c r="L97" s="2" t="s">
        <v>2559</v>
      </c>
      <c r="M97" s="2">
        <v>178.61977099999999</v>
      </c>
      <c r="N97" s="2">
        <v>-18.020061999999999</v>
      </c>
    </row>
    <row r="98" spans="1:14">
      <c r="A98" s="2" t="s">
        <v>47</v>
      </c>
      <c r="B98" s="2" t="s">
        <v>2607</v>
      </c>
      <c r="C98" s="2" t="s">
        <v>2608</v>
      </c>
      <c r="D98" s="2" t="s">
        <v>2408</v>
      </c>
      <c r="E98" s="2" t="s">
        <v>566</v>
      </c>
      <c r="F98" s="2" t="s">
        <v>161</v>
      </c>
      <c r="G98" s="2" t="s">
        <v>2572</v>
      </c>
      <c r="H98" s="2" t="s">
        <v>410</v>
      </c>
      <c r="I98" s="2" t="s">
        <v>25</v>
      </c>
      <c r="J98" s="2" t="s">
        <v>2558</v>
      </c>
      <c r="K98" s="2" t="s">
        <v>251</v>
      </c>
      <c r="L98" s="2" t="s">
        <v>2559</v>
      </c>
      <c r="M98" s="2">
        <v>178.600954</v>
      </c>
      <c r="N98" s="2">
        <v>-17.931404000000001</v>
      </c>
    </row>
    <row r="99" spans="1:14">
      <c r="A99" s="2" t="s">
        <v>47</v>
      </c>
      <c r="B99" s="2" t="s">
        <v>2609</v>
      </c>
      <c r="C99" s="2" t="s">
        <v>2610</v>
      </c>
      <c r="D99" s="2" t="s">
        <v>2408</v>
      </c>
      <c r="E99" s="2" t="s">
        <v>566</v>
      </c>
      <c r="F99" s="2" t="s">
        <v>47</v>
      </c>
      <c r="G99" s="2" t="s">
        <v>2556</v>
      </c>
      <c r="H99" s="2" t="s">
        <v>2422</v>
      </c>
      <c r="I99" s="2" t="s">
        <v>25</v>
      </c>
      <c r="J99" s="2" t="s">
        <v>2558</v>
      </c>
      <c r="K99" s="2" t="s">
        <v>251</v>
      </c>
      <c r="L99" s="2" t="s">
        <v>2559</v>
      </c>
      <c r="M99" s="2">
        <v>178.598356</v>
      </c>
      <c r="N99" s="2">
        <v>-17.96838</v>
      </c>
    </row>
    <row r="100" spans="1:14">
      <c r="A100" s="2" t="s">
        <v>47</v>
      </c>
      <c r="B100" s="2" t="s">
        <v>131</v>
      </c>
      <c r="C100" s="2" t="s">
        <v>2611</v>
      </c>
      <c r="D100" s="2" t="s">
        <v>2408</v>
      </c>
      <c r="E100" s="2" t="s">
        <v>566</v>
      </c>
      <c r="F100" s="2" t="s">
        <v>131</v>
      </c>
      <c r="G100" s="2" t="s">
        <v>2562</v>
      </c>
      <c r="H100" s="2" t="s">
        <v>2422</v>
      </c>
      <c r="I100" s="2" t="s">
        <v>25</v>
      </c>
      <c r="J100" s="2" t="s">
        <v>2558</v>
      </c>
      <c r="K100" s="2" t="s">
        <v>251</v>
      </c>
      <c r="L100" s="2" t="s">
        <v>2559</v>
      </c>
      <c r="M100" s="2">
        <v>178.57922400000001</v>
      </c>
      <c r="N100" s="2">
        <v>-17.983657000000001</v>
      </c>
    </row>
    <row r="101" spans="1:14">
      <c r="A101" s="2" t="s">
        <v>47</v>
      </c>
      <c r="B101" s="2" t="s">
        <v>2612</v>
      </c>
      <c r="C101" s="2" t="s">
        <v>2613</v>
      </c>
      <c r="D101" s="2" t="s">
        <v>2408</v>
      </c>
      <c r="E101" s="2" t="s">
        <v>566</v>
      </c>
      <c r="F101" s="2" t="s">
        <v>138</v>
      </c>
      <c r="G101" s="2" t="s">
        <v>2575</v>
      </c>
      <c r="H101" s="2" t="s">
        <v>2422</v>
      </c>
      <c r="I101" s="2" t="s">
        <v>25</v>
      </c>
      <c r="J101" s="2" t="s">
        <v>2558</v>
      </c>
      <c r="K101" s="2" t="s">
        <v>251</v>
      </c>
      <c r="L101" s="2" t="s">
        <v>2559</v>
      </c>
      <c r="M101" s="2">
        <v>178.56957299999999</v>
      </c>
      <c r="N101" s="2">
        <v>-18.0291</v>
      </c>
    </row>
    <row r="102" spans="1:14">
      <c r="A102" s="2" t="s">
        <v>47</v>
      </c>
      <c r="B102" s="2" t="s">
        <v>2614</v>
      </c>
      <c r="C102" s="2" t="s">
        <v>2615</v>
      </c>
      <c r="D102" s="2" t="s">
        <v>2427</v>
      </c>
      <c r="E102" s="2" t="s">
        <v>566</v>
      </c>
      <c r="F102" s="2" t="s">
        <v>138</v>
      </c>
      <c r="G102" s="2" t="s">
        <v>2575</v>
      </c>
      <c r="H102" s="2" t="s">
        <v>2422</v>
      </c>
      <c r="I102" s="2" t="s">
        <v>25</v>
      </c>
      <c r="J102" s="2" t="s">
        <v>2558</v>
      </c>
      <c r="K102" s="2" t="s">
        <v>251</v>
      </c>
      <c r="L102" s="2" t="s">
        <v>2559</v>
      </c>
      <c r="M102" s="2">
        <v>178.564965</v>
      </c>
      <c r="N102" s="2">
        <v>-18.032731999999999</v>
      </c>
    </row>
    <row r="103" spans="1:14">
      <c r="A103" s="2" t="s">
        <v>47</v>
      </c>
      <c r="B103" s="2" t="s">
        <v>1</v>
      </c>
      <c r="C103" s="2" t="s">
        <v>2616</v>
      </c>
      <c r="D103" s="2" t="s">
        <v>2408</v>
      </c>
      <c r="E103" s="2" t="s">
        <v>566</v>
      </c>
      <c r="F103" s="2" t="s">
        <v>47</v>
      </c>
      <c r="G103" s="2" t="s">
        <v>2556</v>
      </c>
      <c r="H103" s="2" t="s">
        <v>2422</v>
      </c>
      <c r="I103" s="2" t="s">
        <v>25</v>
      </c>
      <c r="J103" s="2" t="s">
        <v>2558</v>
      </c>
      <c r="K103" s="2" t="s">
        <v>251</v>
      </c>
      <c r="L103" s="2" t="s">
        <v>2559</v>
      </c>
      <c r="M103" s="2">
        <v>178.595122</v>
      </c>
      <c r="N103" s="2">
        <v>-17.978712000000002</v>
      </c>
    </row>
    <row r="104" spans="1:14">
      <c r="A104" s="2" t="s">
        <v>47</v>
      </c>
      <c r="B104" s="2" t="s">
        <v>2617</v>
      </c>
      <c r="C104" s="2" t="s">
        <v>2618</v>
      </c>
      <c r="D104" s="2" t="s">
        <v>2408</v>
      </c>
      <c r="E104" s="2" t="s">
        <v>566</v>
      </c>
      <c r="F104" s="2" t="s">
        <v>131</v>
      </c>
      <c r="G104" s="2" t="s">
        <v>2562</v>
      </c>
      <c r="H104" s="2" t="s">
        <v>2422</v>
      </c>
      <c r="I104" s="2" t="s">
        <v>25</v>
      </c>
      <c r="J104" s="2" t="s">
        <v>2558</v>
      </c>
      <c r="K104" s="2" t="s">
        <v>251</v>
      </c>
      <c r="L104" s="2" t="s">
        <v>2559</v>
      </c>
      <c r="M104" s="2">
        <v>178.54732799999999</v>
      </c>
      <c r="N104" s="2">
        <v>-17.995698000000001</v>
      </c>
    </row>
    <row r="105" spans="1:14">
      <c r="A105" s="2" t="s">
        <v>47</v>
      </c>
      <c r="B105" s="2" t="s">
        <v>2619</v>
      </c>
      <c r="C105" s="2" t="s">
        <v>2620</v>
      </c>
      <c r="D105" s="2" t="s">
        <v>2427</v>
      </c>
      <c r="E105" s="2" t="s">
        <v>566</v>
      </c>
      <c r="F105" s="2" t="s">
        <v>47</v>
      </c>
      <c r="G105" s="2" t="s">
        <v>2556</v>
      </c>
      <c r="H105" s="2" t="s">
        <v>2422</v>
      </c>
      <c r="I105" s="2" t="s">
        <v>25</v>
      </c>
      <c r="J105" s="2" t="s">
        <v>2558</v>
      </c>
      <c r="K105" s="2" t="s">
        <v>251</v>
      </c>
      <c r="L105" s="2" t="s">
        <v>2559</v>
      </c>
      <c r="M105" s="2">
        <v>178.58239900000001</v>
      </c>
      <c r="N105" s="2">
        <v>-17.953980000000001</v>
      </c>
    </row>
    <row r="106" spans="1:14">
      <c r="A106" s="2" t="s">
        <v>47</v>
      </c>
      <c r="B106" s="2" t="s">
        <v>138</v>
      </c>
      <c r="C106" s="2" t="s">
        <v>2621</v>
      </c>
      <c r="D106" s="2" t="s">
        <v>2408</v>
      </c>
      <c r="E106" s="2" t="s">
        <v>566</v>
      </c>
      <c r="F106" s="2" t="s">
        <v>138</v>
      </c>
      <c r="G106" s="2" t="s">
        <v>2575</v>
      </c>
      <c r="H106" s="2" t="s">
        <v>2422</v>
      </c>
      <c r="I106" s="2" t="s">
        <v>25</v>
      </c>
      <c r="J106" s="2" t="s">
        <v>2558</v>
      </c>
      <c r="K106" s="2" t="s">
        <v>251</v>
      </c>
      <c r="L106" s="2" t="s">
        <v>2559</v>
      </c>
      <c r="M106" s="2">
        <v>178.53352000000001</v>
      </c>
      <c r="N106" s="2">
        <v>-18.028898999999999</v>
      </c>
    </row>
    <row r="107" spans="1:14">
      <c r="A107" s="2" t="s">
        <v>47</v>
      </c>
      <c r="B107" s="2" t="s">
        <v>2622</v>
      </c>
      <c r="C107" s="2" t="s">
        <v>2623</v>
      </c>
      <c r="D107" s="2" t="s">
        <v>2408</v>
      </c>
      <c r="E107" s="2" t="s">
        <v>566</v>
      </c>
      <c r="F107" s="2" t="s">
        <v>47</v>
      </c>
      <c r="G107" s="2" t="s">
        <v>2556</v>
      </c>
      <c r="H107" s="2" t="s">
        <v>2422</v>
      </c>
      <c r="I107" s="2" t="s">
        <v>25</v>
      </c>
      <c r="J107" s="2" t="s">
        <v>2558</v>
      </c>
      <c r="K107" s="2" t="s">
        <v>251</v>
      </c>
      <c r="L107" s="2" t="s">
        <v>2559</v>
      </c>
      <c r="M107" s="2">
        <v>178.598455</v>
      </c>
      <c r="N107" s="2">
        <v>-17.988240999999999</v>
      </c>
    </row>
    <row r="108" spans="1:14">
      <c r="A108" s="2" t="s">
        <v>47</v>
      </c>
      <c r="B108" s="2" t="s">
        <v>2624</v>
      </c>
      <c r="C108" s="2" t="s">
        <v>2625</v>
      </c>
      <c r="D108" s="2" t="s">
        <v>2408</v>
      </c>
      <c r="E108" s="2" t="s">
        <v>566</v>
      </c>
      <c r="F108" s="2" t="s">
        <v>131</v>
      </c>
      <c r="G108" s="2" t="s">
        <v>2562</v>
      </c>
      <c r="H108" s="2" t="s">
        <v>2422</v>
      </c>
      <c r="I108" s="2" t="s">
        <v>25</v>
      </c>
      <c r="J108" s="2" t="s">
        <v>2558</v>
      </c>
      <c r="K108" s="2" t="s">
        <v>251</v>
      </c>
      <c r="L108" s="2" t="s">
        <v>2559</v>
      </c>
      <c r="M108" s="2">
        <v>178.564819</v>
      </c>
      <c r="N108" s="2">
        <v>-18.000440000000001</v>
      </c>
    </row>
    <row r="109" spans="1:14">
      <c r="A109" s="2" t="s">
        <v>47</v>
      </c>
      <c r="B109" s="2" t="s">
        <v>2626</v>
      </c>
      <c r="C109" s="2" t="s">
        <v>2627</v>
      </c>
      <c r="D109" s="2" t="s">
        <v>2427</v>
      </c>
      <c r="E109" s="2" t="s">
        <v>566</v>
      </c>
      <c r="F109" s="2" t="s">
        <v>116</v>
      </c>
      <c r="G109" s="2" t="s">
        <v>2566</v>
      </c>
      <c r="H109" s="2" t="s">
        <v>2422</v>
      </c>
      <c r="I109" s="2" t="s">
        <v>25</v>
      </c>
      <c r="J109" s="2" t="s">
        <v>2558</v>
      </c>
      <c r="K109" s="2" t="s">
        <v>251</v>
      </c>
      <c r="L109" s="2" t="s">
        <v>2559</v>
      </c>
      <c r="M109" s="2">
        <v>178.596227</v>
      </c>
      <c r="N109" s="2">
        <v>-18.016558</v>
      </c>
    </row>
    <row r="110" spans="1:14">
      <c r="A110" s="2" t="s">
        <v>47</v>
      </c>
      <c r="B110" s="2" t="s">
        <v>2628</v>
      </c>
      <c r="C110" s="2" t="s">
        <v>2629</v>
      </c>
      <c r="D110" s="2" t="s">
        <v>2408</v>
      </c>
      <c r="E110" s="2" t="s">
        <v>566</v>
      </c>
      <c r="F110" s="2" t="s">
        <v>161</v>
      </c>
      <c r="G110" s="2" t="s">
        <v>2572</v>
      </c>
      <c r="H110" s="2" t="s">
        <v>2422</v>
      </c>
      <c r="I110" s="2" t="s">
        <v>25</v>
      </c>
      <c r="J110" s="2" t="s">
        <v>2558</v>
      </c>
      <c r="K110" s="2" t="s">
        <v>251</v>
      </c>
      <c r="L110" s="2" t="s">
        <v>2559</v>
      </c>
      <c r="M110" s="2">
        <v>178.58331999999999</v>
      </c>
      <c r="N110" s="2">
        <v>-17.937854000000002</v>
      </c>
    </row>
    <row r="111" spans="1:14">
      <c r="A111" s="2" t="s">
        <v>47</v>
      </c>
      <c r="B111" s="2" t="s">
        <v>2630</v>
      </c>
      <c r="C111" s="2" t="s">
        <v>2631</v>
      </c>
      <c r="D111" s="2" t="s">
        <v>2408</v>
      </c>
      <c r="E111" s="2" t="s">
        <v>566</v>
      </c>
      <c r="F111" s="2" t="s">
        <v>47</v>
      </c>
      <c r="G111" s="2" t="s">
        <v>2556</v>
      </c>
      <c r="H111" s="2" t="s">
        <v>2422</v>
      </c>
      <c r="I111" s="2" t="s">
        <v>25</v>
      </c>
      <c r="J111" s="2" t="s">
        <v>2558</v>
      </c>
      <c r="K111" s="2" t="s">
        <v>251</v>
      </c>
      <c r="L111" s="2" t="s">
        <v>2559</v>
      </c>
      <c r="M111" s="2">
        <v>178.68364700000001</v>
      </c>
      <c r="N111" s="2">
        <v>-18.007511000000001</v>
      </c>
    </row>
    <row r="112" spans="1:14">
      <c r="A112" s="2" t="s">
        <v>47</v>
      </c>
      <c r="B112" s="2" t="s">
        <v>2632</v>
      </c>
      <c r="C112" s="2" t="s">
        <v>2633</v>
      </c>
      <c r="D112" s="2" t="s">
        <v>2408</v>
      </c>
      <c r="E112" s="2" t="s">
        <v>566</v>
      </c>
      <c r="F112" s="2" t="s">
        <v>47</v>
      </c>
      <c r="G112" s="2" t="s">
        <v>2556</v>
      </c>
      <c r="H112" s="2" t="s">
        <v>2422</v>
      </c>
      <c r="I112" s="2" t="s">
        <v>25</v>
      </c>
      <c r="J112" s="2" t="s">
        <v>2558</v>
      </c>
      <c r="K112" s="2" t="s">
        <v>251</v>
      </c>
      <c r="L112" s="2" t="s">
        <v>2559</v>
      </c>
      <c r="M112" s="2">
        <v>178.63314800000001</v>
      </c>
      <c r="N112" s="2">
        <v>-18.000865000000001</v>
      </c>
    </row>
    <row r="113" spans="1:14">
      <c r="A113" s="2" t="s">
        <v>47</v>
      </c>
      <c r="B113" s="2" t="s">
        <v>49</v>
      </c>
      <c r="C113" s="2" t="s">
        <v>2634</v>
      </c>
      <c r="D113" s="2" t="s">
        <v>2408</v>
      </c>
      <c r="E113" s="2" t="s">
        <v>566</v>
      </c>
      <c r="F113" s="2" t="s">
        <v>138</v>
      </c>
      <c r="G113" s="2" t="s">
        <v>2575</v>
      </c>
      <c r="H113" s="2" t="s">
        <v>2422</v>
      </c>
      <c r="I113" s="2" t="s">
        <v>25</v>
      </c>
      <c r="J113" s="2" t="s">
        <v>2558</v>
      </c>
      <c r="K113" s="2" t="s">
        <v>251</v>
      </c>
      <c r="L113" s="2" t="s">
        <v>2559</v>
      </c>
      <c r="M113" s="2">
        <v>178.52302</v>
      </c>
      <c r="N113" s="2">
        <v>-17.998539999999998</v>
      </c>
    </row>
    <row r="114" spans="1:14">
      <c r="A114" s="2" t="s">
        <v>47</v>
      </c>
      <c r="B114" s="2" t="s">
        <v>2635</v>
      </c>
      <c r="C114" s="2" t="s">
        <v>2636</v>
      </c>
      <c r="D114" s="2" t="s">
        <v>2427</v>
      </c>
      <c r="E114" s="2" t="s">
        <v>566</v>
      </c>
      <c r="F114" s="2" t="s">
        <v>131</v>
      </c>
      <c r="G114" s="2" t="s">
        <v>2637</v>
      </c>
      <c r="H114" s="2" t="s">
        <v>2422</v>
      </c>
      <c r="I114" s="2" t="s">
        <v>25</v>
      </c>
      <c r="J114" s="2" t="s">
        <v>2558</v>
      </c>
      <c r="K114" s="2" t="s">
        <v>251</v>
      </c>
      <c r="L114" s="2" t="s">
        <v>2559</v>
      </c>
      <c r="M114" s="2">
        <v>178.53366600000001</v>
      </c>
      <c r="N114" s="2">
        <v>-17.967079999999999</v>
      </c>
    </row>
    <row r="115" spans="1:14">
      <c r="A115" s="2" t="s">
        <v>47</v>
      </c>
      <c r="B115" s="2" t="s">
        <v>2638</v>
      </c>
      <c r="C115" s="2" t="s">
        <v>2639</v>
      </c>
      <c r="D115" s="2" t="s">
        <v>2408</v>
      </c>
      <c r="E115" s="2" t="s">
        <v>566</v>
      </c>
      <c r="F115" s="2" t="s">
        <v>47</v>
      </c>
      <c r="G115" s="2" t="s">
        <v>2556</v>
      </c>
      <c r="H115" s="2" t="s">
        <v>2422</v>
      </c>
      <c r="I115" s="2" t="s">
        <v>25</v>
      </c>
      <c r="J115" s="2" t="s">
        <v>2558</v>
      </c>
      <c r="K115" s="2" t="s">
        <v>251</v>
      </c>
      <c r="L115" s="2" t="s">
        <v>2559</v>
      </c>
      <c r="M115" s="2">
        <v>178.63930400000001</v>
      </c>
      <c r="N115" s="2">
        <v>-18.021493</v>
      </c>
    </row>
    <row r="116" spans="1:14">
      <c r="A116" s="2" t="s">
        <v>42</v>
      </c>
      <c r="B116" s="2" t="s">
        <v>2640</v>
      </c>
      <c r="C116" s="2" t="s">
        <v>2641</v>
      </c>
      <c r="D116" s="2" t="s">
        <v>2408</v>
      </c>
      <c r="E116" s="2" t="s">
        <v>560</v>
      </c>
      <c r="F116" s="2" t="s">
        <v>661</v>
      </c>
      <c r="G116" s="2" t="s">
        <v>2642</v>
      </c>
      <c r="H116" s="2" t="s">
        <v>42</v>
      </c>
      <c r="I116" s="2" t="s">
        <v>23</v>
      </c>
      <c r="J116" s="2" t="s">
        <v>2643</v>
      </c>
      <c r="K116" s="2" t="s">
        <v>251</v>
      </c>
      <c r="L116" s="2" t="s">
        <v>2559</v>
      </c>
      <c r="M116" s="2">
        <v>178.13253399999999</v>
      </c>
      <c r="N116" s="2">
        <v>-18.410730000000001</v>
      </c>
    </row>
    <row r="117" spans="1:14">
      <c r="A117" s="2" t="s">
        <v>42</v>
      </c>
      <c r="B117" s="2" t="s">
        <v>2644</v>
      </c>
      <c r="C117" s="2" t="s">
        <v>2645</v>
      </c>
      <c r="D117" s="2" t="s">
        <v>2408</v>
      </c>
      <c r="E117" s="2" t="s">
        <v>560</v>
      </c>
      <c r="F117" s="2" t="s">
        <v>661</v>
      </c>
      <c r="G117" s="2" t="s">
        <v>2642</v>
      </c>
      <c r="H117" s="2" t="s">
        <v>42</v>
      </c>
      <c r="I117" s="2" t="s">
        <v>23</v>
      </c>
      <c r="J117" s="2" t="s">
        <v>2643</v>
      </c>
      <c r="K117" s="2" t="s">
        <v>251</v>
      </c>
      <c r="L117" s="2" t="s">
        <v>2559</v>
      </c>
      <c r="M117" s="2">
        <v>178.14722499999999</v>
      </c>
      <c r="N117" s="2">
        <v>-18.402387999999998</v>
      </c>
    </row>
    <row r="118" spans="1:14">
      <c r="A118" s="2" t="s">
        <v>42</v>
      </c>
      <c r="B118" s="2" t="s">
        <v>2646</v>
      </c>
      <c r="C118" s="2" t="s">
        <v>2647</v>
      </c>
      <c r="D118" s="2" t="s">
        <v>2408</v>
      </c>
      <c r="E118" s="2" t="s">
        <v>560</v>
      </c>
      <c r="F118" s="2" t="s">
        <v>168</v>
      </c>
      <c r="G118" s="2" t="s">
        <v>2648</v>
      </c>
      <c r="H118" s="2" t="s">
        <v>42</v>
      </c>
      <c r="I118" s="2" t="s">
        <v>23</v>
      </c>
      <c r="J118" s="2" t="s">
        <v>2643</v>
      </c>
      <c r="K118" s="2" t="s">
        <v>251</v>
      </c>
      <c r="L118" s="2" t="s">
        <v>2559</v>
      </c>
      <c r="M118" s="2">
        <v>178.14814899999999</v>
      </c>
      <c r="N118" s="2">
        <v>-18.376398999999999</v>
      </c>
    </row>
    <row r="119" spans="1:14">
      <c r="A119" s="2" t="s">
        <v>42</v>
      </c>
      <c r="B119" s="2" t="s">
        <v>53</v>
      </c>
      <c r="C119" s="2" t="s">
        <v>2649</v>
      </c>
      <c r="D119" s="2" t="s">
        <v>2408</v>
      </c>
      <c r="E119" s="2" t="s">
        <v>560</v>
      </c>
      <c r="F119" s="2" t="s">
        <v>168</v>
      </c>
      <c r="G119" s="2" t="s">
        <v>2648</v>
      </c>
      <c r="H119" s="2" t="s">
        <v>42</v>
      </c>
      <c r="I119" s="2" t="s">
        <v>23</v>
      </c>
      <c r="J119" s="2" t="s">
        <v>2643</v>
      </c>
      <c r="K119" s="2" t="s">
        <v>251</v>
      </c>
      <c r="L119" s="2" t="s">
        <v>2559</v>
      </c>
      <c r="M119" s="2">
        <v>178.10607899999999</v>
      </c>
      <c r="N119" s="2">
        <v>-18.419903999999999</v>
      </c>
    </row>
    <row r="120" spans="1:14">
      <c r="A120" s="2" t="s">
        <v>42</v>
      </c>
      <c r="B120" s="2" t="s">
        <v>2650</v>
      </c>
      <c r="C120" s="2" t="s">
        <v>2651</v>
      </c>
      <c r="D120" s="2" t="s">
        <v>2408</v>
      </c>
      <c r="E120" s="2" t="s">
        <v>560</v>
      </c>
      <c r="F120" s="2" t="s">
        <v>168</v>
      </c>
      <c r="G120" s="2" t="s">
        <v>2648</v>
      </c>
      <c r="H120" s="2" t="s">
        <v>42</v>
      </c>
      <c r="I120" s="2" t="s">
        <v>23</v>
      </c>
      <c r="J120" s="2" t="s">
        <v>2643</v>
      </c>
      <c r="K120" s="2" t="s">
        <v>251</v>
      </c>
      <c r="L120" s="2" t="s">
        <v>2559</v>
      </c>
      <c r="M120" s="2">
        <v>178.103734</v>
      </c>
      <c r="N120" s="2">
        <v>-18.408107999999999</v>
      </c>
    </row>
    <row r="121" spans="1:14">
      <c r="A121" s="2" t="s">
        <v>42</v>
      </c>
      <c r="B121" s="2" t="s">
        <v>168</v>
      </c>
      <c r="C121" s="2" t="s">
        <v>2652</v>
      </c>
      <c r="D121" s="2" t="s">
        <v>2408</v>
      </c>
      <c r="E121" s="2" t="s">
        <v>560</v>
      </c>
      <c r="F121" s="2" t="s">
        <v>168</v>
      </c>
      <c r="G121" s="2" t="s">
        <v>2648</v>
      </c>
      <c r="H121" s="2" t="s">
        <v>42</v>
      </c>
      <c r="I121" s="2" t="s">
        <v>23</v>
      </c>
      <c r="J121" s="2" t="s">
        <v>2643</v>
      </c>
      <c r="K121" s="2" t="s">
        <v>251</v>
      </c>
      <c r="L121" s="2" t="s">
        <v>2559</v>
      </c>
      <c r="M121" s="2">
        <v>178.10732100000001</v>
      </c>
      <c r="N121" s="2">
        <v>-18.376868999999999</v>
      </c>
    </row>
    <row r="122" spans="1:14">
      <c r="A122" s="2" t="s">
        <v>42</v>
      </c>
      <c r="B122" s="2" t="s">
        <v>2653</v>
      </c>
      <c r="C122" s="2" t="s">
        <v>2654</v>
      </c>
      <c r="D122" s="2" t="s">
        <v>2408</v>
      </c>
      <c r="E122" s="2" t="s">
        <v>560</v>
      </c>
      <c r="F122" s="2" t="s">
        <v>661</v>
      </c>
      <c r="G122" s="2" t="s">
        <v>2642</v>
      </c>
      <c r="H122" s="2" t="s">
        <v>42</v>
      </c>
      <c r="I122" s="2" t="s">
        <v>23</v>
      </c>
      <c r="J122" s="2" t="s">
        <v>2643</v>
      </c>
      <c r="K122" s="2" t="s">
        <v>251</v>
      </c>
      <c r="L122" s="2" t="s">
        <v>2559</v>
      </c>
      <c r="M122" s="2">
        <v>178.10020900000001</v>
      </c>
      <c r="N122" s="2">
        <v>-18.390661999999999</v>
      </c>
    </row>
    <row r="123" spans="1:14">
      <c r="A123" s="2" t="s">
        <v>42</v>
      </c>
      <c r="B123" s="2" t="s">
        <v>2655</v>
      </c>
      <c r="C123" s="2" t="s">
        <v>2656</v>
      </c>
      <c r="D123" s="2" t="s">
        <v>2408</v>
      </c>
      <c r="E123" s="2" t="s">
        <v>560</v>
      </c>
      <c r="F123" s="2" t="s">
        <v>661</v>
      </c>
      <c r="G123" s="2" t="s">
        <v>2642</v>
      </c>
      <c r="H123" s="2" t="s">
        <v>42</v>
      </c>
      <c r="I123" s="2" t="s">
        <v>23</v>
      </c>
      <c r="J123" s="2" t="s">
        <v>2643</v>
      </c>
      <c r="K123" s="2" t="s">
        <v>251</v>
      </c>
      <c r="L123" s="2" t="s">
        <v>2559</v>
      </c>
      <c r="M123" s="2">
        <v>178.16614200000001</v>
      </c>
      <c r="N123" s="2">
        <v>-18.384384000000001</v>
      </c>
    </row>
    <row r="124" spans="1:14">
      <c r="A124" s="2" t="s">
        <v>42</v>
      </c>
      <c r="B124" s="2" t="s">
        <v>2657</v>
      </c>
      <c r="C124" s="2" t="s">
        <v>2658</v>
      </c>
      <c r="D124" s="2" t="s">
        <v>2408</v>
      </c>
      <c r="E124" s="2" t="s">
        <v>560</v>
      </c>
      <c r="F124" s="2" t="s">
        <v>168</v>
      </c>
      <c r="G124" s="2" t="s">
        <v>2648</v>
      </c>
      <c r="H124" s="2" t="s">
        <v>42</v>
      </c>
      <c r="I124" s="2" t="s">
        <v>23</v>
      </c>
      <c r="J124" s="2" t="s">
        <v>2643</v>
      </c>
      <c r="K124" s="2" t="s">
        <v>251</v>
      </c>
      <c r="L124" s="2" t="s">
        <v>2559</v>
      </c>
      <c r="M124" s="2">
        <v>178.13102900000001</v>
      </c>
      <c r="N124" s="2">
        <v>-18.359549999999999</v>
      </c>
    </row>
    <row r="125" spans="1:14">
      <c r="A125" s="2" t="s">
        <v>29</v>
      </c>
      <c r="B125" s="2" t="s">
        <v>2659</v>
      </c>
      <c r="C125" s="2" t="s">
        <v>2660</v>
      </c>
      <c r="D125" s="2" t="s">
        <v>2408</v>
      </c>
      <c r="E125" s="2" t="s">
        <v>578</v>
      </c>
      <c r="F125" s="2" t="s">
        <v>395</v>
      </c>
      <c r="G125" s="2" t="s">
        <v>2661</v>
      </c>
      <c r="H125" s="2" t="s">
        <v>2662</v>
      </c>
      <c r="I125" s="2" t="s">
        <v>29</v>
      </c>
      <c r="J125" s="2" t="s">
        <v>2663</v>
      </c>
      <c r="K125" s="2" t="s">
        <v>371</v>
      </c>
      <c r="L125" s="2" t="s">
        <v>2664</v>
      </c>
      <c r="M125" s="2">
        <v>178.741075</v>
      </c>
      <c r="N125" s="2">
        <v>-16.760034999999998</v>
      </c>
    </row>
    <row r="126" spans="1:14">
      <c r="A126" s="2" t="s">
        <v>29</v>
      </c>
      <c r="B126" s="2" t="s">
        <v>29</v>
      </c>
      <c r="C126" s="2" t="s">
        <v>2665</v>
      </c>
      <c r="D126" s="2" t="s">
        <v>2408</v>
      </c>
      <c r="E126" s="2" t="s">
        <v>578</v>
      </c>
      <c r="F126" s="2" t="s">
        <v>29</v>
      </c>
      <c r="G126" s="2" t="s">
        <v>2666</v>
      </c>
      <c r="H126" s="2" t="s">
        <v>2662</v>
      </c>
      <c r="I126" s="2" t="s">
        <v>29</v>
      </c>
      <c r="J126" s="2" t="s">
        <v>2663</v>
      </c>
      <c r="K126" s="2" t="s">
        <v>371</v>
      </c>
      <c r="L126" s="2" t="s">
        <v>2664</v>
      </c>
      <c r="M126" s="2">
        <v>178.61421799999999</v>
      </c>
      <c r="N126" s="2">
        <v>-16.795694999999998</v>
      </c>
    </row>
    <row r="127" spans="1:14">
      <c r="A127" s="2" t="s">
        <v>29</v>
      </c>
      <c r="B127" s="2" t="s">
        <v>2667</v>
      </c>
      <c r="C127" s="2" t="s">
        <v>2668</v>
      </c>
      <c r="D127" s="2" t="s">
        <v>2427</v>
      </c>
      <c r="E127" s="2" t="s">
        <v>578</v>
      </c>
      <c r="F127" s="2" t="s">
        <v>394</v>
      </c>
      <c r="G127" s="2" t="s">
        <v>2669</v>
      </c>
      <c r="H127" s="2" t="s">
        <v>2662</v>
      </c>
      <c r="I127" s="2" t="s">
        <v>29</v>
      </c>
      <c r="J127" s="2" t="s">
        <v>2663</v>
      </c>
      <c r="K127" s="2" t="s">
        <v>371</v>
      </c>
      <c r="L127" s="2" t="s">
        <v>2664</v>
      </c>
      <c r="M127" s="2">
        <v>178.637214</v>
      </c>
      <c r="N127" s="2">
        <v>-16.671427999999999</v>
      </c>
    </row>
    <row r="128" spans="1:14">
      <c r="A128" s="2" t="s">
        <v>29</v>
      </c>
      <c r="B128" s="2" t="s">
        <v>2670</v>
      </c>
      <c r="C128" s="2" t="s">
        <v>2671</v>
      </c>
      <c r="D128" s="2" t="s">
        <v>2427</v>
      </c>
      <c r="E128" s="2" t="s">
        <v>578</v>
      </c>
      <c r="F128" s="2" t="s">
        <v>29</v>
      </c>
      <c r="G128" s="2" t="s">
        <v>2666</v>
      </c>
      <c r="H128" s="2" t="s">
        <v>2662</v>
      </c>
      <c r="I128" s="2" t="s">
        <v>29</v>
      </c>
      <c r="J128" s="2" t="s">
        <v>2663</v>
      </c>
      <c r="K128" s="2" t="s">
        <v>371</v>
      </c>
      <c r="L128" s="2" t="s">
        <v>2664</v>
      </c>
      <c r="M128" s="2">
        <v>178.57245900000001</v>
      </c>
      <c r="N128" s="2">
        <v>-16.787761</v>
      </c>
    </row>
    <row r="129" spans="1:14">
      <c r="A129" s="2" t="s">
        <v>29</v>
      </c>
      <c r="B129" s="2" t="s">
        <v>2672</v>
      </c>
      <c r="C129" s="2" t="s">
        <v>2673</v>
      </c>
      <c r="D129" s="2" t="s">
        <v>2408</v>
      </c>
      <c r="E129" s="2" t="s">
        <v>578</v>
      </c>
      <c r="F129" s="2" t="s">
        <v>29</v>
      </c>
      <c r="G129" s="2" t="s">
        <v>2666</v>
      </c>
      <c r="H129" s="2" t="s">
        <v>2662</v>
      </c>
      <c r="I129" s="2" t="s">
        <v>29</v>
      </c>
      <c r="J129" s="2" t="s">
        <v>2663</v>
      </c>
      <c r="K129" s="2" t="s">
        <v>371</v>
      </c>
      <c r="L129" s="2" t="s">
        <v>2664</v>
      </c>
      <c r="M129" s="2">
        <v>178.61424400000001</v>
      </c>
      <c r="N129" s="2">
        <v>-16.797993999999999</v>
      </c>
    </row>
    <row r="130" spans="1:14">
      <c r="A130" s="2" t="s">
        <v>29</v>
      </c>
      <c r="B130" s="2" t="s">
        <v>2674</v>
      </c>
      <c r="C130" s="2" t="s">
        <v>2675</v>
      </c>
      <c r="D130" s="2" t="s">
        <v>2427</v>
      </c>
      <c r="E130" s="2" t="s">
        <v>578</v>
      </c>
      <c r="F130" s="2" t="s">
        <v>395</v>
      </c>
      <c r="G130" s="2" t="s">
        <v>2661</v>
      </c>
      <c r="H130" s="2" t="s">
        <v>2662</v>
      </c>
      <c r="I130" s="2" t="s">
        <v>29</v>
      </c>
      <c r="J130" s="2" t="s">
        <v>2663</v>
      </c>
      <c r="K130" s="2" t="s">
        <v>371</v>
      </c>
      <c r="L130" s="2" t="s">
        <v>2664</v>
      </c>
      <c r="M130" s="2">
        <v>178.825557</v>
      </c>
      <c r="N130" s="2">
        <v>-16.631777</v>
      </c>
    </row>
    <row r="131" spans="1:14">
      <c r="A131" s="2" t="s">
        <v>29</v>
      </c>
      <c r="B131" s="2" t="s">
        <v>2676</v>
      </c>
      <c r="C131" s="2" t="s">
        <v>2677</v>
      </c>
      <c r="D131" s="2" t="s">
        <v>2408</v>
      </c>
      <c r="E131" s="2" t="s">
        <v>578</v>
      </c>
      <c r="F131" s="2" t="s">
        <v>395</v>
      </c>
      <c r="G131" s="2" t="s">
        <v>2661</v>
      </c>
      <c r="H131" s="2" t="s">
        <v>2676</v>
      </c>
      <c r="I131" s="2" t="s">
        <v>29</v>
      </c>
      <c r="J131" s="2" t="s">
        <v>2663</v>
      </c>
      <c r="K131" s="2" t="s">
        <v>371</v>
      </c>
      <c r="L131" s="2" t="s">
        <v>2664</v>
      </c>
      <c r="M131" s="2">
        <v>178.680184</v>
      </c>
      <c r="N131" s="2">
        <v>-16.615613</v>
      </c>
    </row>
    <row r="132" spans="1:14">
      <c r="A132" s="2" t="s">
        <v>29</v>
      </c>
      <c r="B132" s="2" t="s">
        <v>2678</v>
      </c>
      <c r="C132" s="2" t="s">
        <v>2679</v>
      </c>
      <c r="D132" s="2" t="s">
        <v>2408</v>
      </c>
      <c r="E132" s="2" t="s">
        <v>578</v>
      </c>
      <c r="F132" s="2" t="s">
        <v>395</v>
      </c>
      <c r="G132" s="2" t="s">
        <v>2661</v>
      </c>
      <c r="H132" s="2" t="s">
        <v>2662</v>
      </c>
      <c r="I132" s="2" t="s">
        <v>29</v>
      </c>
      <c r="J132" s="2" t="s">
        <v>2663</v>
      </c>
      <c r="K132" s="2" t="s">
        <v>371</v>
      </c>
      <c r="L132" s="2" t="s">
        <v>2664</v>
      </c>
      <c r="M132" s="2">
        <v>178.74189699999999</v>
      </c>
      <c r="N132" s="2">
        <v>-16.737669</v>
      </c>
    </row>
    <row r="133" spans="1:14">
      <c r="A133" s="2" t="s">
        <v>29</v>
      </c>
      <c r="B133" s="2" t="s">
        <v>2680</v>
      </c>
      <c r="C133" s="2" t="s">
        <v>2681</v>
      </c>
      <c r="D133" s="2" t="s">
        <v>2408</v>
      </c>
      <c r="E133" s="2" t="s">
        <v>578</v>
      </c>
      <c r="F133" s="2" t="s">
        <v>29</v>
      </c>
      <c r="G133" s="2" t="s">
        <v>2666</v>
      </c>
      <c r="H133" s="2" t="s">
        <v>2662</v>
      </c>
      <c r="I133" s="2" t="s">
        <v>29</v>
      </c>
      <c r="J133" s="2" t="s">
        <v>2663</v>
      </c>
      <c r="K133" s="2" t="s">
        <v>371</v>
      </c>
      <c r="L133" s="2" t="s">
        <v>2664</v>
      </c>
      <c r="M133" s="2">
        <v>178.52795900000001</v>
      </c>
      <c r="N133" s="2">
        <v>-16.743580000000001</v>
      </c>
    </row>
    <row r="134" spans="1:14">
      <c r="A134" s="2" t="s">
        <v>29</v>
      </c>
      <c r="B134" s="2" t="s">
        <v>2682</v>
      </c>
      <c r="C134" s="2" t="s">
        <v>2683</v>
      </c>
      <c r="D134" s="2" t="s">
        <v>2427</v>
      </c>
      <c r="E134" s="2" t="s">
        <v>578</v>
      </c>
      <c r="F134" s="2" t="s">
        <v>394</v>
      </c>
      <c r="G134" s="2" t="s">
        <v>2669</v>
      </c>
      <c r="H134" s="2" t="s">
        <v>2662</v>
      </c>
      <c r="I134" s="2" t="s">
        <v>29</v>
      </c>
      <c r="J134" s="2" t="s">
        <v>2663</v>
      </c>
      <c r="K134" s="2" t="s">
        <v>371</v>
      </c>
      <c r="L134" s="2" t="s">
        <v>2664</v>
      </c>
      <c r="M134" s="2">
        <v>178.63667100000001</v>
      </c>
      <c r="N134" s="2">
        <v>-16.674685</v>
      </c>
    </row>
    <row r="135" spans="1:14">
      <c r="A135" s="2" t="s">
        <v>29</v>
      </c>
      <c r="B135" s="2" t="s">
        <v>2684</v>
      </c>
      <c r="C135" s="2" t="s">
        <v>2685</v>
      </c>
      <c r="D135" s="2" t="s">
        <v>2427</v>
      </c>
      <c r="E135" s="2" t="s">
        <v>578</v>
      </c>
      <c r="F135" s="2" t="s">
        <v>29</v>
      </c>
      <c r="G135" s="2" t="s">
        <v>2666</v>
      </c>
      <c r="H135" s="2" t="s">
        <v>2662</v>
      </c>
      <c r="I135" s="2" t="s">
        <v>29</v>
      </c>
      <c r="J135" s="2" t="s">
        <v>2663</v>
      </c>
      <c r="K135" s="2" t="s">
        <v>371</v>
      </c>
      <c r="L135" s="2" t="s">
        <v>2664</v>
      </c>
      <c r="M135" s="2">
        <v>178.58450400000001</v>
      </c>
      <c r="N135" s="2">
        <v>-16.784261000000001</v>
      </c>
    </row>
    <row r="136" spans="1:14">
      <c r="A136" s="2" t="s">
        <v>29</v>
      </c>
      <c r="B136" s="2" t="s">
        <v>2686</v>
      </c>
      <c r="C136" s="2" t="s">
        <v>2687</v>
      </c>
      <c r="D136" s="2" t="s">
        <v>2427</v>
      </c>
      <c r="E136" s="2" t="s">
        <v>578</v>
      </c>
      <c r="F136" s="2" t="s">
        <v>29</v>
      </c>
      <c r="G136" s="2" t="s">
        <v>2666</v>
      </c>
      <c r="H136" s="2" t="s">
        <v>2662</v>
      </c>
      <c r="I136" s="2" t="s">
        <v>29</v>
      </c>
      <c r="J136" s="2" t="s">
        <v>2663</v>
      </c>
      <c r="K136" s="2" t="s">
        <v>371</v>
      </c>
      <c r="L136" s="2" t="s">
        <v>2664</v>
      </c>
      <c r="M136" s="2">
        <v>178.55235999999999</v>
      </c>
      <c r="N136" s="2">
        <v>-16.722736000000001</v>
      </c>
    </row>
    <row r="137" spans="1:14">
      <c r="A137" s="2" t="s">
        <v>29</v>
      </c>
      <c r="B137" s="2" t="s">
        <v>2688</v>
      </c>
      <c r="C137" s="2" t="s">
        <v>2689</v>
      </c>
      <c r="D137" s="2" t="s">
        <v>2408</v>
      </c>
      <c r="E137" s="2" t="s">
        <v>578</v>
      </c>
      <c r="F137" s="2" t="s">
        <v>394</v>
      </c>
      <c r="G137" s="2" t="s">
        <v>2669</v>
      </c>
      <c r="H137" s="2" t="s">
        <v>2662</v>
      </c>
      <c r="I137" s="2" t="s">
        <v>29</v>
      </c>
      <c r="J137" s="2" t="s">
        <v>2663</v>
      </c>
      <c r="K137" s="2" t="s">
        <v>371</v>
      </c>
      <c r="L137" s="2" t="s">
        <v>2664</v>
      </c>
      <c r="M137" s="2">
        <v>178.52266399999999</v>
      </c>
      <c r="N137" s="2">
        <v>-16.648364999999998</v>
      </c>
    </row>
    <row r="138" spans="1:14">
      <c r="A138" s="2" t="s">
        <v>29</v>
      </c>
      <c r="B138" s="2" t="s">
        <v>2690</v>
      </c>
      <c r="C138" s="2" t="s">
        <v>2691</v>
      </c>
      <c r="D138" s="2" t="s">
        <v>2427</v>
      </c>
      <c r="E138" s="2" t="s">
        <v>578</v>
      </c>
      <c r="F138" s="2" t="s">
        <v>395</v>
      </c>
      <c r="G138" s="2" t="s">
        <v>2661</v>
      </c>
      <c r="H138" s="2" t="s">
        <v>2662</v>
      </c>
      <c r="I138" s="2" t="s">
        <v>29</v>
      </c>
      <c r="J138" s="2" t="s">
        <v>2663</v>
      </c>
      <c r="K138" s="2" t="s">
        <v>371</v>
      </c>
      <c r="L138" s="2" t="s">
        <v>2664</v>
      </c>
      <c r="M138" s="2">
        <v>178.79269500000001</v>
      </c>
      <c r="N138" s="2">
        <v>-16.609392</v>
      </c>
    </row>
    <row r="139" spans="1:14">
      <c r="A139" s="2" t="s">
        <v>29</v>
      </c>
      <c r="B139" s="2" t="s">
        <v>2692</v>
      </c>
      <c r="C139" s="2" t="s">
        <v>2693</v>
      </c>
      <c r="D139" s="2" t="s">
        <v>2427</v>
      </c>
      <c r="E139" s="2" t="s">
        <v>578</v>
      </c>
      <c r="F139" s="2" t="s">
        <v>29</v>
      </c>
      <c r="G139" s="2" t="s">
        <v>2666</v>
      </c>
      <c r="H139" s="2" t="s">
        <v>2662</v>
      </c>
      <c r="I139" s="2" t="s">
        <v>29</v>
      </c>
      <c r="J139" s="2" t="s">
        <v>2663</v>
      </c>
      <c r="K139" s="2" t="s">
        <v>371</v>
      </c>
      <c r="L139" s="2" t="s">
        <v>2664</v>
      </c>
      <c r="M139" s="2">
        <v>178.62718899999999</v>
      </c>
      <c r="N139" s="2">
        <v>-16.801672</v>
      </c>
    </row>
    <row r="140" spans="1:14">
      <c r="A140" s="2" t="s">
        <v>29</v>
      </c>
      <c r="B140" s="2" t="s">
        <v>2694</v>
      </c>
      <c r="C140" s="2" t="s">
        <v>2695</v>
      </c>
      <c r="D140" s="2" t="s">
        <v>2408</v>
      </c>
      <c r="E140" s="2" t="s">
        <v>578</v>
      </c>
      <c r="F140" s="2" t="s">
        <v>395</v>
      </c>
      <c r="G140" s="2" t="s">
        <v>2661</v>
      </c>
      <c r="H140" s="2" t="s">
        <v>2662</v>
      </c>
      <c r="I140" s="2" t="s">
        <v>29</v>
      </c>
      <c r="J140" s="2" t="s">
        <v>2663</v>
      </c>
      <c r="K140" s="2" t="s">
        <v>371</v>
      </c>
      <c r="L140" s="2" t="s">
        <v>2664</v>
      </c>
      <c r="M140" s="2">
        <v>178.787634</v>
      </c>
      <c r="N140" s="2">
        <v>-16.720979</v>
      </c>
    </row>
    <row r="141" spans="1:14">
      <c r="A141" s="2" t="s">
        <v>29</v>
      </c>
      <c r="B141" s="2" t="s">
        <v>2696</v>
      </c>
      <c r="C141" s="2" t="s">
        <v>2697</v>
      </c>
      <c r="D141" s="2" t="s">
        <v>2427</v>
      </c>
      <c r="E141" s="2" t="s">
        <v>578</v>
      </c>
      <c r="F141" s="2" t="s">
        <v>29</v>
      </c>
      <c r="G141" s="2" t="s">
        <v>2666</v>
      </c>
      <c r="H141" s="2" t="s">
        <v>2662</v>
      </c>
      <c r="I141" s="2" t="s">
        <v>29</v>
      </c>
      <c r="J141" s="2" t="s">
        <v>2663</v>
      </c>
      <c r="K141" s="2" t="s">
        <v>371</v>
      </c>
      <c r="L141" s="2" t="s">
        <v>2664</v>
      </c>
      <c r="M141" s="2">
        <v>178.621534</v>
      </c>
      <c r="N141" s="2">
        <v>-16.839786</v>
      </c>
    </row>
    <row r="142" spans="1:14">
      <c r="A142" s="2" t="s">
        <v>29</v>
      </c>
      <c r="B142" s="2" t="s">
        <v>2698</v>
      </c>
      <c r="C142" s="2" t="s">
        <v>2699</v>
      </c>
      <c r="D142" s="2" t="s">
        <v>2408</v>
      </c>
      <c r="E142" s="2" t="s">
        <v>578</v>
      </c>
      <c r="F142" s="2" t="s">
        <v>395</v>
      </c>
      <c r="G142" s="2" t="s">
        <v>2661</v>
      </c>
      <c r="H142" s="2" t="s">
        <v>2662</v>
      </c>
      <c r="I142" s="2" t="s">
        <v>29</v>
      </c>
      <c r="J142" s="2" t="s">
        <v>2663</v>
      </c>
      <c r="K142" s="2" t="s">
        <v>371</v>
      </c>
      <c r="L142" s="2" t="s">
        <v>2664</v>
      </c>
      <c r="M142" s="2">
        <v>178.82206199999999</v>
      </c>
      <c r="N142" s="2">
        <v>-16.644794999999998</v>
      </c>
    </row>
    <row r="143" spans="1:14">
      <c r="A143" s="2" t="s">
        <v>29</v>
      </c>
      <c r="B143" s="2" t="s">
        <v>134</v>
      </c>
      <c r="C143" s="2" t="s">
        <v>2700</v>
      </c>
      <c r="D143" s="2" t="s">
        <v>2408</v>
      </c>
      <c r="E143" s="2" t="s">
        <v>578</v>
      </c>
      <c r="F143" s="2" t="s">
        <v>394</v>
      </c>
      <c r="G143" s="2" t="s">
        <v>2669</v>
      </c>
      <c r="H143" s="2" t="s">
        <v>2662</v>
      </c>
      <c r="I143" s="2" t="s">
        <v>29</v>
      </c>
      <c r="J143" s="2" t="s">
        <v>2663</v>
      </c>
      <c r="K143" s="2" t="s">
        <v>371</v>
      </c>
      <c r="L143" s="2" t="s">
        <v>2664</v>
      </c>
      <c r="M143" s="2">
        <v>178.57977099999999</v>
      </c>
      <c r="N143" s="2">
        <v>-16.671500000000002</v>
      </c>
    </row>
    <row r="144" spans="1:14">
      <c r="A144" s="2" t="s">
        <v>29</v>
      </c>
      <c r="B144" s="2" t="s">
        <v>2503</v>
      </c>
      <c r="C144" s="2" t="s">
        <v>2701</v>
      </c>
      <c r="D144" s="2" t="s">
        <v>2427</v>
      </c>
      <c r="E144" s="2" t="s">
        <v>578</v>
      </c>
      <c r="F144" s="2" t="s">
        <v>395</v>
      </c>
      <c r="G144" s="2" t="s">
        <v>2661</v>
      </c>
      <c r="H144" s="2" t="s">
        <v>2662</v>
      </c>
      <c r="I144" s="2" t="s">
        <v>29</v>
      </c>
      <c r="J144" s="2" t="s">
        <v>2663</v>
      </c>
      <c r="K144" s="2" t="s">
        <v>371</v>
      </c>
      <c r="L144" s="2" t="s">
        <v>2664</v>
      </c>
      <c r="M144" s="2">
        <v>178.69937899999999</v>
      </c>
      <c r="N144" s="2">
        <v>-16.692311</v>
      </c>
    </row>
    <row r="145" spans="1:14">
      <c r="A145" s="2" t="s">
        <v>29</v>
      </c>
      <c r="B145" s="2" t="s">
        <v>2702</v>
      </c>
      <c r="C145" s="2" t="s">
        <v>2703</v>
      </c>
      <c r="D145" s="2" t="s">
        <v>2427</v>
      </c>
      <c r="E145" s="2" t="s">
        <v>578</v>
      </c>
      <c r="F145" s="2" t="s">
        <v>29</v>
      </c>
      <c r="G145" s="2" t="s">
        <v>2666</v>
      </c>
      <c r="H145" s="2" t="s">
        <v>2662</v>
      </c>
      <c r="I145" s="2" t="s">
        <v>29</v>
      </c>
      <c r="J145" s="2" t="s">
        <v>2663</v>
      </c>
      <c r="K145" s="2" t="s">
        <v>371</v>
      </c>
      <c r="L145" s="2" t="s">
        <v>2664</v>
      </c>
      <c r="M145" s="2">
        <v>178.629053</v>
      </c>
      <c r="N145" s="2">
        <v>-16.810179999999999</v>
      </c>
    </row>
    <row r="146" spans="1:14">
      <c r="A146" s="2" t="s">
        <v>29</v>
      </c>
      <c r="B146" s="2" t="s">
        <v>2704</v>
      </c>
      <c r="C146" s="2" t="s">
        <v>2705</v>
      </c>
      <c r="D146" s="2" t="s">
        <v>2408</v>
      </c>
      <c r="E146" s="2" t="s">
        <v>578</v>
      </c>
      <c r="F146" s="2" t="s">
        <v>394</v>
      </c>
      <c r="G146" s="2" t="s">
        <v>2669</v>
      </c>
      <c r="H146" s="2" t="s">
        <v>2662</v>
      </c>
      <c r="I146" s="2" t="s">
        <v>29</v>
      </c>
      <c r="J146" s="2" t="s">
        <v>2663</v>
      </c>
      <c r="K146" s="2" t="s">
        <v>371</v>
      </c>
      <c r="L146" s="2" t="s">
        <v>2664</v>
      </c>
      <c r="M146" s="2">
        <v>178.594111</v>
      </c>
      <c r="N146" s="2">
        <v>-16.662579000000001</v>
      </c>
    </row>
    <row r="147" spans="1:14">
      <c r="A147" s="2" t="s">
        <v>29</v>
      </c>
      <c r="B147" s="2" t="s">
        <v>2706</v>
      </c>
      <c r="C147" s="2" t="s">
        <v>2707</v>
      </c>
      <c r="D147" s="2" t="s">
        <v>2408</v>
      </c>
      <c r="E147" s="2" t="s">
        <v>578</v>
      </c>
      <c r="F147" s="2" t="s">
        <v>29</v>
      </c>
      <c r="G147" s="2" t="s">
        <v>2666</v>
      </c>
      <c r="H147" s="2" t="s">
        <v>2662</v>
      </c>
      <c r="I147" s="2" t="s">
        <v>29</v>
      </c>
      <c r="J147" s="2" t="s">
        <v>2663</v>
      </c>
      <c r="K147" s="2" t="s">
        <v>371</v>
      </c>
      <c r="L147" s="2" t="s">
        <v>2664</v>
      </c>
      <c r="M147" s="2">
        <v>178.54493099999999</v>
      </c>
      <c r="N147" s="2">
        <v>-16.808675000000001</v>
      </c>
    </row>
    <row r="148" spans="1:14">
      <c r="A148" s="2" t="s">
        <v>29</v>
      </c>
      <c r="B148" s="2" t="s">
        <v>2708</v>
      </c>
      <c r="C148" s="2" t="s">
        <v>2709</v>
      </c>
      <c r="D148" s="2" t="s">
        <v>2427</v>
      </c>
      <c r="E148" s="2" t="s">
        <v>578</v>
      </c>
      <c r="F148" s="2" t="s">
        <v>29</v>
      </c>
      <c r="G148" s="2" t="s">
        <v>2666</v>
      </c>
      <c r="H148" s="2" t="s">
        <v>2662</v>
      </c>
      <c r="I148" s="2" t="s">
        <v>29</v>
      </c>
      <c r="J148" s="2" t="s">
        <v>2663</v>
      </c>
      <c r="K148" s="2" t="s">
        <v>371</v>
      </c>
      <c r="L148" s="2" t="s">
        <v>2664</v>
      </c>
      <c r="M148" s="2">
        <v>178.63260399999999</v>
      </c>
      <c r="N148" s="2">
        <v>-16.816889</v>
      </c>
    </row>
    <row r="149" spans="1:14">
      <c r="A149" s="2" t="s">
        <v>29</v>
      </c>
      <c r="B149" s="2" t="s">
        <v>2710</v>
      </c>
      <c r="C149" s="2" t="s">
        <v>2711</v>
      </c>
      <c r="D149" s="2" t="s">
        <v>2408</v>
      </c>
      <c r="E149" s="2" t="s">
        <v>578</v>
      </c>
      <c r="F149" s="2" t="s">
        <v>29</v>
      </c>
      <c r="G149" s="2" t="s">
        <v>2666</v>
      </c>
      <c r="H149" s="2" t="s">
        <v>2662</v>
      </c>
      <c r="I149" s="2" t="s">
        <v>29</v>
      </c>
      <c r="J149" s="2" t="s">
        <v>2663</v>
      </c>
      <c r="K149" s="2" t="s">
        <v>371</v>
      </c>
      <c r="L149" s="2" t="s">
        <v>2664</v>
      </c>
      <c r="M149" s="2">
        <v>178.68048099999999</v>
      </c>
      <c r="N149" s="2">
        <v>-16.739113</v>
      </c>
    </row>
    <row r="150" spans="1:14">
      <c r="A150" s="2" t="s">
        <v>29</v>
      </c>
      <c r="B150" s="2" t="s">
        <v>2712</v>
      </c>
      <c r="C150" s="2" t="s">
        <v>2713</v>
      </c>
      <c r="D150" s="2" t="s">
        <v>2427</v>
      </c>
      <c r="E150" s="2" t="s">
        <v>578</v>
      </c>
      <c r="F150" s="2" t="s">
        <v>395</v>
      </c>
      <c r="G150" s="2" t="s">
        <v>2661</v>
      </c>
      <c r="H150" s="2" t="s">
        <v>2662</v>
      </c>
      <c r="I150" s="2" t="s">
        <v>29</v>
      </c>
      <c r="J150" s="2" t="s">
        <v>2663</v>
      </c>
      <c r="K150" s="2" t="s">
        <v>371</v>
      </c>
      <c r="L150" s="2" t="s">
        <v>2664</v>
      </c>
      <c r="M150" s="2">
        <v>178.76453900000001</v>
      </c>
      <c r="N150" s="2">
        <v>-16.622471999999998</v>
      </c>
    </row>
    <row r="151" spans="1:14">
      <c r="A151" s="2" t="s">
        <v>29</v>
      </c>
      <c r="B151" s="2" t="s">
        <v>2714</v>
      </c>
      <c r="C151" s="2" t="s">
        <v>2715</v>
      </c>
      <c r="D151" s="2" t="s">
        <v>2427</v>
      </c>
      <c r="E151" s="2" t="s">
        <v>578</v>
      </c>
      <c r="F151" s="2" t="s">
        <v>395</v>
      </c>
      <c r="G151" s="2" t="s">
        <v>2661</v>
      </c>
      <c r="H151" s="2" t="s">
        <v>2662</v>
      </c>
      <c r="I151" s="2" t="s">
        <v>29</v>
      </c>
      <c r="J151" s="2" t="s">
        <v>2663</v>
      </c>
      <c r="K151" s="2" t="s">
        <v>371</v>
      </c>
      <c r="L151" s="2" t="s">
        <v>2664</v>
      </c>
      <c r="M151" s="2">
        <v>178.766943</v>
      </c>
      <c r="N151" s="2">
        <v>-16.618106000000001</v>
      </c>
    </row>
    <row r="152" spans="1:14">
      <c r="A152" s="2" t="s">
        <v>29</v>
      </c>
      <c r="B152" s="2" t="s">
        <v>2316</v>
      </c>
      <c r="C152" s="2" t="s">
        <v>2716</v>
      </c>
      <c r="D152" s="2" t="s">
        <v>2408</v>
      </c>
      <c r="E152" s="2" t="s">
        <v>578</v>
      </c>
      <c r="F152" s="2" t="s">
        <v>395</v>
      </c>
      <c r="G152" s="2" t="s">
        <v>2661</v>
      </c>
      <c r="H152" s="2" t="s">
        <v>2316</v>
      </c>
      <c r="I152" s="2" t="s">
        <v>29</v>
      </c>
      <c r="J152" s="2" t="s">
        <v>2663</v>
      </c>
      <c r="K152" s="2" t="s">
        <v>371</v>
      </c>
      <c r="L152" s="2" t="s">
        <v>2664</v>
      </c>
      <c r="M152" s="2">
        <v>178.72630599999999</v>
      </c>
      <c r="N152" s="2">
        <v>-16.625848999999999</v>
      </c>
    </row>
    <row r="153" spans="1:14">
      <c r="A153" s="2" t="s">
        <v>29</v>
      </c>
      <c r="B153" s="2" t="s">
        <v>2717</v>
      </c>
      <c r="C153" s="2" t="s">
        <v>2718</v>
      </c>
      <c r="D153" s="2" t="s">
        <v>2408</v>
      </c>
      <c r="E153" s="2" t="s">
        <v>578</v>
      </c>
      <c r="F153" s="2" t="s">
        <v>29</v>
      </c>
      <c r="G153" s="2" t="s">
        <v>2666</v>
      </c>
      <c r="H153" s="2" t="s">
        <v>2662</v>
      </c>
      <c r="I153" s="2" t="s">
        <v>29</v>
      </c>
      <c r="J153" s="2" t="s">
        <v>2663</v>
      </c>
      <c r="K153" s="2" t="s">
        <v>371</v>
      </c>
      <c r="L153" s="2" t="s">
        <v>2664</v>
      </c>
      <c r="M153" s="2">
        <v>178.61246199999999</v>
      </c>
      <c r="N153" s="2">
        <v>-16.801759000000001</v>
      </c>
    </row>
    <row r="154" spans="1:14">
      <c r="A154" s="2" t="s">
        <v>29</v>
      </c>
      <c r="B154" s="2" t="s">
        <v>2719</v>
      </c>
      <c r="C154" s="2" t="s">
        <v>2720</v>
      </c>
      <c r="D154" s="2" t="s">
        <v>2427</v>
      </c>
      <c r="E154" s="2" t="s">
        <v>578</v>
      </c>
      <c r="F154" s="2" t="s">
        <v>395</v>
      </c>
      <c r="G154" s="2" t="s">
        <v>2661</v>
      </c>
      <c r="H154" s="2" t="s">
        <v>2662</v>
      </c>
      <c r="I154" s="2" t="s">
        <v>29</v>
      </c>
      <c r="J154" s="2" t="s">
        <v>2663</v>
      </c>
      <c r="K154" s="2" t="s">
        <v>371</v>
      </c>
      <c r="L154" s="2" t="s">
        <v>2664</v>
      </c>
      <c r="M154" s="2">
        <v>178.768013</v>
      </c>
      <c r="N154" s="2">
        <v>-16.622609000000001</v>
      </c>
    </row>
    <row r="155" spans="1:14">
      <c r="A155" s="2" t="s">
        <v>29</v>
      </c>
      <c r="B155" s="2" t="s">
        <v>2721</v>
      </c>
      <c r="C155" s="2" t="s">
        <v>2722</v>
      </c>
      <c r="D155" s="2" t="s">
        <v>2427</v>
      </c>
      <c r="E155" s="2" t="s">
        <v>578</v>
      </c>
      <c r="F155" s="2" t="s">
        <v>29</v>
      </c>
      <c r="G155" s="2" t="s">
        <v>2666</v>
      </c>
      <c r="H155" s="2" t="s">
        <v>2662</v>
      </c>
      <c r="I155" s="2" t="s">
        <v>29</v>
      </c>
      <c r="J155" s="2" t="s">
        <v>2663</v>
      </c>
      <c r="K155" s="2" t="s">
        <v>371</v>
      </c>
      <c r="L155" s="2" t="s">
        <v>2664</v>
      </c>
      <c r="M155" s="2">
        <v>178.68812399999999</v>
      </c>
      <c r="N155" s="2">
        <v>-16.723099000000001</v>
      </c>
    </row>
    <row r="156" spans="1:14">
      <c r="A156" s="2" t="s">
        <v>29</v>
      </c>
      <c r="B156" s="2" t="s">
        <v>2723</v>
      </c>
      <c r="C156" s="2" t="s">
        <v>2724</v>
      </c>
      <c r="D156" s="2" t="s">
        <v>2427</v>
      </c>
      <c r="E156" s="2" t="s">
        <v>578</v>
      </c>
      <c r="F156" s="2" t="s">
        <v>29</v>
      </c>
      <c r="G156" s="2" t="s">
        <v>2666</v>
      </c>
      <c r="H156" s="2" t="s">
        <v>2662</v>
      </c>
      <c r="I156" s="2" t="s">
        <v>29</v>
      </c>
      <c r="J156" s="2" t="s">
        <v>2663</v>
      </c>
      <c r="K156" s="2" t="s">
        <v>371</v>
      </c>
      <c r="L156" s="2" t="s">
        <v>2664</v>
      </c>
      <c r="M156" s="2">
        <v>178.55973499999999</v>
      </c>
      <c r="N156" s="2">
        <v>-16.789415999999999</v>
      </c>
    </row>
    <row r="157" spans="1:14">
      <c r="A157" s="2" t="s">
        <v>29</v>
      </c>
      <c r="B157" s="2" t="s">
        <v>2725</v>
      </c>
      <c r="C157" s="2" t="s">
        <v>2726</v>
      </c>
      <c r="D157" s="2" t="s">
        <v>2427</v>
      </c>
      <c r="E157" s="2" t="s">
        <v>578</v>
      </c>
      <c r="F157" s="2" t="s">
        <v>29</v>
      </c>
      <c r="G157" s="2" t="s">
        <v>2666</v>
      </c>
      <c r="H157" s="2" t="s">
        <v>2662</v>
      </c>
      <c r="I157" s="2" t="s">
        <v>29</v>
      </c>
      <c r="J157" s="2" t="s">
        <v>2663</v>
      </c>
      <c r="K157" s="2" t="s">
        <v>371</v>
      </c>
      <c r="L157" s="2" t="s">
        <v>2664</v>
      </c>
      <c r="M157" s="2">
        <v>178.62799000000001</v>
      </c>
      <c r="N157" s="2">
        <v>-16.848230000000001</v>
      </c>
    </row>
    <row r="158" spans="1:14">
      <c r="A158" s="2" t="s">
        <v>29</v>
      </c>
      <c r="B158" s="2" t="s">
        <v>2727</v>
      </c>
      <c r="C158" s="2" t="s">
        <v>2728</v>
      </c>
      <c r="D158" s="2" t="s">
        <v>2427</v>
      </c>
      <c r="E158" s="2" t="s">
        <v>578</v>
      </c>
      <c r="F158" s="2" t="s">
        <v>29</v>
      </c>
      <c r="G158" s="2" t="s">
        <v>2666</v>
      </c>
      <c r="H158" s="2" t="s">
        <v>2662</v>
      </c>
      <c r="I158" s="2" t="s">
        <v>29</v>
      </c>
      <c r="J158" s="2" t="s">
        <v>2663</v>
      </c>
      <c r="K158" s="2" t="s">
        <v>371</v>
      </c>
      <c r="L158" s="2" t="s">
        <v>2664</v>
      </c>
      <c r="M158" s="2">
        <v>178.70648700000001</v>
      </c>
      <c r="N158" s="2">
        <v>-16.737252000000002</v>
      </c>
    </row>
    <row r="159" spans="1:14">
      <c r="A159" s="2" t="s">
        <v>29</v>
      </c>
      <c r="B159" s="2" t="s">
        <v>231</v>
      </c>
      <c r="C159" s="2" t="s">
        <v>2729</v>
      </c>
      <c r="D159" s="2" t="s">
        <v>2408</v>
      </c>
      <c r="E159" s="2" t="s">
        <v>578</v>
      </c>
      <c r="F159" s="2" t="s">
        <v>395</v>
      </c>
      <c r="G159" s="2" t="s">
        <v>2661</v>
      </c>
      <c r="H159" s="2" t="s">
        <v>2662</v>
      </c>
      <c r="I159" s="2" t="s">
        <v>29</v>
      </c>
      <c r="J159" s="2" t="s">
        <v>2663</v>
      </c>
      <c r="K159" s="2" t="s">
        <v>371</v>
      </c>
      <c r="L159" s="2" t="s">
        <v>2664</v>
      </c>
      <c r="M159" s="2">
        <v>178.71861799999999</v>
      </c>
      <c r="N159" s="2">
        <v>-16.668873999999999</v>
      </c>
    </row>
    <row r="160" spans="1:14">
      <c r="A160" s="2" t="s">
        <v>29</v>
      </c>
      <c r="B160" s="2" t="s">
        <v>2730</v>
      </c>
      <c r="C160" s="2" t="s">
        <v>2731</v>
      </c>
      <c r="D160" s="2" t="s">
        <v>2427</v>
      </c>
      <c r="E160" s="2" t="s">
        <v>578</v>
      </c>
      <c r="F160" s="2" t="s">
        <v>29</v>
      </c>
      <c r="G160" s="2" t="s">
        <v>2666</v>
      </c>
      <c r="H160" s="2" t="s">
        <v>2662</v>
      </c>
      <c r="I160" s="2" t="s">
        <v>29</v>
      </c>
      <c r="J160" s="2" t="s">
        <v>2663</v>
      </c>
      <c r="K160" s="2" t="s">
        <v>371</v>
      </c>
      <c r="L160" s="2" t="s">
        <v>2664</v>
      </c>
      <c r="M160" s="2">
        <v>178.63806199999999</v>
      </c>
      <c r="N160" s="2">
        <v>-16.828679000000001</v>
      </c>
    </row>
    <row r="161" spans="1:14">
      <c r="A161" s="2" t="s">
        <v>29</v>
      </c>
      <c r="B161" s="2" t="s">
        <v>2732</v>
      </c>
      <c r="C161" s="2" t="s">
        <v>2733</v>
      </c>
      <c r="D161" s="2" t="s">
        <v>2427</v>
      </c>
      <c r="E161" s="2" t="s">
        <v>578</v>
      </c>
      <c r="F161" s="2" t="s">
        <v>29</v>
      </c>
      <c r="G161" s="2" t="s">
        <v>2666</v>
      </c>
      <c r="H161" s="2" t="s">
        <v>2662</v>
      </c>
      <c r="I161" s="2" t="s">
        <v>29</v>
      </c>
      <c r="J161" s="2" t="s">
        <v>2663</v>
      </c>
      <c r="K161" s="2" t="s">
        <v>371</v>
      </c>
      <c r="L161" s="2" t="s">
        <v>2664</v>
      </c>
      <c r="M161" s="2">
        <v>178.60377600000001</v>
      </c>
      <c r="N161" s="2">
        <v>-16.792743000000002</v>
      </c>
    </row>
    <row r="162" spans="1:14">
      <c r="A162" s="2" t="s">
        <v>29</v>
      </c>
      <c r="B162" s="2" t="s">
        <v>2734</v>
      </c>
      <c r="C162" s="2" t="s">
        <v>2735</v>
      </c>
      <c r="D162" s="2" t="s">
        <v>2427</v>
      </c>
      <c r="E162" s="2" t="s">
        <v>578</v>
      </c>
      <c r="F162" s="2" t="s">
        <v>394</v>
      </c>
      <c r="G162" s="2" t="s">
        <v>2669</v>
      </c>
      <c r="H162" s="2" t="s">
        <v>2662</v>
      </c>
      <c r="I162" s="2" t="s">
        <v>29</v>
      </c>
      <c r="J162" s="2" t="s">
        <v>2663</v>
      </c>
      <c r="K162" s="2" t="s">
        <v>371</v>
      </c>
      <c r="L162" s="2" t="s">
        <v>2664</v>
      </c>
      <c r="M162" s="2">
        <v>178.624402</v>
      </c>
      <c r="N162" s="2">
        <v>-16.668313000000001</v>
      </c>
    </row>
    <row r="163" spans="1:14">
      <c r="A163" s="2" t="s">
        <v>29</v>
      </c>
      <c r="B163" s="2" t="s">
        <v>2736</v>
      </c>
      <c r="C163" s="2" t="s">
        <v>2737</v>
      </c>
      <c r="D163" s="2" t="s">
        <v>2408</v>
      </c>
      <c r="E163" s="2" t="s">
        <v>578</v>
      </c>
      <c r="F163" s="2" t="s">
        <v>394</v>
      </c>
      <c r="G163" s="2" t="s">
        <v>2669</v>
      </c>
      <c r="H163" s="2" t="s">
        <v>2736</v>
      </c>
      <c r="I163" s="2" t="s">
        <v>29</v>
      </c>
      <c r="J163" s="2" t="s">
        <v>2663</v>
      </c>
      <c r="K163" s="2" t="s">
        <v>371</v>
      </c>
      <c r="L163" s="2" t="s">
        <v>2664</v>
      </c>
      <c r="M163" s="2">
        <v>178.59408999999999</v>
      </c>
      <c r="N163" s="2">
        <v>-16.596025999999998</v>
      </c>
    </row>
    <row r="164" spans="1:14">
      <c r="A164" s="2" t="s">
        <v>30</v>
      </c>
      <c r="B164" s="2" t="s">
        <v>2738</v>
      </c>
      <c r="C164" s="2" t="s">
        <v>2739</v>
      </c>
      <c r="D164" s="2" t="s">
        <v>2408</v>
      </c>
      <c r="E164" s="2" t="s">
        <v>581</v>
      </c>
      <c r="F164" s="2" t="s">
        <v>30</v>
      </c>
      <c r="G164" s="2" t="s">
        <v>2740</v>
      </c>
      <c r="H164" s="2" t="s">
        <v>2662</v>
      </c>
      <c r="I164" s="2" t="s">
        <v>30</v>
      </c>
      <c r="J164" s="2" t="s">
        <v>2741</v>
      </c>
      <c r="K164" s="2" t="s">
        <v>371</v>
      </c>
      <c r="L164" s="2" t="s">
        <v>2664</v>
      </c>
      <c r="M164" s="2">
        <v>179.72649100000001</v>
      </c>
      <c r="N164" s="2">
        <v>-16.7164</v>
      </c>
    </row>
    <row r="165" spans="1:14">
      <c r="A165" s="2" t="s">
        <v>30</v>
      </c>
      <c r="B165" s="2" t="s">
        <v>2742</v>
      </c>
      <c r="C165" s="2" t="s">
        <v>2743</v>
      </c>
      <c r="D165" s="2" t="s">
        <v>2427</v>
      </c>
      <c r="E165" s="2" t="s">
        <v>581</v>
      </c>
      <c r="F165" s="2" t="s">
        <v>30</v>
      </c>
      <c r="G165" s="2" t="s">
        <v>2740</v>
      </c>
      <c r="H165" s="2" t="s">
        <v>386</v>
      </c>
      <c r="I165" s="2" t="s">
        <v>30</v>
      </c>
      <c r="J165" s="2" t="s">
        <v>2741</v>
      </c>
      <c r="K165" s="2" t="s">
        <v>371</v>
      </c>
      <c r="L165" s="2" t="s">
        <v>2664</v>
      </c>
      <c r="M165" s="2">
        <v>179.88557399999999</v>
      </c>
      <c r="N165" s="2">
        <v>-16.671620000000001</v>
      </c>
    </row>
    <row r="166" spans="1:14">
      <c r="A166" s="2" t="s">
        <v>30</v>
      </c>
      <c r="B166" s="2" t="s">
        <v>2744</v>
      </c>
      <c r="C166" s="2" t="s">
        <v>2745</v>
      </c>
      <c r="D166" s="2" t="s">
        <v>2408</v>
      </c>
      <c r="E166" s="2" t="s">
        <v>581</v>
      </c>
      <c r="F166" s="2" t="s">
        <v>30</v>
      </c>
      <c r="G166" s="2" t="s">
        <v>2740</v>
      </c>
      <c r="H166" s="2" t="s">
        <v>2662</v>
      </c>
      <c r="I166" s="2" t="s">
        <v>30</v>
      </c>
      <c r="J166" s="2" t="s">
        <v>2741</v>
      </c>
      <c r="K166" s="2" t="s">
        <v>371</v>
      </c>
      <c r="L166" s="2" t="s">
        <v>2664</v>
      </c>
      <c r="M166" s="2">
        <v>179.84743499999999</v>
      </c>
      <c r="N166" s="2">
        <v>-16.744993999999998</v>
      </c>
    </row>
    <row r="167" spans="1:14">
      <c r="A167" s="2" t="s">
        <v>30</v>
      </c>
      <c r="B167" s="2" t="s">
        <v>2746</v>
      </c>
      <c r="C167" s="2" t="s">
        <v>2747</v>
      </c>
      <c r="D167" s="2" t="s">
        <v>2427</v>
      </c>
      <c r="E167" s="2" t="s">
        <v>581</v>
      </c>
      <c r="F167" s="2" t="s">
        <v>30</v>
      </c>
      <c r="G167" s="2" t="s">
        <v>2740</v>
      </c>
      <c r="H167" s="2" t="s">
        <v>386</v>
      </c>
      <c r="I167" s="2" t="s">
        <v>30</v>
      </c>
      <c r="J167" s="2" t="s">
        <v>2741</v>
      </c>
      <c r="K167" s="2" t="s">
        <v>371</v>
      </c>
      <c r="L167" s="2" t="s">
        <v>2664</v>
      </c>
      <c r="M167" s="2">
        <v>179.92679899999999</v>
      </c>
      <c r="N167" s="2">
        <v>-16.655671999999999</v>
      </c>
    </row>
    <row r="168" spans="1:14">
      <c r="A168" s="2" t="s">
        <v>30</v>
      </c>
      <c r="B168" s="2" t="s">
        <v>2748</v>
      </c>
      <c r="C168" s="2" t="s">
        <v>2749</v>
      </c>
      <c r="D168" s="2" t="s">
        <v>2427</v>
      </c>
      <c r="E168" s="2" t="s">
        <v>581</v>
      </c>
      <c r="F168" s="2" t="s">
        <v>671</v>
      </c>
      <c r="G168" s="2" t="s">
        <v>2750</v>
      </c>
      <c r="H168" s="2" t="s">
        <v>382</v>
      </c>
      <c r="I168" s="2" t="s">
        <v>30</v>
      </c>
      <c r="J168" s="2" t="s">
        <v>2741</v>
      </c>
      <c r="K168" s="2" t="s">
        <v>371</v>
      </c>
      <c r="L168" s="2" t="s">
        <v>2664</v>
      </c>
      <c r="M168" s="2">
        <v>179.92330699999999</v>
      </c>
      <c r="N168" s="2">
        <v>-17.003184000000001</v>
      </c>
    </row>
    <row r="169" spans="1:14">
      <c r="A169" s="2" t="s">
        <v>30</v>
      </c>
      <c r="B169" s="2" t="s">
        <v>2751</v>
      </c>
      <c r="C169" s="2" t="s">
        <v>2752</v>
      </c>
      <c r="D169" s="2" t="s">
        <v>2427</v>
      </c>
      <c r="E169" s="2" t="s">
        <v>581</v>
      </c>
      <c r="F169" s="2" t="s">
        <v>671</v>
      </c>
      <c r="G169" s="2" t="s">
        <v>2750</v>
      </c>
      <c r="H169" s="2" t="s">
        <v>382</v>
      </c>
      <c r="I169" s="2" t="s">
        <v>30</v>
      </c>
      <c r="J169" s="2" t="s">
        <v>2741</v>
      </c>
      <c r="K169" s="2" t="s">
        <v>371</v>
      </c>
      <c r="L169" s="2" t="s">
        <v>2664</v>
      </c>
      <c r="M169" s="2">
        <v>179.943726</v>
      </c>
      <c r="N169" s="2">
        <v>-16.967378</v>
      </c>
    </row>
    <row r="170" spans="1:14">
      <c r="A170" s="2" t="s">
        <v>30</v>
      </c>
      <c r="B170" s="2" t="s">
        <v>2753</v>
      </c>
      <c r="C170" s="2" t="s">
        <v>2754</v>
      </c>
      <c r="D170" s="2" t="s">
        <v>2427</v>
      </c>
      <c r="E170" s="2" t="s">
        <v>581</v>
      </c>
      <c r="F170" s="2" t="s">
        <v>30</v>
      </c>
      <c r="G170" s="2" t="s">
        <v>2740</v>
      </c>
      <c r="H170" s="2" t="s">
        <v>2662</v>
      </c>
      <c r="I170" s="2" t="s">
        <v>30</v>
      </c>
      <c r="J170" s="2" t="s">
        <v>2741</v>
      </c>
      <c r="K170" s="2" t="s">
        <v>371</v>
      </c>
      <c r="L170" s="2" t="s">
        <v>2664</v>
      </c>
      <c r="M170" s="2">
        <v>179.84948900000001</v>
      </c>
      <c r="N170" s="2">
        <v>-16.756771000000001</v>
      </c>
    </row>
    <row r="171" spans="1:14">
      <c r="A171" s="2" t="s">
        <v>30</v>
      </c>
      <c r="B171" s="2" t="s">
        <v>2753</v>
      </c>
      <c r="C171" s="2" t="s">
        <v>2755</v>
      </c>
      <c r="D171" s="2" t="s">
        <v>2408</v>
      </c>
      <c r="E171" s="2" t="s">
        <v>581</v>
      </c>
      <c r="F171" s="2" t="s">
        <v>30</v>
      </c>
      <c r="G171" s="2" t="s">
        <v>2740</v>
      </c>
      <c r="H171" s="2" t="s">
        <v>382</v>
      </c>
      <c r="I171" s="2" t="s">
        <v>30</v>
      </c>
      <c r="J171" s="2" t="s">
        <v>2741</v>
      </c>
      <c r="K171" s="2" t="s">
        <v>371</v>
      </c>
      <c r="L171" s="2" t="s">
        <v>2664</v>
      </c>
      <c r="M171" s="2">
        <v>179.96345199999999</v>
      </c>
      <c r="N171" s="2">
        <v>-16.866890000000001</v>
      </c>
    </row>
    <row r="172" spans="1:14">
      <c r="A172" s="2" t="s">
        <v>30</v>
      </c>
      <c r="B172" s="2" t="s">
        <v>2756</v>
      </c>
      <c r="C172" s="2" t="s">
        <v>2757</v>
      </c>
      <c r="D172" s="2" t="s">
        <v>2427</v>
      </c>
      <c r="E172" s="2" t="s">
        <v>581</v>
      </c>
      <c r="F172" s="2" t="s">
        <v>30</v>
      </c>
      <c r="G172" s="2" t="s">
        <v>2740</v>
      </c>
      <c r="H172" s="2" t="s">
        <v>2662</v>
      </c>
      <c r="I172" s="2" t="s">
        <v>30</v>
      </c>
      <c r="J172" s="2" t="s">
        <v>2741</v>
      </c>
      <c r="K172" s="2" t="s">
        <v>371</v>
      </c>
      <c r="L172" s="2" t="s">
        <v>2664</v>
      </c>
      <c r="M172" s="2">
        <v>179.769353</v>
      </c>
      <c r="N172" s="2">
        <v>-16.723977000000001</v>
      </c>
    </row>
    <row r="173" spans="1:14">
      <c r="A173" s="2" t="s">
        <v>30</v>
      </c>
      <c r="B173" s="2" t="s">
        <v>2758</v>
      </c>
      <c r="C173" s="2" t="s">
        <v>2759</v>
      </c>
      <c r="D173" s="2" t="s">
        <v>2408</v>
      </c>
      <c r="E173" s="2" t="s">
        <v>581</v>
      </c>
      <c r="F173" s="2" t="s">
        <v>671</v>
      </c>
      <c r="G173" s="2" t="s">
        <v>2750</v>
      </c>
      <c r="H173" s="2" t="s">
        <v>382</v>
      </c>
      <c r="I173" s="2" t="s">
        <v>30</v>
      </c>
      <c r="J173" s="2" t="s">
        <v>2741</v>
      </c>
      <c r="K173" s="2" t="s">
        <v>371</v>
      </c>
      <c r="L173" s="2" t="s">
        <v>2664</v>
      </c>
      <c r="M173" s="2">
        <v>179.89488</v>
      </c>
      <c r="N173" s="2">
        <v>-16.969477000000001</v>
      </c>
    </row>
    <row r="174" spans="1:14">
      <c r="A174" s="2" t="s">
        <v>30</v>
      </c>
      <c r="B174" s="2" t="s">
        <v>2760</v>
      </c>
      <c r="C174" s="2" t="s">
        <v>2761</v>
      </c>
      <c r="D174" s="2" t="s">
        <v>2427</v>
      </c>
      <c r="E174" s="2" t="s">
        <v>581</v>
      </c>
      <c r="F174" s="2" t="s">
        <v>30</v>
      </c>
      <c r="G174" s="2" t="s">
        <v>2740</v>
      </c>
      <c r="H174" s="2" t="s">
        <v>386</v>
      </c>
      <c r="I174" s="2" t="s">
        <v>30</v>
      </c>
      <c r="J174" s="2" t="s">
        <v>2741</v>
      </c>
      <c r="K174" s="2" t="s">
        <v>371</v>
      </c>
      <c r="L174" s="2" t="s">
        <v>2664</v>
      </c>
      <c r="M174" s="2">
        <v>179.89994200000001</v>
      </c>
      <c r="N174" s="2">
        <v>-16.633009000000001</v>
      </c>
    </row>
    <row r="175" spans="1:14">
      <c r="A175" s="2" t="s">
        <v>30</v>
      </c>
      <c r="B175" s="2" t="s">
        <v>2762</v>
      </c>
      <c r="C175" s="2" t="s">
        <v>2763</v>
      </c>
      <c r="D175" s="2" t="s">
        <v>2427</v>
      </c>
      <c r="E175" s="2" t="s">
        <v>581</v>
      </c>
      <c r="F175" s="2" t="s">
        <v>30</v>
      </c>
      <c r="G175" s="2" t="s">
        <v>2740</v>
      </c>
      <c r="H175" s="2" t="s">
        <v>2662</v>
      </c>
      <c r="I175" s="2" t="s">
        <v>30</v>
      </c>
      <c r="J175" s="2" t="s">
        <v>2741</v>
      </c>
      <c r="K175" s="2" t="s">
        <v>371</v>
      </c>
      <c r="L175" s="2" t="s">
        <v>2664</v>
      </c>
      <c r="M175" s="2">
        <v>179.90511699999999</v>
      </c>
      <c r="N175" s="2">
        <v>-16.723604000000002</v>
      </c>
    </row>
    <row r="176" spans="1:14">
      <c r="A176" s="2" t="s">
        <v>30</v>
      </c>
      <c r="B176" s="2" t="s">
        <v>2764</v>
      </c>
      <c r="C176" s="2" t="s">
        <v>2765</v>
      </c>
      <c r="D176" s="2" t="s">
        <v>2408</v>
      </c>
      <c r="E176" s="2" t="s">
        <v>581</v>
      </c>
      <c r="F176" s="2" t="s">
        <v>30</v>
      </c>
      <c r="G176" s="2" t="s">
        <v>2740</v>
      </c>
      <c r="H176" s="2" t="s">
        <v>382</v>
      </c>
      <c r="I176" s="2" t="s">
        <v>30</v>
      </c>
      <c r="J176" s="2" t="s">
        <v>2741</v>
      </c>
      <c r="K176" s="2" t="s">
        <v>371</v>
      </c>
      <c r="L176" s="2" t="s">
        <v>2664</v>
      </c>
      <c r="M176" s="2">
        <v>180.03445300000001</v>
      </c>
      <c r="N176" s="2">
        <v>-16.766219</v>
      </c>
    </row>
    <row r="177" spans="1:14">
      <c r="A177" s="2" t="s">
        <v>30</v>
      </c>
      <c r="B177" s="2" t="s">
        <v>152</v>
      </c>
      <c r="C177" s="2" t="s">
        <v>2766</v>
      </c>
      <c r="D177" s="2" t="s">
        <v>2427</v>
      </c>
      <c r="E177" s="2" t="s">
        <v>581</v>
      </c>
      <c r="F177" s="2" t="s">
        <v>30</v>
      </c>
      <c r="G177" s="2" t="s">
        <v>2740</v>
      </c>
      <c r="H177" s="2" t="s">
        <v>2662</v>
      </c>
      <c r="I177" s="2" t="s">
        <v>30</v>
      </c>
      <c r="J177" s="2" t="s">
        <v>2741</v>
      </c>
      <c r="K177" s="2" t="s">
        <v>371</v>
      </c>
      <c r="L177" s="2" t="s">
        <v>2664</v>
      </c>
      <c r="M177" s="2">
        <v>179.76181199999999</v>
      </c>
      <c r="N177" s="2">
        <v>-16.727345</v>
      </c>
    </row>
    <row r="178" spans="1:14">
      <c r="A178" s="2" t="s">
        <v>30</v>
      </c>
      <c r="B178" s="2" t="s">
        <v>2767</v>
      </c>
      <c r="C178" s="2" t="s">
        <v>2768</v>
      </c>
      <c r="D178" s="2" t="s">
        <v>2408</v>
      </c>
      <c r="E178" s="2" t="s">
        <v>581</v>
      </c>
      <c r="F178" s="2" t="s">
        <v>30</v>
      </c>
      <c r="G178" s="2" t="s">
        <v>2740</v>
      </c>
      <c r="H178" s="2" t="s">
        <v>2662</v>
      </c>
      <c r="I178" s="2" t="s">
        <v>30</v>
      </c>
      <c r="J178" s="2" t="s">
        <v>2741</v>
      </c>
      <c r="K178" s="2" t="s">
        <v>371</v>
      </c>
      <c r="L178" s="2" t="s">
        <v>2664</v>
      </c>
      <c r="M178" s="2">
        <v>179.821192</v>
      </c>
      <c r="N178" s="2">
        <v>-16.674862000000001</v>
      </c>
    </row>
    <row r="179" spans="1:14">
      <c r="A179" s="2" t="s">
        <v>30</v>
      </c>
      <c r="B179" s="2" t="s">
        <v>2769</v>
      </c>
      <c r="C179" s="2" t="s">
        <v>2770</v>
      </c>
      <c r="D179" s="2" t="s">
        <v>2427</v>
      </c>
      <c r="E179" s="2" t="s">
        <v>581</v>
      </c>
      <c r="F179" s="2" t="s">
        <v>30</v>
      </c>
      <c r="G179" s="2" t="s">
        <v>2740</v>
      </c>
      <c r="H179" s="2" t="s">
        <v>2662</v>
      </c>
      <c r="I179" s="2" t="s">
        <v>30</v>
      </c>
      <c r="J179" s="2" t="s">
        <v>2741</v>
      </c>
      <c r="K179" s="2" t="s">
        <v>371</v>
      </c>
      <c r="L179" s="2" t="s">
        <v>2664</v>
      </c>
      <c r="M179" s="2">
        <v>179.89153300000001</v>
      </c>
      <c r="N179" s="2">
        <v>-16.721727999999999</v>
      </c>
    </row>
    <row r="180" spans="1:14">
      <c r="A180" s="2" t="s">
        <v>30</v>
      </c>
      <c r="B180" s="2" t="s">
        <v>2771</v>
      </c>
      <c r="C180" s="2" t="s">
        <v>2772</v>
      </c>
      <c r="D180" s="2" t="s">
        <v>2427</v>
      </c>
      <c r="E180" s="2" t="s">
        <v>581</v>
      </c>
      <c r="F180" s="2" t="s">
        <v>30</v>
      </c>
      <c r="G180" s="2" t="s">
        <v>2740</v>
      </c>
      <c r="H180" s="2" t="s">
        <v>2662</v>
      </c>
      <c r="I180" s="2" t="s">
        <v>30</v>
      </c>
      <c r="J180" s="2" t="s">
        <v>2741</v>
      </c>
      <c r="K180" s="2" t="s">
        <v>371</v>
      </c>
      <c r="L180" s="2" t="s">
        <v>2664</v>
      </c>
      <c r="M180" s="2">
        <v>179.764453</v>
      </c>
      <c r="N180" s="2">
        <v>-16.724736</v>
      </c>
    </row>
    <row r="181" spans="1:14">
      <c r="A181" s="2" t="s">
        <v>30</v>
      </c>
      <c r="B181" s="2" t="s">
        <v>2773</v>
      </c>
      <c r="C181" s="2" t="s">
        <v>2774</v>
      </c>
      <c r="D181" s="2" t="s">
        <v>2427</v>
      </c>
      <c r="E181" s="2" t="s">
        <v>581</v>
      </c>
      <c r="F181" s="2" t="s">
        <v>30</v>
      </c>
      <c r="G181" s="2" t="s">
        <v>2740</v>
      </c>
      <c r="H181" s="2" t="s">
        <v>386</v>
      </c>
      <c r="I181" s="2" t="s">
        <v>30</v>
      </c>
      <c r="J181" s="2" t="s">
        <v>2741</v>
      </c>
      <c r="K181" s="2" t="s">
        <v>371</v>
      </c>
      <c r="L181" s="2" t="s">
        <v>2664</v>
      </c>
      <c r="M181" s="2">
        <v>179.92013499999999</v>
      </c>
      <c r="N181" s="2">
        <v>-16.663139000000001</v>
      </c>
    </row>
    <row r="182" spans="1:14">
      <c r="A182" s="2" t="s">
        <v>30</v>
      </c>
      <c r="B182" s="2" t="s">
        <v>2775</v>
      </c>
      <c r="C182" s="2" t="s">
        <v>2776</v>
      </c>
      <c r="D182" s="2" t="s">
        <v>2408</v>
      </c>
      <c r="E182" s="2" t="s">
        <v>581</v>
      </c>
      <c r="F182" s="2" t="s">
        <v>30</v>
      </c>
      <c r="G182" s="2" t="s">
        <v>2740</v>
      </c>
      <c r="H182" s="2" t="s">
        <v>382</v>
      </c>
      <c r="I182" s="2" t="s">
        <v>30</v>
      </c>
      <c r="J182" s="2" t="s">
        <v>2741</v>
      </c>
      <c r="K182" s="2" t="s">
        <v>371</v>
      </c>
      <c r="L182" s="2" t="s">
        <v>2664</v>
      </c>
      <c r="M182" s="2">
        <v>180.01937799999999</v>
      </c>
      <c r="N182" s="2">
        <v>-16.783234</v>
      </c>
    </row>
    <row r="183" spans="1:14">
      <c r="A183" s="2" t="s">
        <v>30</v>
      </c>
      <c r="B183" s="2" t="s">
        <v>2777</v>
      </c>
      <c r="C183" s="2" t="s">
        <v>2778</v>
      </c>
      <c r="D183" s="2" t="s">
        <v>2427</v>
      </c>
      <c r="E183" s="2" t="s">
        <v>581</v>
      </c>
      <c r="F183" s="2" t="s">
        <v>30</v>
      </c>
      <c r="G183" s="2" t="s">
        <v>2740</v>
      </c>
      <c r="H183" s="2" t="s">
        <v>2662</v>
      </c>
      <c r="I183" s="2" t="s">
        <v>30</v>
      </c>
      <c r="J183" s="2" t="s">
        <v>2741</v>
      </c>
      <c r="K183" s="2" t="s">
        <v>371</v>
      </c>
      <c r="L183" s="2" t="s">
        <v>2664</v>
      </c>
      <c r="M183" s="2">
        <v>179.787252</v>
      </c>
      <c r="N183" s="2">
        <v>-16.680354000000001</v>
      </c>
    </row>
    <row r="184" spans="1:14">
      <c r="A184" s="2" t="s">
        <v>30</v>
      </c>
      <c r="B184" s="2" t="s">
        <v>2779</v>
      </c>
      <c r="C184" s="2" t="s">
        <v>2780</v>
      </c>
      <c r="D184" s="2" t="s">
        <v>2427</v>
      </c>
      <c r="E184" s="2" t="s">
        <v>581</v>
      </c>
      <c r="F184" s="2" t="s">
        <v>30</v>
      </c>
      <c r="G184" s="2" t="s">
        <v>2740</v>
      </c>
      <c r="H184" s="2" t="s">
        <v>386</v>
      </c>
      <c r="I184" s="2" t="s">
        <v>30</v>
      </c>
      <c r="J184" s="2" t="s">
        <v>2741</v>
      </c>
      <c r="K184" s="2" t="s">
        <v>371</v>
      </c>
      <c r="L184" s="2" t="s">
        <v>2664</v>
      </c>
      <c r="M184" s="2">
        <v>179.931545</v>
      </c>
      <c r="N184" s="2">
        <v>-16.646502999999999</v>
      </c>
    </row>
    <row r="185" spans="1:14">
      <c r="A185" s="2" t="s">
        <v>30</v>
      </c>
      <c r="B185" s="2" t="s">
        <v>2781</v>
      </c>
      <c r="C185" s="2" t="s">
        <v>2782</v>
      </c>
      <c r="D185" s="2" t="s">
        <v>2427</v>
      </c>
      <c r="E185" s="2" t="s">
        <v>581</v>
      </c>
      <c r="F185" s="2" t="s">
        <v>30</v>
      </c>
      <c r="G185" s="2" t="s">
        <v>2740</v>
      </c>
      <c r="H185" s="2" t="s">
        <v>2662</v>
      </c>
      <c r="I185" s="2" t="s">
        <v>30</v>
      </c>
      <c r="J185" s="2" t="s">
        <v>2741</v>
      </c>
      <c r="K185" s="2" t="s">
        <v>371</v>
      </c>
      <c r="L185" s="2" t="s">
        <v>2664</v>
      </c>
      <c r="M185" s="2">
        <v>179.77280999999999</v>
      </c>
      <c r="N185" s="2">
        <v>-16.722667000000001</v>
      </c>
    </row>
    <row r="186" spans="1:14">
      <c r="A186" s="2" t="s">
        <v>30</v>
      </c>
      <c r="B186" s="2" t="s">
        <v>2783</v>
      </c>
      <c r="C186" s="2" t="s">
        <v>2784</v>
      </c>
      <c r="D186" s="2" t="s">
        <v>2427</v>
      </c>
      <c r="E186" s="2" t="s">
        <v>581</v>
      </c>
      <c r="F186" s="2" t="s">
        <v>30</v>
      </c>
      <c r="G186" s="2" t="s">
        <v>2740</v>
      </c>
      <c r="H186" s="2" t="s">
        <v>386</v>
      </c>
      <c r="I186" s="2" t="s">
        <v>30</v>
      </c>
      <c r="J186" s="2" t="s">
        <v>2741</v>
      </c>
      <c r="K186" s="2" t="s">
        <v>371</v>
      </c>
      <c r="L186" s="2" t="s">
        <v>2664</v>
      </c>
      <c r="M186" s="2">
        <v>179.93321900000001</v>
      </c>
      <c r="N186" s="2">
        <v>-16.615822000000001</v>
      </c>
    </row>
    <row r="187" spans="1:14">
      <c r="A187" s="2" t="s">
        <v>30</v>
      </c>
      <c r="B187" s="2" t="s">
        <v>182</v>
      </c>
      <c r="C187" s="2" t="s">
        <v>2785</v>
      </c>
      <c r="D187" s="2" t="s">
        <v>2427</v>
      </c>
      <c r="E187" s="2" t="s">
        <v>581</v>
      </c>
      <c r="F187" s="2" t="s">
        <v>671</v>
      </c>
      <c r="G187" s="2" t="s">
        <v>2750</v>
      </c>
      <c r="H187" s="2" t="s">
        <v>382</v>
      </c>
      <c r="I187" s="2" t="s">
        <v>30</v>
      </c>
      <c r="J187" s="2" t="s">
        <v>2741</v>
      </c>
      <c r="K187" s="2" t="s">
        <v>371</v>
      </c>
      <c r="L187" s="2" t="s">
        <v>2664</v>
      </c>
      <c r="M187" s="2">
        <v>179.936094</v>
      </c>
      <c r="N187" s="2">
        <v>-16.949142999999999</v>
      </c>
    </row>
    <row r="188" spans="1:14">
      <c r="A188" s="2" t="s">
        <v>30</v>
      </c>
      <c r="B188" s="2" t="s">
        <v>2786</v>
      </c>
      <c r="C188" s="2" t="s">
        <v>2787</v>
      </c>
      <c r="D188" s="2" t="s">
        <v>2427</v>
      </c>
      <c r="E188" s="2" t="s">
        <v>581</v>
      </c>
      <c r="F188" s="2" t="s">
        <v>671</v>
      </c>
      <c r="G188" s="2" t="s">
        <v>2750</v>
      </c>
      <c r="H188" s="2" t="s">
        <v>382</v>
      </c>
      <c r="I188" s="2" t="s">
        <v>30</v>
      </c>
      <c r="J188" s="2" t="s">
        <v>2741</v>
      </c>
      <c r="K188" s="2" t="s">
        <v>371</v>
      </c>
      <c r="L188" s="2" t="s">
        <v>2664</v>
      </c>
      <c r="M188" s="2">
        <v>179.90537</v>
      </c>
      <c r="N188" s="2">
        <v>-16.975577999999999</v>
      </c>
    </row>
    <row r="189" spans="1:14">
      <c r="A189" s="2" t="s">
        <v>30</v>
      </c>
      <c r="B189" s="2" t="s">
        <v>2788</v>
      </c>
      <c r="C189" s="2" t="s">
        <v>2789</v>
      </c>
      <c r="D189" s="2" t="s">
        <v>2427</v>
      </c>
      <c r="E189" s="2" t="s">
        <v>581</v>
      </c>
      <c r="F189" s="2" t="s">
        <v>671</v>
      </c>
      <c r="G189" s="2" t="s">
        <v>2750</v>
      </c>
      <c r="H189" s="2" t="s">
        <v>382</v>
      </c>
      <c r="I189" s="2" t="s">
        <v>30</v>
      </c>
      <c r="J189" s="2" t="s">
        <v>2741</v>
      </c>
      <c r="K189" s="2" t="s">
        <v>371</v>
      </c>
      <c r="L189" s="2" t="s">
        <v>2664</v>
      </c>
      <c r="M189" s="2">
        <v>179.91531699999999</v>
      </c>
      <c r="N189" s="2">
        <v>-16.922464000000002</v>
      </c>
    </row>
    <row r="190" spans="1:14">
      <c r="A190" s="2" t="s">
        <v>30</v>
      </c>
      <c r="B190" s="2" t="s">
        <v>2790</v>
      </c>
      <c r="C190" s="2" t="s">
        <v>2791</v>
      </c>
      <c r="D190" s="2" t="s">
        <v>2427</v>
      </c>
      <c r="E190" s="2" t="s">
        <v>581</v>
      </c>
      <c r="F190" s="2" t="s">
        <v>30</v>
      </c>
      <c r="G190" s="2" t="s">
        <v>2740</v>
      </c>
      <c r="H190" s="2" t="s">
        <v>2662</v>
      </c>
      <c r="I190" s="2" t="s">
        <v>30</v>
      </c>
      <c r="J190" s="2" t="s">
        <v>2741</v>
      </c>
      <c r="K190" s="2" t="s">
        <v>371</v>
      </c>
      <c r="L190" s="2" t="s">
        <v>2664</v>
      </c>
      <c r="M190" s="2">
        <v>179.78312099999999</v>
      </c>
      <c r="N190" s="2">
        <v>-16.713004000000002</v>
      </c>
    </row>
    <row r="191" spans="1:14">
      <c r="A191" s="2" t="s">
        <v>30</v>
      </c>
      <c r="B191" s="2" t="s">
        <v>2229</v>
      </c>
      <c r="C191" s="2" t="s">
        <v>2792</v>
      </c>
      <c r="D191" s="2" t="s">
        <v>2427</v>
      </c>
      <c r="E191" s="2" t="s">
        <v>581</v>
      </c>
      <c r="F191" s="2" t="s">
        <v>30</v>
      </c>
      <c r="G191" s="2" t="s">
        <v>2740</v>
      </c>
      <c r="H191" s="2" t="s">
        <v>2662</v>
      </c>
      <c r="I191" s="2" t="s">
        <v>30</v>
      </c>
      <c r="J191" s="2" t="s">
        <v>2741</v>
      </c>
      <c r="K191" s="2" t="s">
        <v>371</v>
      </c>
      <c r="L191" s="2" t="s">
        <v>2664</v>
      </c>
      <c r="M191" s="2">
        <v>179.812963</v>
      </c>
      <c r="N191" s="2">
        <v>-16.680682000000001</v>
      </c>
    </row>
    <row r="192" spans="1:14">
      <c r="A192" s="2" t="s">
        <v>30</v>
      </c>
      <c r="B192" s="2" t="s">
        <v>2793</v>
      </c>
      <c r="C192" s="2" t="s">
        <v>2794</v>
      </c>
      <c r="D192" s="2" t="s">
        <v>2408</v>
      </c>
      <c r="E192" s="2" t="s">
        <v>581</v>
      </c>
      <c r="F192" s="2" t="s">
        <v>30</v>
      </c>
      <c r="G192" s="2" t="s">
        <v>2740</v>
      </c>
      <c r="H192" s="2" t="s">
        <v>2662</v>
      </c>
      <c r="I192" s="2" t="s">
        <v>30</v>
      </c>
      <c r="J192" s="2" t="s">
        <v>2741</v>
      </c>
      <c r="K192" s="2" t="s">
        <v>371</v>
      </c>
      <c r="L192" s="2" t="s">
        <v>2664</v>
      </c>
      <c r="M192" s="2">
        <v>179.75553199999999</v>
      </c>
      <c r="N192" s="2">
        <v>-16.728449999999999</v>
      </c>
    </row>
    <row r="193" spans="1:14">
      <c r="A193" s="2" t="s">
        <v>30</v>
      </c>
      <c r="B193" s="2" t="s">
        <v>2692</v>
      </c>
      <c r="C193" s="2" t="s">
        <v>2795</v>
      </c>
      <c r="D193" s="2" t="s">
        <v>2408</v>
      </c>
      <c r="E193" s="2" t="s">
        <v>581</v>
      </c>
      <c r="F193" s="2" t="s">
        <v>671</v>
      </c>
      <c r="G193" s="2" t="s">
        <v>2750</v>
      </c>
      <c r="H193" s="2" t="s">
        <v>382</v>
      </c>
      <c r="I193" s="2" t="s">
        <v>30</v>
      </c>
      <c r="J193" s="2" t="s">
        <v>2741</v>
      </c>
      <c r="K193" s="2" t="s">
        <v>371</v>
      </c>
      <c r="L193" s="2" t="s">
        <v>2664</v>
      </c>
      <c r="M193" s="2">
        <v>179.89380399999999</v>
      </c>
      <c r="N193" s="2">
        <v>-16.970763000000002</v>
      </c>
    </row>
    <row r="194" spans="1:14">
      <c r="A194" s="2" t="s">
        <v>30</v>
      </c>
      <c r="B194" s="2" t="s">
        <v>2796</v>
      </c>
      <c r="C194" s="2" t="s">
        <v>2797</v>
      </c>
      <c r="D194" s="2" t="s">
        <v>2427</v>
      </c>
      <c r="E194" s="2" t="s">
        <v>581</v>
      </c>
      <c r="F194" s="2" t="s">
        <v>30</v>
      </c>
      <c r="G194" s="2" t="s">
        <v>2740</v>
      </c>
      <c r="H194" s="2" t="s">
        <v>2662</v>
      </c>
      <c r="I194" s="2" t="s">
        <v>30</v>
      </c>
      <c r="J194" s="2" t="s">
        <v>2741</v>
      </c>
      <c r="K194" s="2" t="s">
        <v>371</v>
      </c>
      <c r="L194" s="2" t="s">
        <v>2664</v>
      </c>
      <c r="M194" s="2">
        <v>179.91311300000001</v>
      </c>
      <c r="N194" s="2">
        <v>-16.725404999999999</v>
      </c>
    </row>
    <row r="195" spans="1:14">
      <c r="A195" s="2" t="s">
        <v>30</v>
      </c>
      <c r="B195" s="2" t="s">
        <v>2798</v>
      </c>
      <c r="C195" s="2" t="s">
        <v>2799</v>
      </c>
      <c r="D195" s="2" t="s">
        <v>2427</v>
      </c>
      <c r="E195" s="2" t="s">
        <v>581</v>
      </c>
      <c r="F195" s="2" t="s">
        <v>30</v>
      </c>
      <c r="G195" s="2" t="s">
        <v>2740</v>
      </c>
      <c r="H195" s="2" t="s">
        <v>2662</v>
      </c>
      <c r="I195" s="2" t="s">
        <v>30</v>
      </c>
      <c r="J195" s="2" t="s">
        <v>2741</v>
      </c>
      <c r="K195" s="2" t="s">
        <v>371</v>
      </c>
      <c r="L195" s="2" t="s">
        <v>2664</v>
      </c>
      <c r="M195" s="2">
        <v>179.778481</v>
      </c>
      <c r="N195" s="2">
        <v>-16.667086000000001</v>
      </c>
    </row>
    <row r="196" spans="1:14">
      <c r="A196" s="2" t="s">
        <v>30</v>
      </c>
      <c r="B196" s="2" t="s">
        <v>2800</v>
      </c>
      <c r="C196" s="2" t="s">
        <v>2801</v>
      </c>
      <c r="D196" s="2" t="s">
        <v>2427</v>
      </c>
      <c r="E196" s="2" t="s">
        <v>581</v>
      </c>
      <c r="F196" s="2" t="s">
        <v>671</v>
      </c>
      <c r="G196" s="2" t="s">
        <v>2750</v>
      </c>
      <c r="H196" s="2" t="s">
        <v>382</v>
      </c>
      <c r="I196" s="2" t="s">
        <v>30</v>
      </c>
      <c r="J196" s="2" t="s">
        <v>2741</v>
      </c>
      <c r="K196" s="2" t="s">
        <v>371</v>
      </c>
      <c r="L196" s="2" t="s">
        <v>2664</v>
      </c>
      <c r="M196" s="2">
        <v>179.888533</v>
      </c>
      <c r="N196" s="2">
        <v>-16.964148000000002</v>
      </c>
    </row>
    <row r="197" spans="1:14">
      <c r="A197" s="2" t="s">
        <v>30</v>
      </c>
      <c r="B197" s="2" t="s">
        <v>22</v>
      </c>
      <c r="C197" s="2" t="s">
        <v>2802</v>
      </c>
      <c r="D197" s="2" t="s">
        <v>2427</v>
      </c>
      <c r="E197" s="2" t="s">
        <v>581</v>
      </c>
      <c r="F197" s="2" t="s">
        <v>30</v>
      </c>
      <c r="G197" s="2" t="s">
        <v>2740</v>
      </c>
      <c r="H197" s="2" t="s">
        <v>2803</v>
      </c>
      <c r="I197" s="2" t="s">
        <v>30</v>
      </c>
      <c r="J197" s="2" t="s">
        <v>2741</v>
      </c>
      <c r="K197" s="2" t="s">
        <v>371</v>
      </c>
      <c r="L197" s="2" t="s">
        <v>2664</v>
      </c>
      <c r="M197" s="2">
        <v>179.852778</v>
      </c>
      <c r="N197" s="2">
        <v>-16.767851</v>
      </c>
    </row>
    <row r="198" spans="1:14">
      <c r="A198" s="2" t="s">
        <v>30</v>
      </c>
      <c r="B198" s="2" t="s">
        <v>2804</v>
      </c>
      <c r="C198" s="2" t="s">
        <v>2805</v>
      </c>
      <c r="D198" s="2" t="s">
        <v>2408</v>
      </c>
      <c r="E198" s="2" t="s">
        <v>581</v>
      </c>
      <c r="F198" s="2" t="s">
        <v>30</v>
      </c>
      <c r="G198" s="2" t="s">
        <v>2740</v>
      </c>
      <c r="H198" s="2" t="s">
        <v>2662</v>
      </c>
      <c r="I198" s="2" t="s">
        <v>30</v>
      </c>
      <c r="J198" s="2" t="s">
        <v>2741</v>
      </c>
      <c r="K198" s="2" t="s">
        <v>371</v>
      </c>
      <c r="L198" s="2" t="s">
        <v>2664</v>
      </c>
      <c r="M198" s="2">
        <v>179.69219799999999</v>
      </c>
      <c r="N198" s="2">
        <v>-16.740759000000001</v>
      </c>
    </row>
    <row r="199" spans="1:14">
      <c r="A199" s="2" t="s">
        <v>30</v>
      </c>
      <c r="B199" s="2" t="s">
        <v>2806</v>
      </c>
      <c r="C199" s="2" t="s">
        <v>2807</v>
      </c>
      <c r="D199" s="2" t="s">
        <v>2427</v>
      </c>
      <c r="E199" s="2" t="s">
        <v>581</v>
      </c>
      <c r="F199" s="2" t="s">
        <v>30</v>
      </c>
      <c r="G199" s="2" t="s">
        <v>2740</v>
      </c>
      <c r="H199" s="2" t="s">
        <v>2662</v>
      </c>
      <c r="I199" s="2" t="s">
        <v>30</v>
      </c>
      <c r="J199" s="2" t="s">
        <v>2741</v>
      </c>
      <c r="K199" s="2" t="s">
        <v>371</v>
      </c>
      <c r="L199" s="2" t="s">
        <v>2664</v>
      </c>
      <c r="M199" s="2">
        <v>179.88764800000001</v>
      </c>
      <c r="N199" s="2">
        <v>-16.723317000000002</v>
      </c>
    </row>
    <row r="200" spans="1:14">
      <c r="A200" s="2" t="s">
        <v>30</v>
      </c>
      <c r="B200" s="2" t="s">
        <v>2808</v>
      </c>
      <c r="C200" s="2" t="s">
        <v>2809</v>
      </c>
      <c r="D200" s="2" t="s">
        <v>2427</v>
      </c>
      <c r="E200" s="2" t="s">
        <v>581</v>
      </c>
      <c r="F200" s="2" t="s">
        <v>30</v>
      </c>
      <c r="G200" s="2" t="s">
        <v>2740</v>
      </c>
      <c r="H200" s="2" t="s">
        <v>2662</v>
      </c>
      <c r="I200" s="2" t="s">
        <v>30</v>
      </c>
      <c r="J200" s="2" t="s">
        <v>2741</v>
      </c>
      <c r="K200" s="2" t="s">
        <v>371</v>
      </c>
      <c r="L200" s="2" t="s">
        <v>2664</v>
      </c>
      <c r="M200" s="2">
        <v>179.731998</v>
      </c>
      <c r="N200" s="2">
        <v>-16.720960999999999</v>
      </c>
    </row>
    <row r="201" spans="1:14">
      <c r="A201" s="2" t="s">
        <v>30</v>
      </c>
      <c r="B201" s="2" t="s">
        <v>2810</v>
      </c>
      <c r="C201" s="2" t="s">
        <v>2811</v>
      </c>
      <c r="D201" s="2" t="s">
        <v>2427</v>
      </c>
      <c r="E201" s="2" t="s">
        <v>581</v>
      </c>
      <c r="F201" s="2" t="s">
        <v>671</v>
      </c>
      <c r="G201" s="2" t="s">
        <v>2750</v>
      </c>
      <c r="H201" s="2" t="s">
        <v>382</v>
      </c>
      <c r="I201" s="2" t="s">
        <v>30</v>
      </c>
      <c r="J201" s="2" t="s">
        <v>2741</v>
      </c>
      <c r="K201" s="2" t="s">
        <v>371</v>
      </c>
      <c r="L201" s="2" t="s">
        <v>2664</v>
      </c>
      <c r="M201" s="2">
        <v>179.958506</v>
      </c>
      <c r="N201" s="2">
        <v>-16.878723999999998</v>
      </c>
    </row>
    <row r="202" spans="1:14">
      <c r="A202" s="2" t="s">
        <v>30</v>
      </c>
      <c r="B202" s="2" t="s">
        <v>2812</v>
      </c>
      <c r="C202" s="2" t="s">
        <v>2813</v>
      </c>
      <c r="D202" s="2" t="s">
        <v>2427</v>
      </c>
      <c r="E202" s="2" t="s">
        <v>581</v>
      </c>
      <c r="F202" s="2" t="s">
        <v>30</v>
      </c>
      <c r="G202" s="2" t="s">
        <v>2740</v>
      </c>
      <c r="H202" s="2" t="s">
        <v>2662</v>
      </c>
      <c r="I202" s="2" t="s">
        <v>30</v>
      </c>
      <c r="J202" s="2" t="s">
        <v>2741</v>
      </c>
      <c r="K202" s="2" t="s">
        <v>371</v>
      </c>
      <c r="L202" s="2" t="s">
        <v>2664</v>
      </c>
      <c r="M202" s="2">
        <v>179.843808</v>
      </c>
      <c r="N202" s="2">
        <v>-16.673683</v>
      </c>
    </row>
    <row r="203" spans="1:14">
      <c r="A203" s="2" t="s">
        <v>30</v>
      </c>
      <c r="B203" s="2" t="s">
        <v>2814</v>
      </c>
      <c r="C203" s="2" t="s">
        <v>2815</v>
      </c>
      <c r="D203" s="2" t="s">
        <v>2427</v>
      </c>
      <c r="E203" s="2" t="s">
        <v>581</v>
      </c>
      <c r="F203" s="2" t="s">
        <v>30</v>
      </c>
      <c r="G203" s="2" t="s">
        <v>2740</v>
      </c>
      <c r="H203" s="2" t="s">
        <v>2662</v>
      </c>
      <c r="I203" s="2" t="s">
        <v>30</v>
      </c>
      <c r="J203" s="2" t="s">
        <v>2741</v>
      </c>
      <c r="K203" s="2" t="s">
        <v>371</v>
      </c>
      <c r="L203" s="2" t="s">
        <v>2664</v>
      </c>
      <c r="M203" s="2">
        <v>179.824038</v>
      </c>
      <c r="N203" s="2">
        <v>-16.676020000000001</v>
      </c>
    </row>
    <row r="204" spans="1:14">
      <c r="A204" s="2" t="s">
        <v>30</v>
      </c>
      <c r="B204" s="2" t="s">
        <v>2816</v>
      </c>
      <c r="C204" s="2" t="s">
        <v>2817</v>
      </c>
      <c r="D204" s="2" t="s">
        <v>2408</v>
      </c>
      <c r="E204" s="2" t="s">
        <v>581</v>
      </c>
      <c r="F204" s="2" t="s">
        <v>671</v>
      </c>
      <c r="G204" s="2" t="s">
        <v>2750</v>
      </c>
      <c r="H204" s="2" t="s">
        <v>382</v>
      </c>
      <c r="I204" s="2" t="s">
        <v>30</v>
      </c>
      <c r="J204" s="2" t="s">
        <v>2741</v>
      </c>
      <c r="K204" s="2" t="s">
        <v>371</v>
      </c>
      <c r="L204" s="2" t="s">
        <v>2664</v>
      </c>
      <c r="M204" s="2">
        <v>179.946821</v>
      </c>
      <c r="N204" s="2">
        <v>-16.993922999999999</v>
      </c>
    </row>
    <row r="205" spans="1:14">
      <c r="A205" s="2" t="s">
        <v>30</v>
      </c>
      <c r="B205" s="2" t="s">
        <v>2818</v>
      </c>
      <c r="C205" s="2" t="s">
        <v>2819</v>
      </c>
      <c r="D205" s="2" t="s">
        <v>2427</v>
      </c>
      <c r="E205" s="2" t="s">
        <v>581</v>
      </c>
      <c r="F205" s="2" t="s">
        <v>671</v>
      </c>
      <c r="G205" s="2" t="s">
        <v>2750</v>
      </c>
      <c r="H205" s="2" t="s">
        <v>382</v>
      </c>
      <c r="I205" s="2" t="s">
        <v>30</v>
      </c>
      <c r="J205" s="2" t="s">
        <v>2741</v>
      </c>
      <c r="K205" s="2" t="s">
        <v>371</v>
      </c>
      <c r="L205" s="2" t="s">
        <v>2664</v>
      </c>
      <c r="M205" s="2">
        <v>179.911362</v>
      </c>
      <c r="N205" s="2">
        <v>-16.978638</v>
      </c>
    </row>
    <row r="206" spans="1:14">
      <c r="A206" s="2" t="s">
        <v>30</v>
      </c>
      <c r="B206" s="2" t="s">
        <v>2820</v>
      </c>
      <c r="C206" s="2" t="s">
        <v>2821</v>
      </c>
      <c r="D206" s="2" t="s">
        <v>2427</v>
      </c>
      <c r="E206" s="2" t="s">
        <v>581</v>
      </c>
      <c r="F206" s="2" t="s">
        <v>671</v>
      </c>
      <c r="G206" s="2" t="s">
        <v>2750</v>
      </c>
      <c r="H206" s="2" t="s">
        <v>382</v>
      </c>
      <c r="I206" s="2" t="s">
        <v>30</v>
      </c>
      <c r="J206" s="2" t="s">
        <v>2741</v>
      </c>
      <c r="K206" s="2" t="s">
        <v>371</v>
      </c>
      <c r="L206" s="2" t="s">
        <v>2664</v>
      </c>
      <c r="M206" s="2">
        <v>179.91613000000001</v>
      </c>
      <c r="N206" s="2">
        <v>-17.003595000000001</v>
      </c>
    </row>
    <row r="207" spans="1:14">
      <c r="A207" s="2" t="s">
        <v>30</v>
      </c>
      <c r="B207" s="2" t="s">
        <v>2822</v>
      </c>
      <c r="C207" s="2" t="s">
        <v>2823</v>
      </c>
      <c r="D207" s="2" t="s">
        <v>2427</v>
      </c>
      <c r="E207" s="2" t="s">
        <v>581</v>
      </c>
      <c r="F207" s="2" t="s">
        <v>30</v>
      </c>
      <c r="G207" s="2" t="s">
        <v>2740</v>
      </c>
      <c r="H207" s="2" t="s">
        <v>386</v>
      </c>
      <c r="I207" s="2" t="s">
        <v>30</v>
      </c>
      <c r="J207" s="2" t="s">
        <v>2741</v>
      </c>
      <c r="K207" s="2" t="s">
        <v>371</v>
      </c>
      <c r="L207" s="2" t="s">
        <v>2664</v>
      </c>
      <c r="M207" s="2">
        <v>179.91024400000001</v>
      </c>
      <c r="N207" s="2">
        <v>-16.632518999999998</v>
      </c>
    </row>
    <row r="208" spans="1:14">
      <c r="A208" s="2" t="s">
        <v>30</v>
      </c>
      <c r="B208" s="2" t="s">
        <v>2824</v>
      </c>
      <c r="C208" s="2" t="s">
        <v>2825</v>
      </c>
      <c r="D208" s="2" t="s">
        <v>2427</v>
      </c>
      <c r="E208" s="2" t="s">
        <v>581</v>
      </c>
      <c r="F208" s="2" t="s">
        <v>671</v>
      </c>
      <c r="G208" s="2" t="s">
        <v>2750</v>
      </c>
      <c r="H208" s="2" t="s">
        <v>382</v>
      </c>
      <c r="I208" s="2" t="s">
        <v>30</v>
      </c>
      <c r="J208" s="2" t="s">
        <v>2741</v>
      </c>
      <c r="K208" s="2" t="s">
        <v>371</v>
      </c>
      <c r="L208" s="2" t="s">
        <v>2664</v>
      </c>
      <c r="M208" s="2">
        <v>179.897006</v>
      </c>
      <c r="N208" s="2">
        <v>-16.941700999999998</v>
      </c>
    </row>
    <row r="209" spans="1:14">
      <c r="A209" s="2" t="s">
        <v>30</v>
      </c>
      <c r="B209" s="2" t="s">
        <v>2826</v>
      </c>
      <c r="C209" s="2" t="s">
        <v>2827</v>
      </c>
      <c r="D209" s="2" t="s">
        <v>2408</v>
      </c>
      <c r="E209" s="2" t="s">
        <v>581</v>
      </c>
      <c r="F209" s="2" t="s">
        <v>30</v>
      </c>
      <c r="G209" s="2" t="s">
        <v>2740</v>
      </c>
      <c r="H209" s="2" t="s">
        <v>2662</v>
      </c>
      <c r="I209" s="2" t="s">
        <v>30</v>
      </c>
      <c r="J209" s="2" t="s">
        <v>2741</v>
      </c>
      <c r="K209" s="2" t="s">
        <v>371</v>
      </c>
      <c r="L209" s="2" t="s">
        <v>2664</v>
      </c>
      <c r="M209" s="2">
        <v>179.87355700000001</v>
      </c>
      <c r="N209" s="2">
        <v>-16.698328</v>
      </c>
    </row>
    <row r="210" spans="1:14">
      <c r="A210" s="2" t="s">
        <v>30</v>
      </c>
      <c r="B210" s="2" t="s">
        <v>2828</v>
      </c>
      <c r="C210" s="2" t="s">
        <v>2829</v>
      </c>
      <c r="D210" s="2" t="s">
        <v>2427</v>
      </c>
      <c r="E210" s="2" t="s">
        <v>581</v>
      </c>
      <c r="F210" s="2" t="s">
        <v>30</v>
      </c>
      <c r="G210" s="2" t="s">
        <v>2740</v>
      </c>
      <c r="H210" s="2" t="s">
        <v>2662</v>
      </c>
      <c r="I210" s="2" t="s">
        <v>30</v>
      </c>
      <c r="J210" s="2" t="s">
        <v>2741</v>
      </c>
      <c r="K210" s="2" t="s">
        <v>371</v>
      </c>
      <c r="L210" s="2" t="s">
        <v>2664</v>
      </c>
      <c r="M210" s="2">
        <v>179.813929</v>
      </c>
      <c r="N210" s="2">
        <v>-16.678698000000001</v>
      </c>
    </row>
    <row r="211" spans="1:14">
      <c r="A211" s="2" t="s">
        <v>30</v>
      </c>
      <c r="B211" s="2" t="s">
        <v>2830</v>
      </c>
      <c r="C211" s="2" t="s">
        <v>2831</v>
      </c>
      <c r="D211" s="2" t="s">
        <v>2427</v>
      </c>
      <c r="E211" s="2" t="s">
        <v>581</v>
      </c>
      <c r="F211" s="2" t="s">
        <v>30</v>
      </c>
      <c r="G211" s="2" t="s">
        <v>2740</v>
      </c>
      <c r="H211" s="2" t="s">
        <v>2662</v>
      </c>
      <c r="I211" s="2" t="s">
        <v>30</v>
      </c>
      <c r="J211" s="2" t="s">
        <v>2741</v>
      </c>
      <c r="K211" s="2" t="s">
        <v>371</v>
      </c>
      <c r="L211" s="2" t="s">
        <v>2664</v>
      </c>
      <c r="M211" s="2">
        <v>179.841331</v>
      </c>
      <c r="N211" s="2">
        <v>-16.744505</v>
      </c>
    </row>
    <row r="212" spans="1:14">
      <c r="A212" s="2" t="s">
        <v>30</v>
      </c>
      <c r="B212" s="2" t="s">
        <v>2832</v>
      </c>
      <c r="C212" s="2" t="s">
        <v>2833</v>
      </c>
      <c r="D212" s="2" t="s">
        <v>2427</v>
      </c>
      <c r="E212" s="2" t="s">
        <v>581</v>
      </c>
      <c r="F212" s="2" t="s">
        <v>30</v>
      </c>
      <c r="G212" s="2" t="s">
        <v>2740</v>
      </c>
      <c r="H212" s="2" t="s">
        <v>386</v>
      </c>
      <c r="I212" s="2" t="s">
        <v>30</v>
      </c>
      <c r="J212" s="2" t="s">
        <v>2741</v>
      </c>
      <c r="K212" s="2" t="s">
        <v>371</v>
      </c>
      <c r="L212" s="2" t="s">
        <v>2664</v>
      </c>
      <c r="M212" s="2">
        <v>179.91948500000001</v>
      </c>
      <c r="N212" s="2">
        <v>-16.628222999999998</v>
      </c>
    </row>
    <row r="213" spans="1:14">
      <c r="A213" s="2" t="s">
        <v>30</v>
      </c>
      <c r="B213" s="2" t="s">
        <v>2834</v>
      </c>
      <c r="C213" s="2" t="s">
        <v>2835</v>
      </c>
      <c r="D213" s="2" t="s">
        <v>2427</v>
      </c>
      <c r="E213" s="2" t="s">
        <v>581</v>
      </c>
      <c r="F213" s="2" t="s">
        <v>30</v>
      </c>
      <c r="G213" s="2" t="s">
        <v>2740</v>
      </c>
      <c r="H213" s="2" t="s">
        <v>2662</v>
      </c>
      <c r="I213" s="2" t="s">
        <v>30</v>
      </c>
      <c r="J213" s="2" t="s">
        <v>2741</v>
      </c>
      <c r="K213" s="2" t="s">
        <v>371</v>
      </c>
      <c r="L213" s="2" t="s">
        <v>2664</v>
      </c>
      <c r="M213" s="2">
        <v>179.89641700000001</v>
      </c>
      <c r="N213" s="2">
        <v>-16.717960999999999</v>
      </c>
    </row>
    <row r="214" spans="1:14">
      <c r="A214" s="2" t="s">
        <v>30</v>
      </c>
      <c r="B214" s="2" t="s">
        <v>2836</v>
      </c>
      <c r="C214" s="2" t="s">
        <v>2837</v>
      </c>
      <c r="D214" s="2" t="s">
        <v>2427</v>
      </c>
      <c r="E214" s="2" t="s">
        <v>581</v>
      </c>
      <c r="F214" s="2" t="s">
        <v>30</v>
      </c>
      <c r="G214" s="2" t="s">
        <v>2740</v>
      </c>
      <c r="H214" s="2" t="s">
        <v>386</v>
      </c>
      <c r="I214" s="2" t="s">
        <v>30</v>
      </c>
      <c r="J214" s="2" t="s">
        <v>2741</v>
      </c>
      <c r="K214" s="2" t="s">
        <v>371</v>
      </c>
      <c r="L214" s="2" t="s">
        <v>2664</v>
      </c>
      <c r="M214" s="2">
        <v>179.93591499999999</v>
      </c>
      <c r="N214" s="2">
        <v>-16.640370000000001</v>
      </c>
    </row>
    <row r="215" spans="1:14">
      <c r="A215" s="2" t="s">
        <v>30</v>
      </c>
      <c r="B215" s="2" t="s">
        <v>2838</v>
      </c>
      <c r="C215" s="2" t="s">
        <v>2839</v>
      </c>
      <c r="D215" s="2" t="s">
        <v>2427</v>
      </c>
      <c r="E215" s="2" t="s">
        <v>581</v>
      </c>
      <c r="F215" s="2" t="s">
        <v>30</v>
      </c>
      <c r="G215" s="2" t="s">
        <v>2740</v>
      </c>
      <c r="H215" s="2" t="s">
        <v>386</v>
      </c>
      <c r="I215" s="2" t="s">
        <v>30</v>
      </c>
      <c r="J215" s="2" t="s">
        <v>2741</v>
      </c>
      <c r="K215" s="2" t="s">
        <v>371</v>
      </c>
      <c r="L215" s="2" t="s">
        <v>2664</v>
      </c>
      <c r="M215" s="2">
        <v>179.93796800000001</v>
      </c>
      <c r="N215" s="2">
        <v>-16.63374</v>
      </c>
    </row>
    <row r="216" spans="1:14">
      <c r="A216" s="2" t="s">
        <v>30</v>
      </c>
      <c r="B216" s="2" t="s">
        <v>2840</v>
      </c>
      <c r="C216" s="2" t="s">
        <v>2841</v>
      </c>
      <c r="D216" s="2" t="s">
        <v>2427</v>
      </c>
      <c r="E216" s="2" t="s">
        <v>581</v>
      </c>
      <c r="F216" s="2" t="s">
        <v>30</v>
      </c>
      <c r="G216" s="2" t="s">
        <v>2740</v>
      </c>
      <c r="H216" s="2" t="s">
        <v>386</v>
      </c>
      <c r="I216" s="2" t="s">
        <v>30</v>
      </c>
      <c r="J216" s="2" t="s">
        <v>2741</v>
      </c>
      <c r="K216" s="2" t="s">
        <v>371</v>
      </c>
      <c r="L216" s="2" t="s">
        <v>2664</v>
      </c>
      <c r="M216" s="2">
        <v>179.93338800000001</v>
      </c>
      <c r="N216" s="2">
        <v>-16.624856000000001</v>
      </c>
    </row>
    <row r="217" spans="1:14">
      <c r="A217" s="2" t="s">
        <v>30</v>
      </c>
      <c r="B217" s="2" t="s">
        <v>2842</v>
      </c>
      <c r="C217" s="2" t="s">
        <v>2843</v>
      </c>
      <c r="D217" s="2" t="s">
        <v>2427</v>
      </c>
      <c r="E217" s="2" t="s">
        <v>581</v>
      </c>
      <c r="F217" s="2" t="s">
        <v>30</v>
      </c>
      <c r="G217" s="2" t="s">
        <v>2740</v>
      </c>
      <c r="H217" s="2" t="s">
        <v>386</v>
      </c>
      <c r="I217" s="2" t="s">
        <v>30</v>
      </c>
      <c r="J217" s="2" t="s">
        <v>2741</v>
      </c>
      <c r="K217" s="2" t="s">
        <v>371</v>
      </c>
      <c r="L217" s="2" t="s">
        <v>2664</v>
      </c>
      <c r="M217" s="2">
        <v>179.89821499999999</v>
      </c>
      <c r="N217" s="2">
        <v>-16.641772</v>
      </c>
    </row>
    <row r="218" spans="1:14">
      <c r="A218" s="2" t="s">
        <v>30</v>
      </c>
      <c r="B218" s="2" t="s">
        <v>2844</v>
      </c>
      <c r="C218" s="2" t="s">
        <v>2845</v>
      </c>
      <c r="D218" s="2" t="s">
        <v>2427</v>
      </c>
      <c r="E218" s="2" t="s">
        <v>581</v>
      </c>
      <c r="F218" s="2" t="s">
        <v>30</v>
      </c>
      <c r="G218" s="2" t="s">
        <v>2740</v>
      </c>
      <c r="H218" s="2" t="s">
        <v>386</v>
      </c>
      <c r="I218" s="2" t="s">
        <v>30</v>
      </c>
      <c r="J218" s="2" t="s">
        <v>2741</v>
      </c>
      <c r="K218" s="2" t="s">
        <v>371</v>
      </c>
      <c r="L218" s="2" t="s">
        <v>2664</v>
      </c>
      <c r="M218" s="2">
        <v>179.92946800000001</v>
      </c>
      <c r="N218" s="2">
        <v>-16.641227000000001</v>
      </c>
    </row>
    <row r="219" spans="1:14">
      <c r="A219" s="2" t="s">
        <v>30</v>
      </c>
      <c r="B219" s="2" t="s">
        <v>2846</v>
      </c>
      <c r="C219" s="2" t="s">
        <v>2847</v>
      </c>
      <c r="D219" s="2" t="s">
        <v>2427</v>
      </c>
      <c r="E219" s="2" t="s">
        <v>581</v>
      </c>
      <c r="F219" s="2" t="s">
        <v>30</v>
      </c>
      <c r="G219" s="2" t="s">
        <v>2740</v>
      </c>
      <c r="H219" s="2" t="s">
        <v>386</v>
      </c>
      <c r="I219" s="2" t="s">
        <v>30</v>
      </c>
      <c r="J219" s="2" t="s">
        <v>2741</v>
      </c>
      <c r="K219" s="2" t="s">
        <v>371</v>
      </c>
      <c r="L219" s="2" t="s">
        <v>2664</v>
      </c>
      <c r="M219" s="2">
        <v>179.93790799999999</v>
      </c>
      <c r="N219" s="2">
        <v>-16.616813</v>
      </c>
    </row>
    <row r="220" spans="1:14">
      <c r="A220" s="2" t="s">
        <v>30</v>
      </c>
      <c r="B220" s="2" t="s">
        <v>2848</v>
      </c>
      <c r="C220" s="2" t="s">
        <v>2849</v>
      </c>
      <c r="D220" s="2" t="s">
        <v>2427</v>
      </c>
      <c r="E220" s="2" t="s">
        <v>581</v>
      </c>
      <c r="F220" s="2" t="s">
        <v>671</v>
      </c>
      <c r="G220" s="2" t="s">
        <v>2750</v>
      </c>
      <c r="H220" s="2" t="s">
        <v>382</v>
      </c>
      <c r="I220" s="2" t="s">
        <v>30</v>
      </c>
      <c r="J220" s="2" t="s">
        <v>2741</v>
      </c>
      <c r="K220" s="2" t="s">
        <v>371</v>
      </c>
      <c r="L220" s="2" t="s">
        <v>2664</v>
      </c>
      <c r="M220" s="2">
        <v>179.931118</v>
      </c>
      <c r="N220" s="2">
        <v>-16.954571000000001</v>
      </c>
    </row>
    <row r="221" spans="1:14">
      <c r="A221" s="2" t="s">
        <v>30</v>
      </c>
      <c r="B221" s="2" t="s">
        <v>2850</v>
      </c>
      <c r="C221" s="2" t="s">
        <v>2851</v>
      </c>
      <c r="D221" s="2" t="s">
        <v>2427</v>
      </c>
      <c r="E221" s="2" t="s">
        <v>581</v>
      </c>
      <c r="F221" s="2" t="s">
        <v>30</v>
      </c>
      <c r="G221" s="2" t="s">
        <v>2740</v>
      </c>
      <c r="H221" s="2" t="s">
        <v>2662</v>
      </c>
      <c r="I221" s="2" t="s">
        <v>30</v>
      </c>
      <c r="J221" s="2" t="s">
        <v>2741</v>
      </c>
      <c r="K221" s="2" t="s">
        <v>371</v>
      </c>
      <c r="L221" s="2" t="s">
        <v>2664</v>
      </c>
      <c r="M221" s="2">
        <v>179.785967</v>
      </c>
      <c r="N221" s="2">
        <v>-16.678180000000001</v>
      </c>
    </row>
    <row r="222" spans="1:14">
      <c r="A222" s="2" t="s">
        <v>30</v>
      </c>
      <c r="B222" s="2" t="s">
        <v>2852</v>
      </c>
      <c r="C222" s="2" t="s">
        <v>2853</v>
      </c>
      <c r="D222" s="2" t="s">
        <v>2427</v>
      </c>
      <c r="E222" s="2" t="s">
        <v>581</v>
      </c>
      <c r="F222" s="2" t="s">
        <v>30</v>
      </c>
      <c r="G222" s="2" t="s">
        <v>2740</v>
      </c>
      <c r="H222" s="2" t="s">
        <v>382</v>
      </c>
      <c r="I222" s="2" t="s">
        <v>30</v>
      </c>
      <c r="J222" s="2" t="s">
        <v>2741</v>
      </c>
      <c r="K222" s="2" t="s">
        <v>371</v>
      </c>
      <c r="L222" s="2" t="s">
        <v>2664</v>
      </c>
      <c r="M222" s="2">
        <v>179.96055100000001</v>
      </c>
      <c r="N222" s="2">
        <v>-16.871782</v>
      </c>
    </row>
    <row r="223" spans="1:14">
      <c r="A223" s="2" t="s">
        <v>30</v>
      </c>
      <c r="B223" s="2" t="s">
        <v>2854</v>
      </c>
      <c r="C223" s="2" t="s">
        <v>2855</v>
      </c>
      <c r="D223" s="2" t="s">
        <v>2427</v>
      </c>
      <c r="E223" s="2" t="s">
        <v>581</v>
      </c>
      <c r="F223" s="2" t="s">
        <v>671</v>
      </c>
      <c r="G223" s="2" t="s">
        <v>2750</v>
      </c>
      <c r="H223" s="2" t="s">
        <v>382</v>
      </c>
      <c r="I223" s="2" t="s">
        <v>30</v>
      </c>
      <c r="J223" s="2" t="s">
        <v>2741</v>
      </c>
      <c r="K223" s="2" t="s">
        <v>371</v>
      </c>
      <c r="L223" s="2" t="s">
        <v>2664</v>
      </c>
      <c r="M223" s="2">
        <v>179.92723000000001</v>
      </c>
      <c r="N223" s="2">
        <v>-17.004767000000001</v>
      </c>
    </row>
    <row r="224" spans="1:14">
      <c r="A224" s="2" t="s">
        <v>30</v>
      </c>
      <c r="B224" s="2" t="s">
        <v>189</v>
      </c>
      <c r="C224" s="2" t="s">
        <v>2856</v>
      </c>
      <c r="D224" s="2" t="s">
        <v>2427</v>
      </c>
      <c r="E224" s="2" t="s">
        <v>581</v>
      </c>
      <c r="F224" s="2" t="s">
        <v>671</v>
      </c>
      <c r="G224" s="2" t="s">
        <v>2750</v>
      </c>
      <c r="H224" s="2" t="s">
        <v>382</v>
      </c>
      <c r="I224" s="2" t="s">
        <v>30</v>
      </c>
      <c r="J224" s="2" t="s">
        <v>2741</v>
      </c>
      <c r="K224" s="2" t="s">
        <v>371</v>
      </c>
      <c r="L224" s="2" t="s">
        <v>2664</v>
      </c>
      <c r="M224" s="2">
        <v>179.90777800000001</v>
      </c>
      <c r="N224" s="2">
        <v>-16.990912999999999</v>
      </c>
    </row>
    <row r="225" spans="1:14">
      <c r="A225" s="2" t="s">
        <v>30</v>
      </c>
      <c r="B225" s="2" t="s">
        <v>2857</v>
      </c>
      <c r="C225" s="2" t="s">
        <v>2858</v>
      </c>
      <c r="D225" s="2" t="s">
        <v>2427</v>
      </c>
      <c r="E225" s="2" t="s">
        <v>581</v>
      </c>
      <c r="F225" s="2" t="s">
        <v>30</v>
      </c>
      <c r="G225" s="2" t="s">
        <v>2740</v>
      </c>
      <c r="H225" s="2" t="s">
        <v>386</v>
      </c>
      <c r="I225" s="2" t="s">
        <v>30</v>
      </c>
      <c r="J225" s="2" t="s">
        <v>2741</v>
      </c>
      <c r="K225" s="2" t="s">
        <v>371</v>
      </c>
      <c r="L225" s="2" t="s">
        <v>2664</v>
      </c>
      <c r="M225" s="2">
        <v>179.902208</v>
      </c>
      <c r="N225" s="2">
        <v>-16.668019999999999</v>
      </c>
    </row>
    <row r="226" spans="1:14">
      <c r="A226" s="2" t="s">
        <v>30</v>
      </c>
      <c r="B226" s="2" t="s">
        <v>2859</v>
      </c>
      <c r="C226" s="2" t="s">
        <v>2860</v>
      </c>
      <c r="D226" s="2" t="s">
        <v>2427</v>
      </c>
      <c r="E226" s="2" t="s">
        <v>581</v>
      </c>
      <c r="F226" s="2" t="s">
        <v>671</v>
      </c>
      <c r="G226" s="2" t="s">
        <v>2750</v>
      </c>
      <c r="H226" s="2" t="s">
        <v>382</v>
      </c>
      <c r="I226" s="2" t="s">
        <v>30</v>
      </c>
      <c r="J226" s="2" t="s">
        <v>2741</v>
      </c>
      <c r="K226" s="2" t="s">
        <v>371</v>
      </c>
      <c r="L226" s="2" t="s">
        <v>2664</v>
      </c>
      <c r="M226" s="2">
        <v>179.99567999999999</v>
      </c>
      <c r="N226" s="2">
        <v>-16.970410000000001</v>
      </c>
    </row>
    <row r="227" spans="1:14">
      <c r="A227" s="2" t="s">
        <v>30</v>
      </c>
      <c r="B227" s="2" t="s">
        <v>2861</v>
      </c>
      <c r="C227" s="2" t="s">
        <v>2862</v>
      </c>
      <c r="D227" s="2" t="s">
        <v>2427</v>
      </c>
      <c r="E227" s="2" t="s">
        <v>581</v>
      </c>
      <c r="F227" s="2" t="s">
        <v>30</v>
      </c>
      <c r="G227" s="2" t="s">
        <v>2740</v>
      </c>
      <c r="H227" s="2" t="s">
        <v>2662</v>
      </c>
      <c r="I227" s="2" t="s">
        <v>30</v>
      </c>
      <c r="J227" s="2" t="s">
        <v>2741</v>
      </c>
      <c r="K227" s="2" t="s">
        <v>371</v>
      </c>
      <c r="L227" s="2" t="s">
        <v>2664</v>
      </c>
      <c r="M227" s="2">
        <v>179.78708800000001</v>
      </c>
      <c r="N227" s="2">
        <v>-16.723870000000002</v>
      </c>
    </row>
    <row r="228" spans="1:14">
      <c r="A228" s="2" t="s">
        <v>30</v>
      </c>
      <c r="B228" s="2" t="s">
        <v>2863</v>
      </c>
      <c r="C228" s="2" t="s">
        <v>2864</v>
      </c>
      <c r="D228" s="2" t="s">
        <v>2408</v>
      </c>
      <c r="E228" s="2" t="s">
        <v>581</v>
      </c>
      <c r="F228" s="2" t="s">
        <v>30</v>
      </c>
      <c r="G228" s="2" t="s">
        <v>2740</v>
      </c>
      <c r="H228" s="2" t="s">
        <v>382</v>
      </c>
      <c r="I228" s="2" t="s">
        <v>30</v>
      </c>
      <c r="J228" s="2" t="s">
        <v>2741</v>
      </c>
      <c r="K228" s="2" t="s">
        <v>371</v>
      </c>
      <c r="L228" s="2" t="s">
        <v>2664</v>
      </c>
      <c r="M228" s="2">
        <v>180.03023099999999</v>
      </c>
      <c r="N228" s="2">
        <v>-16.770800000000001</v>
      </c>
    </row>
    <row r="229" spans="1:14">
      <c r="A229" s="2" t="s">
        <v>30</v>
      </c>
      <c r="B229" s="2" t="s">
        <v>2865</v>
      </c>
      <c r="C229" s="2" t="s">
        <v>2866</v>
      </c>
      <c r="D229" s="2" t="s">
        <v>2427</v>
      </c>
      <c r="E229" s="2" t="s">
        <v>581</v>
      </c>
      <c r="F229" s="2" t="s">
        <v>671</v>
      </c>
      <c r="G229" s="2" t="s">
        <v>2750</v>
      </c>
      <c r="H229" s="2" t="s">
        <v>382</v>
      </c>
      <c r="I229" s="2" t="s">
        <v>30</v>
      </c>
      <c r="J229" s="2" t="s">
        <v>2741</v>
      </c>
      <c r="K229" s="2" t="s">
        <v>371</v>
      </c>
      <c r="L229" s="2" t="s">
        <v>2664</v>
      </c>
      <c r="M229" s="2">
        <v>179.916583</v>
      </c>
      <c r="N229" s="2">
        <v>-16.983447000000002</v>
      </c>
    </row>
    <row r="230" spans="1:14">
      <c r="A230" s="2" t="s">
        <v>30</v>
      </c>
      <c r="B230" s="2" t="s">
        <v>2867</v>
      </c>
      <c r="C230" s="2" t="s">
        <v>2868</v>
      </c>
      <c r="D230" s="2" t="s">
        <v>2427</v>
      </c>
      <c r="E230" s="2" t="s">
        <v>581</v>
      </c>
      <c r="F230" s="2" t="s">
        <v>30</v>
      </c>
      <c r="G230" s="2" t="s">
        <v>2740</v>
      </c>
      <c r="H230" s="2" t="s">
        <v>2662</v>
      </c>
      <c r="I230" s="2" t="s">
        <v>30</v>
      </c>
      <c r="J230" s="2" t="s">
        <v>2741</v>
      </c>
      <c r="K230" s="2" t="s">
        <v>371</v>
      </c>
      <c r="L230" s="2" t="s">
        <v>2664</v>
      </c>
      <c r="M230" s="2">
        <v>179.80185900000001</v>
      </c>
      <c r="N230" s="2">
        <v>-16.716215999999999</v>
      </c>
    </row>
    <row r="231" spans="1:14">
      <c r="A231" s="2" t="s">
        <v>30</v>
      </c>
      <c r="B231" s="2" t="s">
        <v>2869</v>
      </c>
      <c r="C231" s="2" t="s">
        <v>2870</v>
      </c>
      <c r="D231" s="2" t="s">
        <v>2427</v>
      </c>
      <c r="E231" s="2" t="s">
        <v>581</v>
      </c>
      <c r="F231" s="2" t="s">
        <v>30</v>
      </c>
      <c r="G231" s="2" t="s">
        <v>2740</v>
      </c>
      <c r="H231" s="2" t="s">
        <v>2662</v>
      </c>
      <c r="I231" s="2" t="s">
        <v>30</v>
      </c>
      <c r="J231" s="2" t="s">
        <v>2741</v>
      </c>
      <c r="K231" s="2" t="s">
        <v>371</v>
      </c>
      <c r="L231" s="2" t="s">
        <v>2664</v>
      </c>
      <c r="M231" s="2">
        <v>179.76675900000001</v>
      </c>
      <c r="N231" s="2">
        <v>-16.723524000000001</v>
      </c>
    </row>
    <row r="232" spans="1:14">
      <c r="A232" s="2" t="s">
        <v>30</v>
      </c>
      <c r="B232" s="2" t="s">
        <v>9</v>
      </c>
      <c r="C232" s="2" t="s">
        <v>2871</v>
      </c>
      <c r="D232" s="2" t="s">
        <v>2408</v>
      </c>
      <c r="E232" s="2" t="s">
        <v>581</v>
      </c>
      <c r="F232" s="2" t="s">
        <v>30</v>
      </c>
      <c r="G232" s="2" t="s">
        <v>2740</v>
      </c>
      <c r="H232" s="2" t="s">
        <v>382</v>
      </c>
      <c r="I232" s="2" t="s">
        <v>30</v>
      </c>
      <c r="J232" s="2" t="s">
        <v>2741</v>
      </c>
      <c r="K232" s="2" t="s">
        <v>371</v>
      </c>
      <c r="L232" s="2" t="s">
        <v>2664</v>
      </c>
      <c r="M232" s="2">
        <v>179.99689000000001</v>
      </c>
      <c r="N232" s="2">
        <v>-16.807293999999999</v>
      </c>
    </row>
    <row r="233" spans="1:14">
      <c r="A233" s="2" t="s">
        <v>30</v>
      </c>
      <c r="B233" s="2" t="s">
        <v>2872</v>
      </c>
      <c r="C233" s="2" t="s">
        <v>2873</v>
      </c>
      <c r="D233" s="2" t="s">
        <v>2427</v>
      </c>
      <c r="E233" s="2" t="s">
        <v>581</v>
      </c>
      <c r="F233" s="2" t="s">
        <v>30</v>
      </c>
      <c r="G233" s="2" t="s">
        <v>2740</v>
      </c>
      <c r="H233" s="2" t="s">
        <v>2662</v>
      </c>
      <c r="I233" s="2" t="s">
        <v>30</v>
      </c>
      <c r="J233" s="2" t="s">
        <v>2741</v>
      </c>
      <c r="K233" s="2" t="s">
        <v>371</v>
      </c>
      <c r="L233" s="2" t="s">
        <v>2664</v>
      </c>
      <c r="M233" s="2">
        <v>179.864575</v>
      </c>
      <c r="N233" s="2">
        <v>-16.771338</v>
      </c>
    </row>
    <row r="234" spans="1:14">
      <c r="A234" s="2" t="s">
        <v>30</v>
      </c>
      <c r="B234" s="2" t="s">
        <v>2874</v>
      </c>
      <c r="C234" s="2" t="s">
        <v>2875</v>
      </c>
      <c r="D234" s="2" t="s">
        <v>2427</v>
      </c>
      <c r="E234" s="2" t="s">
        <v>581</v>
      </c>
      <c r="F234" s="2" t="s">
        <v>30</v>
      </c>
      <c r="G234" s="2" t="s">
        <v>2740</v>
      </c>
      <c r="H234" s="2" t="s">
        <v>2662</v>
      </c>
      <c r="I234" s="2" t="s">
        <v>30</v>
      </c>
      <c r="J234" s="2" t="s">
        <v>2741</v>
      </c>
      <c r="K234" s="2" t="s">
        <v>371</v>
      </c>
      <c r="L234" s="2" t="s">
        <v>2664</v>
      </c>
      <c r="M234" s="2">
        <v>179.857662</v>
      </c>
      <c r="N234" s="2">
        <v>-16.676553999999999</v>
      </c>
    </row>
    <row r="235" spans="1:14">
      <c r="A235" s="2" t="s">
        <v>30</v>
      </c>
      <c r="B235" s="2" t="s">
        <v>2876</v>
      </c>
      <c r="C235" s="2" t="s">
        <v>2877</v>
      </c>
      <c r="D235" s="2" t="s">
        <v>2427</v>
      </c>
      <c r="E235" s="2" t="s">
        <v>581</v>
      </c>
      <c r="F235" s="2" t="s">
        <v>30</v>
      </c>
      <c r="G235" s="2" t="s">
        <v>2740</v>
      </c>
      <c r="H235" s="2" t="s">
        <v>2662</v>
      </c>
      <c r="I235" s="2" t="s">
        <v>30</v>
      </c>
      <c r="J235" s="2" t="s">
        <v>2741</v>
      </c>
      <c r="K235" s="2" t="s">
        <v>371</v>
      </c>
      <c r="L235" s="2" t="s">
        <v>2664</v>
      </c>
      <c r="M235" s="2">
        <v>179.78238899999999</v>
      </c>
      <c r="N235" s="2">
        <v>-16.724853</v>
      </c>
    </row>
    <row r="236" spans="1:14">
      <c r="A236" s="2" t="s">
        <v>30</v>
      </c>
      <c r="B236" s="2" t="s">
        <v>2878</v>
      </c>
      <c r="C236" s="2" t="s">
        <v>2879</v>
      </c>
      <c r="D236" s="2" t="s">
        <v>2427</v>
      </c>
      <c r="E236" s="2" t="s">
        <v>581</v>
      </c>
      <c r="F236" s="2" t="s">
        <v>30</v>
      </c>
      <c r="G236" s="2" t="s">
        <v>2740</v>
      </c>
      <c r="H236" s="2" t="s">
        <v>2662</v>
      </c>
      <c r="I236" s="2" t="s">
        <v>30</v>
      </c>
      <c r="J236" s="2" t="s">
        <v>2741</v>
      </c>
      <c r="K236" s="2" t="s">
        <v>371</v>
      </c>
      <c r="L236" s="2" t="s">
        <v>2664</v>
      </c>
      <c r="M236" s="2">
        <v>179.83376799999999</v>
      </c>
      <c r="N236" s="2">
        <v>-16.674921000000001</v>
      </c>
    </row>
    <row r="237" spans="1:14">
      <c r="A237" s="2" t="s">
        <v>30</v>
      </c>
      <c r="B237" s="2" t="s">
        <v>2880</v>
      </c>
      <c r="C237" s="2" t="s">
        <v>2881</v>
      </c>
      <c r="D237" s="2" t="s">
        <v>2427</v>
      </c>
      <c r="E237" s="2" t="s">
        <v>581</v>
      </c>
      <c r="F237" s="2" t="s">
        <v>30</v>
      </c>
      <c r="G237" s="2" t="s">
        <v>2740</v>
      </c>
      <c r="H237" s="2" t="s">
        <v>2662</v>
      </c>
      <c r="I237" s="2" t="s">
        <v>30</v>
      </c>
      <c r="J237" s="2" t="s">
        <v>2741</v>
      </c>
      <c r="K237" s="2" t="s">
        <v>371</v>
      </c>
      <c r="L237" s="2" t="s">
        <v>2664</v>
      </c>
      <c r="M237" s="2">
        <v>179.790457</v>
      </c>
      <c r="N237" s="2">
        <v>-16.722853000000001</v>
      </c>
    </row>
    <row r="238" spans="1:14">
      <c r="A238" s="2" t="s">
        <v>30</v>
      </c>
      <c r="B238" s="2" t="s">
        <v>2882</v>
      </c>
      <c r="C238" s="2" t="s">
        <v>2883</v>
      </c>
      <c r="D238" s="2" t="s">
        <v>2427</v>
      </c>
      <c r="E238" s="2" t="s">
        <v>581</v>
      </c>
      <c r="F238" s="2" t="s">
        <v>671</v>
      </c>
      <c r="G238" s="2" t="s">
        <v>2750</v>
      </c>
      <c r="H238" s="2" t="s">
        <v>382</v>
      </c>
      <c r="I238" s="2" t="s">
        <v>30</v>
      </c>
      <c r="J238" s="2" t="s">
        <v>2741</v>
      </c>
      <c r="K238" s="2" t="s">
        <v>371</v>
      </c>
      <c r="L238" s="2" t="s">
        <v>2664</v>
      </c>
      <c r="M238" s="2">
        <v>179.919678</v>
      </c>
      <c r="N238" s="2">
        <v>-16.984302</v>
      </c>
    </row>
    <row r="239" spans="1:14">
      <c r="A239" s="2" t="s">
        <v>30</v>
      </c>
      <c r="B239" s="2" t="s">
        <v>2884</v>
      </c>
      <c r="C239" s="2" t="s">
        <v>2885</v>
      </c>
      <c r="D239" s="2" t="s">
        <v>2408</v>
      </c>
      <c r="E239" s="2" t="s">
        <v>581</v>
      </c>
      <c r="F239" s="2" t="s">
        <v>30</v>
      </c>
      <c r="G239" s="2" t="s">
        <v>2740</v>
      </c>
      <c r="H239" s="2" t="s">
        <v>2662</v>
      </c>
      <c r="I239" s="2" t="s">
        <v>30</v>
      </c>
      <c r="J239" s="2" t="s">
        <v>2741</v>
      </c>
      <c r="K239" s="2" t="s">
        <v>371</v>
      </c>
      <c r="L239" s="2" t="s">
        <v>2664</v>
      </c>
      <c r="M239" s="2">
        <v>179.861133</v>
      </c>
      <c r="N239" s="2">
        <v>-16.676597000000001</v>
      </c>
    </row>
    <row r="240" spans="1:14">
      <c r="A240" s="2" t="s">
        <v>30</v>
      </c>
      <c r="B240" s="2" t="s">
        <v>2886</v>
      </c>
      <c r="C240" s="2" t="s">
        <v>2887</v>
      </c>
      <c r="D240" s="2" t="s">
        <v>2427</v>
      </c>
      <c r="E240" s="2" t="s">
        <v>581</v>
      </c>
      <c r="F240" s="2" t="s">
        <v>30</v>
      </c>
      <c r="G240" s="2" t="s">
        <v>2740</v>
      </c>
      <c r="H240" s="2" t="s">
        <v>2662</v>
      </c>
      <c r="I240" s="2" t="s">
        <v>30</v>
      </c>
      <c r="J240" s="2" t="s">
        <v>2741</v>
      </c>
      <c r="K240" s="2" t="s">
        <v>371</v>
      </c>
      <c r="L240" s="2" t="s">
        <v>2664</v>
      </c>
      <c r="M240" s="2">
        <v>179.640568</v>
      </c>
      <c r="N240" s="2">
        <v>-16.757964000000001</v>
      </c>
    </row>
    <row r="241" spans="1:14">
      <c r="A241" s="2" t="s">
        <v>30</v>
      </c>
      <c r="B241" s="2" t="s">
        <v>2888</v>
      </c>
      <c r="C241" s="2" t="s">
        <v>2889</v>
      </c>
      <c r="D241" s="2" t="s">
        <v>2427</v>
      </c>
      <c r="E241" s="2" t="s">
        <v>581</v>
      </c>
      <c r="F241" s="2" t="s">
        <v>30</v>
      </c>
      <c r="G241" s="2" t="s">
        <v>2740</v>
      </c>
      <c r="H241" s="2" t="s">
        <v>2662</v>
      </c>
      <c r="I241" s="2" t="s">
        <v>30</v>
      </c>
      <c r="J241" s="2" t="s">
        <v>2741</v>
      </c>
      <c r="K241" s="2" t="s">
        <v>371</v>
      </c>
      <c r="L241" s="2" t="s">
        <v>2664</v>
      </c>
      <c r="M241" s="2">
        <v>179.782961</v>
      </c>
      <c r="N241" s="2">
        <v>-16.675068</v>
      </c>
    </row>
    <row r="242" spans="1:14">
      <c r="A242" s="2" t="s">
        <v>30</v>
      </c>
      <c r="B242" s="2" t="s">
        <v>2890</v>
      </c>
      <c r="C242" s="2" t="s">
        <v>2891</v>
      </c>
      <c r="D242" s="2" t="s">
        <v>2408</v>
      </c>
      <c r="E242" s="2" t="s">
        <v>581</v>
      </c>
      <c r="F242" s="2" t="s">
        <v>30</v>
      </c>
      <c r="G242" s="2" t="s">
        <v>2740</v>
      </c>
      <c r="H242" s="2" t="s">
        <v>2662</v>
      </c>
      <c r="I242" s="2" t="s">
        <v>30</v>
      </c>
      <c r="J242" s="2" t="s">
        <v>2741</v>
      </c>
      <c r="K242" s="2" t="s">
        <v>371</v>
      </c>
      <c r="L242" s="2" t="s">
        <v>2664</v>
      </c>
      <c r="M242" s="2">
        <v>179.77654000000001</v>
      </c>
      <c r="N242" s="2">
        <v>-16.724330999999999</v>
      </c>
    </row>
    <row r="243" spans="1:14">
      <c r="A243" s="2" t="s">
        <v>30</v>
      </c>
      <c r="B243" s="2" t="s">
        <v>2892</v>
      </c>
      <c r="C243" s="2" t="s">
        <v>2893</v>
      </c>
      <c r="D243" s="2" t="s">
        <v>2427</v>
      </c>
      <c r="E243" s="2" t="s">
        <v>581</v>
      </c>
      <c r="F243" s="2" t="s">
        <v>671</v>
      </c>
      <c r="G243" s="2" t="s">
        <v>2750</v>
      </c>
      <c r="H243" s="2" t="s">
        <v>382</v>
      </c>
      <c r="I243" s="2" t="s">
        <v>30</v>
      </c>
      <c r="J243" s="2" t="s">
        <v>2741</v>
      </c>
      <c r="K243" s="2" t="s">
        <v>371</v>
      </c>
      <c r="L243" s="2" t="s">
        <v>2664</v>
      </c>
      <c r="M243" s="2">
        <v>179.900622</v>
      </c>
      <c r="N243" s="2">
        <v>-16.935762</v>
      </c>
    </row>
    <row r="244" spans="1:14">
      <c r="A244" s="2" t="s">
        <v>30</v>
      </c>
      <c r="B244" s="2" t="s">
        <v>2894</v>
      </c>
      <c r="C244" s="2" t="s">
        <v>2895</v>
      </c>
      <c r="D244" s="2" t="s">
        <v>2408</v>
      </c>
      <c r="E244" s="2" t="s">
        <v>581</v>
      </c>
      <c r="F244" s="2" t="s">
        <v>30</v>
      </c>
      <c r="G244" s="2" t="s">
        <v>2740</v>
      </c>
      <c r="H244" s="2" t="s">
        <v>382</v>
      </c>
      <c r="I244" s="2" t="s">
        <v>30</v>
      </c>
      <c r="J244" s="2" t="s">
        <v>2741</v>
      </c>
      <c r="K244" s="2" t="s">
        <v>371</v>
      </c>
      <c r="L244" s="2" t="s">
        <v>2664</v>
      </c>
      <c r="M244" s="2">
        <v>180.05751799999999</v>
      </c>
      <c r="N244" s="2">
        <v>-16.734518000000001</v>
      </c>
    </row>
    <row r="245" spans="1:14">
      <c r="A245" s="2" t="s">
        <v>30</v>
      </c>
      <c r="B245" s="2" t="s">
        <v>2896</v>
      </c>
      <c r="C245" s="2" t="s">
        <v>2897</v>
      </c>
      <c r="D245" s="2" t="s">
        <v>2408</v>
      </c>
      <c r="E245" s="2" t="s">
        <v>581</v>
      </c>
      <c r="F245" s="2" t="s">
        <v>30</v>
      </c>
      <c r="G245" s="2" t="s">
        <v>2740</v>
      </c>
      <c r="H245" s="2" t="s">
        <v>2896</v>
      </c>
      <c r="I245" s="2" t="s">
        <v>30</v>
      </c>
      <c r="J245" s="2" t="s">
        <v>2741</v>
      </c>
      <c r="K245" s="2" t="s">
        <v>371</v>
      </c>
      <c r="L245" s="2" t="s">
        <v>2664</v>
      </c>
      <c r="M245" s="2">
        <v>180.49271200000001</v>
      </c>
      <c r="N245" s="2">
        <v>-17.258997999999998</v>
      </c>
    </row>
    <row r="246" spans="1:14">
      <c r="A246" s="2" t="s">
        <v>55</v>
      </c>
      <c r="B246" s="2" t="s">
        <v>2898</v>
      </c>
      <c r="C246" s="2" t="s">
        <v>2899</v>
      </c>
      <c r="D246" s="2" t="s">
        <v>2408</v>
      </c>
      <c r="E246" s="2" t="s">
        <v>593</v>
      </c>
      <c r="F246" s="2" t="s">
        <v>55</v>
      </c>
      <c r="G246" s="2" t="s">
        <v>2900</v>
      </c>
      <c r="H246" s="2" t="s">
        <v>2901</v>
      </c>
      <c r="I246" s="2" t="s">
        <v>27</v>
      </c>
      <c r="J246" s="2" t="s">
        <v>2902</v>
      </c>
      <c r="K246" s="2" t="s">
        <v>243</v>
      </c>
      <c r="L246" s="2" t="s">
        <v>2549</v>
      </c>
      <c r="M246" s="2">
        <v>180.70595900000001</v>
      </c>
      <c r="N246" s="2">
        <v>-17.732868</v>
      </c>
    </row>
    <row r="247" spans="1:14">
      <c r="A247" s="2" t="s">
        <v>55</v>
      </c>
      <c r="B247" s="2" t="s">
        <v>2903</v>
      </c>
      <c r="C247" s="2" t="s">
        <v>2904</v>
      </c>
      <c r="D247" s="2" t="s">
        <v>2408</v>
      </c>
      <c r="E247" s="2" t="s">
        <v>593</v>
      </c>
      <c r="F247" s="2" t="s">
        <v>55</v>
      </c>
      <c r="G247" s="2" t="s">
        <v>2900</v>
      </c>
      <c r="H247" s="2" t="s">
        <v>2901</v>
      </c>
      <c r="I247" s="2" t="s">
        <v>27</v>
      </c>
      <c r="J247" s="2" t="s">
        <v>2902</v>
      </c>
      <c r="K247" s="2" t="s">
        <v>243</v>
      </c>
      <c r="L247" s="2" t="s">
        <v>2549</v>
      </c>
      <c r="M247" s="2">
        <v>180.67253700000001</v>
      </c>
      <c r="N247" s="2">
        <v>-17.768806000000001</v>
      </c>
    </row>
    <row r="248" spans="1:14">
      <c r="A248" s="2" t="s">
        <v>55</v>
      </c>
      <c r="B248" s="2" t="s">
        <v>2905</v>
      </c>
      <c r="C248" s="2" t="s">
        <v>2906</v>
      </c>
      <c r="D248" s="2" t="s">
        <v>2408</v>
      </c>
      <c r="E248" s="2" t="s">
        <v>593</v>
      </c>
      <c r="F248" s="2" t="s">
        <v>55</v>
      </c>
      <c r="G248" s="2" t="s">
        <v>2900</v>
      </c>
      <c r="H248" s="2" t="s">
        <v>2901</v>
      </c>
      <c r="I248" s="2" t="s">
        <v>27</v>
      </c>
      <c r="J248" s="2" t="s">
        <v>2902</v>
      </c>
      <c r="K248" s="2" t="s">
        <v>243</v>
      </c>
      <c r="L248" s="2" t="s">
        <v>2549</v>
      </c>
      <c r="M248" s="2">
        <v>180.70561799999999</v>
      </c>
      <c r="N248" s="2">
        <v>-17.772141999999999</v>
      </c>
    </row>
    <row r="249" spans="1:14">
      <c r="A249" s="2" t="s">
        <v>55</v>
      </c>
      <c r="B249" s="2" t="s">
        <v>2907</v>
      </c>
      <c r="C249" s="2" t="s">
        <v>2908</v>
      </c>
      <c r="D249" s="2" t="s">
        <v>2427</v>
      </c>
      <c r="E249" s="2" t="s">
        <v>593</v>
      </c>
      <c r="F249" s="2" t="s">
        <v>55</v>
      </c>
      <c r="G249" s="2" t="s">
        <v>2900</v>
      </c>
      <c r="H249" s="2" t="s">
        <v>2901</v>
      </c>
      <c r="I249" s="2" t="s">
        <v>27</v>
      </c>
      <c r="J249" s="2" t="s">
        <v>2902</v>
      </c>
      <c r="K249" s="2" t="s">
        <v>243</v>
      </c>
      <c r="L249" s="2" t="s">
        <v>2549</v>
      </c>
      <c r="M249" s="2">
        <v>180.71917099999999</v>
      </c>
      <c r="N249" s="2">
        <v>-17.749769000000001</v>
      </c>
    </row>
    <row r="250" spans="1:14">
      <c r="A250" s="2" t="s">
        <v>55</v>
      </c>
      <c r="B250" s="2" t="s">
        <v>2909</v>
      </c>
      <c r="C250" s="2" t="s">
        <v>2910</v>
      </c>
      <c r="D250" s="2" t="s">
        <v>2408</v>
      </c>
      <c r="E250" s="2" t="s">
        <v>593</v>
      </c>
      <c r="F250" s="2" t="s">
        <v>55</v>
      </c>
      <c r="G250" s="2" t="s">
        <v>2900</v>
      </c>
      <c r="H250" s="2" t="s">
        <v>2901</v>
      </c>
      <c r="I250" s="2" t="s">
        <v>27</v>
      </c>
      <c r="J250" s="2" t="s">
        <v>2902</v>
      </c>
      <c r="K250" s="2" t="s">
        <v>243</v>
      </c>
      <c r="L250" s="2" t="s">
        <v>2549</v>
      </c>
      <c r="M250" s="2">
        <v>180.718176</v>
      </c>
      <c r="N250" s="2">
        <v>-17.742554999999999</v>
      </c>
    </row>
    <row r="251" spans="1:14">
      <c r="A251" s="2" t="s">
        <v>55</v>
      </c>
      <c r="B251" s="2" t="s">
        <v>2911</v>
      </c>
      <c r="C251" s="2" t="s">
        <v>2912</v>
      </c>
      <c r="D251" s="2" t="s">
        <v>2408</v>
      </c>
      <c r="E251" s="2" t="s">
        <v>593</v>
      </c>
      <c r="F251" s="2" t="s">
        <v>55</v>
      </c>
      <c r="G251" s="2" t="s">
        <v>2900</v>
      </c>
      <c r="H251" s="2" t="s">
        <v>2901</v>
      </c>
      <c r="I251" s="2" t="s">
        <v>27</v>
      </c>
      <c r="J251" s="2" t="s">
        <v>2902</v>
      </c>
      <c r="K251" s="2" t="s">
        <v>243</v>
      </c>
      <c r="L251" s="2" t="s">
        <v>2549</v>
      </c>
      <c r="M251" s="2">
        <v>180.670233</v>
      </c>
      <c r="N251" s="2">
        <v>-17.726001</v>
      </c>
    </row>
    <row r="252" spans="1:14">
      <c r="A252" s="2" t="s">
        <v>82</v>
      </c>
      <c r="B252" s="2" t="s">
        <v>2913</v>
      </c>
      <c r="C252" s="2" t="s">
        <v>2914</v>
      </c>
      <c r="D252" s="2" t="s">
        <v>2427</v>
      </c>
      <c r="E252" s="2" t="s">
        <v>613</v>
      </c>
      <c r="F252" s="2" t="s">
        <v>668</v>
      </c>
      <c r="G252" s="2" t="s">
        <v>2915</v>
      </c>
      <c r="H252" s="2" t="s">
        <v>82</v>
      </c>
      <c r="I252" s="2" t="s">
        <v>31</v>
      </c>
      <c r="J252" s="2" t="s">
        <v>2916</v>
      </c>
      <c r="K252" s="2" t="s">
        <v>371</v>
      </c>
      <c r="L252" s="2" t="s">
        <v>2664</v>
      </c>
      <c r="M252" s="2">
        <v>180.03618499999999</v>
      </c>
      <c r="N252" s="2">
        <v>-15.712027000000001</v>
      </c>
    </row>
    <row r="253" spans="1:14">
      <c r="A253" s="2" t="s">
        <v>82</v>
      </c>
      <c r="B253" s="2" t="s">
        <v>2917</v>
      </c>
      <c r="C253" s="2" t="s">
        <v>2918</v>
      </c>
      <c r="D253" s="2" t="s">
        <v>2408</v>
      </c>
      <c r="E253" s="2" t="s">
        <v>613</v>
      </c>
      <c r="F253" s="2" t="s">
        <v>668</v>
      </c>
      <c r="G253" s="2" t="s">
        <v>2915</v>
      </c>
      <c r="H253" s="2" t="s">
        <v>82</v>
      </c>
      <c r="I253" s="2" t="s">
        <v>31</v>
      </c>
      <c r="J253" s="2" t="s">
        <v>2916</v>
      </c>
      <c r="K253" s="2" t="s">
        <v>371</v>
      </c>
      <c r="L253" s="2" t="s">
        <v>2664</v>
      </c>
      <c r="M253" s="2">
        <v>180.06480099999999</v>
      </c>
      <c r="N253" s="2">
        <v>-15.724674</v>
      </c>
    </row>
    <row r="254" spans="1:14">
      <c r="A254" s="2" t="s">
        <v>82</v>
      </c>
      <c r="B254" s="2" t="s">
        <v>2919</v>
      </c>
      <c r="C254" s="2" t="s">
        <v>2920</v>
      </c>
      <c r="D254" s="2" t="s">
        <v>2408</v>
      </c>
      <c r="E254" s="2" t="s">
        <v>613</v>
      </c>
      <c r="F254" s="2" t="s">
        <v>668</v>
      </c>
      <c r="G254" s="2" t="s">
        <v>2915</v>
      </c>
      <c r="H254" s="2" t="s">
        <v>82</v>
      </c>
      <c r="I254" s="2" t="s">
        <v>31</v>
      </c>
      <c r="J254" s="2" t="s">
        <v>2916</v>
      </c>
      <c r="K254" s="2" t="s">
        <v>371</v>
      </c>
      <c r="L254" s="2" t="s">
        <v>2664</v>
      </c>
      <c r="M254" s="2">
        <v>180.041853</v>
      </c>
      <c r="N254" s="2">
        <v>-15.714964</v>
      </c>
    </row>
    <row r="255" spans="1:14">
      <c r="A255" s="2" t="s">
        <v>101</v>
      </c>
      <c r="B255" s="2" t="s">
        <v>101</v>
      </c>
      <c r="C255" s="2" t="s">
        <v>2921</v>
      </c>
      <c r="D255" s="2" t="s">
        <v>2408</v>
      </c>
      <c r="E255" s="2" t="s">
        <v>619</v>
      </c>
      <c r="F255" s="2" t="s">
        <v>101</v>
      </c>
      <c r="G255" s="2" t="s">
        <v>2922</v>
      </c>
      <c r="H255" s="2" t="s">
        <v>2422</v>
      </c>
      <c r="I255" s="2" t="s">
        <v>2381</v>
      </c>
      <c r="J255" s="2" t="s">
        <v>2466</v>
      </c>
      <c r="K255" s="2" t="s">
        <v>249</v>
      </c>
      <c r="L255" s="2" t="s">
        <v>2424</v>
      </c>
      <c r="M255" s="2">
        <v>177.43131299999999</v>
      </c>
      <c r="N255" s="2">
        <v>-18.147749000000001</v>
      </c>
    </row>
    <row r="256" spans="1:14">
      <c r="A256" s="2" t="s">
        <v>101</v>
      </c>
      <c r="B256" s="2" t="s">
        <v>2923</v>
      </c>
      <c r="C256" s="2" t="s">
        <v>2924</v>
      </c>
      <c r="D256" s="2" t="s">
        <v>2408</v>
      </c>
      <c r="E256" s="2" t="s">
        <v>619</v>
      </c>
      <c r="F256" s="2" t="s">
        <v>667</v>
      </c>
      <c r="G256" s="2" t="s">
        <v>2925</v>
      </c>
      <c r="H256" s="2" t="s">
        <v>2422</v>
      </c>
      <c r="I256" s="2" t="s">
        <v>2381</v>
      </c>
      <c r="J256" s="2" t="s">
        <v>2466</v>
      </c>
      <c r="K256" s="2" t="s">
        <v>249</v>
      </c>
      <c r="L256" s="2" t="s">
        <v>2424</v>
      </c>
      <c r="M256" s="2">
        <v>177.37758299999999</v>
      </c>
      <c r="N256" s="2">
        <v>-18.061492999999999</v>
      </c>
    </row>
    <row r="257" spans="1:14">
      <c r="A257" s="2" t="s">
        <v>101</v>
      </c>
      <c r="B257" s="2" t="s">
        <v>2926</v>
      </c>
      <c r="C257" s="2" t="s">
        <v>2927</v>
      </c>
      <c r="D257" s="2" t="s">
        <v>2427</v>
      </c>
      <c r="E257" s="2" t="s">
        <v>619</v>
      </c>
      <c r="F257" s="2" t="s">
        <v>667</v>
      </c>
      <c r="G257" s="2" t="s">
        <v>2925</v>
      </c>
      <c r="H257" s="2" t="s">
        <v>2422</v>
      </c>
      <c r="I257" s="2" t="s">
        <v>2381</v>
      </c>
      <c r="J257" s="2" t="s">
        <v>2466</v>
      </c>
      <c r="K257" s="2" t="s">
        <v>249</v>
      </c>
      <c r="L257" s="2" t="s">
        <v>2424</v>
      </c>
      <c r="M257" s="2">
        <v>177.397696</v>
      </c>
      <c r="N257" s="2">
        <v>-18.119063000000001</v>
      </c>
    </row>
    <row r="258" spans="1:14">
      <c r="A258" s="2" t="s">
        <v>101</v>
      </c>
      <c r="B258" s="2" t="s">
        <v>125</v>
      </c>
      <c r="C258" s="2" t="s">
        <v>2928</v>
      </c>
      <c r="D258" s="2" t="s">
        <v>2408</v>
      </c>
      <c r="E258" s="2" t="s">
        <v>619</v>
      </c>
      <c r="F258" s="2" t="s">
        <v>667</v>
      </c>
      <c r="G258" s="2" t="s">
        <v>2925</v>
      </c>
      <c r="H258" s="2" t="s">
        <v>2422</v>
      </c>
      <c r="I258" s="2" t="s">
        <v>2381</v>
      </c>
      <c r="J258" s="2" t="s">
        <v>2466</v>
      </c>
      <c r="K258" s="2" t="s">
        <v>249</v>
      </c>
      <c r="L258" s="2" t="s">
        <v>2424</v>
      </c>
      <c r="M258" s="2">
        <v>177.37582800000001</v>
      </c>
      <c r="N258" s="2">
        <v>-18.079422000000001</v>
      </c>
    </row>
    <row r="259" spans="1:14">
      <c r="A259" s="2" t="s">
        <v>101</v>
      </c>
      <c r="B259" s="2" t="s">
        <v>2929</v>
      </c>
      <c r="C259" s="2" t="s">
        <v>2930</v>
      </c>
      <c r="D259" s="2" t="s">
        <v>2408</v>
      </c>
      <c r="E259" s="2" t="s">
        <v>619</v>
      </c>
      <c r="F259" s="2" t="s">
        <v>667</v>
      </c>
      <c r="G259" s="2" t="s">
        <v>2925</v>
      </c>
      <c r="H259" s="2" t="s">
        <v>2422</v>
      </c>
      <c r="I259" s="2" t="s">
        <v>2381</v>
      </c>
      <c r="J259" s="2" t="s">
        <v>2466</v>
      </c>
      <c r="K259" s="2" t="s">
        <v>249</v>
      </c>
      <c r="L259" s="2" t="s">
        <v>2424</v>
      </c>
      <c r="M259" s="2">
        <v>177.449916</v>
      </c>
      <c r="N259" s="2">
        <v>-18.110082999999999</v>
      </c>
    </row>
    <row r="260" spans="1:14">
      <c r="A260" s="2" t="s">
        <v>101</v>
      </c>
      <c r="B260" s="2" t="s">
        <v>2931</v>
      </c>
      <c r="C260" s="2" t="s">
        <v>2932</v>
      </c>
      <c r="D260" s="2" t="s">
        <v>2408</v>
      </c>
      <c r="E260" s="2" t="s">
        <v>619</v>
      </c>
      <c r="F260" s="2" t="s">
        <v>101</v>
      </c>
      <c r="G260" s="2" t="s">
        <v>2922</v>
      </c>
      <c r="H260" s="2" t="s">
        <v>2422</v>
      </c>
      <c r="I260" s="2" t="s">
        <v>2381</v>
      </c>
      <c r="J260" s="2" t="s">
        <v>2466</v>
      </c>
      <c r="K260" s="2" t="s">
        <v>249</v>
      </c>
      <c r="L260" s="2" t="s">
        <v>2424</v>
      </c>
      <c r="M260" s="2">
        <v>177.44260600000001</v>
      </c>
      <c r="N260" s="2">
        <v>-18.152144</v>
      </c>
    </row>
    <row r="261" spans="1:14">
      <c r="A261" s="2" t="s">
        <v>101</v>
      </c>
      <c r="B261" s="2" t="s">
        <v>2933</v>
      </c>
      <c r="C261" s="2" t="s">
        <v>2934</v>
      </c>
      <c r="D261" s="2" t="s">
        <v>2427</v>
      </c>
      <c r="E261" s="2" t="s">
        <v>619</v>
      </c>
      <c r="F261" s="2" t="s">
        <v>101</v>
      </c>
      <c r="G261" s="2" t="s">
        <v>2922</v>
      </c>
      <c r="H261" s="2" t="s">
        <v>2422</v>
      </c>
      <c r="I261" s="2" t="s">
        <v>2381</v>
      </c>
      <c r="J261" s="2" t="s">
        <v>2466</v>
      </c>
      <c r="K261" s="2" t="s">
        <v>249</v>
      </c>
      <c r="L261" s="2" t="s">
        <v>2424</v>
      </c>
      <c r="M261" s="2">
        <v>177.44706400000001</v>
      </c>
      <c r="N261" s="2">
        <v>-18.134450999999999</v>
      </c>
    </row>
    <row r="262" spans="1:14">
      <c r="A262" s="2" t="s">
        <v>101</v>
      </c>
      <c r="B262" s="2" t="s">
        <v>2935</v>
      </c>
      <c r="C262" s="2" t="s">
        <v>2936</v>
      </c>
      <c r="D262" s="2" t="s">
        <v>2427</v>
      </c>
      <c r="E262" s="2" t="s">
        <v>619</v>
      </c>
      <c r="F262" s="2" t="s">
        <v>101</v>
      </c>
      <c r="G262" s="2" t="s">
        <v>2922</v>
      </c>
      <c r="H262" s="2" t="s">
        <v>2422</v>
      </c>
      <c r="I262" s="2" t="s">
        <v>2381</v>
      </c>
      <c r="J262" s="2" t="s">
        <v>2466</v>
      </c>
      <c r="K262" s="2" t="s">
        <v>249</v>
      </c>
      <c r="L262" s="2" t="s">
        <v>2424</v>
      </c>
      <c r="M262" s="2">
        <v>177.41888499999999</v>
      </c>
      <c r="N262" s="2">
        <v>-18.127903</v>
      </c>
    </row>
    <row r="263" spans="1:14">
      <c r="A263" s="2" t="s">
        <v>101</v>
      </c>
      <c r="B263" s="2" t="s">
        <v>2937</v>
      </c>
      <c r="C263" s="2" t="s">
        <v>2938</v>
      </c>
      <c r="D263" s="2" t="s">
        <v>2427</v>
      </c>
      <c r="E263" s="2" t="s">
        <v>619</v>
      </c>
      <c r="F263" s="2" t="s">
        <v>667</v>
      </c>
      <c r="G263" s="2" t="s">
        <v>2925</v>
      </c>
      <c r="H263" s="2" t="s">
        <v>2422</v>
      </c>
      <c r="I263" s="2" t="s">
        <v>2381</v>
      </c>
      <c r="J263" s="2" t="s">
        <v>2466</v>
      </c>
      <c r="K263" s="2" t="s">
        <v>249</v>
      </c>
      <c r="L263" s="2" t="s">
        <v>2424</v>
      </c>
      <c r="M263" s="2">
        <v>177.43018799999999</v>
      </c>
      <c r="N263" s="2">
        <v>-18.045627</v>
      </c>
    </row>
    <row r="264" spans="1:14">
      <c r="A264" s="2" t="s">
        <v>101</v>
      </c>
      <c r="B264" s="2" t="s">
        <v>2939</v>
      </c>
      <c r="C264" s="2" t="s">
        <v>2940</v>
      </c>
      <c r="D264" s="2" t="s">
        <v>2427</v>
      </c>
      <c r="E264" s="2" t="s">
        <v>619</v>
      </c>
      <c r="F264" s="2" t="s">
        <v>667</v>
      </c>
      <c r="G264" s="2" t="s">
        <v>2925</v>
      </c>
      <c r="H264" s="2" t="s">
        <v>2422</v>
      </c>
      <c r="I264" s="2" t="s">
        <v>2381</v>
      </c>
      <c r="J264" s="2" t="s">
        <v>2466</v>
      </c>
      <c r="K264" s="2" t="s">
        <v>249</v>
      </c>
      <c r="L264" s="2" t="s">
        <v>2424</v>
      </c>
      <c r="M264" s="2">
        <v>177.39766</v>
      </c>
      <c r="N264" s="2">
        <v>-18.133310999999999</v>
      </c>
    </row>
    <row r="265" spans="1:14">
      <c r="A265" s="2" t="s">
        <v>101</v>
      </c>
      <c r="B265" s="2" t="s">
        <v>2941</v>
      </c>
      <c r="C265" s="2" t="s">
        <v>2942</v>
      </c>
      <c r="D265" s="2" t="s">
        <v>2408</v>
      </c>
      <c r="E265" s="2" t="s">
        <v>619</v>
      </c>
      <c r="F265" s="2" t="s">
        <v>101</v>
      </c>
      <c r="G265" s="2" t="s">
        <v>2922</v>
      </c>
      <c r="H265" s="2" t="s">
        <v>2422</v>
      </c>
      <c r="I265" s="2" t="s">
        <v>2381</v>
      </c>
      <c r="J265" s="2" t="s">
        <v>2466</v>
      </c>
      <c r="K265" s="2" t="s">
        <v>249</v>
      </c>
      <c r="L265" s="2" t="s">
        <v>2424</v>
      </c>
      <c r="M265" s="2">
        <v>177.42441700000001</v>
      </c>
      <c r="N265" s="2">
        <v>-18.137829</v>
      </c>
    </row>
    <row r="266" spans="1:14">
      <c r="A266" s="2" t="s">
        <v>101</v>
      </c>
      <c r="B266" s="2" t="s">
        <v>2943</v>
      </c>
      <c r="C266" s="2" t="s">
        <v>2944</v>
      </c>
      <c r="D266" s="2" t="s">
        <v>2408</v>
      </c>
      <c r="E266" s="2" t="s">
        <v>619</v>
      </c>
      <c r="F266" s="2" t="s">
        <v>667</v>
      </c>
      <c r="G266" s="2" t="s">
        <v>2925</v>
      </c>
      <c r="H266" s="2" t="s">
        <v>2422</v>
      </c>
      <c r="I266" s="2" t="s">
        <v>2381</v>
      </c>
      <c r="J266" s="2" t="s">
        <v>2466</v>
      </c>
      <c r="K266" s="2" t="s">
        <v>249</v>
      </c>
      <c r="L266" s="2" t="s">
        <v>2424</v>
      </c>
      <c r="M266" s="2">
        <v>177.37520000000001</v>
      </c>
      <c r="N266" s="2">
        <v>-18.082422000000001</v>
      </c>
    </row>
    <row r="267" spans="1:14">
      <c r="A267" s="2" t="s">
        <v>101</v>
      </c>
      <c r="B267" s="2" t="s">
        <v>2945</v>
      </c>
      <c r="C267" s="2" t="s">
        <v>2946</v>
      </c>
      <c r="D267" s="2" t="s">
        <v>2408</v>
      </c>
      <c r="E267" s="2" t="s">
        <v>619</v>
      </c>
      <c r="F267" s="2" t="s">
        <v>101</v>
      </c>
      <c r="G267" s="2" t="s">
        <v>2922</v>
      </c>
      <c r="H267" s="2" t="s">
        <v>2422</v>
      </c>
      <c r="I267" s="2" t="s">
        <v>2381</v>
      </c>
      <c r="J267" s="2" t="s">
        <v>2466</v>
      </c>
      <c r="K267" s="2" t="s">
        <v>249</v>
      </c>
      <c r="L267" s="2" t="s">
        <v>2424</v>
      </c>
      <c r="M267" s="2">
        <v>177.439277</v>
      </c>
      <c r="N267" s="2">
        <v>-18.154513000000001</v>
      </c>
    </row>
    <row r="268" spans="1:14">
      <c r="A268" s="2" t="s">
        <v>101</v>
      </c>
      <c r="B268" s="2" t="s">
        <v>2947</v>
      </c>
      <c r="C268" s="2" t="s">
        <v>2948</v>
      </c>
      <c r="D268" s="2" t="s">
        <v>2408</v>
      </c>
      <c r="E268" s="2" t="s">
        <v>619</v>
      </c>
      <c r="F268" s="2" t="s">
        <v>667</v>
      </c>
      <c r="G268" s="2" t="s">
        <v>2925</v>
      </c>
      <c r="H268" s="2" t="s">
        <v>2422</v>
      </c>
      <c r="I268" s="2" t="s">
        <v>2381</v>
      </c>
      <c r="J268" s="2" t="s">
        <v>2466</v>
      </c>
      <c r="K268" s="2" t="s">
        <v>249</v>
      </c>
      <c r="L268" s="2" t="s">
        <v>2424</v>
      </c>
      <c r="M268" s="2">
        <v>177.41768400000001</v>
      </c>
      <c r="N268" s="2">
        <v>-18.104468000000001</v>
      </c>
    </row>
    <row r="269" spans="1:14">
      <c r="A269" s="2" t="s">
        <v>101</v>
      </c>
      <c r="B269" s="2" t="s">
        <v>2949</v>
      </c>
      <c r="C269" s="2" t="s">
        <v>2950</v>
      </c>
      <c r="D269" s="2" t="s">
        <v>2408</v>
      </c>
      <c r="E269" s="2" t="s">
        <v>619</v>
      </c>
      <c r="F269" s="2" t="s">
        <v>101</v>
      </c>
      <c r="G269" s="2" t="s">
        <v>2922</v>
      </c>
      <c r="H269" s="2" t="s">
        <v>2422</v>
      </c>
      <c r="I269" s="2" t="s">
        <v>2381</v>
      </c>
      <c r="J269" s="2" t="s">
        <v>2466</v>
      </c>
      <c r="K269" s="2" t="s">
        <v>249</v>
      </c>
      <c r="L269" s="2" t="s">
        <v>2424</v>
      </c>
      <c r="M269" s="2">
        <v>177.43660299999999</v>
      </c>
      <c r="N269" s="2">
        <v>-18.154357000000001</v>
      </c>
    </row>
    <row r="270" spans="1:14">
      <c r="A270" s="2" t="s">
        <v>101</v>
      </c>
      <c r="B270" s="2" t="s">
        <v>2951</v>
      </c>
      <c r="C270" s="2" t="s">
        <v>2952</v>
      </c>
      <c r="D270" s="2" t="s">
        <v>2427</v>
      </c>
      <c r="E270" s="2" t="s">
        <v>619</v>
      </c>
      <c r="F270" s="2" t="s">
        <v>667</v>
      </c>
      <c r="G270" s="2" t="s">
        <v>2925</v>
      </c>
      <c r="H270" s="2" t="s">
        <v>2422</v>
      </c>
      <c r="I270" s="2" t="s">
        <v>2381</v>
      </c>
      <c r="J270" s="2" t="s">
        <v>2466</v>
      </c>
      <c r="K270" s="2" t="s">
        <v>249</v>
      </c>
      <c r="L270" s="2" t="s">
        <v>2424</v>
      </c>
      <c r="M270" s="2">
        <v>177.44807599999999</v>
      </c>
      <c r="N270" s="2">
        <v>-18.066217999999999</v>
      </c>
    </row>
    <row r="271" spans="1:14">
      <c r="A271" s="2" t="s">
        <v>101</v>
      </c>
      <c r="B271" s="2" t="s">
        <v>2953</v>
      </c>
      <c r="C271" s="2" t="s">
        <v>2954</v>
      </c>
      <c r="D271" s="2" t="s">
        <v>2427</v>
      </c>
      <c r="E271" s="2" t="s">
        <v>619</v>
      </c>
      <c r="F271" s="2" t="s">
        <v>101</v>
      </c>
      <c r="G271" s="2" t="s">
        <v>2922</v>
      </c>
      <c r="H271" s="2" t="s">
        <v>2422</v>
      </c>
      <c r="I271" s="2" t="s">
        <v>2381</v>
      </c>
      <c r="J271" s="2" t="s">
        <v>2466</v>
      </c>
      <c r="K271" s="2" t="s">
        <v>249</v>
      </c>
      <c r="L271" s="2" t="s">
        <v>2424</v>
      </c>
      <c r="M271" s="2">
        <v>177.47298000000001</v>
      </c>
      <c r="N271" s="2">
        <v>-18.145347000000001</v>
      </c>
    </row>
    <row r="272" spans="1:14">
      <c r="A272" s="2" t="s">
        <v>101</v>
      </c>
      <c r="B272" s="2" t="s">
        <v>2955</v>
      </c>
      <c r="C272" s="2" t="s">
        <v>2956</v>
      </c>
      <c r="D272" s="2" t="s">
        <v>2408</v>
      </c>
      <c r="E272" s="2" t="s">
        <v>619</v>
      </c>
      <c r="F272" s="2" t="s">
        <v>101</v>
      </c>
      <c r="G272" s="2" t="s">
        <v>2922</v>
      </c>
      <c r="H272" s="2" t="s">
        <v>2422</v>
      </c>
      <c r="I272" s="2" t="s">
        <v>2381</v>
      </c>
      <c r="J272" s="2" t="s">
        <v>2466</v>
      </c>
      <c r="K272" s="2" t="s">
        <v>249</v>
      </c>
      <c r="L272" s="2" t="s">
        <v>2424</v>
      </c>
      <c r="M272" s="2">
        <v>177.464358</v>
      </c>
      <c r="N272" s="2">
        <v>-18.167840999999999</v>
      </c>
    </row>
    <row r="273" spans="1:14">
      <c r="A273" s="2" t="s">
        <v>83</v>
      </c>
      <c r="B273" s="2" t="s">
        <v>2957</v>
      </c>
      <c r="C273" s="2" t="s">
        <v>2958</v>
      </c>
      <c r="D273" s="2" t="s">
        <v>2408</v>
      </c>
      <c r="E273" s="2" t="s">
        <v>614</v>
      </c>
      <c r="F273" s="2" t="s">
        <v>1</v>
      </c>
      <c r="G273" s="2" t="s">
        <v>2959</v>
      </c>
      <c r="H273" s="2" t="s">
        <v>2662</v>
      </c>
      <c r="I273" s="2" t="s">
        <v>31</v>
      </c>
      <c r="J273" s="2" t="s">
        <v>2916</v>
      </c>
      <c r="K273" s="2" t="s">
        <v>371</v>
      </c>
      <c r="L273" s="2" t="s">
        <v>2664</v>
      </c>
      <c r="M273" s="2">
        <v>179.67307</v>
      </c>
      <c r="N273" s="2">
        <v>-16.221723999999998</v>
      </c>
    </row>
    <row r="274" spans="1:14">
      <c r="A274" s="2" t="s">
        <v>83</v>
      </c>
      <c r="B274" s="2" t="s">
        <v>2960</v>
      </c>
      <c r="C274" s="2" t="s">
        <v>2961</v>
      </c>
      <c r="D274" s="2" t="s">
        <v>2408</v>
      </c>
      <c r="E274" s="2" t="s">
        <v>614</v>
      </c>
      <c r="F274" s="2" t="s">
        <v>668</v>
      </c>
      <c r="G274" s="2" t="s">
        <v>2915</v>
      </c>
      <c r="H274" s="2" t="s">
        <v>2662</v>
      </c>
      <c r="I274" s="2" t="s">
        <v>31</v>
      </c>
      <c r="J274" s="2" t="s">
        <v>2916</v>
      </c>
      <c r="K274" s="2" t="s">
        <v>371</v>
      </c>
      <c r="L274" s="2" t="s">
        <v>2664</v>
      </c>
      <c r="M274" s="2">
        <v>179.84898699999999</v>
      </c>
      <c r="N274" s="2">
        <v>-16.225162000000001</v>
      </c>
    </row>
    <row r="275" spans="1:14">
      <c r="A275" s="2" t="s">
        <v>83</v>
      </c>
      <c r="B275" s="2" t="s">
        <v>2962</v>
      </c>
      <c r="C275" s="2" t="s">
        <v>2963</v>
      </c>
      <c r="D275" s="2" t="s">
        <v>2427</v>
      </c>
      <c r="E275" s="2" t="s">
        <v>614</v>
      </c>
      <c r="F275" s="2" t="s">
        <v>1</v>
      </c>
      <c r="G275" s="2" t="s">
        <v>2959</v>
      </c>
      <c r="H275" s="2" t="s">
        <v>2662</v>
      </c>
      <c r="I275" s="2" t="s">
        <v>31</v>
      </c>
      <c r="J275" s="2" t="s">
        <v>2916</v>
      </c>
      <c r="K275" s="2" t="s">
        <v>371</v>
      </c>
      <c r="L275" s="2" t="s">
        <v>2664</v>
      </c>
      <c r="M275" s="2">
        <v>179.669974</v>
      </c>
      <c r="N275" s="2">
        <v>-16.297561999999999</v>
      </c>
    </row>
    <row r="276" spans="1:14">
      <c r="A276" s="2" t="s">
        <v>83</v>
      </c>
      <c r="B276" s="2" t="s">
        <v>2964</v>
      </c>
      <c r="C276" s="2" t="s">
        <v>2965</v>
      </c>
      <c r="D276" s="2" t="s">
        <v>2408</v>
      </c>
      <c r="E276" s="2" t="s">
        <v>614</v>
      </c>
      <c r="F276" s="2" t="s">
        <v>1</v>
      </c>
      <c r="G276" s="2" t="s">
        <v>2959</v>
      </c>
      <c r="H276" s="2" t="s">
        <v>2966</v>
      </c>
      <c r="I276" s="2" t="s">
        <v>31</v>
      </c>
      <c r="J276" s="2" t="s">
        <v>2916</v>
      </c>
      <c r="K276" s="2" t="s">
        <v>371</v>
      </c>
      <c r="L276" s="2" t="s">
        <v>2664</v>
      </c>
      <c r="M276" s="2">
        <v>179.62195500000001</v>
      </c>
      <c r="N276" s="2">
        <v>-16.191253</v>
      </c>
    </row>
    <row r="277" spans="1:14">
      <c r="A277" s="2" t="s">
        <v>83</v>
      </c>
      <c r="B277" s="2" t="s">
        <v>2967</v>
      </c>
      <c r="C277" s="2" t="s">
        <v>2968</v>
      </c>
      <c r="D277" s="2" t="s">
        <v>2427</v>
      </c>
      <c r="E277" s="2" t="s">
        <v>614</v>
      </c>
      <c r="F277" s="2" t="s">
        <v>83</v>
      </c>
      <c r="G277" s="2" t="s">
        <v>2969</v>
      </c>
      <c r="H277" s="2" t="s">
        <v>2662</v>
      </c>
      <c r="I277" s="2" t="s">
        <v>31</v>
      </c>
      <c r="J277" s="2" t="s">
        <v>2916</v>
      </c>
      <c r="K277" s="2" t="s">
        <v>371</v>
      </c>
      <c r="L277" s="2" t="s">
        <v>2664</v>
      </c>
      <c r="M277" s="2">
        <v>179.77851999999999</v>
      </c>
      <c r="N277" s="2">
        <v>-16.283418999999999</v>
      </c>
    </row>
    <row r="278" spans="1:14">
      <c r="A278" s="2" t="s">
        <v>83</v>
      </c>
      <c r="B278" s="2" t="s">
        <v>2970</v>
      </c>
      <c r="C278" s="2" t="s">
        <v>2971</v>
      </c>
      <c r="D278" s="2" t="s">
        <v>2408</v>
      </c>
      <c r="E278" s="2" t="s">
        <v>614</v>
      </c>
      <c r="F278" s="2" t="s">
        <v>83</v>
      </c>
      <c r="G278" s="2" t="s">
        <v>2969</v>
      </c>
      <c r="H278" s="2" t="s">
        <v>2662</v>
      </c>
      <c r="I278" s="2" t="s">
        <v>31</v>
      </c>
      <c r="J278" s="2" t="s">
        <v>2916</v>
      </c>
      <c r="K278" s="2" t="s">
        <v>371</v>
      </c>
      <c r="L278" s="2" t="s">
        <v>2664</v>
      </c>
      <c r="M278" s="2">
        <v>179.80563799999999</v>
      </c>
      <c r="N278" s="2">
        <v>-16.244586000000002</v>
      </c>
    </row>
    <row r="279" spans="1:14">
      <c r="A279" s="2" t="s">
        <v>83</v>
      </c>
      <c r="B279" s="2" t="s">
        <v>2972</v>
      </c>
      <c r="C279" s="2" t="s">
        <v>2973</v>
      </c>
      <c r="D279" s="2" t="s">
        <v>2427</v>
      </c>
      <c r="E279" s="2" t="s">
        <v>614</v>
      </c>
      <c r="F279" s="2" t="s">
        <v>83</v>
      </c>
      <c r="G279" s="2" t="s">
        <v>2969</v>
      </c>
      <c r="H279" s="2" t="s">
        <v>2662</v>
      </c>
      <c r="I279" s="2" t="s">
        <v>31</v>
      </c>
      <c r="J279" s="2" t="s">
        <v>2916</v>
      </c>
      <c r="K279" s="2" t="s">
        <v>371</v>
      </c>
      <c r="L279" s="2" t="s">
        <v>2664</v>
      </c>
      <c r="M279" s="2">
        <v>179.79417699999999</v>
      </c>
      <c r="N279" s="2">
        <v>-16.284103999999999</v>
      </c>
    </row>
    <row r="280" spans="1:14">
      <c r="A280" s="2" t="s">
        <v>83</v>
      </c>
      <c r="B280" s="2" t="s">
        <v>2974</v>
      </c>
      <c r="C280" s="2" t="s">
        <v>2975</v>
      </c>
      <c r="D280" s="2" t="s">
        <v>2408</v>
      </c>
      <c r="E280" s="2" t="s">
        <v>614</v>
      </c>
      <c r="F280" s="2" t="s">
        <v>83</v>
      </c>
      <c r="G280" s="2" t="s">
        <v>2969</v>
      </c>
      <c r="H280" s="2" t="s">
        <v>2662</v>
      </c>
      <c r="I280" s="2" t="s">
        <v>31</v>
      </c>
      <c r="J280" s="2" t="s">
        <v>2916</v>
      </c>
      <c r="K280" s="2" t="s">
        <v>371</v>
      </c>
      <c r="L280" s="2" t="s">
        <v>2664</v>
      </c>
      <c r="M280" s="2">
        <v>179.837549</v>
      </c>
      <c r="N280" s="2">
        <v>-16.242246999999999</v>
      </c>
    </row>
    <row r="281" spans="1:14">
      <c r="A281" s="2" t="s">
        <v>83</v>
      </c>
      <c r="B281" s="2" t="s">
        <v>62</v>
      </c>
      <c r="C281" s="2" t="s">
        <v>2976</v>
      </c>
      <c r="D281" s="2" t="s">
        <v>2408</v>
      </c>
      <c r="E281" s="2" t="s">
        <v>614</v>
      </c>
      <c r="F281" s="2" t="s">
        <v>1</v>
      </c>
      <c r="G281" s="2" t="s">
        <v>2959</v>
      </c>
      <c r="H281" s="2" t="s">
        <v>2662</v>
      </c>
      <c r="I281" s="2" t="s">
        <v>31</v>
      </c>
      <c r="J281" s="2" t="s">
        <v>2916</v>
      </c>
      <c r="K281" s="2" t="s">
        <v>371</v>
      </c>
      <c r="L281" s="2" t="s">
        <v>2664</v>
      </c>
      <c r="M281" s="2">
        <v>179.698611</v>
      </c>
      <c r="N281" s="2">
        <v>-16.204930999999998</v>
      </c>
    </row>
    <row r="282" spans="1:14">
      <c r="A282" s="2" t="s">
        <v>83</v>
      </c>
      <c r="B282" s="2" t="s">
        <v>2977</v>
      </c>
      <c r="C282" s="2" t="s">
        <v>2978</v>
      </c>
      <c r="D282" s="2" t="s">
        <v>2408</v>
      </c>
      <c r="E282" s="2" t="s">
        <v>614</v>
      </c>
      <c r="F282" s="2" t="s">
        <v>1</v>
      </c>
      <c r="G282" s="2" t="s">
        <v>2959</v>
      </c>
      <c r="H282" s="2" t="s">
        <v>2662</v>
      </c>
      <c r="I282" s="2" t="s">
        <v>31</v>
      </c>
      <c r="J282" s="2" t="s">
        <v>2916</v>
      </c>
      <c r="K282" s="2" t="s">
        <v>371</v>
      </c>
      <c r="L282" s="2" t="s">
        <v>2664</v>
      </c>
      <c r="M282" s="2">
        <v>179.67740800000001</v>
      </c>
      <c r="N282" s="2">
        <v>-16.219531</v>
      </c>
    </row>
    <row r="283" spans="1:14">
      <c r="A283" s="2" t="s">
        <v>83</v>
      </c>
      <c r="B283" s="2" t="s">
        <v>2979</v>
      </c>
      <c r="C283" s="2" t="s">
        <v>2980</v>
      </c>
      <c r="D283" s="2" t="s">
        <v>2408</v>
      </c>
      <c r="E283" s="2" t="s">
        <v>614</v>
      </c>
      <c r="F283" s="2" t="s">
        <v>668</v>
      </c>
      <c r="G283" s="2" t="s">
        <v>2915</v>
      </c>
      <c r="H283" s="2" t="s">
        <v>2662</v>
      </c>
      <c r="I283" s="2" t="s">
        <v>31</v>
      </c>
      <c r="J283" s="2" t="s">
        <v>2916</v>
      </c>
      <c r="K283" s="2" t="s">
        <v>371</v>
      </c>
      <c r="L283" s="2" t="s">
        <v>2664</v>
      </c>
      <c r="M283" s="2">
        <v>179.98997399999999</v>
      </c>
      <c r="N283" s="2">
        <v>-16.147020000000001</v>
      </c>
    </row>
    <row r="284" spans="1:14">
      <c r="A284" s="2" t="s">
        <v>83</v>
      </c>
      <c r="B284" s="2" t="s">
        <v>2981</v>
      </c>
      <c r="C284" s="2" t="s">
        <v>2982</v>
      </c>
      <c r="D284" s="2" t="s">
        <v>2408</v>
      </c>
      <c r="E284" s="2" t="s">
        <v>614</v>
      </c>
      <c r="F284" s="2" t="s">
        <v>1</v>
      </c>
      <c r="G284" s="2" t="s">
        <v>2959</v>
      </c>
      <c r="H284" s="2" t="s">
        <v>2662</v>
      </c>
      <c r="I284" s="2" t="s">
        <v>31</v>
      </c>
      <c r="J284" s="2" t="s">
        <v>2916</v>
      </c>
      <c r="K284" s="2" t="s">
        <v>371</v>
      </c>
      <c r="L284" s="2" t="s">
        <v>2664</v>
      </c>
      <c r="M284" s="2">
        <v>179.71289999999999</v>
      </c>
      <c r="N284" s="2">
        <v>-16.200645999999999</v>
      </c>
    </row>
    <row r="285" spans="1:14">
      <c r="A285" s="2" t="s">
        <v>83</v>
      </c>
      <c r="B285" s="2" t="s">
        <v>128</v>
      </c>
      <c r="C285" s="2" t="s">
        <v>2983</v>
      </c>
      <c r="D285" s="2" t="s">
        <v>2408</v>
      </c>
      <c r="E285" s="2" t="s">
        <v>614</v>
      </c>
      <c r="F285" s="2" t="s">
        <v>83</v>
      </c>
      <c r="G285" s="2" t="s">
        <v>2969</v>
      </c>
      <c r="H285" s="2" t="s">
        <v>2662</v>
      </c>
      <c r="I285" s="2" t="s">
        <v>31</v>
      </c>
      <c r="J285" s="2" t="s">
        <v>2916</v>
      </c>
      <c r="K285" s="2" t="s">
        <v>371</v>
      </c>
      <c r="L285" s="2" t="s">
        <v>2664</v>
      </c>
      <c r="M285" s="2">
        <v>179.73615899999999</v>
      </c>
      <c r="N285" s="2">
        <v>-16.217110000000002</v>
      </c>
    </row>
    <row r="286" spans="1:14">
      <c r="A286" s="2" t="s">
        <v>83</v>
      </c>
      <c r="B286" s="2" t="s">
        <v>2597</v>
      </c>
      <c r="C286" s="2" t="s">
        <v>2984</v>
      </c>
      <c r="D286" s="2" t="s">
        <v>2427</v>
      </c>
      <c r="E286" s="2" t="s">
        <v>614</v>
      </c>
      <c r="F286" s="2" t="s">
        <v>83</v>
      </c>
      <c r="G286" s="2" t="s">
        <v>2969</v>
      </c>
      <c r="H286" s="2" t="s">
        <v>2662</v>
      </c>
      <c r="I286" s="2" t="s">
        <v>31</v>
      </c>
      <c r="J286" s="2" t="s">
        <v>2916</v>
      </c>
      <c r="K286" s="2" t="s">
        <v>371</v>
      </c>
      <c r="L286" s="2" t="s">
        <v>2664</v>
      </c>
      <c r="M286" s="2">
        <v>179.72710499999999</v>
      </c>
      <c r="N286" s="2">
        <v>-16.230803999999999</v>
      </c>
    </row>
    <row r="287" spans="1:14">
      <c r="A287" s="2" t="s">
        <v>83</v>
      </c>
      <c r="B287" s="2" t="s">
        <v>2800</v>
      </c>
      <c r="C287" s="2" t="s">
        <v>2985</v>
      </c>
      <c r="D287" s="2" t="s">
        <v>2427</v>
      </c>
      <c r="E287" s="2" t="s">
        <v>614</v>
      </c>
      <c r="F287" s="2" t="s">
        <v>668</v>
      </c>
      <c r="G287" s="2" t="s">
        <v>2915</v>
      </c>
      <c r="H287" s="2" t="s">
        <v>2662</v>
      </c>
      <c r="I287" s="2" t="s">
        <v>31</v>
      </c>
      <c r="J287" s="2" t="s">
        <v>2916</v>
      </c>
      <c r="K287" s="2" t="s">
        <v>371</v>
      </c>
      <c r="L287" s="2" t="s">
        <v>2664</v>
      </c>
      <c r="M287" s="2">
        <v>179.93832599999999</v>
      </c>
      <c r="N287" s="2">
        <v>-16.177616</v>
      </c>
    </row>
    <row r="288" spans="1:14">
      <c r="A288" s="2" t="s">
        <v>83</v>
      </c>
      <c r="B288" s="2" t="s">
        <v>2800</v>
      </c>
      <c r="C288" s="2" t="s">
        <v>2986</v>
      </c>
      <c r="D288" s="2" t="s">
        <v>2427</v>
      </c>
      <c r="E288" s="2" t="s">
        <v>614</v>
      </c>
      <c r="F288" s="2" t="s">
        <v>668</v>
      </c>
      <c r="G288" s="2" t="s">
        <v>2915</v>
      </c>
      <c r="H288" s="2" t="s">
        <v>2662</v>
      </c>
      <c r="I288" s="2" t="s">
        <v>31</v>
      </c>
      <c r="J288" s="2" t="s">
        <v>2916</v>
      </c>
      <c r="K288" s="2" t="s">
        <v>371</v>
      </c>
      <c r="L288" s="2" t="s">
        <v>2664</v>
      </c>
      <c r="M288" s="2">
        <v>179.841835</v>
      </c>
      <c r="N288" s="2">
        <v>-16.239097000000001</v>
      </c>
    </row>
    <row r="289" spans="1:14">
      <c r="A289" s="2" t="s">
        <v>83</v>
      </c>
      <c r="B289" s="2" t="s">
        <v>2987</v>
      </c>
      <c r="C289" s="2" t="s">
        <v>2988</v>
      </c>
      <c r="D289" s="2" t="s">
        <v>2408</v>
      </c>
      <c r="E289" s="2" t="s">
        <v>614</v>
      </c>
      <c r="F289" s="2" t="s">
        <v>83</v>
      </c>
      <c r="G289" s="2" t="s">
        <v>2969</v>
      </c>
      <c r="H289" s="2" t="s">
        <v>2987</v>
      </c>
      <c r="I289" s="2" t="s">
        <v>31</v>
      </c>
      <c r="J289" s="2" t="s">
        <v>2916</v>
      </c>
      <c r="K289" s="2" t="s">
        <v>371</v>
      </c>
      <c r="L289" s="2" t="s">
        <v>2664</v>
      </c>
      <c r="M289" s="2">
        <v>179.753525</v>
      </c>
      <c r="N289" s="2">
        <v>-16.209902</v>
      </c>
    </row>
    <row r="290" spans="1:14">
      <c r="A290" s="2" t="s">
        <v>83</v>
      </c>
      <c r="B290" s="2" t="s">
        <v>2989</v>
      </c>
      <c r="C290" s="2" t="s">
        <v>2990</v>
      </c>
      <c r="D290" s="2" t="s">
        <v>2427</v>
      </c>
      <c r="E290" s="2" t="s">
        <v>614</v>
      </c>
      <c r="F290" s="2" t="s">
        <v>668</v>
      </c>
      <c r="G290" s="2" t="s">
        <v>2915</v>
      </c>
      <c r="H290" s="2" t="s">
        <v>2662</v>
      </c>
      <c r="I290" s="2" t="s">
        <v>31</v>
      </c>
      <c r="J290" s="2" t="s">
        <v>2916</v>
      </c>
      <c r="K290" s="2" t="s">
        <v>371</v>
      </c>
      <c r="L290" s="2" t="s">
        <v>2664</v>
      </c>
      <c r="M290" s="2">
        <v>179.95277400000001</v>
      </c>
      <c r="N290" s="2">
        <v>-16.162157000000001</v>
      </c>
    </row>
    <row r="291" spans="1:14">
      <c r="A291" s="2" t="s">
        <v>83</v>
      </c>
      <c r="B291" s="2" t="s">
        <v>3</v>
      </c>
      <c r="C291" s="2" t="s">
        <v>2991</v>
      </c>
      <c r="D291" s="2" t="s">
        <v>2427</v>
      </c>
      <c r="E291" s="2" t="s">
        <v>614</v>
      </c>
      <c r="F291" s="2" t="s">
        <v>668</v>
      </c>
      <c r="G291" s="2" t="s">
        <v>2915</v>
      </c>
      <c r="H291" s="2" t="s">
        <v>2662</v>
      </c>
      <c r="I291" s="2" t="s">
        <v>31</v>
      </c>
      <c r="J291" s="2" t="s">
        <v>2916</v>
      </c>
      <c r="K291" s="2" t="s">
        <v>371</v>
      </c>
      <c r="L291" s="2" t="s">
        <v>2664</v>
      </c>
      <c r="M291" s="2">
        <v>179.84154000000001</v>
      </c>
      <c r="N291" s="2">
        <v>-16.237423</v>
      </c>
    </row>
    <row r="292" spans="1:14">
      <c r="A292" s="2" t="s">
        <v>83</v>
      </c>
      <c r="B292" s="2" t="s">
        <v>2992</v>
      </c>
      <c r="C292" s="2" t="s">
        <v>2993</v>
      </c>
      <c r="D292" s="2" t="s">
        <v>2408</v>
      </c>
      <c r="E292" s="2" t="s">
        <v>614</v>
      </c>
      <c r="F292" s="2" t="s">
        <v>1</v>
      </c>
      <c r="G292" s="2" t="s">
        <v>2959</v>
      </c>
      <c r="H292" s="2" t="s">
        <v>2662</v>
      </c>
      <c r="I292" s="2" t="s">
        <v>31</v>
      </c>
      <c r="J292" s="2" t="s">
        <v>2916</v>
      </c>
      <c r="K292" s="2" t="s">
        <v>371</v>
      </c>
      <c r="L292" s="2" t="s">
        <v>2664</v>
      </c>
      <c r="M292" s="2">
        <v>179.69097300000001</v>
      </c>
      <c r="N292" s="2">
        <v>-16.207422000000001</v>
      </c>
    </row>
    <row r="293" spans="1:14">
      <c r="A293" s="2" t="s">
        <v>83</v>
      </c>
      <c r="B293" s="2" t="s">
        <v>2994</v>
      </c>
      <c r="C293" s="2" t="s">
        <v>2995</v>
      </c>
      <c r="D293" s="2" t="s">
        <v>2408</v>
      </c>
      <c r="E293" s="2" t="s">
        <v>614</v>
      </c>
      <c r="F293" s="2" t="s">
        <v>1</v>
      </c>
      <c r="G293" s="2" t="s">
        <v>2959</v>
      </c>
      <c r="H293" s="2" t="s">
        <v>2662</v>
      </c>
      <c r="I293" s="2" t="s">
        <v>31</v>
      </c>
      <c r="J293" s="2" t="s">
        <v>2916</v>
      </c>
      <c r="K293" s="2" t="s">
        <v>371</v>
      </c>
      <c r="L293" s="2" t="s">
        <v>2664</v>
      </c>
      <c r="M293" s="2">
        <v>179.64830900000001</v>
      </c>
      <c r="N293" s="2">
        <v>-16.240704999999998</v>
      </c>
    </row>
    <row r="294" spans="1:14">
      <c r="A294" s="2" t="s">
        <v>83</v>
      </c>
      <c r="B294" s="2" t="s">
        <v>2996</v>
      </c>
      <c r="C294" s="2" t="s">
        <v>2997</v>
      </c>
      <c r="D294" s="2" t="s">
        <v>2427</v>
      </c>
      <c r="E294" s="2" t="s">
        <v>614</v>
      </c>
      <c r="F294" s="2" t="s">
        <v>668</v>
      </c>
      <c r="G294" s="2" t="s">
        <v>2915</v>
      </c>
      <c r="H294" s="2" t="s">
        <v>2662</v>
      </c>
      <c r="I294" s="2" t="s">
        <v>31</v>
      </c>
      <c r="J294" s="2" t="s">
        <v>2916</v>
      </c>
      <c r="K294" s="2" t="s">
        <v>371</v>
      </c>
      <c r="L294" s="2" t="s">
        <v>2664</v>
      </c>
      <c r="M294" s="2">
        <v>180.001565</v>
      </c>
      <c r="N294" s="2">
        <v>-16.144955</v>
      </c>
    </row>
    <row r="295" spans="1:14">
      <c r="A295" s="2" t="s">
        <v>83</v>
      </c>
      <c r="B295" s="2" t="s">
        <v>2998</v>
      </c>
      <c r="C295" s="2" t="s">
        <v>2999</v>
      </c>
      <c r="D295" s="2" t="s">
        <v>2427</v>
      </c>
      <c r="E295" s="2" t="s">
        <v>614</v>
      </c>
      <c r="F295" s="2" t="s">
        <v>83</v>
      </c>
      <c r="G295" s="2" t="s">
        <v>2969</v>
      </c>
      <c r="H295" s="2" t="s">
        <v>2662</v>
      </c>
      <c r="I295" s="2" t="s">
        <v>31</v>
      </c>
      <c r="J295" s="2" t="s">
        <v>2916</v>
      </c>
      <c r="K295" s="2" t="s">
        <v>371</v>
      </c>
      <c r="L295" s="2" t="s">
        <v>2664</v>
      </c>
      <c r="M295" s="2">
        <v>179.69558499999999</v>
      </c>
      <c r="N295" s="2">
        <v>-16.306357999999999</v>
      </c>
    </row>
    <row r="296" spans="1:14">
      <c r="A296" s="2" t="s">
        <v>83</v>
      </c>
      <c r="B296" s="2" t="s">
        <v>2935</v>
      </c>
      <c r="C296" s="2" t="s">
        <v>3000</v>
      </c>
      <c r="D296" s="2" t="s">
        <v>2427</v>
      </c>
      <c r="E296" s="2" t="s">
        <v>614</v>
      </c>
      <c r="F296" s="2" t="s">
        <v>83</v>
      </c>
      <c r="G296" s="2" t="s">
        <v>2969</v>
      </c>
      <c r="H296" s="2" t="s">
        <v>2662</v>
      </c>
      <c r="I296" s="2" t="s">
        <v>31</v>
      </c>
      <c r="J296" s="2" t="s">
        <v>2916</v>
      </c>
      <c r="K296" s="2" t="s">
        <v>371</v>
      </c>
      <c r="L296" s="2" t="s">
        <v>2664</v>
      </c>
      <c r="M296" s="2">
        <v>179.755742</v>
      </c>
      <c r="N296" s="2">
        <v>-16.297715</v>
      </c>
    </row>
    <row r="297" spans="1:14">
      <c r="A297" s="2" t="s">
        <v>83</v>
      </c>
      <c r="B297" s="2" t="s">
        <v>3001</v>
      </c>
      <c r="C297" s="2" t="s">
        <v>3002</v>
      </c>
      <c r="D297" s="2" t="s">
        <v>2427</v>
      </c>
      <c r="E297" s="2" t="s">
        <v>614</v>
      </c>
      <c r="F297" s="2" t="s">
        <v>83</v>
      </c>
      <c r="G297" s="2" t="s">
        <v>2969</v>
      </c>
      <c r="H297" s="2" t="s">
        <v>2662</v>
      </c>
      <c r="I297" s="2" t="s">
        <v>31</v>
      </c>
      <c r="J297" s="2" t="s">
        <v>2916</v>
      </c>
      <c r="K297" s="2" t="s">
        <v>371</v>
      </c>
      <c r="L297" s="2" t="s">
        <v>2664</v>
      </c>
      <c r="M297" s="2">
        <v>179.72564199999999</v>
      </c>
      <c r="N297" s="2">
        <v>-16.295002</v>
      </c>
    </row>
    <row r="298" spans="1:14">
      <c r="A298" s="2" t="s">
        <v>83</v>
      </c>
      <c r="B298" s="2" t="s">
        <v>3003</v>
      </c>
      <c r="C298" s="2" t="s">
        <v>3004</v>
      </c>
      <c r="D298" s="2" t="s">
        <v>2408</v>
      </c>
      <c r="E298" s="2" t="s">
        <v>614</v>
      </c>
      <c r="F298" s="2" t="s">
        <v>668</v>
      </c>
      <c r="G298" s="2" t="s">
        <v>2915</v>
      </c>
      <c r="H298" s="2" t="s">
        <v>2662</v>
      </c>
      <c r="I298" s="2" t="s">
        <v>31</v>
      </c>
      <c r="J298" s="2" t="s">
        <v>2916</v>
      </c>
      <c r="K298" s="2" t="s">
        <v>371</v>
      </c>
      <c r="L298" s="2" t="s">
        <v>2664</v>
      </c>
      <c r="M298" s="2">
        <v>179.96523199999999</v>
      </c>
      <c r="N298" s="2">
        <v>-16.160195000000002</v>
      </c>
    </row>
    <row r="299" spans="1:14">
      <c r="A299" s="2" t="s">
        <v>83</v>
      </c>
      <c r="B299" s="2" t="s">
        <v>2840</v>
      </c>
      <c r="C299" s="2" t="s">
        <v>3005</v>
      </c>
      <c r="D299" s="2" t="s">
        <v>2408</v>
      </c>
      <c r="E299" s="2" t="s">
        <v>614</v>
      </c>
      <c r="F299" s="2" t="s">
        <v>668</v>
      </c>
      <c r="G299" s="2" t="s">
        <v>2915</v>
      </c>
      <c r="H299" s="2" t="s">
        <v>2662</v>
      </c>
      <c r="I299" s="2" t="s">
        <v>31</v>
      </c>
      <c r="J299" s="2" t="s">
        <v>2916</v>
      </c>
      <c r="K299" s="2" t="s">
        <v>371</v>
      </c>
      <c r="L299" s="2" t="s">
        <v>2664</v>
      </c>
      <c r="M299" s="2">
        <v>179.87915100000001</v>
      </c>
      <c r="N299" s="2">
        <v>-16.189167999999999</v>
      </c>
    </row>
    <row r="300" spans="1:14">
      <c r="A300" s="2" t="s">
        <v>83</v>
      </c>
      <c r="B300" s="2" t="s">
        <v>3006</v>
      </c>
      <c r="C300" s="2" t="s">
        <v>3007</v>
      </c>
      <c r="D300" s="2" t="s">
        <v>2427</v>
      </c>
      <c r="E300" s="2" t="s">
        <v>614</v>
      </c>
      <c r="F300" s="2" t="s">
        <v>83</v>
      </c>
      <c r="G300" s="2" t="s">
        <v>2969</v>
      </c>
      <c r="H300" s="2" t="s">
        <v>2662</v>
      </c>
      <c r="I300" s="2" t="s">
        <v>31</v>
      </c>
      <c r="J300" s="2" t="s">
        <v>2916</v>
      </c>
      <c r="K300" s="2" t="s">
        <v>371</v>
      </c>
      <c r="L300" s="2" t="s">
        <v>2664</v>
      </c>
      <c r="M300" s="2">
        <v>179.80145300000001</v>
      </c>
      <c r="N300" s="2">
        <v>-16.283621</v>
      </c>
    </row>
    <row r="301" spans="1:14">
      <c r="A301" s="2" t="s">
        <v>83</v>
      </c>
      <c r="B301" s="2" t="s">
        <v>3008</v>
      </c>
      <c r="C301" s="2" t="s">
        <v>3009</v>
      </c>
      <c r="D301" s="2" t="s">
        <v>2427</v>
      </c>
      <c r="E301" s="2" t="s">
        <v>614</v>
      </c>
      <c r="F301" s="2" t="s">
        <v>1</v>
      </c>
      <c r="G301" s="2" t="s">
        <v>2959</v>
      </c>
      <c r="H301" s="2" t="s">
        <v>2662</v>
      </c>
      <c r="I301" s="2" t="s">
        <v>31</v>
      </c>
      <c r="J301" s="2" t="s">
        <v>2916</v>
      </c>
      <c r="K301" s="2" t="s">
        <v>371</v>
      </c>
      <c r="L301" s="2" t="s">
        <v>2664</v>
      </c>
      <c r="M301" s="2">
        <v>179.59553099999999</v>
      </c>
      <c r="N301" s="2">
        <v>-16.26397</v>
      </c>
    </row>
    <row r="302" spans="1:14">
      <c r="A302" s="2" t="s">
        <v>83</v>
      </c>
      <c r="B302" s="2" t="s">
        <v>3010</v>
      </c>
      <c r="C302" s="2" t="s">
        <v>3011</v>
      </c>
      <c r="D302" s="2" t="s">
        <v>2408</v>
      </c>
      <c r="E302" s="2" t="s">
        <v>614</v>
      </c>
      <c r="F302" s="2" t="s">
        <v>83</v>
      </c>
      <c r="G302" s="2" t="s">
        <v>2969</v>
      </c>
      <c r="H302" s="2" t="s">
        <v>2662</v>
      </c>
      <c r="I302" s="2" t="s">
        <v>31</v>
      </c>
      <c r="J302" s="2" t="s">
        <v>2916</v>
      </c>
      <c r="K302" s="2" t="s">
        <v>371</v>
      </c>
      <c r="L302" s="2" t="s">
        <v>2664</v>
      </c>
      <c r="M302" s="2">
        <v>179.82572500000001</v>
      </c>
      <c r="N302" s="2">
        <v>-16.220238999999999</v>
      </c>
    </row>
    <row r="303" spans="1:14">
      <c r="A303" s="2" t="s">
        <v>83</v>
      </c>
      <c r="B303" s="2" t="s">
        <v>3012</v>
      </c>
      <c r="C303" s="2" t="s">
        <v>3013</v>
      </c>
      <c r="D303" s="2" t="s">
        <v>2408</v>
      </c>
      <c r="E303" s="2" t="s">
        <v>614</v>
      </c>
      <c r="F303" s="2" t="s">
        <v>83</v>
      </c>
      <c r="G303" s="2" t="s">
        <v>2969</v>
      </c>
      <c r="H303" s="2" t="s">
        <v>2662</v>
      </c>
      <c r="I303" s="2" t="s">
        <v>31</v>
      </c>
      <c r="J303" s="2" t="s">
        <v>2916</v>
      </c>
      <c r="K303" s="2" t="s">
        <v>371</v>
      </c>
      <c r="L303" s="2" t="s">
        <v>2664</v>
      </c>
      <c r="M303" s="2">
        <v>179.71367799999999</v>
      </c>
      <c r="N303" s="2">
        <v>-16.291530999999999</v>
      </c>
    </row>
    <row r="304" spans="1:14">
      <c r="A304" s="2" t="s">
        <v>83</v>
      </c>
      <c r="B304" s="2" t="s">
        <v>3014</v>
      </c>
      <c r="C304" s="2" t="s">
        <v>3015</v>
      </c>
      <c r="D304" s="2" t="s">
        <v>2408</v>
      </c>
      <c r="E304" s="2" t="s">
        <v>614</v>
      </c>
      <c r="F304" s="2" t="s">
        <v>1</v>
      </c>
      <c r="G304" s="2" t="s">
        <v>2959</v>
      </c>
      <c r="H304" s="2" t="s">
        <v>2662</v>
      </c>
      <c r="I304" s="2" t="s">
        <v>31</v>
      </c>
      <c r="J304" s="2" t="s">
        <v>2916</v>
      </c>
      <c r="K304" s="2" t="s">
        <v>371</v>
      </c>
      <c r="L304" s="2" t="s">
        <v>2664</v>
      </c>
      <c r="M304" s="2">
        <v>179.67053100000001</v>
      </c>
      <c r="N304" s="2">
        <v>-16.232185999999999</v>
      </c>
    </row>
    <row r="305" spans="1:14">
      <c r="A305" s="2" t="s">
        <v>83</v>
      </c>
      <c r="B305" s="2" t="s">
        <v>3016</v>
      </c>
      <c r="C305" s="2" t="s">
        <v>3017</v>
      </c>
      <c r="D305" s="2" t="s">
        <v>2408</v>
      </c>
      <c r="E305" s="2" t="s">
        <v>614</v>
      </c>
      <c r="F305" s="2" t="s">
        <v>1</v>
      </c>
      <c r="G305" s="2" t="s">
        <v>2959</v>
      </c>
      <c r="H305" s="2" t="s">
        <v>2966</v>
      </c>
      <c r="I305" s="2" t="s">
        <v>31</v>
      </c>
      <c r="J305" s="2" t="s">
        <v>2916</v>
      </c>
      <c r="K305" s="2" t="s">
        <v>371</v>
      </c>
      <c r="L305" s="2" t="s">
        <v>2664</v>
      </c>
      <c r="M305" s="2">
        <v>179.61252999999999</v>
      </c>
      <c r="N305" s="2">
        <v>-16.186616000000001</v>
      </c>
    </row>
    <row r="306" spans="1:14">
      <c r="A306" s="2" t="s">
        <v>83</v>
      </c>
      <c r="B306" s="2" t="s">
        <v>3018</v>
      </c>
      <c r="C306" s="2" t="s">
        <v>3019</v>
      </c>
      <c r="D306" s="2" t="s">
        <v>2427</v>
      </c>
      <c r="E306" s="2" t="s">
        <v>614</v>
      </c>
      <c r="F306" s="2" t="s">
        <v>83</v>
      </c>
      <c r="G306" s="2" t="s">
        <v>2969</v>
      </c>
      <c r="H306" s="2" t="s">
        <v>2662</v>
      </c>
      <c r="I306" s="2" t="s">
        <v>31</v>
      </c>
      <c r="J306" s="2" t="s">
        <v>2916</v>
      </c>
      <c r="K306" s="2" t="s">
        <v>371</v>
      </c>
      <c r="L306" s="2" t="s">
        <v>2664</v>
      </c>
      <c r="M306" s="2">
        <v>179.73930100000001</v>
      </c>
      <c r="N306" s="2">
        <v>-16.304472000000001</v>
      </c>
    </row>
    <row r="307" spans="1:14">
      <c r="A307" s="2" t="s">
        <v>83</v>
      </c>
      <c r="B307" s="2" t="s">
        <v>3020</v>
      </c>
      <c r="C307" s="2" t="s">
        <v>3021</v>
      </c>
      <c r="D307" s="2" t="s">
        <v>2427</v>
      </c>
      <c r="E307" s="2" t="s">
        <v>614</v>
      </c>
      <c r="F307" s="2" t="s">
        <v>1</v>
      </c>
      <c r="G307" s="2" t="s">
        <v>2959</v>
      </c>
      <c r="H307" s="2" t="s">
        <v>2662</v>
      </c>
      <c r="I307" s="2" t="s">
        <v>31</v>
      </c>
      <c r="J307" s="2" t="s">
        <v>2916</v>
      </c>
      <c r="K307" s="2" t="s">
        <v>371</v>
      </c>
      <c r="L307" s="2" t="s">
        <v>2664</v>
      </c>
      <c r="M307" s="2">
        <v>179.729784</v>
      </c>
      <c r="N307" s="2">
        <v>-16.197749000000002</v>
      </c>
    </row>
    <row r="308" spans="1:14">
      <c r="A308" s="2" t="s">
        <v>83</v>
      </c>
      <c r="B308" s="2" t="s">
        <v>3022</v>
      </c>
      <c r="C308" s="2" t="s">
        <v>3023</v>
      </c>
      <c r="D308" s="2" t="s">
        <v>2408</v>
      </c>
      <c r="E308" s="2" t="s">
        <v>614</v>
      </c>
      <c r="F308" s="2" t="s">
        <v>1</v>
      </c>
      <c r="G308" s="2" t="s">
        <v>2959</v>
      </c>
      <c r="H308" s="2" t="s">
        <v>3024</v>
      </c>
      <c r="I308" s="2" t="s">
        <v>31</v>
      </c>
      <c r="J308" s="2" t="s">
        <v>2916</v>
      </c>
      <c r="K308" s="2" t="s">
        <v>371</v>
      </c>
      <c r="L308" s="2" t="s">
        <v>2664</v>
      </c>
      <c r="M308" s="2">
        <v>179.57210900000001</v>
      </c>
      <c r="N308" s="2">
        <v>-16.193048000000001</v>
      </c>
    </row>
    <row r="309" spans="1:14">
      <c r="A309" s="2" t="s">
        <v>83</v>
      </c>
      <c r="B309" s="2" t="s">
        <v>3025</v>
      </c>
      <c r="C309" s="2" t="s">
        <v>3026</v>
      </c>
      <c r="D309" s="2" t="s">
        <v>2427</v>
      </c>
      <c r="E309" s="2" t="s">
        <v>614</v>
      </c>
      <c r="F309" s="2" t="s">
        <v>83</v>
      </c>
      <c r="G309" s="2" t="s">
        <v>2969</v>
      </c>
      <c r="H309" s="2" t="s">
        <v>2662</v>
      </c>
      <c r="I309" s="2" t="s">
        <v>31</v>
      </c>
      <c r="J309" s="2" t="s">
        <v>2916</v>
      </c>
      <c r="K309" s="2" t="s">
        <v>371</v>
      </c>
      <c r="L309" s="2" t="s">
        <v>2664</v>
      </c>
      <c r="M309" s="2">
        <v>179.72281699999999</v>
      </c>
      <c r="N309" s="2">
        <v>-16.234670000000001</v>
      </c>
    </row>
    <row r="310" spans="1:14">
      <c r="A310" s="2" t="s">
        <v>83</v>
      </c>
      <c r="B310" s="2" t="s">
        <v>3027</v>
      </c>
      <c r="C310" s="2" t="s">
        <v>3028</v>
      </c>
      <c r="D310" s="2" t="s">
        <v>2427</v>
      </c>
      <c r="E310" s="2" t="s">
        <v>614</v>
      </c>
      <c r="F310" s="2" t="s">
        <v>1</v>
      </c>
      <c r="G310" s="2" t="s">
        <v>2959</v>
      </c>
      <c r="H310" s="2" t="s">
        <v>2662</v>
      </c>
      <c r="I310" s="2" t="s">
        <v>31</v>
      </c>
      <c r="J310" s="2" t="s">
        <v>2916</v>
      </c>
      <c r="K310" s="2" t="s">
        <v>371</v>
      </c>
      <c r="L310" s="2" t="s">
        <v>2664</v>
      </c>
      <c r="M310" s="2">
        <v>179.60103699999999</v>
      </c>
      <c r="N310" s="2">
        <v>-16.248380000000001</v>
      </c>
    </row>
    <row r="311" spans="1:14">
      <c r="A311" s="2" t="s">
        <v>83</v>
      </c>
      <c r="B311" s="2" t="s">
        <v>3029</v>
      </c>
      <c r="C311" s="2" t="s">
        <v>3030</v>
      </c>
      <c r="D311" s="2" t="s">
        <v>2427</v>
      </c>
      <c r="E311" s="2" t="s">
        <v>614</v>
      </c>
      <c r="F311" s="2" t="s">
        <v>83</v>
      </c>
      <c r="G311" s="2" t="s">
        <v>2969</v>
      </c>
      <c r="H311" s="2" t="s">
        <v>2662</v>
      </c>
      <c r="I311" s="2" t="s">
        <v>31</v>
      </c>
      <c r="J311" s="2" t="s">
        <v>2916</v>
      </c>
      <c r="K311" s="2" t="s">
        <v>371</v>
      </c>
      <c r="L311" s="2" t="s">
        <v>2664</v>
      </c>
      <c r="M311" s="2">
        <v>179.77604099999999</v>
      </c>
      <c r="N311" s="2">
        <v>-16.288815</v>
      </c>
    </row>
    <row r="312" spans="1:14">
      <c r="A312" s="2" t="s">
        <v>83</v>
      </c>
      <c r="B312" s="2" t="s">
        <v>3031</v>
      </c>
      <c r="C312" s="2" t="s">
        <v>3032</v>
      </c>
      <c r="D312" s="2" t="s">
        <v>2408</v>
      </c>
      <c r="E312" s="2" t="s">
        <v>614</v>
      </c>
      <c r="F312" s="2" t="s">
        <v>1</v>
      </c>
      <c r="G312" s="2" t="s">
        <v>2959</v>
      </c>
      <c r="H312" s="2" t="s">
        <v>2662</v>
      </c>
      <c r="I312" s="2" t="s">
        <v>31</v>
      </c>
      <c r="J312" s="2" t="s">
        <v>2916</v>
      </c>
      <c r="K312" s="2" t="s">
        <v>371</v>
      </c>
      <c r="L312" s="2" t="s">
        <v>2664</v>
      </c>
      <c r="M312" s="2">
        <v>179.662397</v>
      </c>
      <c r="N312" s="2">
        <v>-16.217338000000002</v>
      </c>
    </row>
    <row r="313" spans="1:14">
      <c r="A313" s="2" t="s">
        <v>83</v>
      </c>
      <c r="B313" s="2" t="s">
        <v>3033</v>
      </c>
      <c r="C313" s="2" t="s">
        <v>3034</v>
      </c>
      <c r="D313" s="2" t="s">
        <v>2408</v>
      </c>
      <c r="E313" s="2" t="s">
        <v>614</v>
      </c>
      <c r="F313" s="2" t="s">
        <v>83</v>
      </c>
      <c r="G313" s="2" t="s">
        <v>2969</v>
      </c>
      <c r="H313" s="2" t="s">
        <v>2662</v>
      </c>
      <c r="I313" s="2" t="s">
        <v>31</v>
      </c>
      <c r="J313" s="2" t="s">
        <v>2916</v>
      </c>
      <c r="K313" s="2" t="s">
        <v>371</v>
      </c>
      <c r="L313" s="2" t="s">
        <v>2664</v>
      </c>
      <c r="M313" s="2">
        <v>179.709687</v>
      </c>
      <c r="N313" s="2">
        <v>-16.314461000000001</v>
      </c>
    </row>
    <row r="314" spans="1:14">
      <c r="A314" s="2" t="s">
        <v>83</v>
      </c>
      <c r="B314" s="2" t="s">
        <v>3035</v>
      </c>
      <c r="C314" s="2" t="s">
        <v>3036</v>
      </c>
      <c r="D314" s="2" t="s">
        <v>2427</v>
      </c>
      <c r="E314" s="2" t="s">
        <v>614</v>
      </c>
      <c r="F314" s="2" t="s">
        <v>83</v>
      </c>
      <c r="G314" s="2" t="s">
        <v>2969</v>
      </c>
      <c r="H314" s="2" t="s">
        <v>2662</v>
      </c>
      <c r="I314" s="2" t="s">
        <v>31</v>
      </c>
      <c r="J314" s="2" t="s">
        <v>2916</v>
      </c>
      <c r="K314" s="2" t="s">
        <v>371</v>
      </c>
      <c r="L314" s="2" t="s">
        <v>2664</v>
      </c>
      <c r="M314" s="2">
        <v>179.80714599999999</v>
      </c>
      <c r="N314" s="2">
        <v>-16.289856</v>
      </c>
    </row>
    <row r="315" spans="1:14">
      <c r="A315" s="2" t="s">
        <v>83</v>
      </c>
      <c r="B315" s="2" t="s">
        <v>3037</v>
      </c>
      <c r="C315" s="2" t="s">
        <v>3038</v>
      </c>
      <c r="D315" s="2" t="s">
        <v>2408</v>
      </c>
      <c r="E315" s="2" t="s">
        <v>614</v>
      </c>
      <c r="F315" s="2" t="s">
        <v>668</v>
      </c>
      <c r="G315" s="2" t="s">
        <v>2915</v>
      </c>
      <c r="H315" s="2" t="s">
        <v>2662</v>
      </c>
      <c r="I315" s="2" t="s">
        <v>31</v>
      </c>
      <c r="J315" s="2" t="s">
        <v>2916</v>
      </c>
      <c r="K315" s="2" t="s">
        <v>371</v>
      </c>
      <c r="L315" s="2" t="s">
        <v>2664</v>
      </c>
      <c r="M315" s="2">
        <v>180.00174000000001</v>
      </c>
      <c r="N315" s="2">
        <v>-16.139614000000002</v>
      </c>
    </row>
    <row r="316" spans="1:14">
      <c r="A316" s="2" t="s">
        <v>83</v>
      </c>
      <c r="B316" s="2" t="s">
        <v>3039</v>
      </c>
      <c r="C316" s="2" t="s">
        <v>3040</v>
      </c>
      <c r="D316" s="2" t="s">
        <v>2427</v>
      </c>
      <c r="E316" s="2" t="s">
        <v>614</v>
      </c>
      <c r="F316" s="2" t="s">
        <v>83</v>
      </c>
      <c r="G316" s="2" t="s">
        <v>2969</v>
      </c>
      <c r="H316" s="2" t="s">
        <v>2662</v>
      </c>
      <c r="I316" s="2" t="s">
        <v>31</v>
      </c>
      <c r="J316" s="2" t="s">
        <v>2916</v>
      </c>
      <c r="K316" s="2" t="s">
        <v>371</v>
      </c>
      <c r="L316" s="2" t="s">
        <v>2664</v>
      </c>
      <c r="M316" s="2">
        <v>179.76671899999999</v>
      </c>
      <c r="N316" s="2">
        <v>-16.296258000000002</v>
      </c>
    </row>
    <row r="317" spans="1:14">
      <c r="A317" s="2" t="s">
        <v>83</v>
      </c>
      <c r="B317" s="2" t="s">
        <v>3041</v>
      </c>
      <c r="C317" s="2" t="s">
        <v>3042</v>
      </c>
      <c r="D317" s="2" t="s">
        <v>2427</v>
      </c>
      <c r="E317" s="2" t="s">
        <v>614</v>
      </c>
      <c r="F317" s="2" t="s">
        <v>668</v>
      </c>
      <c r="G317" s="2" t="s">
        <v>2915</v>
      </c>
      <c r="H317" s="2" t="s">
        <v>2662</v>
      </c>
      <c r="I317" s="2" t="s">
        <v>31</v>
      </c>
      <c r="J317" s="2" t="s">
        <v>2916</v>
      </c>
      <c r="K317" s="2" t="s">
        <v>371</v>
      </c>
      <c r="L317" s="2" t="s">
        <v>2664</v>
      </c>
      <c r="M317" s="2">
        <v>179.93561700000001</v>
      </c>
      <c r="N317" s="2">
        <v>-16.170691000000001</v>
      </c>
    </row>
    <row r="318" spans="1:14">
      <c r="A318" s="2" t="s">
        <v>83</v>
      </c>
      <c r="B318" s="2" t="s">
        <v>3043</v>
      </c>
      <c r="C318" s="2" t="s">
        <v>3044</v>
      </c>
      <c r="D318" s="2" t="s">
        <v>2427</v>
      </c>
      <c r="E318" s="2" t="s">
        <v>614</v>
      </c>
      <c r="F318" s="2" t="s">
        <v>668</v>
      </c>
      <c r="G318" s="2" t="s">
        <v>2915</v>
      </c>
      <c r="H318" s="2" t="s">
        <v>2662</v>
      </c>
      <c r="I318" s="2" t="s">
        <v>31</v>
      </c>
      <c r="J318" s="2" t="s">
        <v>2916</v>
      </c>
      <c r="K318" s="2" t="s">
        <v>371</v>
      </c>
      <c r="L318" s="2" t="s">
        <v>2664</v>
      </c>
      <c r="M318" s="2">
        <v>179.93613199999999</v>
      </c>
      <c r="N318" s="2">
        <v>-16.180454999999998</v>
      </c>
    </row>
    <row r="319" spans="1:14">
      <c r="A319" s="2" t="s">
        <v>83</v>
      </c>
      <c r="B319" s="2" t="s">
        <v>3045</v>
      </c>
      <c r="C319" s="2" t="s">
        <v>3046</v>
      </c>
      <c r="D319" s="2" t="s">
        <v>2427</v>
      </c>
      <c r="E319" s="2" t="s">
        <v>614</v>
      </c>
      <c r="F319" s="2" t="s">
        <v>83</v>
      </c>
      <c r="G319" s="2" t="s">
        <v>2969</v>
      </c>
      <c r="H319" s="2" t="s">
        <v>2662</v>
      </c>
      <c r="I319" s="2" t="s">
        <v>31</v>
      </c>
      <c r="J319" s="2" t="s">
        <v>2916</v>
      </c>
      <c r="K319" s="2" t="s">
        <v>371</v>
      </c>
      <c r="L319" s="2" t="s">
        <v>2664</v>
      </c>
      <c r="M319" s="2">
        <v>179.709565</v>
      </c>
      <c r="N319" s="2">
        <v>-16.303913000000001</v>
      </c>
    </row>
    <row r="320" spans="1:14">
      <c r="A320" s="2" t="s">
        <v>83</v>
      </c>
      <c r="B320" s="2" t="s">
        <v>3047</v>
      </c>
      <c r="C320" s="2" t="s">
        <v>3048</v>
      </c>
      <c r="D320" s="2" t="s">
        <v>2427</v>
      </c>
      <c r="E320" s="2" t="s">
        <v>614</v>
      </c>
      <c r="F320" s="2" t="s">
        <v>668</v>
      </c>
      <c r="G320" s="2" t="s">
        <v>2915</v>
      </c>
      <c r="H320" s="2" t="s">
        <v>2662</v>
      </c>
      <c r="I320" s="2" t="s">
        <v>31</v>
      </c>
      <c r="J320" s="2" t="s">
        <v>2916</v>
      </c>
      <c r="K320" s="2" t="s">
        <v>371</v>
      </c>
      <c r="L320" s="2" t="s">
        <v>2664</v>
      </c>
      <c r="M320" s="2">
        <v>180.016715</v>
      </c>
      <c r="N320" s="2">
        <v>-16.135576</v>
      </c>
    </row>
    <row r="321" spans="1:14">
      <c r="A321" s="2" t="s">
        <v>69</v>
      </c>
      <c r="B321" s="2" t="s">
        <v>100</v>
      </c>
      <c r="C321" s="2" t="s">
        <v>3049</v>
      </c>
      <c r="D321" s="2" t="s">
        <v>2427</v>
      </c>
      <c r="E321" s="2" t="s">
        <v>608</v>
      </c>
      <c r="F321" s="2" t="s">
        <v>170</v>
      </c>
      <c r="G321" s="2" t="s">
        <v>3050</v>
      </c>
      <c r="H321" s="2" t="s">
        <v>69</v>
      </c>
      <c r="I321" s="2" t="s">
        <v>28</v>
      </c>
      <c r="J321" s="2" t="s">
        <v>2548</v>
      </c>
      <c r="K321" s="2" t="s">
        <v>243</v>
      </c>
      <c r="L321" s="2" t="s">
        <v>2549</v>
      </c>
      <c r="M321" s="2">
        <v>179.36504600000001</v>
      </c>
      <c r="N321" s="2">
        <v>-18.094950999999998</v>
      </c>
    </row>
    <row r="322" spans="1:14">
      <c r="A322" s="2" t="s">
        <v>69</v>
      </c>
      <c r="B322" s="2" t="s">
        <v>151</v>
      </c>
      <c r="C322" s="2" t="s">
        <v>3051</v>
      </c>
      <c r="D322" s="2" t="s">
        <v>2408</v>
      </c>
      <c r="E322" s="2" t="s">
        <v>608</v>
      </c>
      <c r="F322" s="2" t="s">
        <v>172</v>
      </c>
      <c r="G322" s="2" t="s">
        <v>3052</v>
      </c>
      <c r="H322" s="2" t="s">
        <v>69</v>
      </c>
      <c r="I322" s="2" t="s">
        <v>28</v>
      </c>
      <c r="J322" s="2" t="s">
        <v>2548</v>
      </c>
      <c r="K322" s="2" t="s">
        <v>243</v>
      </c>
      <c r="L322" s="2" t="s">
        <v>2549</v>
      </c>
      <c r="M322" s="2">
        <v>179.34171000000001</v>
      </c>
      <c r="N322" s="2">
        <v>-18.009146000000001</v>
      </c>
    </row>
    <row r="323" spans="1:14">
      <c r="A323" s="2" t="s">
        <v>69</v>
      </c>
      <c r="B323" s="2" t="s">
        <v>3053</v>
      </c>
      <c r="C323" s="2" t="s">
        <v>3054</v>
      </c>
      <c r="D323" s="2" t="s">
        <v>2427</v>
      </c>
      <c r="E323" s="2" t="s">
        <v>608</v>
      </c>
      <c r="F323" s="2" t="s">
        <v>170</v>
      </c>
      <c r="G323" s="2" t="s">
        <v>3050</v>
      </c>
      <c r="H323" s="2" t="s">
        <v>69</v>
      </c>
      <c r="I323" s="2" t="s">
        <v>28</v>
      </c>
      <c r="J323" s="2" t="s">
        <v>2548</v>
      </c>
      <c r="K323" s="2" t="s">
        <v>243</v>
      </c>
      <c r="L323" s="2" t="s">
        <v>2549</v>
      </c>
      <c r="M323" s="2">
        <v>179.365207</v>
      </c>
      <c r="N323" s="2">
        <v>-18.087723</v>
      </c>
    </row>
    <row r="324" spans="1:14">
      <c r="A324" s="2" t="s">
        <v>69</v>
      </c>
      <c r="B324" s="2" t="s">
        <v>3055</v>
      </c>
      <c r="C324" s="2" t="s">
        <v>3056</v>
      </c>
      <c r="D324" s="2" t="s">
        <v>2408</v>
      </c>
      <c r="E324" s="2" t="s">
        <v>608</v>
      </c>
      <c r="F324" s="2" t="s">
        <v>172</v>
      </c>
      <c r="G324" s="2" t="s">
        <v>3052</v>
      </c>
      <c r="H324" s="2" t="s">
        <v>69</v>
      </c>
      <c r="I324" s="2" t="s">
        <v>28</v>
      </c>
      <c r="J324" s="2" t="s">
        <v>2548</v>
      </c>
      <c r="K324" s="2" t="s">
        <v>243</v>
      </c>
      <c r="L324" s="2" t="s">
        <v>2549</v>
      </c>
      <c r="M324" s="2">
        <v>179.30957000000001</v>
      </c>
      <c r="N324" s="2">
        <v>-17.951566</v>
      </c>
    </row>
    <row r="325" spans="1:14">
      <c r="A325" s="2" t="s">
        <v>69</v>
      </c>
      <c r="B325" s="2" t="s">
        <v>3057</v>
      </c>
      <c r="C325" s="2" t="s">
        <v>3058</v>
      </c>
      <c r="D325" s="2" t="s">
        <v>2427</v>
      </c>
      <c r="E325" s="2" t="s">
        <v>608</v>
      </c>
      <c r="F325" s="2" t="s">
        <v>170</v>
      </c>
      <c r="G325" s="2" t="s">
        <v>3050</v>
      </c>
      <c r="H325" s="2" t="s">
        <v>69</v>
      </c>
      <c r="I325" s="2" t="s">
        <v>28</v>
      </c>
      <c r="J325" s="2" t="s">
        <v>2548</v>
      </c>
      <c r="K325" s="2" t="s">
        <v>243</v>
      </c>
      <c r="L325" s="2" t="s">
        <v>2549</v>
      </c>
      <c r="M325" s="2">
        <v>179.295861</v>
      </c>
      <c r="N325" s="2">
        <v>-18.050021999999998</v>
      </c>
    </row>
    <row r="326" spans="1:14">
      <c r="A326" s="2" t="s">
        <v>69</v>
      </c>
      <c r="B326" s="2" t="s">
        <v>152</v>
      </c>
      <c r="C326" s="2" t="s">
        <v>3059</v>
      </c>
      <c r="D326" s="2" t="s">
        <v>2408</v>
      </c>
      <c r="E326" s="2" t="s">
        <v>608</v>
      </c>
      <c r="F326" s="2" t="s">
        <v>170</v>
      </c>
      <c r="G326" s="2" t="s">
        <v>3050</v>
      </c>
      <c r="H326" s="2" t="s">
        <v>69</v>
      </c>
      <c r="I326" s="2" t="s">
        <v>28</v>
      </c>
      <c r="J326" s="2" t="s">
        <v>2548</v>
      </c>
      <c r="K326" s="2" t="s">
        <v>243</v>
      </c>
      <c r="L326" s="2" t="s">
        <v>2549</v>
      </c>
      <c r="M326" s="2">
        <v>179.30731499999999</v>
      </c>
      <c r="N326" s="2">
        <v>-18.061847</v>
      </c>
    </row>
    <row r="327" spans="1:14">
      <c r="A327" s="2" t="s">
        <v>69</v>
      </c>
      <c r="B327" s="2" t="s">
        <v>3060</v>
      </c>
      <c r="C327" s="2" t="s">
        <v>3061</v>
      </c>
      <c r="D327" s="2" t="s">
        <v>2408</v>
      </c>
      <c r="E327" s="2" t="s">
        <v>608</v>
      </c>
      <c r="F327" s="2" t="s">
        <v>170</v>
      </c>
      <c r="G327" s="2" t="s">
        <v>3050</v>
      </c>
      <c r="H327" s="2" t="s">
        <v>69</v>
      </c>
      <c r="I327" s="2" t="s">
        <v>28</v>
      </c>
      <c r="J327" s="2" t="s">
        <v>2548</v>
      </c>
      <c r="K327" s="2" t="s">
        <v>243</v>
      </c>
      <c r="L327" s="2" t="s">
        <v>2549</v>
      </c>
      <c r="M327" s="2">
        <v>179.326956</v>
      </c>
      <c r="N327" s="2">
        <v>-18.112812999999999</v>
      </c>
    </row>
    <row r="328" spans="1:14">
      <c r="A328" s="2" t="s">
        <v>69</v>
      </c>
      <c r="B328" s="2" t="s">
        <v>153</v>
      </c>
      <c r="C328" s="2" t="s">
        <v>3062</v>
      </c>
      <c r="D328" s="2" t="s">
        <v>2408</v>
      </c>
      <c r="E328" s="2" t="s">
        <v>608</v>
      </c>
      <c r="F328" s="2" t="s">
        <v>172</v>
      </c>
      <c r="G328" s="2" t="s">
        <v>3052</v>
      </c>
      <c r="H328" s="2" t="s">
        <v>69</v>
      </c>
      <c r="I328" s="2" t="s">
        <v>28</v>
      </c>
      <c r="J328" s="2" t="s">
        <v>2548</v>
      </c>
      <c r="K328" s="2" t="s">
        <v>243</v>
      </c>
      <c r="L328" s="2" t="s">
        <v>2549</v>
      </c>
      <c r="M328" s="2">
        <v>179.33950200000001</v>
      </c>
      <c r="N328" s="2">
        <v>-18.002517999999998</v>
      </c>
    </row>
    <row r="329" spans="1:14">
      <c r="A329" s="2" t="s">
        <v>69</v>
      </c>
      <c r="B329" s="2" t="s">
        <v>157</v>
      </c>
      <c r="C329" s="2" t="s">
        <v>3063</v>
      </c>
      <c r="D329" s="2" t="s">
        <v>2408</v>
      </c>
      <c r="E329" s="2" t="s">
        <v>608</v>
      </c>
      <c r="F329" s="2" t="s">
        <v>172</v>
      </c>
      <c r="G329" s="2" t="s">
        <v>3052</v>
      </c>
      <c r="H329" s="2" t="s">
        <v>69</v>
      </c>
      <c r="I329" s="2" t="s">
        <v>28</v>
      </c>
      <c r="J329" s="2" t="s">
        <v>2548</v>
      </c>
      <c r="K329" s="2" t="s">
        <v>243</v>
      </c>
      <c r="L329" s="2" t="s">
        <v>2549</v>
      </c>
      <c r="M329" s="2">
        <v>179.329408</v>
      </c>
      <c r="N329" s="2">
        <v>-17.985927</v>
      </c>
    </row>
    <row r="330" spans="1:14">
      <c r="A330" s="2" t="s">
        <v>69</v>
      </c>
      <c r="B330" s="2" t="s">
        <v>3064</v>
      </c>
      <c r="C330" s="2" t="s">
        <v>3065</v>
      </c>
      <c r="D330" s="2" t="s">
        <v>2427</v>
      </c>
      <c r="E330" s="2" t="s">
        <v>608</v>
      </c>
      <c r="F330" s="2" t="s">
        <v>3066</v>
      </c>
      <c r="G330" s="2" t="s">
        <v>3067</v>
      </c>
      <c r="H330" s="2" t="s">
        <v>69</v>
      </c>
      <c r="I330" s="2" t="s">
        <v>28</v>
      </c>
      <c r="J330" s="2" t="s">
        <v>2548</v>
      </c>
      <c r="K330" s="2" t="s">
        <v>243</v>
      </c>
      <c r="L330" s="2" t="s">
        <v>2549</v>
      </c>
      <c r="M330" s="2">
        <v>179.296965</v>
      </c>
      <c r="N330" s="2">
        <v>-17.942845999999999</v>
      </c>
    </row>
    <row r="331" spans="1:14">
      <c r="A331" s="2" t="s">
        <v>69</v>
      </c>
      <c r="B331" s="2" t="s">
        <v>3068</v>
      </c>
      <c r="C331" s="2" t="s">
        <v>3069</v>
      </c>
      <c r="D331" s="2" t="s">
        <v>2427</v>
      </c>
      <c r="E331" s="2" t="s">
        <v>608</v>
      </c>
      <c r="F331" s="2" t="s">
        <v>170</v>
      </c>
      <c r="G331" s="2" t="s">
        <v>3050</v>
      </c>
      <c r="H331" s="2" t="s">
        <v>69</v>
      </c>
      <c r="I331" s="2" t="s">
        <v>28</v>
      </c>
      <c r="J331" s="2" t="s">
        <v>2548</v>
      </c>
      <c r="K331" s="2" t="s">
        <v>243</v>
      </c>
      <c r="L331" s="2" t="s">
        <v>2549</v>
      </c>
      <c r="M331" s="2">
        <v>179.36355699999999</v>
      </c>
      <c r="N331" s="2">
        <v>-18.081582000000001</v>
      </c>
    </row>
    <row r="332" spans="1:14">
      <c r="A332" s="2" t="s">
        <v>69</v>
      </c>
      <c r="B332" s="2" t="s">
        <v>3070</v>
      </c>
      <c r="C332" s="2" t="s">
        <v>3071</v>
      </c>
      <c r="D332" s="2" t="s">
        <v>2427</v>
      </c>
      <c r="E332" s="2" t="s">
        <v>608</v>
      </c>
      <c r="F332" s="2" t="s">
        <v>170</v>
      </c>
      <c r="G332" s="2" t="s">
        <v>3050</v>
      </c>
      <c r="H332" s="2" t="s">
        <v>69</v>
      </c>
      <c r="I332" s="2" t="s">
        <v>28</v>
      </c>
      <c r="J332" s="2" t="s">
        <v>2548</v>
      </c>
      <c r="K332" s="2" t="s">
        <v>243</v>
      </c>
      <c r="L332" s="2" t="s">
        <v>2549</v>
      </c>
      <c r="M332" s="2">
        <v>179.25332800000001</v>
      </c>
      <c r="N332" s="2">
        <v>-17.989615000000001</v>
      </c>
    </row>
    <row r="333" spans="1:14">
      <c r="A333" s="2" t="s">
        <v>69</v>
      </c>
      <c r="B333" s="2" t="s">
        <v>3072</v>
      </c>
      <c r="C333" s="2" t="s">
        <v>3073</v>
      </c>
      <c r="D333" s="2" t="s">
        <v>2427</v>
      </c>
      <c r="E333" s="2" t="s">
        <v>608</v>
      </c>
      <c r="F333" s="2" t="s">
        <v>170</v>
      </c>
      <c r="G333" s="2" t="s">
        <v>3050</v>
      </c>
      <c r="H333" s="2" t="s">
        <v>69</v>
      </c>
      <c r="I333" s="2" t="s">
        <v>28</v>
      </c>
      <c r="J333" s="2" t="s">
        <v>2548</v>
      </c>
      <c r="K333" s="2" t="s">
        <v>243</v>
      </c>
      <c r="L333" s="2" t="s">
        <v>2549</v>
      </c>
      <c r="M333" s="2">
        <v>179.254152</v>
      </c>
      <c r="N333" s="2">
        <v>-18.011709</v>
      </c>
    </row>
    <row r="334" spans="1:14">
      <c r="A334" s="2" t="s">
        <v>69</v>
      </c>
      <c r="B334" s="2" t="s">
        <v>3074</v>
      </c>
      <c r="C334" s="2" t="s">
        <v>3075</v>
      </c>
      <c r="D334" s="2" t="s">
        <v>2427</v>
      </c>
      <c r="E334" s="2" t="s">
        <v>608</v>
      </c>
      <c r="F334" s="2" t="s">
        <v>170</v>
      </c>
      <c r="G334" s="2" t="s">
        <v>3050</v>
      </c>
      <c r="H334" s="2" t="s">
        <v>69</v>
      </c>
      <c r="I334" s="2" t="s">
        <v>28</v>
      </c>
      <c r="J334" s="2" t="s">
        <v>2548</v>
      </c>
      <c r="K334" s="2" t="s">
        <v>243</v>
      </c>
      <c r="L334" s="2" t="s">
        <v>2549</v>
      </c>
      <c r="M334" s="2">
        <v>179.25394600000001</v>
      </c>
      <c r="N334" s="2">
        <v>-17.99098</v>
      </c>
    </row>
    <row r="335" spans="1:14">
      <c r="A335" s="2" t="s">
        <v>69</v>
      </c>
      <c r="B335" s="2" t="s">
        <v>3076</v>
      </c>
      <c r="C335" s="2" t="s">
        <v>3077</v>
      </c>
      <c r="D335" s="2" t="s">
        <v>2427</v>
      </c>
      <c r="E335" s="2" t="s">
        <v>608</v>
      </c>
      <c r="F335" s="2" t="s">
        <v>170</v>
      </c>
      <c r="G335" s="2" t="s">
        <v>3050</v>
      </c>
      <c r="H335" s="2" t="s">
        <v>69</v>
      </c>
      <c r="I335" s="2" t="s">
        <v>28</v>
      </c>
      <c r="J335" s="2" t="s">
        <v>2548</v>
      </c>
      <c r="K335" s="2" t="s">
        <v>243</v>
      </c>
      <c r="L335" s="2" t="s">
        <v>2549</v>
      </c>
      <c r="M335" s="2">
        <v>179.351448</v>
      </c>
      <c r="N335" s="2">
        <v>-18.036380000000001</v>
      </c>
    </row>
    <row r="336" spans="1:14">
      <c r="A336" s="2" t="s">
        <v>69</v>
      </c>
      <c r="B336" s="2" t="s">
        <v>3078</v>
      </c>
      <c r="C336" s="2" t="s">
        <v>3079</v>
      </c>
      <c r="D336" s="2" t="s">
        <v>2427</v>
      </c>
      <c r="E336" s="2" t="s">
        <v>608</v>
      </c>
      <c r="F336" s="2" t="s">
        <v>172</v>
      </c>
      <c r="G336" s="2" t="s">
        <v>3052</v>
      </c>
      <c r="H336" s="2" t="s">
        <v>69</v>
      </c>
      <c r="I336" s="2" t="s">
        <v>28</v>
      </c>
      <c r="J336" s="2" t="s">
        <v>2548</v>
      </c>
      <c r="K336" s="2" t="s">
        <v>243</v>
      </c>
      <c r="L336" s="2" t="s">
        <v>2549</v>
      </c>
      <c r="M336" s="2">
        <v>179.35192000000001</v>
      </c>
      <c r="N336" s="2">
        <v>-18.031123000000001</v>
      </c>
    </row>
    <row r="337" spans="1:14">
      <c r="A337" s="2" t="s">
        <v>69</v>
      </c>
      <c r="B337" s="2" t="s">
        <v>3080</v>
      </c>
      <c r="C337" s="2" t="s">
        <v>3081</v>
      </c>
      <c r="D337" s="2" t="s">
        <v>2427</v>
      </c>
      <c r="E337" s="2" t="s">
        <v>608</v>
      </c>
      <c r="F337" s="2" t="s">
        <v>170</v>
      </c>
      <c r="G337" s="2" t="s">
        <v>3050</v>
      </c>
      <c r="H337" s="2" t="s">
        <v>69</v>
      </c>
      <c r="I337" s="2" t="s">
        <v>28</v>
      </c>
      <c r="J337" s="2" t="s">
        <v>2548</v>
      </c>
      <c r="K337" s="2" t="s">
        <v>243</v>
      </c>
      <c r="L337" s="2" t="s">
        <v>2549</v>
      </c>
      <c r="M337" s="2">
        <v>179.35280299999999</v>
      </c>
      <c r="N337" s="2">
        <v>-18.056633999999999</v>
      </c>
    </row>
    <row r="338" spans="1:14">
      <c r="A338" s="2" t="s">
        <v>69</v>
      </c>
      <c r="B338" s="2" t="s">
        <v>510</v>
      </c>
      <c r="C338" s="2" t="s">
        <v>3082</v>
      </c>
      <c r="D338" s="2" t="s">
        <v>2427</v>
      </c>
      <c r="E338" s="2" t="s">
        <v>608</v>
      </c>
      <c r="F338" s="2" t="s">
        <v>170</v>
      </c>
      <c r="G338" s="2" t="s">
        <v>3050</v>
      </c>
      <c r="H338" s="2" t="s">
        <v>69</v>
      </c>
      <c r="I338" s="2" t="s">
        <v>28</v>
      </c>
      <c r="J338" s="2" t="s">
        <v>2548</v>
      </c>
      <c r="K338" s="2" t="s">
        <v>243</v>
      </c>
      <c r="L338" s="2" t="s">
        <v>2549</v>
      </c>
      <c r="M338" s="2">
        <v>179.25503</v>
      </c>
      <c r="N338" s="2">
        <v>-17.992522000000001</v>
      </c>
    </row>
    <row r="339" spans="1:14">
      <c r="A339" s="2" t="s">
        <v>69</v>
      </c>
      <c r="B339" s="2" t="s">
        <v>164</v>
      </c>
      <c r="C339" s="2" t="s">
        <v>3083</v>
      </c>
      <c r="D339" s="2" t="s">
        <v>2408</v>
      </c>
      <c r="E339" s="2" t="s">
        <v>608</v>
      </c>
      <c r="F339" s="2" t="s">
        <v>3066</v>
      </c>
      <c r="G339" s="2" t="s">
        <v>3067</v>
      </c>
      <c r="H339" s="2" t="s">
        <v>69</v>
      </c>
      <c r="I339" s="2" t="s">
        <v>28</v>
      </c>
      <c r="J339" s="2" t="s">
        <v>2548</v>
      </c>
      <c r="K339" s="2" t="s">
        <v>243</v>
      </c>
      <c r="L339" s="2" t="s">
        <v>2549</v>
      </c>
      <c r="M339" s="2">
        <v>179.26074600000001</v>
      </c>
      <c r="N339" s="2">
        <v>-17.956994000000002</v>
      </c>
    </row>
    <row r="340" spans="1:14">
      <c r="A340" s="2" t="s">
        <v>69</v>
      </c>
      <c r="B340" s="2" t="s">
        <v>166</v>
      </c>
      <c r="C340" s="2" t="s">
        <v>3084</v>
      </c>
      <c r="D340" s="2" t="s">
        <v>2408</v>
      </c>
      <c r="E340" s="2" t="s">
        <v>608</v>
      </c>
      <c r="F340" s="2" t="s">
        <v>170</v>
      </c>
      <c r="G340" s="2" t="s">
        <v>3050</v>
      </c>
      <c r="H340" s="2" t="s">
        <v>69</v>
      </c>
      <c r="I340" s="2" t="s">
        <v>28</v>
      </c>
      <c r="J340" s="2" t="s">
        <v>2548</v>
      </c>
      <c r="K340" s="2" t="s">
        <v>243</v>
      </c>
      <c r="L340" s="2" t="s">
        <v>2549</v>
      </c>
      <c r="M340" s="2">
        <v>179.30018899999999</v>
      </c>
      <c r="N340" s="2">
        <v>-18.053063999999999</v>
      </c>
    </row>
    <row r="341" spans="1:14">
      <c r="A341" s="2" t="s">
        <v>69</v>
      </c>
      <c r="B341" s="2" t="s">
        <v>170</v>
      </c>
      <c r="C341" s="2" t="s">
        <v>3085</v>
      </c>
      <c r="D341" s="2" t="s">
        <v>2408</v>
      </c>
      <c r="E341" s="2" t="s">
        <v>608</v>
      </c>
      <c r="F341" s="2" t="s">
        <v>170</v>
      </c>
      <c r="G341" s="2" t="s">
        <v>3050</v>
      </c>
      <c r="H341" s="2" t="s">
        <v>69</v>
      </c>
      <c r="I341" s="2" t="s">
        <v>28</v>
      </c>
      <c r="J341" s="2" t="s">
        <v>2548</v>
      </c>
      <c r="K341" s="2" t="s">
        <v>243</v>
      </c>
      <c r="L341" s="2" t="s">
        <v>2549</v>
      </c>
      <c r="M341" s="2">
        <v>179.25308699999999</v>
      </c>
      <c r="N341" s="2">
        <v>-17.986940000000001</v>
      </c>
    </row>
    <row r="342" spans="1:14">
      <c r="A342" s="2" t="s">
        <v>69</v>
      </c>
      <c r="B342" s="2" t="s">
        <v>2863</v>
      </c>
      <c r="C342" s="2" t="s">
        <v>3086</v>
      </c>
      <c r="D342" s="2" t="s">
        <v>2408</v>
      </c>
      <c r="E342" s="2" t="s">
        <v>608</v>
      </c>
      <c r="F342" s="2" t="s">
        <v>170</v>
      </c>
      <c r="G342" s="2" t="s">
        <v>3050</v>
      </c>
      <c r="H342" s="2" t="s">
        <v>69</v>
      </c>
      <c r="I342" s="2" t="s">
        <v>28</v>
      </c>
      <c r="J342" s="2" t="s">
        <v>2548</v>
      </c>
      <c r="K342" s="2" t="s">
        <v>243</v>
      </c>
      <c r="L342" s="2" t="s">
        <v>2549</v>
      </c>
      <c r="M342" s="2">
        <v>179.241525</v>
      </c>
      <c r="N342" s="2">
        <v>-18.010860999999998</v>
      </c>
    </row>
    <row r="343" spans="1:14">
      <c r="A343" s="2" t="s">
        <v>69</v>
      </c>
      <c r="B343" s="2" t="s">
        <v>3087</v>
      </c>
      <c r="C343" s="2" t="s">
        <v>3088</v>
      </c>
      <c r="D343" s="2" t="s">
        <v>2427</v>
      </c>
      <c r="E343" s="2" t="s">
        <v>608</v>
      </c>
      <c r="F343" s="2" t="s">
        <v>170</v>
      </c>
      <c r="G343" s="2" t="s">
        <v>3050</v>
      </c>
      <c r="H343" s="2" t="s">
        <v>69</v>
      </c>
      <c r="I343" s="2" t="s">
        <v>28</v>
      </c>
      <c r="J343" s="2" t="s">
        <v>2548</v>
      </c>
      <c r="K343" s="2" t="s">
        <v>243</v>
      </c>
      <c r="L343" s="2" t="s">
        <v>2549</v>
      </c>
      <c r="M343" s="2">
        <v>179.352318</v>
      </c>
      <c r="N343" s="2">
        <v>-18.052616</v>
      </c>
    </row>
    <row r="344" spans="1:14">
      <c r="A344" s="2" t="s">
        <v>69</v>
      </c>
      <c r="B344" s="2" t="s">
        <v>171</v>
      </c>
      <c r="C344" s="2" t="s">
        <v>3089</v>
      </c>
      <c r="D344" s="2" t="s">
        <v>2408</v>
      </c>
      <c r="E344" s="2" t="s">
        <v>608</v>
      </c>
      <c r="F344" s="2" t="s">
        <v>170</v>
      </c>
      <c r="G344" s="2" t="s">
        <v>3050</v>
      </c>
      <c r="H344" s="2" t="s">
        <v>69</v>
      </c>
      <c r="I344" s="2" t="s">
        <v>28</v>
      </c>
      <c r="J344" s="2" t="s">
        <v>2548</v>
      </c>
      <c r="K344" s="2" t="s">
        <v>243</v>
      </c>
      <c r="L344" s="2" t="s">
        <v>2549</v>
      </c>
      <c r="M344" s="2">
        <v>179.35553100000001</v>
      </c>
      <c r="N344" s="2">
        <v>-18.107755000000001</v>
      </c>
    </row>
    <row r="345" spans="1:14">
      <c r="A345" s="2" t="s">
        <v>69</v>
      </c>
      <c r="B345" s="2" t="s">
        <v>172</v>
      </c>
      <c r="C345" s="2" t="s">
        <v>3090</v>
      </c>
      <c r="D345" s="2" t="s">
        <v>2408</v>
      </c>
      <c r="E345" s="2" t="s">
        <v>608</v>
      </c>
      <c r="F345" s="2" t="s">
        <v>172</v>
      </c>
      <c r="G345" s="2" t="s">
        <v>3052</v>
      </c>
      <c r="H345" s="2" t="s">
        <v>69</v>
      </c>
      <c r="I345" s="2" t="s">
        <v>28</v>
      </c>
      <c r="J345" s="2" t="s">
        <v>2548</v>
      </c>
      <c r="K345" s="2" t="s">
        <v>243</v>
      </c>
      <c r="L345" s="2" t="s">
        <v>2549</v>
      </c>
      <c r="M345" s="2">
        <v>179.312926</v>
      </c>
      <c r="N345" s="2">
        <v>-17.967306000000001</v>
      </c>
    </row>
    <row r="346" spans="1:14">
      <c r="A346" s="2" t="s">
        <v>69</v>
      </c>
      <c r="B346" s="2" t="s">
        <v>3091</v>
      </c>
      <c r="C346" s="2" t="s">
        <v>3092</v>
      </c>
      <c r="D346" s="2" t="s">
        <v>2427</v>
      </c>
      <c r="E346" s="2" t="s">
        <v>608</v>
      </c>
      <c r="F346" s="2" t="s">
        <v>170</v>
      </c>
      <c r="G346" s="2" t="s">
        <v>3050</v>
      </c>
      <c r="H346" s="2" t="s">
        <v>69</v>
      </c>
      <c r="I346" s="2" t="s">
        <v>28</v>
      </c>
      <c r="J346" s="2" t="s">
        <v>2548</v>
      </c>
      <c r="K346" s="2" t="s">
        <v>243</v>
      </c>
      <c r="L346" s="2" t="s">
        <v>2549</v>
      </c>
      <c r="M346" s="2">
        <v>179.31398899999999</v>
      </c>
      <c r="N346" s="2">
        <v>-18.089144999999998</v>
      </c>
    </row>
    <row r="347" spans="1:14">
      <c r="A347" s="2" t="s">
        <v>69</v>
      </c>
      <c r="B347" s="2" t="s">
        <v>3093</v>
      </c>
      <c r="C347" s="2" t="s">
        <v>3094</v>
      </c>
      <c r="D347" s="2" t="s">
        <v>2427</v>
      </c>
      <c r="E347" s="2" t="s">
        <v>608</v>
      </c>
      <c r="F347" s="2" t="s">
        <v>170</v>
      </c>
      <c r="G347" s="2" t="s">
        <v>3050</v>
      </c>
      <c r="H347" s="2" t="s">
        <v>69</v>
      </c>
      <c r="I347" s="2" t="s">
        <v>28</v>
      </c>
      <c r="J347" s="2" t="s">
        <v>2548</v>
      </c>
      <c r="K347" s="2" t="s">
        <v>243</v>
      </c>
      <c r="L347" s="2" t="s">
        <v>2549</v>
      </c>
      <c r="M347" s="2">
        <v>179.35607200000001</v>
      </c>
      <c r="N347" s="2">
        <v>-18.059453000000001</v>
      </c>
    </row>
    <row r="348" spans="1:14">
      <c r="A348" s="2" t="s">
        <v>69</v>
      </c>
      <c r="B348" s="2" t="s">
        <v>2657</v>
      </c>
      <c r="C348" s="2" t="s">
        <v>3095</v>
      </c>
      <c r="D348" s="2" t="s">
        <v>2427</v>
      </c>
      <c r="E348" s="2" t="s">
        <v>608</v>
      </c>
      <c r="F348" s="2" t="s">
        <v>170</v>
      </c>
      <c r="G348" s="2" t="s">
        <v>3050</v>
      </c>
      <c r="H348" s="2" t="s">
        <v>69</v>
      </c>
      <c r="I348" s="2" t="s">
        <v>28</v>
      </c>
      <c r="J348" s="2" t="s">
        <v>2548</v>
      </c>
      <c r="K348" s="2" t="s">
        <v>243</v>
      </c>
      <c r="L348" s="2" t="s">
        <v>2549</v>
      </c>
      <c r="M348" s="2">
        <v>179.35006100000001</v>
      </c>
      <c r="N348" s="2">
        <v>-18.044585000000001</v>
      </c>
    </row>
    <row r="349" spans="1:14">
      <c r="A349" s="2" t="s">
        <v>69</v>
      </c>
      <c r="B349" s="2" t="s">
        <v>2955</v>
      </c>
      <c r="C349" s="2" t="s">
        <v>3096</v>
      </c>
      <c r="D349" s="2" t="s">
        <v>2408</v>
      </c>
      <c r="E349" s="2" t="s">
        <v>608</v>
      </c>
      <c r="F349" s="2" t="s">
        <v>170</v>
      </c>
      <c r="G349" s="2" t="s">
        <v>3050</v>
      </c>
      <c r="H349" s="2" t="s">
        <v>69</v>
      </c>
      <c r="I349" s="2" t="s">
        <v>28</v>
      </c>
      <c r="J349" s="2" t="s">
        <v>2548</v>
      </c>
      <c r="K349" s="2" t="s">
        <v>243</v>
      </c>
      <c r="L349" s="2" t="s">
        <v>2549</v>
      </c>
      <c r="M349" s="2">
        <v>179.35958199999999</v>
      </c>
      <c r="N349" s="2">
        <v>-18.076115999999999</v>
      </c>
    </row>
    <row r="350" spans="1:14">
      <c r="A350" s="2" t="s">
        <v>61</v>
      </c>
      <c r="B350" s="2" t="s">
        <v>3097</v>
      </c>
      <c r="C350" s="2" t="s">
        <v>3098</v>
      </c>
      <c r="D350" s="2" t="s">
        <v>2408</v>
      </c>
      <c r="E350" s="2" t="s">
        <v>594</v>
      </c>
      <c r="F350" s="2" t="s">
        <v>61</v>
      </c>
      <c r="G350" s="2" t="s">
        <v>3099</v>
      </c>
      <c r="H350" s="2" t="s">
        <v>61</v>
      </c>
      <c r="I350" s="2" t="s">
        <v>27</v>
      </c>
      <c r="J350" s="2" t="s">
        <v>2902</v>
      </c>
      <c r="K350" s="2" t="s">
        <v>243</v>
      </c>
      <c r="L350" s="2" t="s">
        <v>2549</v>
      </c>
      <c r="M350" s="2">
        <v>181.020633</v>
      </c>
      <c r="N350" s="2">
        <v>-18.943867000000001</v>
      </c>
    </row>
    <row r="351" spans="1:14">
      <c r="A351" s="2" t="s">
        <v>61</v>
      </c>
      <c r="B351" s="2" t="s">
        <v>3100</v>
      </c>
      <c r="C351" s="2" t="s">
        <v>3101</v>
      </c>
      <c r="D351" s="2" t="s">
        <v>2408</v>
      </c>
      <c r="E351" s="2" t="s">
        <v>594</v>
      </c>
      <c r="F351" s="2" t="s">
        <v>61</v>
      </c>
      <c r="G351" s="2" t="s">
        <v>3099</v>
      </c>
      <c r="H351" s="2" t="s">
        <v>61</v>
      </c>
      <c r="I351" s="2" t="s">
        <v>27</v>
      </c>
      <c r="J351" s="2" t="s">
        <v>2902</v>
      </c>
      <c r="K351" s="2" t="s">
        <v>243</v>
      </c>
      <c r="L351" s="2" t="s">
        <v>2549</v>
      </c>
      <c r="M351" s="2">
        <v>181.05023199999999</v>
      </c>
      <c r="N351" s="2">
        <v>-18.917513</v>
      </c>
    </row>
    <row r="352" spans="1:14">
      <c r="A352" s="2" t="s">
        <v>61</v>
      </c>
      <c r="B352" s="2" t="s">
        <v>3102</v>
      </c>
      <c r="C352" s="2" t="s">
        <v>3103</v>
      </c>
      <c r="D352" s="2" t="s">
        <v>2408</v>
      </c>
      <c r="E352" s="2" t="s">
        <v>594</v>
      </c>
      <c r="F352" s="2" t="s">
        <v>61</v>
      </c>
      <c r="G352" s="2" t="s">
        <v>3099</v>
      </c>
      <c r="H352" s="2" t="s">
        <v>3104</v>
      </c>
      <c r="I352" s="2" t="s">
        <v>27</v>
      </c>
      <c r="J352" s="2" t="s">
        <v>2902</v>
      </c>
      <c r="K352" s="2" t="s">
        <v>243</v>
      </c>
      <c r="L352" s="2" t="s">
        <v>2549</v>
      </c>
      <c r="M352" s="2">
        <v>181.36424600000001</v>
      </c>
      <c r="N352" s="2">
        <v>-18.851054999999999</v>
      </c>
    </row>
    <row r="353" spans="1:14">
      <c r="A353" s="2" t="s">
        <v>61</v>
      </c>
      <c r="B353" s="2" t="s">
        <v>3105</v>
      </c>
      <c r="C353" s="2" t="s">
        <v>3106</v>
      </c>
      <c r="D353" s="2" t="s">
        <v>2408</v>
      </c>
      <c r="E353" s="2" t="s">
        <v>594</v>
      </c>
      <c r="F353" s="2" t="s">
        <v>61</v>
      </c>
      <c r="G353" s="2" t="s">
        <v>3099</v>
      </c>
      <c r="H353" s="2" t="s">
        <v>61</v>
      </c>
      <c r="I353" s="2" t="s">
        <v>27</v>
      </c>
      <c r="J353" s="2" t="s">
        <v>2902</v>
      </c>
      <c r="K353" s="2" t="s">
        <v>243</v>
      </c>
      <c r="L353" s="2" t="s">
        <v>2549</v>
      </c>
      <c r="M353" s="2">
        <v>181.02651900000001</v>
      </c>
      <c r="N353" s="2">
        <v>-18.931974</v>
      </c>
    </row>
    <row r="354" spans="1:14">
      <c r="A354" s="2" t="s">
        <v>61</v>
      </c>
      <c r="B354" s="2" t="s">
        <v>668</v>
      </c>
      <c r="C354" s="2" t="s">
        <v>3107</v>
      </c>
      <c r="D354" s="2" t="s">
        <v>2408</v>
      </c>
      <c r="E354" s="2" t="s">
        <v>594</v>
      </c>
      <c r="F354" s="2" t="s">
        <v>61</v>
      </c>
      <c r="G354" s="2" t="s">
        <v>3099</v>
      </c>
      <c r="H354" s="2" t="s">
        <v>61</v>
      </c>
      <c r="I354" s="2" t="s">
        <v>27</v>
      </c>
      <c r="J354" s="2" t="s">
        <v>2902</v>
      </c>
      <c r="K354" s="2" t="s">
        <v>243</v>
      </c>
      <c r="L354" s="2" t="s">
        <v>2549</v>
      </c>
      <c r="M354" s="2">
        <v>181.05318800000001</v>
      </c>
      <c r="N354" s="2">
        <v>-18.987793</v>
      </c>
    </row>
    <row r="355" spans="1:14">
      <c r="A355" s="2" t="s">
        <v>10</v>
      </c>
      <c r="B355" s="2" t="s">
        <v>3108</v>
      </c>
      <c r="C355" s="2" t="s">
        <v>3109</v>
      </c>
      <c r="D355" s="2" t="s">
        <v>2427</v>
      </c>
      <c r="E355" s="2" t="s">
        <v>609</v>
      </c>
      <c r="F355" s="2" t="s">
        <v>10</v>
      </c>
      <c r="G355" s="2" t="s">
        <v>3110</v>
      </c>
      <c r="H355" s="2" t="s">
        <v>10</v>
      </c>
      <c r="I355" s="2" t="s">
        <v>28</v>
      </c>
      <c r="J355" s="2" t="s">
        <v>2548</v>
      </c>
      <c r="K355" s="2" t="s">
        <v>243</v>
      </c>
      <c r="L355" s="2" t="s">
        <v>2549</v>
      </c>
      <c r="M355" s="2">
        <v>179.408805</v>
      </c>
      <c r="N355" s="2">
        <v>-17.245273000000001</v>
      </c>
    </row>
    <row r="356" spans="1:14">
      <c r="A356" s="2" t="s">
        <v>10</v>
      </c>
      <c r="B356" s="2" t="s">
        <v>3111</v>
      </c>
      <c r="C356" s="2" t="s">
        <v>3112</v>
      </c>
      <c r="D356" s="2" t="s">
        <v>2427</v>
      </c>
      <c r="E356" s="2" t="s">
        <v>609</v>
      </c>
      <c r="F356" s="2" t="s">
        <v>10</v>
      </c>
      <c r="G356" s="2" t="s">
        <v>3110</v>
      </c>
      <c r="H356" s="2" t="s">
        <v>10</v>
      </c>
      <c r="I356" s="2" t="s">
        <v>28</v>
      </c>
      <c r="J356" s="2" t="s">
        <v>2548</v>
      </c>
      <c r="K356" s="2" t="s">
        <v>243</v>
      </c>
      <c r="L356" s="2" t="s">
        <v>2549</v>
      </c>
      <c r="M356" s="2">
        <v>179.38738799999999</v>
      </c>
      <c r="N356" s="2">
        <v>-17.251373999999998</v>
      </c>
    </row>
    <row r="357" spans="1:14">
      <c r="A357" s="2" t="s">
        <v>10</v>
      </c>
      <c r="B357" s="2" t="s">
        <v>381</v>
      </c>
      <c r="C357" s="2" t="s">
        <v>3113</v>
      </c>
      <c r="D357" s="2" t="s">
        <v>2408</v>
      </c>
      <c r="E357" s="2" t="s">
        <v>609</v>
      </c>
      <c r="F357" s="2" t="s">
        <v>10</v>
      </c>
      <c r="G357" s="2" t="s">
        <v>3110</v>
      </c>
      <c r="H357" s="2" t="s">
        <v>10</v>
      </c>
      <c r="I357" s="2" t="s">
        <v>28</v>
      </c>
      <c r="J357" s="2" t="s">
        <v>2548</v>
      </c>
      <c r="K357" s="2" t="s">
        <v>243</v>
      </c>
      <c r="L357" s="2" t="s">
        <v>2549</v>
      </c>
      <c r="M357" s="2">
        <v>179.37720899999999</v>
      </c>
      <c r="N357" s="2">
        <v>-17.355701</v>
      </c>
    </row>
    <row r="358" spans="1:14">
      <c r="A358" s="2" t="s">
        <v>10</v>
      </c>
      <c r="B358" s="2" t="s">
        <v>3114</v>
      </c>
      <c r="C358" s="2" t="s">
        <v>3115</v>
      </c>
      <c r="D358" s="2" t="s">
        <v>2427</v>
      </c>
      <c r="E358" s="2" t="s">
        <v>609</v>
      </c>
      <c r="F358" s="2" t="s">
        <v>10</v>
      </c>
      <c r="G358" s="2" t="s">
        <v>3110</v>
      </c>
      <c r="H358" s="2" t="s">
        <v>10</v>
      </c>
      <c r="I358" s="2" t="s">
        <v>28</v>
      </c>
      <c r="J358" s="2" t="s">
        <v>2548</v>
      </c>
      <c r="K358" s="2" t="s">
        <v>243</v>
      </c>
      <c r="L358" s="2" t="s">
        <v>2549</v>
      </c>
      <c r="M358" s="2">
        <v>179.41772700000001</v>
      </c>
      <c r="N358" s="2">
        <v>-17.362490000000001</v>
      </c>
    </row>
    <row r="359" spans="1:14">
      <c r="A359" s="2" t="s">
        <v>10</v>
      </c>
      <c r="B359" s="2" t="s">
        <v>65</v>
      </c>
      <c r="C359" s="2" t="s">
        <v>3116</v>
      </c>
      <c r="D359" s="2" t="s">
        <v>2427</v>
      </c>
      <c r="E359" s="2" t="s">
        <v>609</v>
      </c>
      <c r="F359" s="2" t="s">
        <v>10</v>
      </c>
      <c r="G359" s="2" t="s">
        <v>3110</v>
      </c>
      <c r="H359" s="2" t="s">
        <v>10</v>
      </c>
      <c r="I359" s="2" t="s">
        <v>28</v>
      </c>
      <c r="J359" s="2" t="s">
        <v>2548</v>
      </c>
      <c r="K359" s="2" t="s">
        <v>243</v>
      </c>
      <c r="L359" s="2" t="s">
        <v>2549</v>
      </c>
      <c r="M359" s="2">
        <v>179.440077</v>
      </c>
      <c r="N359" s="2">
        <v>-17.300968000000001</v>
      </c>
    </row>
    <row r="360" spans="1:14">
      <c r="A360" s="2" t="s">
        <v>10</v>
      </c>
      <c r="B360" s="2" t="s">
        <v>380</v>
      </c>
      <c r="C360" s="2" t="s">
        <v>3117</v>
      </c>
      <c r="D360" s="2" t="s">
        <v>2408</v>
      </c>
      <c r="E360" s="2" t="s">
        <v>609</v>
      </c>
      <c r="F360" s="2" t="s">
        <v>10</v>
      </c>
      <c r="G360" s="2" t="s">
        <v>3110</v>
      </c>
      <c r="H360" s="2" t="s">
        <v>10</v>
      </c>
      <c r="I360" s="2" t="s">
        <v>28</v>
      </c>
      <c r="J360" s="2" t="s">
        <v>2548</v>
      </c>
      <c r="K360" s="2" t="s">
        <v>243</v>
      </c>
      <c r="L360" s="2" t="s">
        <v>2549</v>
      </c>
      <c r="M360" s="2">
        <v>179.40895699999999</v>
      </c>
      <c r="N360" s="2">
        <v>-17.376735</v>
      </c>
    </row>
    <row r="361" spans="1:14">
      <c r="A361" s="2" t="s">
        <v>10</v>
      </c>
      <c r="B361" s="2" t="s">
        <v>379</v>
      </c>
      <c r="C361" s="2" t="s">
        <v>3118</v>
      </c>
      <c r="D361" s="2" t="s">
        <v>2408</v>
      </c>
      <c r="E361" s="2" t="s">
        <v>609</v>
      </c>
      <c r="F361" s="2" t="s">
        <v>10</v>
      </c>
      <c r="G361" s="2" t="s">
        <v>3110</v>
      </c>
      <c r="H361" s="2" t="s">
        <v>10</v>
      </c>
      <c r="I361" s="2" t="s">
        <v>28</v>
      </c>
      <c r="J361" s="2" t="s">
        <v>2548</v>
      </c>
      <c r="K361" s="2" t="s">
        <v>243</v>
      </c>
      <c r="L361" s="2" t="s">
        <v>2549</v>
      </c>
      <c r="M361" s="2">
        <v>179.36229599999999</v>
      </c>
      <c r="N361" s="2">
        <v>-17.288812</v>
      </c>
    </row>
    <row r="362" spans="1:14">
      <c r="A362" s="2" t="s">
        <v>10</v>
      </c>
      <c r="B362" s="2" t="s">
        <v>128</v>
      </c>
      <c r="C362" s="2" t="s">
        <v>3119</v>
      </c>
      <c r="D362" s="2" t="s">
        <v>2408</v>
      </c>
      <c r="E362" s="2" t="s">
        <v>609</v>
      </c>
      <c r="F362" s="2" t="s">
        <v>10</v>
      </c>
      <c r="G362" s="2" t="s">
        <v>3110</v>
      </c>
      <c r="H362" s="2" t="s">
        <v>10</v>
      </c>
      <c r="I362" s="2" t="s">
        <v>28</v>
      </c>
      <c r="J362" s="2" t="s">
        <v>2548</v>
      </c>
      <c r="K362" s="2" t="s">
        <v>243</v>
      </c>
      <c r="L362" s="2" t="s">
        <v>2549</v>
      </c>
      <c r="M362" s="2">
        <v>179.38343399999999</v>
      </c>
      <c r="N362" s="2">
        <v>-17.249993</v>
      </c>
    </row>
    <row r="363" spans="1:14">
      <c r="A363" s="2" t="s">
        <v>10</v>
      </c>
      <c r="B363" s="2" t="s">
        <v>378</v>
      </c>
      <c r="C363" s="2" t="s">
        <v>3120</v>
      </c>
      <c r="D363" s="2" t="s">
        <v>2408</v>
      </c>
      <c r="E363" s="2" t="s">
        <v>609</v>
      </c>
      <c r="F363" s="2" t="s">
        <v>10</v>
      </c>
      <c r="G363" s="2" t="s">
        <v>3110</v>
      </c>
      <c r="H363" s="2" t="s">
        <v>10</v>
      </c>
      <c r="I363" s="2" t="s">
        <v>28</v>
      </c>
      <c r="J363" s="2" t="s">
        <v>2548</v>
      </c>
      <c r="K363" s="2" t="s">
        <v>243</v>
      </c>
      <c r="L363" s="2" t="s">
        <v>2549</v>
      </c>
      <c r="M363" s="2">
        <v>179.429441</v>
      </c>
      <c r="N363" s="2">
        <v>-17.245363999999999</v>
      </c>
    </row>
    <row r="364" spans="1:14">
      <c r="A364" s="2" t="s">
        <v>10</v>
      </c>
      <c r="B364" s="2" t="s">
        <v>3121</v>
      </c>
      <c r="C364" s="2" t="s">
        <v>3122</v>
      </c>
      <c r="D364" s="2" t="s">
        <v>2427</v>
      </c>
      <c r="E364" s="2" t="s">
        <v>609</v>
      </c>
      <c r="F364" s="2" t="s">
        <v>10</v>
      </c>
      <c r="G364" s="2" t="s">
        <v>3110</v>
      </c>
      <c r="H364" s="2" t="s">
        <v>10</v>
      </c>
      <c r="I364" s="2" t="s">
        <v>28</v>
      </c>
      <c r="J364" s="2" t="s">
        <v>2548</v>
      </c>
      <c r="K364" s="2" t="s">
        <v>243</v>
      </c>
      <c r="L364" s="2" t="s">
        <v>2549</v>
      </c>
      <c r="M364" s="2">
        <v>179.440144</v>
      </c>
      <c r="N364" s="2">
        <v>-17.302702</v>
      </c>
    </row>
    <row r="365" spans="1:14">
      <c r="A365" s="2" t="s">
        <v>10</v>
      </c>
      <c r="B365" s="2" t="s">
        <v>158</v>
      </c>
      <c r="C365" s="2" t="s">
        <v>3123</v>
      </c>
      <c r="D365" s="2" t="s">
        <v>2427</v>
      </c>
      <c r="E365" s="2" t="s">
        <v>609</v>
      </c>
      <c r="F365" s="2" t="s">
        <v>10</v>
      </c>
      <c r="G365" s="2" t="s">
        <v>3110</v>
      </c>
      <c r="H365" s="2" t="s">
        <v>10</v>
      </c>
      <c r="I365" s="2" t="s">
        <v>28</v>
      </c>
      <c r="J365" s="2" t="s">
        <v>2548</v>
      </c>
      <c r="K365" s="2" t="s">
        <v>243</v>
      </c>
      <c r="L365" s="2" t="s">
        <v>2549</v>
      </c>
      <c r="M365" s="2">
        <v>179.39048500000001</v>
      </c>
      <c r="N365" s="2">
        <v>-17.263947000000002</v>
      </c>
    </row>
    <row r="366" spans="1:14">
      <c r="A366" s="2" t="s">
        <v>10</v>
      </c>
      <c r="B366" s="2" t="s">
        <v>3124</v>
      </c>
      <c r="C366" s="2" t="s">
        <v>3125</v>
      </c>
      <c r="D366" s="2" t="s">
        <v>2427</v>
      </c>
      <c r="E366" s="2" t="s">
        <v>609</v>
      </c>
      <c r="F366" s="2" t="s">
        <v>10</v>
      </c>
      <c r="G366" s="2" t="s">
        <v>3110</v>
      </c>
      <c r="H366" s="2" t="s">
        <v>10</v>
      </c>
      <c r="I366" s="2" t="s">
        <v>28</v>
      </c>
      <c r="J366" s="2" t="s">
        <v>2548</v>
      </c>
      <c r="K366" s="2" t="s">
        <v>243</v>
      </c>
      <c r="L366" s="2" t="s">
        <v>2549</v>
      </c>
      <c r="M366" s="2">
        <v>179.39095699999999</v>
      </c>
      <c r="N366" s="2">
        <v>-17.276402999999998</v>
      </c>
    </row>
    <row r="367" spans="1:14">
      <c r="A367" s="2" t="s">
        <v>10</v>
      </c>
      <c r="B367" s="2" t="s">
        <v>3126</v>
      </c>
      <c r="C367" s="2" t="s">
        <v>3127</v>
      </c>
      <c r="D367" s="2" t="s">
        <v>2427</v>
      </c>
      <c r="E367" s="2" t="s">
        <v>609</v>
      </c>
      <c r="F367" s="2" t="s">
        <v>10</v>
      </c>
      <c r="G367" s="2" t="s">
        <v>3110</v>
      </c>
      <c r="H367" s="2" t="s">
        <v>10</v>
      </c>
      <c r="I367" s="2" t="s">
        <v>28</v>
      </c>
      <c r="J367" s="2" t="s">
        <v>2548</v>
      </c>
      <c r="K367" s="2" t="s">
        <v>243</v>
      </c>
      <c r="L367" s="2" t="s">
        <v>2549</v>
      </c>
      <c r="M367" s="2">
        <v>179.42923300000001</v>
      </c>
      <c r="N367" s="2">
        <v>-17.302605</v>
      </c>
    </row>
    <row r="368" spans="1:14">
      <c r="A368" s="2" t="s">
        <v>10</v>
      </c>
      <c r="B368" s="2" t="s">
        <v>376</v>
      </c>
      <c r="C368" s="2" t="s">
        <v>3128</v>
      </c>
      <c r="D368" s="2" t="s">
        <v>2408</v>
      </c>
      <c r="E368" s="2" t="s">
        <v>609</v>
      </c>
      <c r="F368" s="2" t="s">
        <v>10</v>
      </c>
      <c r="G368" s="2" t="s">
        <v>3110</v>
      </c>
      <c r="H368" s="2" t="s">
        <v>10</v>
      </c>
      <c r="I368" s="2" t="s">
        <v>28</v>
      </c>
      <c r="J368" s="2" t="s">
        <v>2548</v>
      </c>
      <c r="K368" s="2" t="s">
        <v>243</v>
      </c>
      <c r="L368" s="2" t="s">
        <v>2549</v>
      </c>
      <c r="M368" s="2">
        <v>179.41629499999999</v>
      </c>
      <c r="N368" s="2">
        <v>-17.370152000000001</v>
      </c>
    </row>
    <row r="369" spans="1:14">
      <c r="A369" s="2" t="s">
        <v>10</v>
      </c>
      <c r="B369" s="2" t="s">
        <v>375</v>
      </c>
      <c r="C369" s="2" t="s">
        <v>3129</v>
      </c>
      <c r="D369" s="2" t="s">
        <v>2408</v>
      </c>
      <c r="E369" s="2" t="s">
        <v>609</v>
      </c>
      <c r="F369" s="2" t="s">
        <v>10</v>
      </c>
      <c r="G369" s="2" t="s">
        <v>3110</v>
      </c>
      <c r="H369" s="2" t="s">
        <v>10</v>
      </c>
      <c r="I369" s="2" t="s">
        <v>28</v>
      </c>
      <c r="J369" s="2" t="s">
        <v>2548</v>
      </c>
      <c r="K369" s="2" t="s">
        <v>243</v>
      </c>
      <c r="L369" s="2" t="s">
        <v>2549</v>
      </c>
      <c r="M369" s="2">
        <v>179.42386099999999</v>
      </c>
      <c r="N369" s="2">
        <v>-17.351406999999998</v>
      </c>
    </row>
    <row r="370" spans="1:14">
      <c r="A370" s="2" t="s">
        <v>10</v>
      </c>
      <c r="B370" s="2" t="s">
        <v>374</v>
      </c>
      <c r="C370" s="2" t="s">
        <v>3130</v>
      </c>
      <c r="D370" s="2" t="s">
        <v>2408</v>
      </c>
      <c r="E370" s="2" t="s">
        <v>609</v>
      </c>
      <c r="F370" s="2" t="s">
        <v>10</v>
      </c>
      <c r="G370" s="2" t="s">
        <v>3110</v>
      </c>
      <c r="H370" s="2" t="s">
        <v>10</v>
      </c>
      <c r="I370" s="2" t="s">
        <v>28</v>
      </c>
      <c r="J370" s="2" t="s">
        <v>2548</v>
      </c>
      <c r="K370" s="2" t="s">
        <v>243</v>
      </c>
      <c r="L370" s="2" t="s">
        <v>2549</v>
      </c>
      <c r="M370" s="2">
        <v>179.433559</v>
      </c>
      <c r="N370" s="2">
        <v>-17.320813000000001</v>
      </c>
    </row>
    <row r="371" spans="1:14">
      <c r="A371" s="2" t="s">
        <v>10</v>
      </c>
      <c r="B371" s="2" t="s">
        <v>3131</v>
      </c>
      <c r="C371" s="2" t="s">
        <v>3132</v>
      </c>
      <c r="D371" s="2" t="s">
        <v>2427</v>
      </c>
      <c r="E371" s="2" t="s">
        <v>609</v>
      </c>
      <c r="F371" s="2" t="s">
        <v>10</v>
      </c>
      <c r="G371" s="2" t="s">
        <v>3110</v>
      </c>
      <c r="H371" s="2" t="s">
        <v>10</v>
      </c>
      <c r="I371" s="2" t="s">
        <v>28</v>
      </c>
      <c r="J371" s="2" t="s">
        <v>2548</v>
      </c>
      <c r="K371" s="2" t="s">
        <v>243</v>
      </c>
      <c r="L371" s="2" t="s">
        <v>2549</v>
      </c>
      <c r="M371" s="2">
        <v>179.395985</v>
      </c>
      <c r="N371" s="2">
        <v>-17.272561</v>
      </c>
    </row>
    <row r="372" spans="1:14">
      <c r="A372" s="2" t="s">
        <v>10</v>
      </c>
      <c r="B372" s="2" t="s">
        <v>134</v>
      </c>
      <c r="C372" s="2" t="s">
        <v>3133</v>
      </c>
      <c r="D372" s="2" t="s">
        <v>2408</v>
      </c>
      <c r="E372" s="2" t="s">
        <v>609</v>
      </c>
      <c r="F372" s="2" t="s">
        <v>10</v>
      </c>
      <c r="G372" s="2" t="s">
        <v>3110</v>
      </c>
      <c r="H372" s="2" t="s">
        <v>10</v>
      </c>
      <c r="I372" s="2" t="s">
        <v>28</v>
      </c>
      <c r="J372" s="2" t="s">
        <v>2548</v>
      </c>
      <c r="K372" s="2" t="s">
        <v>243</v>
      </c>
      <c r="L372" s="2" t="s">
        <v>2549</v>
      </c>
      <c r="M372" s="2">
        <v>179.43742700000001</v>
      </c>
      <c r="N372" s="2">
        <v>-17.307849000000001</v>
      </c>
    </row>
    <row r="373" spans="1:14">
      <c r="A373" s="2" t="s">
        <v>10</v>
      </c>
      <c r="B373" s="2" t="s">
        <v>162</v>
      </c>
      <c r="C373" s="2" t="s">
        <v>3134</v>
      </c>
      <c r="D373" s="2" t="s">
        <v>2427</v>
      </c>
      <c r="E373" s="2" t="s">
        <v>609</v>
      </c>
      <c r="F373" s="2" t="s">
        <v>10</v>
      </c>
      <c r="G373" s="2" t="s">
        <v>3110</v>
      </c>
      <c r="H373" s="2" t="s">
        <v>10</v>
      </c>
      <c r="I373" s="2" t="s">
        <v>28</v>
      </c>
      <c r="J373" s="2" t="s">
        <v>2548</v>
      </c>
      <c r="K373" s="2" t="s">
        <v>243</v>
      </c>
      <c r="L373" s="2" t="s">
        <v>2549</v>
      </c>
      <c r="M373" s="2">
        <v>179.41818699999999</v>
      </c>
      <c r="N373" s="2">
        <v>-17.359739999999999</v>
      </c>
    </row>
    <row r="374" spans="1:14">
      <c r="A374" s="2" t="s">
        <v>10</v>
      </c>
      <c r="B374" s="2" t="s">
        <v>2812</v>
      </c>
      <c r="C374" s="2" t="s">
        <v>3135</v>
      </c>
      <c r="D374" s="2" t="s">
        <v>2427</v>
      </c>
      <c r="E374" s="2" t="s">
        <v>609</v>
      </c>
      <c r="F374" s="2" t="s">
        <v>10</v>
      </c>
      <c r="G374" s="2" t="s">
        <v>3110</v>
      </c>
      <c r="H374" s="2" t="s">
        <v>10</v>
      </c>
      <c r="I374" s="2" t="s">
        <v>28</v>
      </c>
      <c r="J374" s="2" t="s">
        <v>2548</v>
      </c>
      <c r="K374" s="2" t="s">
        <v>243</v>
      </c>
      <c r="L374" s="2" t="s">
        <v>2549</v>
      </c>
      <c r="M374" s="2">
        <v>179.382396</v>
      </c>
      <c r="N374" s="2">
        <v>-17.395022000000001</v>
      </c>
    </row>
    <row r="375" spans="1:14">
      <c r="A375" s="2" t="s">
        <v>10</v>
      </c>
      <c r="B375" s="2" t="s">
        <v>3136</v>
      </c>
      <c r="C375" s="2" t="s">
        <v>3137</v>
      </c>
      <c r="D375" s="2" t="s">
        <v>2427</v>
      </c>
      <c r="E375" s="2" t="s">
        <v>609</v>
      </c>
      <c r="F375" s="2" t="s">
        <v>10</v>
      </c>
      <c r="G375" s="2" t="s">
        <v>3110</v>
      </c>
      <c r="H375" s="2" t="s">
        <v>10</v>
      </c>
      <c r="I375" s="2" t="s">
        <v>28</v>
      </c>
      <c r="J375" s="2" t="s">
        <v>2548</v>
      </c>
      <c r="K375" s="2" t="s">
        <v>243</v>
      </c>
      <c r="L375" s="2" t="s">
        <v>2549</v>
      </c>
      <c r="M375" s="2">
        <v>179.43987200000001</v>
      </c>
      <c r="N375" s="2">
        <v>-17.298027000000001</v>
      </c>
    </row>
    <row r="376" spans="1:14">
      <c r="A376" s="2" t="s">
        <v>10</v>
      </c>
      <c r="B376" s="2" t="s">
        <v>220</v>
      </c>
      <c r="C376" s="2" t="s">
        <v>3138</v>
      </c>
      <c r="D376" s="2" t="s">
        <v>2408</v>
      </c>
      <c r="E376" s="2" t="s">
        <v>609</v>
      </c>
      <c r="F376" s="2" t="s">
        <v>10</v>
      </c>
      <c r="G376" s="2" t="s">
        <v>3110</v>
      </c>
      <c r="H376" s="2" t="s">
        <v>10</v>
      </c>
      <c r="I376" s="2" t="s">
        <v>28</v>
      </c>
      <c r="J376" s="2" t="s">
        <v>2548</v>
      </c>
      <c r="K376" s="2" t="s">
        <v>243</v>
      </c>
      <c r="L376" s="2" t="s">
        <v>2549</v>
      </c>
      <c r="M376" s="2">
        <v>179.36580599999999</v>
      </c>
      <c r="N376" s="2">
        <v>-17.306994</v>
      </c>
    </row>
    <row r="377" spans="1:14">
      <c r="A377" s="2" t="s">
        <v>10</v>
      </c>
      <c r="B377" s="2" t="s">
        <v>3139</v>
      </c>
      <c r="C377" s="2" t="s">
        <v>3140</v>
      </c>
      <c r="D377" s="2" t="s">
        <v>2427</v>
      </c>
      <c r="E377" s="2" t="s">
        <v>609</v>
      </c>
      <c r="F377" s="2" t="s">
        <v>10</v>
      </c>
      <c r="G377" s="2" t="s">
        <v>3110</v>
      </c>
      <c r="H377" s="2" t="s">
        <v>10</v>
      </c>
      <c r="I377" s="2" t="s">
        <v>28</v>
      </c>
      <c r="J377" s="2" t="s">
        <v>2548</v>
      </c>
      <c r="K377" s="2" t="s">
        <v>243</v>
      </c>
      <c r="L377" s="2" t="s">
        <v>2549</v>
      </c>
      <c r="M377" s="2">
        <v>179.376341</v>
      </c>
      <c r="N377" s="2">
        <v>-17.395634999999999</v>
      </c>
    </row>
    <row r="378" spans="1:14">
      <c r="A378" s="2" t="s">
        <v>10</v>
      </c>
      <c r="B378" s="2" t="s">
        <v>3141</v>
      </c>
      <c r="C378" s="2" t="s">
        <v>3142</v>
      </c>
      <c r="D378" s="2" t="s">
        <v>2408</v>
      </c>
      <c r="E378" s="2" t="s">
        <v>609</v>
      </c>
      <c r="F378" s="2" t="s">
        <v>10</v>
      </c>
      <c r="G378" s="2" t="s">
        <v>3110</v>
      </c>
      <c r="H378" s="2" t="s">
        <v>10</v>
      </c>
      <c r="I378" s="2" t="s">
        <v>28</v>
      </c>
      <c r="J378" s="2" t="s">
        <v>2548</v>
      </c>
      <c r="K378" s="2" t="s">
        <v>243</v>
      </c>
      <c r="L378" s="2" t="s">
        <v>2549</v>
      </c>
      <c r="M378" s="2">
        <v>179.43311499999999</v>
      </c>
      <c r="N378" s="2">
        <v>-17.333483000000001</v>
      </c>
    </row>
    <row r="379" spans="1:14">
      <c r="A379" s="2" t="s">
        <v>10</v>
      </c>
      <c r="B379" s="2" t="s">
        <v>3143</v>
      </c>
      <c r="C379" s="2" t="s">
        <v>3144</v>
      </c>
      <c r="D379" s="2" t="s">
        <v>2408</v>
      </c>
      <c r="E379" s="2" t="s">
        <v>609</v>
      </c>
      <c r="F379" s="2" t="s">
        <v>10</v>
      </c>
      <c r="G379" s="2" t="s">
        <v>3110</v>
      </c>
      <c r="H379" s="2" t="s">
        <v>10</v>
      </c>
      <c r="I379" s="2" t="s">
        <v>28</v>
      </c>
      <c r="J379" s="2" t="s">
        <v>2548</v>
      </c>
      <c r="K379" s="2" t="s">
        <v>243</v>
      </c>
      <c r="L379" s="2" t="s">
        <v>2549</v>
      </c>
      <c r="M379" s="2">
        <v>179.36228600000001</v>
      </c>
      <c r="N379" s="2">
        <v>-17.295859</v>
      </c>
    </row>
    <row r="380" spans="1:14">
      <c r="A380" s="2" t="s">
        <v>10</v>
      </c>
      <c r="B380" s="2" t="s">
        <v>372</v>
      </c>
      <c r="C380" s="2" t="s">
        <v>3145</v>
      </c>
      <c r="D380" s="2" t="s">
        <v>2408</v>
      </c>
      <c r="E380" s="2" t="s">
        <v>609</v>
      </c>
      <c r="F380" s="2" t="s">
        <v>10</v>
      </c>
      <c r="G380" s="2" t="s">
        <v>3110</v>
      </c>
      <c r="H380" s="2" t="s">
        <v>10</v>
      </c>
      <c r="I380" s="2" t="s">
        <v>28</v>
      </c>
      <c r="J380" s="2" t="s">
        <v>2548</v>
      </c>
      <c r="K380" s="2" t="s">
        <v>243</v>
      </c>
      <c r="L380" s="2" t="s">
        <v>2549</v>
      </c>
      <c r="M380" s="2">
        <v>179.43792400000001</v>
      </c>
      <c r="N380" s="2">
        <v>-17.293700000000001</v>
      </c>
    </row>
    <row r="381" spans="1:14">
      <c r="A381" s="2" t="s">
        <v>10</v>
      </c>
      <c r="B381" s="2" t="s">
        <v>107</v>
      </c>
      <c r="C381" s="2" t="s">
        <v>3146</v>
      </c>
      <c r="D381" s="2" t="s">
        <v>2408</v>
      </c>
      <c r="E381" s="2" t="s">
        <v>609</v>
      </c>
      <c r="F381" s="2" t="s">
        <v>10</v>
      </c>
      <c r="G381" s="2" t="s">
        <v>3110</v>
      </c>
      <c r="H381" s="2" t="s">
        <v>10</v>
      </c>
      <c r="I381" s="2" t="s">
        <v>28</v>
      </c>
      <c r="J381" s="2" t="s">
        <v>2548</v>
      </c>
      <c r="K381" s="2" t="s">
        <v>243</v>
      </c>
      <c r="L381" s="2" t="s">
        <v>2549</v>
      </c>
      <c r="M381" s="2">
        <v>179.39397600000001</v>
      </c>
      <c r="N381" s="2">
        <v>-17.248186</v>
      </c>
    </row>
    <row r="382" spans="1:14">
      <c r="A382" s="2" t="s">
        <v>10</v>
      </c>
      <c r="B382" s="2" t="s">
        <v>3147</v>
      </c>
      <c r="C382" s="2" t="s">
        <v>3148</v>
      </c>
      <c r="D382" s="2" t="s">
        <v>2427</v>
      </c>
      <c r="E382" s="2" t="s">
        <v>609</v>
      </c>
      <c r="F382" s="2" t="s">
        <v>10</v>
      </c>
      <c r="G382" s="2" t="s">
        <v>3110</v>
      </c>
      <c r="H382" s="2" t="s">
        <v>10</v>
      </c>
      <c r="I382" s="2" t="s">
        <v>28</v>
      </c>
      <c r="J382" s="2" t="s">
        <v>2548</v>
      </c>
      <c r="K382" s="2" t="s">
        <v>243</v>
      </c>
      <c r="L382" s="2" t="s">
        <v>2549</v>
      </c>
      <c r="M382" s="2">
        <v>179.41566800000001</v>
      </c>
      <c r="N382" s="2">
        <v>-17.300101999999999</v>
      </c>
    </row>
    <row r="383" spans="1:14">
      <c r="A383" s="2" t="s">
        <v>10</v>
      </c>
      <c r="B383" s="2" t="s">
        <v>175</v>
      </c>
      <c r="C383" s="2" t="s">
        <v>3149</v>
      </c>
      <c r="D383" s="2" t="s">
        <v>2427</v>
      </c>
      <c r="E383" s="2" t="s">
        <v>609</v>
      </c>
      <c r="F383" s="2" t="s">
        <v>10</v>
      </c>
      <c r="G383" s="2" t="s">
        <v>3110</v>
      </c>
      <c r="H383" s="2" t="s">
        <v>10</v>
      </c>
      <c r="I383" s="2" t="s">
        <v>28</v>
      </c>
      <c r="J383" s="2" t="s">
        <v>2548</v>
      </c>
      <c r="K383" s="2" t="s">
        <v>243</v>
      </c>
      <c r="L383" s="2" t="s">
        <v>2549</v>
      </c>
      <c r="M383" s="2">
        <v>179.37238500000001</v>
      </c>
      <c r="N383" s="2">
        <v>-17.396864000000001</v>
      </c>
    </row>
    <row r="384" spans="1:14">
      <c r="A384" s="2" t="s">
        <v>10</v>
      </c>
      <c r="B384" s="2" t="s">
        <v>3150</v>
      </c>
      <c r="C384" s="2" t="s">
        <v>3151</v>
      </c>
      <c r="D384" s="2" t="s">
        <v>2427</v>
      </c>
      <c r="E384" s="2" t="s">
        <v>609</v>
      </c>
      <c r="F384" s="2" t="s">
        <v>10</v>
      </c>
      <c r="G384" s="2" t="s">
        <v>3110</v>
      </c>
      <c r="H384" s="2" t="s">
        <v>10</v>
      </c>
      <c r="I384" s="2" t="s">
        <v>28</v>
      </c>
      <c r="J384" s="2" t="s">
        <v>2548</v>
      </c>
      <c r="K384" s="2" t="s">
        <v>243</v>
      </c>
      <c r="L384" s="2" t="s">
        <v>2549</v>
      </c>
      <c r="M384" s="2">
        <v>179.38759099999999</v>
      </c>
      <c r="N384" s="2">
        <v>-17.280401999999999</v>
      </c>
    </row>
    <row r="385" spans="1:14">
      <c r="A385" s="2" t="s">
        <v>10</v>
      </c>
      <c r="B385" s="2" t="s">
        <v>2896</v>
      </c>
      <c r="C385" s="2" t="s">
        <v>3152</v>
      </c>
      <c r="D385" s="2" t="s">
        <v>2427</v>
      </c>
      <c r="E385" s="2" t="s">
        <v>609</v>
      </c>
      <c r="F385" s="2" t="s">
        <v>10</v>
      </c>
      <c r="G385" s="2" t="s">
        <v>3110</v>
      </c>
      <c r="H385" s="2" t="s">
        <v>10</v>
      </c>
      <c r="I385" s="2" t="s">
        <v>28</v>
      </c>
      <c r="J385" s="2" t="s">
        <v>2548</v>
      </c>
      <c r="K385" s="2" t="s">
        <v>243</v>
      </c>
      <c r="L385" s="2" t="s">
        <v>2549</v>
      </c>
      <c r="M385" s="2">
        <v>179.43423000000001</v>
      </c>
      <c r="N385" s="2">
        <v>-17.329101999999999</v>
      </c>
    </row>
    <row r="386" spans="1:14">
      <c r="A386" s="2" t="s">
        <v>84</v>
      </c>
      <c r="B386" s="2" t="s">
        <v>3153</v>
      </c>
      <c r="C386" s="2" t="s">
        <v>3154</v>
      </c>
      <c r="D386" s="2" t="s">
        <v>2408</v>
      </c>
      <c r="E386" s="2" t="s">
        <v>615</v>
      </c>
      <c r="F386" s="2" t="s">
        <v>84</v>
      </c>
      <c r="G386" s="2" t="s">
        <v>3155</v>
      </c>
      <c r="H386" s="2" t="s">
        <v>2662</v>
      </c>
      <c r="I386" s="2" t="s">
        <v>31</v>
      </c>
      <c r="J386" s="2" t="s">
        <v>2916</v>
      </c>
      <c r="K386" s="2" t="s">
        <v>371</v>
      </c>
      <c r="L386" s="2" t="s">
        <v>2664</v>
      </c>
      <c r="M386" s="2">
        <v>179.425465</v>
      </c>
      <c r="N386" s="2">
        <v>-16.477657000000001</v>
      </c>
    </row>
    <row r="387" spans="1:14">
      <c r="A387" s="2" t="s">
        <v>84</v>
      </c>
      <c r="B387" s="2" t="s">
        <v>3156</v>
      </c>
      <c r="C387" s="2" t="s">
        <v>3157</v>
      </c>
      <c r="D387" s="2" t="s">
        <v>2408</v>
      </c>
      <c r="E387" s="2" t="s">
        <v>615</v>
      </c>
      <c r="F387" s="2" t="s">
        <v>84</v>
      </c>
      <c r="G387" s="2" t="s">
        <v>3155</v>
      </c>
      <c r="H387" s="2" t="s">
        <v>2662</v>
      </c>
      <c r="I387" s="2" t="s">
        <v>31</v>
      </c>
      <c r="J387" s="2" t="s">
        <v>2916</v>
      </c>
      <c r="K387" s="2" t="s">
        <v>371</v>
      </c>
      <c r="L387" s="2" t="s">
        <v>2664</v>
      </c>
      <c r="M387" s="2">
        <v>179.432537</v>
      </c>
      <c r="N387" s="2">
        <v>-16.443733000000002</v>
      </c>
    </row>
    <row r="388" spans="1:14">
      <c r="A388" s="2" t="s">
        <v>84</v>
      </c>
      <c r="B388" s="2" t="s">
        <v>180</v>
      </c>
      <c r="C388" s="2" t="s">
        <v>3158</v>
      </c>
      <c r="D388" s="2" t="s">
        <v>2427</v>
      </c>
      <c r="E388" s="2" t="s">
        <v>615</v>
      </c>
      <c r="F388" s="2" t="s">
        <v>184</v>
      </c>
      <c r="G388" s="2" t="s">
        <v>3159</v>
      </c>
      <c r="H388" s="2" t="s">
        <v>2662</v>
      </c>
      <c r="I388" s="2" t="s">
        <v>31</v>
      </c>
      <c r="J388" s="2" t="s">
        <v>2916</v>
      </c>
      <c r="K388" s="2" t="s">
        <v>371</v>
      </c>
      <c r="L388" s="2" t="s">
        <v>2664</v>
      </c>
      <c r="M388" s="2">
        <v>179.57491899999999</v>
      </c>
      <c r="N388" s="2">
        <v>-16.369333999999998</v>
      </c>
    </row>
    <row r="389" spans="1:14">
      <c r="A389" s="2" t="s">
        <v>84</v>
      </c>
      <c r="B389" s="2" t="s">
        <v>3160</v>
      </c>
      <c r="C389" s="2" t="s">
        <v>3161</v>
      </c>
      <c r="D389" s="2" t="s">
        <v>2427</v>
      </c>
      <c r="E389" s="2" t="s">
        <v>615</v>
      </c>
      <c r="F389" s="2" t="s">
        <v>84</v>
      </c>
      <c r="G389" s="2" t="s">
        <v>3155</v>
      </c>
      <c r="H389" s="2" t="s">
        <v>2662</v>
      </c>
      <c r="I389" s="2" t="s">
        <v>31</v>
      </c>
      <c r="J389" s="2" t="s">
        <v>2916</v>
      </c>
      <c r="K389" s="2" t="s">
        <v>371</v>
      </c>
      <c r="L389" s="2" t="s">
        <v>2664</v>
      </c>
      <c r="M389" s="2">
        <v>179.38348199999999</v>
      </c>
      <c r="N389" s="2">
        <v>-16.418130999999999</v>
      </c>
    </row>
    <row r="390" spans="1:14">
      <c r="A390" s="2" t="s">
        <v>84</v>
      </c>
      <c r="B390" s="2" t="s">
        <v>3162</v>
      </c>
      <c r="C390" s="2" t="s">
        <v>3163</v>
      </c>
      <c r="D390" s="2" t="s">
        <v>2427</v>
      </c>
      <c r="E390" s="2" t="s">
        <v>615</v>
      </c>
      <c r="F390" s="2" t="s">
        <v>80</v>
      </c>
      <c r="G390" s="2" t="s">
        <v>3164</v>
      </c>
      <c r="H390" s="2" t="s">
        <v>2662</v>
      </c>
      <c r="I390" s="2" t="s">
        <v>31</v>
      </c>
      <c r="J390" s="2" t="s">
        <v>2916</v>
      </c>
      <c r="K390" s="2" t="s">
        <v>371</v>
      </c>
      <c r="L390" s="2" t="s">
        <v>2664</v>
      </c>
      <c r="M390" s="2">
        <v>179.291057</v>
      </c>
      <c r="N390" s="2">
        <v>-16.550594</v>
      </c>
    </row>
    <row r="391" spans="1:14">
      <c r="A391" s="2" t="s">
        <v>84</v>
      </c>
      <c r="B391" s="2" t="s">
        <v>3165</v>
      </c>
      <c r="C391" s="2" t="s">
        <v>3166</v>
      </c>
      <c r="D391" s="2" t="s">
        <v>2408</v>
      </c>
      <c r="E391" s="2" t="s">
        <v>615</v>
      </c>
      <c r="F391" s="2" t="s">
        <v>80</v>
      </c>
      <c r="G391" s="2" t="s">
        <v>3164</v>
      </c>
      <c r="H391" s="2" t="s">
        <v>2662</v>
      </c>
      <c r="I391" s="2" t="s">
        <v>31</v>
      </c>
      <c r="J391" s="2" t="s">
        <v>2916</v>
      </c>
      <c r="K391" s="2" t="s">
        <v>371</v>
      </c>
      <c r="L391" s="2" t="s">
        <v>2664</v>
      </c>
      <c r="M391" s="2">
        <v>179.28938600000001</v>
      </c>
      <c r="N391" s="2">
        <v>-16.557690999999998</v>
      </c>
    </row>
    <row r="392" spans="1:14">
      <c r="A392" s="2" t="s">
        <v>84</v>
      </c>
      <c r="B392" s="2" t="s">
        <v>3167</v>
      </c>
      <c r="C392" s="2" t="s">
        <v>3168</v>
      </c>
      <c r="D392" s="2" t="s">
        <v>2427</v>
      </c>
      <c r="E392" s="2" t="s">
        <v>615</v>
      </c>
      <c r="F392" s="2" t="s">
        <v>84</v>
      </c>
      <c r="G392" s="2" t="s">
        <v>3155</v>
      </c>
      <c r="H392" s="2" t="s">
        <v>2662</v>
      </c>
      <c r="I392" s="2" t="s">
        <v>31</v>
      </c>
      <c r="J392" s="2" t="s">
        <v>2916</v>
      </c>
      <c r="K392" s="2" t="s">
        <v>371</v>
      </c>
      <c r="L392" s="2" t="s">
        <v>2664</v>
      </c>
      <c r="M392" s="2">
        <v>179.42634000000001</v>
      </c>
      <c r="N392" s="2">
        <v>-16.494586000000002</v>
      </c>
    </row>
    <row r="393" spans="1:14">
      <c r="A393" s="2" t="s">
        <v>84</v>
      </c>
      <c r="B393" s="2" t="s">
        <v>3169</v>
      </c>
      <c r="C393" s="2" t="s">
        <v>3170</v>
      </c>
      <c r="D393" s="2" t="s">
        <v>2408</v>
      </c>
      <c r="E393" s="2" t="s">
        <v>615</v>
      </c>
      <c r="F393" s="2" t="s">
        <v>84</v>
      </c>
      <c r="G393" s="2" t="s">
        <v>3155</v>
      </c>
      <c r="H393" s="2" t="s">
        <v>2662</v>
      </c>
      <c r="I393" s="2" t="s">
        <v>31</v>
      </c>
      <c r="J393" s="2" t="s">
        <v>2916</v>
      </c>
      <c r="K393" s="2" t="s">
        <v>371</v>
      </c>
      <c r="L393" s="2" t="s">
        <v>2664</v>
      </c>
      <c r="M393" s="2">
        <v>179.46463800000001</v>
      </c>
      <c r="N393" s="2">
        <v>-16.465499000000001</v>
      </c>
    </row>
    <row r="394" spans="1:14">
      <c r="A394" s="2" t="s">
        <v>84</v>
      </c>
      <c r="B394" s="2" t="s">
        <v>2676</v>
      </c>
      <c r="C394" s="2" t="s">
        <v>3171</v>
      </c>
      <c r="D394" s="2" t="s">
        <v>2427</v>
      </c>
      <c r="E394" s="2" t="s">
        <v>615</v>
      </c>
      <c r="F394" s="2" t="s">
        <v>84</v>
      </c>
      <c r="G394" s="2" t="s">
        <v>3155</v>
      </c>
      <c r="H394" s="2" t="s">
        <v>2662</v>
      </c>
      <c r="I394" s="2" t="s">
        <v>31</v>
      </c>
      <c r="J394" s="2" t="s">
        <v>2916</v>
      </c>
      <c r="K394" s="2" t="s">
        <v>371</v>
      </c>
      <c r="L394" s="2" t="s">
        <v>2664</v>
      </c>
      <c r="M394" s="2">
        <v>179.42308499999999</v>
      </c>
      <c r="N394" s="2">
        <v>-16.468603999999999</v>
      </c>
    </row>
    <row r="395" spans="1:14">
      <c r="A395" s="2" t="s">
        <v>84</v>
      </c>
      <c r="B395" s="2" t="s">
        <v>2967</v>
      </c>
      <c r="C395" s="2" t="s">
        <v>3172</v>
      </c>
      <c r="D395" s="2" t="s">
        <v>2427</v>
      </c>
      <c r="E395" s="2" t="s">
        <v>615</v>
      </c>
      <c r="F395" s="2" t="s">
        <v>184</v>
      </c>
      <c r="G395" s="2" t="s">
        <v>3159</v>
      </c>
      <c r="H395" s="2" t="s">
        <v>2662</v>
      </c>
      <c r="I395" s="2" t="s">
        <v>31</v>
      </c>
      <c r="J395" s="2" t="s">
        <v>2916</v>
      </c>
      <c r="K395" s="2" t="s">
        <v>371</v>
      </c>
      <c r="L395" s="2" t="s">
        <v>2664</v>
      </c>
      <c r="M395" s="2">
        <v>179.54195799999999</v>
      </c>
      <c r="N395" s="2">
        <v>-16.342134999999999</v>
      </c>
    </row>
    <row r="396" spans="1:14">
      <c r="A396" s="2" t="s">
        <v>84</v>
      </c>
      <c r="B396" s="2" t="s">
        <v>3173</v>
      </c>
      <c r="C396" s="2" t="s">
        <v>3174</v>
      </c>
      <c r="D396" s="2" t="s">
        <v>2427</v>
      </c>
      <c r="E396" s="2" t="s">
        <v>615</v>
      </c>
      <c r="F396" s="2" t="s">
        <v>184</v>
      </c>
      <c r="G396" s="2" t="s">
        <v>3159</v>
      </c>
      <c r="H396" s="2" t="s">
        <v>2662</v>
      </c>
      <c r="I396" s="2" t="s">
        <v>31</v>
      </c>
      <c r="J396" s="2" t="s">
        <v>2916</v>
      </c>
      <c r="K396" s="2" t="s">
        <v>371</v>
      </c>
      <c r="L396" s="2" t="s">
        <v>2664</v>
      </c>
      <c r="M396" s="2">
        <v>179.55706799999999</v>
      </c>
      <c r="N396" s="2">
        <v>-16.295309</v>
      </c>
    </row>
    <row r="397" spans="1:14">
      <c r="A397" s="2" t="s">
        <v>84</v>
      </c>
      <c r="B397" s="2" t="s">
        <v>3175</v>
      </c>
      <c r="C397" s="2" t="s">
        <v>3176</v>
      </c>
      <c r="D397" s="2" t="s">
        <v>2408</v>
      </c>
      <c r="E397" s="2" t="s">
        <v>615</v>
      </c>
      <c r="F397" s="2" t="s">
        <v>84</v>
      </c>
      <c r="G397" s="2" t="s">
        <v>3155</v>
      </c>
      <c r="H397" s="2" t="s">
        <v>2662</v>
      </c>
      <c r="I397" s="2" t="s">
        <v>31</v>
      </c>
      <c r="J397" s="2" t="s">
        <v>2916</v>
      </c>
      <c r="K397" s="2" t="s">
        <v>371</v>
      </c>
      <c r="L397" s="2" t="s">
        <v>2664</v>
      </c>
      <c r="M397" s="2">
        <v>179.39191</v>
      </c>
      <c r="N397" s="2">
        <v>-16.476714999999999</v>
      </c>
    </row>
    <row r="398" spans="1:14">
      <c r="A398" s="2" t="s">
        <v>84</v>
      </c>
      <c r="B398" s="2" t="s">
        <v>3177</v>
      </c>
      <c r="C398" s="2" t="s">
        <v>3178</v>
      </c>
      <c r="D398" s="2" t="s">
        <v>2427</v>
      </c>
      <c r="E398" s="2" t="s">
        <v>615</v>
      </c>
      <c r="F398" s="2" t="s">
        <v>84</v>
      </c>
      <c r="G398" s="2" t="s">
        <v>3155</v>
      </c>
      <c r="H398" s="2" t="s">
        <v>2662</v>
      </c>
      <c r="I398" s="2" t="s">
        <v>31</v>
      </c>
      <c r="J398" s="2" t="s">
        <v>2916</v>
      </c>
      <c r="K398" s="2" t="s">
        <v>371</v>
      </c>
      <c r="L398" s="2" t="s">
        <v>2664</v>
      </c>
      <c r="M398" s="2">
        <v>179.361909</v>
      </c>
      <c r="N398" s="2">
        <v>-16.365472</v>
      </c>
    </row>
    <row r="399" spans="1:14">
      <c r="A399" s="2" t="s">
        <v>84</v>
      </c>
      <c r="B399" s="2" t="s">
        <v>3179</v>
      </c>
      <c r="C399" s="2" t="s">
        <v>3180</v>
      </c>
      <c r="D399" s="2" t="s">
        <v>2427</v>
      </c>
      <c r="E399" s="2" t="s">
        <v>615</v>
      </c>
      <c r="F399" s="2" t="s">
        <v>80</v>
      </c>
      <c r="G399" s="2" t="s">
        <v>3164</v>
      </c>
      <c r="H399" s="2" t="s">
        <v>2662</v>
      </c>
      <c r="I399" s="2" t="s">
        <v>31</v>
      </c>
      <c r="J399" s="2" t="s">
        <v>2916</v>
      </c>
      <c r="K399" s="2" t="s">
        <v>371</v>
      </c>
      <c r="L399" s="2" t="s">
        <v>2664</v>
      </c>
      <c r="M399" s="2">
        <v>179.350683</v>
      </c>
      <c r="N399" s="2">
        <v>-16.506473</v>
      </c>
    </row>
    <row r="400" spans="1:14">
      <c r="A400" s="2" t="s">
        <v>84</v>
      </c>
      <c r="B400" s="2" t="s">
        <v>3181</v>
      </c>
      <c r="C400" s="2" t="s">
        <v>3182</v>
      </c>
      <c r="D400" s="2" t="s">
        <v>2408</v>
      </c>
      <c r="E400" s="2" t="s">
        <v>615</v>
      </c>
      <c r="F400" s="2" t="s">
        <v>184</v>
      </c>
      <c r="G400" s="2" t="s">
        <v>3159</v>
      </c>
      <c r="H400" s="2" t="s">
        <v>2662</v>
      </c>
      <c r="I400" s="2" t="s">
        <v>31</v>
      </c>
      <c r="J400" s="2" t="s">
        <v>2916</v>
      </c>
      <c r="K400" s="2" t="s">
        <v>371</v>
      </c>
      <c r="L400" s="2" t="s">
        <v>2664</v>
      </c>
      <c r="M400" s="2">
        <v>179.54266200000001</v>
      </c>
      <c r="N400" s="2">
        <v>-16.286933999999999</v>
      </c>
    </row>
    <row r="401" spans="1:14">
      <c r="A401" s="2" t="s">
        <v>84</v>
      </c>
      <c r="B401" s="2" t="s">
        <v>3183</v>
      </c>
      <c r="C401" s="2" t="s">
        <v>3184</v>
      </c>
      <c r="D401" s="2" t="s">
        <v>2408</v>
      </c>
      <c r="E401" s="2" t="s">
        <v>615</v>
      </c>
      <c r="F401" s="2" t="s">
        <v>84</v>
      </c>
      <c r="G401" s="2" t="s">
        <v>3155</v>
      </c>
      <c r="H401" s="2" t="s">
        <v>2662</v>
      </c>
      <c r="I401" s="2" t="s">
        <v>31</v>
      </c>
      <c r="J401" s="2" t="s">
        <v>2916</v>
      </c>
      <c r="K401" s="2" t="s">
        <v>371</v>
      </c>
      <c r="L401" s="2" t="s">
        <v>2664</v>
      </c>
      <c r="M401" s="2">
        <v>179.432288</v>
      </c>
      <c r="N401" s="2">
        <v>-16.511485</v>
      </c>
    </row>
    <row r="402" spans="1:14">
      <c r="A402" s="2" t="s">
        <v>84</v>
      </c>
      <c r="B402" s="2" t="s">
        <v>3185</v>
      </c>
      <c r="C402" s="2" t="s">
        <v>3186</v>
      </c>
      <c r="D402" s="2" t="s">
        <v>2408</v>
      </c>
      <c r="E402" s="2" t="s">
        <v>615</v>
      </c>
      <c r="F402" s="2" t="s">
        <v>184</v>
      </c>
      <c r="G402" s="2" t="s">
        <v>3159</v>
      </c>
      <c r="H402" s="2" t="s">
        <v>2662</v>
      </c>
      <c r="I402" s="2" t="s">
        <v>31</v>
      </c>
      <c r="J402" s="2" t="s">
        <v>2916</v>
      </c>
      <c r="K402" s="2" t="s">
        <v>371</v>
      </c>
      <c r="L402" s="2" t="s">
        <v>2664</v>
      </c>
      <c r="M402" s="2">
        <v>179.637382</v>
      </c>
      <c r="N402" s="2">
        <v>-16.305040000000002</v>
      </c>
    </row>
    <row r="403" spans="1:14">
      <c r="A403" s="2" t="s">
        <v>84</v>
      </c>
      <c r="B403" s="2" t="s">
        <v>183</v>
      </c>
      <c r="C403" s="2" t="s">
        <v>3187</v>
      </c>
      <c r="D403" s="2" t="s">
        <v>2427</v>
      </c>
      <c r="E403" s="2" t="s">
        <v>615</v>
      </c>
      <c r="F403" s="2" t="s">
        <v>84</v>
      </c>
      <c r="G403" s="2" t="s">
        <v>3155</v>
      </c>
      <c r="H403" s="2" t="s">
        <v>2662</v>
      </c>
      <c r="I403" s="2" t="s">
        <v>31</v>
      </c>
      <c r="J403" s="2" t="s">
        <v>2916</v>
      </c>
      <c r="K403" s="2" t="s">
        <v>371</v>
      </c>
      <c r="L403" s="2" t="s">
        <v>2664</v>
      </c>
      <c r="M403" s="2">
        <v>179.37269000000001</v>
      </c>
      <c r="N403" s="2">
        <v>-16.435590999999999</v>
      </c>
    </row>
    <row r="404" spans="1:14">
      <c r="A404" s="2" t="s">
        <v>84</v>
      </c>
      <c r="B404" s="2" t="s">
        <v>3188</v>
      </c>
      <c r="C404" s="2" t="s">
        <v>3189</v>
      </c>
      <c r="D404" s="2" t="s">
        <v>2427</v>
      </c>
      <c r="E404" s="2" t="s">
        <v>615</v>
      </c>
      <c r="F404" s="2" t="s">
        <v>184</v>
      </c>
      <c r="G404" s="2" t="s">
        <v>3159</v>
      </c>
      <c r="H404" s="2" t="s">
        <v>2662</v>
      </c>
      <c r="I404" s="2" t="s">
        <v>31</v>
      </c>
      <c r="J404" s="2" t="s">
        <v>2916</v>
      </c>
      <c r="K404" s="2" t="s">
        <v>371</v>
      </c>
      <c r="L404" s="2" t="s">
        <v>2664</v>
      </c>
      <c r="M404" s="2">
        <v>179.587548</v>
      </c>
      <c r="N404" s="2">
        <v>-16.328382999999999</v>
      </c>
    </row>
    <row r="405" spans="1:14">
      <c r="A405" s="2" t="s">
        <v>84</v>
      </c>
      <c r="B405" s="2" t="s">
        <v>3190</v>
      </c>
      <c r="C405" s="2" t="s">
        <v>3191</v>
      </c>
      <c r="D405" s="2" t="s">
        <v>2408</v>
      </c>
      <c r="E405" s="2" t="s">
        <v>615</v>
      </c>
      <c r="F405" s="2" t="s">
        <v>80</v>
      </c>
      <c r="G405" s="2" t="s">
        <v>3164</v>
      </c>
      <c r="H405" s="2" t="s">
        <v>2662</v>
      </c>
      <c r="I405" s="2" t="s">
        <v>31</v>
      </c>
      <c r="J405" s="2" t="s">
        <v>2916</v>
      </c>
      <c r="K405" s="2" t="s">
        <v>371</v>
      </c>
      <c r="L405" s="2" t="s">
        <v>2664</v>
      </c>
      <c r="M405" s="2">
        <v>179.35269700000001</v>
      </c>
      <c r="N405" s="2">
        <v>-16.479659999999999</v>
      </c>
    </row>
    <row r="406" spans="1:14">
      <c r="A406" s="2" t="s">
        <v>84</v>
      </c>
      <c r="B406" s="2" t="s">
        <v>161</v>
      </c>
      <c r="C406" s="2" t="s">
        <v>3192</v>
      </c>
      <c r="D406" s="2" t="s">
        <v>2427</v>
      </c>
      <c r="E406" s="2" t="s">
        <v>615</v>
      </c>
      <c r="F406" s="2" t="s">
        <v>84</v>
      </c>
      <c r="G406" s="2" t="s">
        <v>3155</v>
      </c>
      <c r="H406" s="2" t="s">
        <v>2662</v>
      </c>
      <c r="I406" s="2" t="s">
        <v>31</v>
      </c>
      <c r="J406" s="2" t="s">
        <v>2916</v>
      </c>
      <c r="K406" s="2" t="s">
        <v>371</v>
      </c>
      <c r="L406" s="2" t="s">
        <v>2664</v>
      </c>
      <c r="M406" s="2">
        <v>179.36851100000001</v>
      </c>
      <c r="N406" s="2">
        <v>-16.424437000000001</v>
      </c>
    </row>
    <row r="407" spans="1:14">
      <c r="A407" s="2" t="s">
        <v>84</v>
      </c>
      <c r="B407" s="2" t="s">
        <v>2800</v>
      </c>
      <c r="C407" s="2" t="s">
        <v>3193</v>
      </c>
      <c r="D407" s="2" t="s">
        <v>2408</v>
      </c>
      <c r="E407" s="2" t="s">
        <v>615</v>
      </c>
      <c r="F407" s="2" t="s">
        <v>84</v>
      </c>
      <c r="G407" s="2" t="s">
        <v>3155</v>
      </c>
      <c r="H407" s="2" t="s">
        <v>2662</v>
      </c>
      <c r="I407" s="2" t="s">
        <v>31</v>
      </c>
      <c r="J407" s="2" t="s">
        <v>2916</v>
      </c>
      <c r="K407" s="2" t="s">
        <v>371</v>
      </c>
      <c r="L407" s="2" t="s">
        <v>2664</v>
      </c>
      <c r="M407" s="2">
        <v>179.419569</v>
      </c>
      <c r="N407" s="2">
        <v>-16.45411</v>
      </c>
    </row>
    <row r="408" spans="1:14">
      <c r="A408" s="2" t="s">
        <v>84</v>
      </c>
      <c r="B408" s="2" t="s">
        <v>3194</v>
      </c>
      <c r="C408" s="2" t="s">
        <v>3195</v>
      </c>
      <c r="D408" s="2" t="s">
        <v>2427</v>
      </c>
      <c r="E408" s="2" t="s">
        <v>615</v>
      </c>
      <c r="F408" s="2" t="s">
        <v>184</v>
      </c>
      <c r="G408" s="2" t="s">
        <v>3159</v>
      </c>
      <c r="H408" s="2" t="s">
        <v>2662</v>
      </c>
      <c r="I408" s="2" t="s">
        <v>31</v>
      </c>
      <c r="J408" s="2" t="s">
        <v>2916</v>
      </c>
      <c r="K408" s="2" t="s">
        <v>371</v>
      </c>
      <c r="L408" s="2" t="s">
        <v>2664</v>
      </c>
      <c r="M408" s="2">
        <v>179.581728</v>
      </c>
      <c r="N408" s="2">
        <v>-16.371912999999999</v>
      </c>
    </row>
    <row r="409" spans="1:14">
      <c r="A409" s="2" t="s">
        <v>84</v>
      </c>
      <c r="B409" s="2" t="s">
        <v>3196</v>
      </c>
      <c r="C409" s="2" t="s">
        <v>3197</v>
      </c>
      <c r="D409" s="2" t="s">
        <v>2408</v>
      </c>
      <c r="E409" s="2" t="s">
        <v>615</v>
      </c>
      <c r="F409" s="2" t="s">
        <v>80</v>
      </c>
      <c r="G409" s="2" t="s">
        <v>3164</v>
      </c>
      <c r="H409" s="2" t="s">
        <v>2662</v>
      </c>
      <c r="I409" s="2" t="s">
        <v>31</v>
      </c>
      <c r="J409" s="2" t="s">
        <v>2916</v>
      </c>
      <c r="K409" s="2" t="s">
        <v>371</v>
      </c>
      <c r="L409" s="2" t="s">
        <v>2664</v>
      </c>
      <c r="M409" s="2">
        <v>179.291102</v>
      </c>
      <c r="N409" s="2">
        <v>-16.536019</v>
      </c>
    </row>
    <row r="410" spans="1:14">
      <c r="A410" s="2" t="s">
        <v>84</v>
      </c>
      <c r="B410" s="2" t="s">
        <v>3198</v>
      </c>
      <c r="C410" s="2" t="s">
        <v>3199</v>
      </c>
      <c r="D410" s="2" t="s">
        <v>2408</v>
      </c>
      <c r="E410" s="2" t="s">
        <v>615</v>
      </c>
      <c r="F410" s="2" t="s">
        <v>184</v>
      </c>
      <c r="G410" s="2" t="s">
        <v>3159</v>
      </c>
      <c r="H410" s="2" t="s">
        <v>2662</v>
      </c>
      <c r="I410" s="2" t="s">
        <v>31</v>
      </c>
      <c r="J410" s="2" t="s">
        <v>2916</v>
      </c>
      <c r="K410" s="2" t="s">
        <v>371</v>
      </c>
      <c r="L410" s="2" t="s">
        <v>2664</v>
      </c>
      <c r="M410" s="2">
        <v>179.571045</v>
      </c>
      <c r="N410" s="2">
        <v>-16.386334999999999</v>
      </c>
    </row>
    <row r="411" spans="1:14">
      <c r="A411" s="2" t="s">
        <v>84</v>
      </c>
      <c r="B411" s="2" t="s">
        <v>3200</v>
      </c>
      <c r="C411" s="2" t="s">
        <v>3201</v>
      </c>
      <c r="D411" s="2" t="s">
        <v>2408</v>
      </c>
      <c r="E411" s="2" t="s">
        <v>615</v>
      </c>
      <c r="F411" s="2" t="s">
        <v>84</v>
      </c>
      <c r="G411" s="2" t="s">
        <v>3155</v>
      </c>
      <c r="H411" s="2" t="s">
        <v>2662</v>
      </c>
      <c r="I411" s="2" t="s">
        <v>31</v>
      </c>
      <c r="J411" s="2" t="s">
        <v>2916</v>
      </c>
      <c r="K411" s="2" t="s">
        <v>371</v>
      </c>
      <c r="L411" s="2" t="s">
        <v>2664</v>
      </c>
      <c r="M411" s="2">
        <v>179.36137199999999</v>
      </c>
      <c r="N411" s="2">
        <v>-16.437127</v>
      </c>
    </row>
    <row r="412" spans="1:14">
      <c r="A412" s="2" t="s">
        <v>84</v>
      </c>
      <c r="B412" s="2" t="s">
        <v>3202</v>
      </c>
      <c r="C412" s="2" t="s">
        <v>3203</v>
      </c>
      <c r="D412" s="2" t="s">
        <v>2427</v>
      </c>
      <c r="E412" s="2" t="s">
        <v>615</v>
      </c>
      <c r="F412" s="2" t="s">
        <v>80</v>
      </c>
      <c r="G412" s="2" t="s">
        <v>3164</v>
      </c>
      <c r="H412" s="2" t="s">
        <v>2662</v>
      </c>
      <c r="I412" s="2" t="s">
        <v>31</v>
      </c>
      <c r="J412" s="2" t="s">
        <v>2916</v>
      </c>
      <c r="K412" s="2" t="s">
        <v>371</v>
      </c>
      <c r="L412" s="2" t="s">
        <v>2664</v>
      </c>
      <c r="M412" s="2">
        <v>179.27225100000001</v>
      </c>
      <c r="N412" s="2">
        <v>-16.567824000000002</v>
      </c>
    </row>
    <row r="413" spans="1:14">
      <c r="A413" s="2" t="s">
        <v>84</v>
      </c>
      <c r="B413" s="2" t="s">
        <v>3204</v>
      </c>
      <c r="C413" s="2" t="s">
        <v>3205</v>
      </c>
      <c r="D413" s="2" t="s">
        <v>2408</v>
      </c>
      <c r="E413" s="2" t="s">
        <v>615</v>
      </c>
      <c r="F413" s="2" t="s">
        <v>184</v>
      </c>
      <c r="G413" s="2" t="s">
        <v>3159</v>
      </c>
      <c r="H413" s="2" t="s">
        <v>2662</v>
      </c>
      <c r="I413" s="2" t="s">
        <v>31</v>
      </c>
      <c r="J413" s="2" t="s">
        <v>2916</v>
      </c>
      <c r="K413" s="2" t="s">
        <v>371</v>
      </c>
      <c r="L413" s="2" t="s">
        <v>2664</v>
      </c>
      <c r="M413" s="2">
        <v>179.598333</v>
      </c>
      <c r="N413" s="2">
        <v>-16.277954000000001</v>
      </c>
    </row>
    <row r="414" spans="1:14">
      <c r="A414" s="2" t="s">
        <v>84</v>
      </c>
      <c r="B414" s="2" t="s">
        <v>3206</v>
      </c>
      <c r="C414" s="2" t="s">
        <v>3207</v>
      </c>
      <c r="D414" s="2" t="s">
        <v>2408</v>
      </c>
      <c r="E414" s="2" t="s">
        <v>615</v>
      </c>
      <c r="F414" s="2" t="s">
        <v>184</v>
      </c>
      <c r="G414" s="2" t="s">
        <v>3159</v>
      </c>
      <c r="H414" s="2" t="s">
        <v>2662</v>
      </c>
      <c r="I414" s="2" t="s">
        <v>31</v>
      </c>
      <c r="J414" s="2" t="s">
        <v>2916</v>
      </c>
      <c r="K414" s="2" t="s">
        <v>371</v>
      </c>
      <c r="L414" s="2" t="s">
        <v>2664</v>
      </c>
      <c r="M414" s="2">
        <v>179.62843000000001</v>
      </c>
      <c r="N414" s="2">
        <v>-16.291219999999999</v>
      </c>
    </row>
    <row r="415" spans="1:14">
      <c r="A415" s="2" t="s">
        <v>84</v>
      </c>
      <c r="B415" s="2" t="s">
        <v>3208</v>
      </c>
      <c r="C415" s="2" t="s">
        <v>3209</v>
      </c>
      <c r="D415" s="2" t="s">
        <v>2408</v>
      </c>
      <c r="E415" s="2" t="s">
        <v>615</v>
      </c>
      <c r="F415" s="2" t="s">
        <v>84</v>
      </c>
      <c r="G415" s="2" t="s">
        <v>3155</v>
      </c>
      <c r="H415" s="2" t="s">
        <v>2662</v>
      </c>
      <c r="I415" s="2" t="s">
        <v>31</v>
      </c>
      <c r="J415" s="2" t="s">
        <v>2916</v>
      </c>
      <c r="K415" s="2" t="s">
        <v>371</v>
      </c>
      <c r="L415" s="2" t="s">
        <v>2664</v>
      </c>
      <c r="M415" s="2">
        <v>179.47174899999999</v>
      </c>
      <c r="N415" s="2">
        <v>-16.404423999999999</v>
      </c>
    </row>
    <row r="416" spans="1:14">
      <c r="A416" s="2" t="s">
        <v>84</v>
      </c>
      <c r="B416" s="2" t="s">
        <v>3210</v>
      </c>
      <c r="C416" s="2" t="s">
        <v>3211</v>
      </c>
      <c r="D416" s="2" t="s">
        <v>2408</v>
      </c>
      <c r="E416" s="2" t="s">
        <v>615</v>
      </c>
      <c r="F416" s="2" t="s">
        <v>184</v>
      </c>
      <c r="G416" s="2" t="s">
        <v>3159</v>
      </c>
      <c r="H416" s="2" t="s">
        <v>2662</v>
      </c>
      <c r="I416" s="2" t="s">
        <v>31</v>
      </c>
      <c r="J416" s="2" t="s">
        <v>2916</v>
      </c>
      <c r="K416" s="2" t="s">
        <v>371</v>
      </c>
      <c r="L416" s="2" t="s">
        <v>2664</v>
      </c>
      <c r="M416" s="2">
        <v>179.616961</v>
      </c>
      <c r="N416" s="2">
        <v>-16.255586000000001</v>
      </c>
    </row>
    <row r="417" spans="1:14">
      <c r="A417" s="2" t="s">
        <v>84</v>
      </c>
      <c r="B417" s="2" t="s">
        <v>3212</v>
      </c>
      <c r="C417" s="2" t="s">
        <v>3213</v>
      </c>
      <c r="D417" s="2" t="s">
        <v>2427</v>
      </c>
      <c r="E417" s="2" t="s">
        <v>615</v>
      </c>
      <c r="F417" s="2" t="s">
        <v>84</v>
      </c>
      <c r="G417" s="2" t="s">
        <v>3155</v>
      </c>
      <c r="H417" s="2" t="s">
        <v>2662</v>
      </c>
      <c r="I417" s="2" t="s">
        <v>31</v>
      </c>
      <c r="J417" s="2" t="s">
        <v>2916</v>
      </c>
      <c r="K417" s="2" t="s">
        <v>371</v>
      </c>
      <c r="L417" s="2" t="s">
        <v>2664</v>
      </c>
      <c r="M417" s="2">
        <v>179.424117</v>
      </c>
      <c r="N417" s="2">
        <v>-16.495401999999999</v>
      </c>
    </row>
    <row r="418" spans="1:14">
      <c r="A418" s="2" t="s">
        <v>84</v>
      </c>
      <c r="B418" s="2" t="s">
        <v>3214</v>
      </c>
      <c r="C418" s="2" t="s">
        <v>3215</v>
      </c>
      <c r="D418" s="2" t="s">
        <v>2408</v>
      </c>
      <c r="E418" s="2" t="s">
        <v>615</v>
      </c>
      <c r="F418" s="2" t="s">
        <v>80</v>
      </c>
      <c r="G418" s="2" t="s">
        <v>3164</v>
      </c>
      <c r="H418" s="2" t="s">
        <v>2662</v>
      </c>
      <c r="I418" s="2" t="s">
        <v>31</v>
      </c>
      <c r="J418" s="2" t="s">
        <v>2916</v>
      </c>
      <c r="K418" s="2" t="s">
        <v>371</v>
      </c>
      <c r="L418" s="2" t="s">
        <v>2664</v>
      </c>
      <c r="M418" s="2">
        <v>179.25598400000001</v>
      </c>
      <c r="N418" s="2">
        <v>-16.524525000000001</v>
      </c>
    </row>
    <row r="419" spans="1:14">
      <c r="A419" s="2" t="s">
        <v>84</v>
      </c>
      <c r="B419" s="2" t="s">
        <v>3216</v>
      </c>
      <c r="C419" s="2" t="s">
        <v>3217</v>
      </c>
      <c r="D419" s="2" t="s">
        <v>2408</v>
      </c>
      <c r="E419" s="2" t="s">
        <v>615</v>
      </c>
      <c r="F419" s="2" t="s">
        <v>184</v>
      </c>
      <c r="G419" s="2" t="s">
        <v>3159</v>
      </c>
      <c r="H419" s="2" t="s">
        <v>2662</v>
      </c>
      <c r="I419" s="2" t="s">
        <v>31</v>
      </c>
      <c r="J419" s="2" t="s">
        <v>2916</v>
      </c>
      <c r="K419" s="2" t="s">
        <v>371</v>
      </c>
      <c r="L419" s="2" t="s">
        <v>2664</v>
      </c>
      <c r="M419" s="2">
        <v>179.547988</v>
      </c>
      <c r="N419" s="2">
        <v>-16.263867999999999</v>
      </c>
    </row>
    <row r="420" spans="1:14">
      <c r="A420" s="2" t="s">
        <v>84</v>
      </c>
      <c r="B420" s="2" t="s">
        <v>3218</v>
      </c>
      <c r="C420" s="2" t="s">
        <v>3219</v>
      </c>
      <c r="D420" s="2" t="s">
        <v>2427</v>
      </c>
      <c r="E420" s="2" t="s">
        <v>615</v>
      </c>
      <c r="F420" s="2" t="s">
        <v>80</v>
      </c>
      <c r="G420" s="2" t="s">
        <v>3164</v>
      </c>
      <c r="H420" s="2" t="s">
        <v>2662</v>
      </c>
      <c r="I420" s="2" t="s">
        <v>31</v>
      </c>
      <c r="J420" s="2" t="s">
        <v>2916</v>
      </c>
      <c r="K420" s="2" t="s">
        <v>371</v>
      </c>
      <c r="L420" s="2" t="s">
        <v>2664</v>
      </c>
      <c r="M420" s="2">
        <v>179.31104400000001</v>
      </c>
      <c r="N420" s="2">
        <v>-16.418078999999999</v>
      </c>
    </row>
    <row r="421" spans="1:14">
      <c r="A421" s="2" t="s">
        <v>84</v>
      </c>
      <c r="B421" s="2" t="s">
        <v>3220</v>
      </c>
      <c r="C421" s="2" t="s">
        <v>3221</v>
      </c>
      <c r="D421" s="2" t="s">
        <v>2408</v>
      </c>
      <c r="E421" s="2" t="s">
        <v>615</v>
      </c>
      <c r="F421" s="2" t="s">
        <v>184</v>
      </c>
      <c r="G421" s="2" t="s">
        <v>3159</v>
      </c>
      <c r="H421" s="2" t="s">
        <v>2662</v>
      </c>
      <c r="I421" s="2" t="s">
        <v>31</v>
      </c>
      <c r="J421" s="2" t="s">
        <v>2916</v>
      </c>
      <c r="K421" s="2" t="s">
        <v>371</v>
      </c>
      <c r="L421" s="2" t="s">
        <v>2664</v>
      </c>
      <c r="M421" s="2">
        <v>179.448196</v>
      </c>
      <c r="N421" s="2">
        <v>-16.305323000000001</v>
      </c>
    </row>
    <row r="422" spans="1:14">
      <c r="A422" s="2" t="s">
        <v>84</v>
      </c>
      <c r="B422" s="2" t="s">
        <v>3222</v>
      </c>
      <c r="C422" s="2" t="s">
        <v>3223</v>
      </c>
      <c r="D422" s="2" t="s">
        <v>2427</v>
      </c>
      <c r="E422" s="2" t="s">
        <v>615</v>
      </c>
      <c r="F422" s="2" t="s">
        <v>84</v>
      </c>
      <c r="G422" s="2" t="s">
        <v>3155</v>
      </c>
      <c r="H422" s="2" t="s">
        <v>2662</v>
      </c>
      <c r="I422" s="2" t="s">
        <v>31</v>
      </c>
      <c r="J422" s="2" t="s">
        <v>2916</v>
      </c>
      <c r="K422" s="2" t="s">
        <v>371</v>
      </c>
      <c r="L422" s="2" t="s">
        <v>2664</v>
      </c>
      <c r="M422" s="2">
        <v>179.449477</v>
      </c>
      <c r="N422" s="2">
        <v>-16.388853000000001</v>
      </c>
    </row>
    <row r="423" spans="1:14">
      <c r="A423" s="2" t="s">
        <v>84</v>
      </c>
      <c r="B423" s="2" t="s">
        <v>3224</v>
      </c>
      <c r="C423" s="2" t="s">
        <v>3225</v>
      </c>
      <c r="D423" s="2" t="s">
        <v>2427</v>
      </c>
      <c r="E423" s="2" t="s">
        <v>615</v>
      </c>
      <c r="F423" s="2" t="s">
        <v>184</v>
      </c>
      <c r="G423" s="2" t="s">
        <v>3159</v>
      </c>
      <c r="H423" s="2" t="s">
        <v>2662</v>
      </c>
      <c r="I423" s="2" t="s">
        <v>31</v>
      </c>
      <c r="J423" s="2" t="s">
        <v>2916</v>
      </c>
      <c r="K423" s="2" t="s">
        <v>371</v>
      </c>
      <c r="L423" s="2" t="s">
        <v>2664</v>
      </c>
      <c r="M423" s="2">
        <v>179.61981599999999</v>
      </c>
      <c r="N423" s="2">
        <v>-16.286003999999998</v>
      </c>
    </row>
    <row r="424" spans="1:14">
      <c r="A424" s="2" t="s">
        <v>84</v>
      </c>
      <c r="B424" s="2" t="s">
        <v>3226</v>
      </c>
      <c r="C424" s="2" t="s">
        <v>3227</v>
      </c>
      <c r="D424" s="2" t="s">
        <v>2427</v>
      </c>
      <c r="E424" s="2" t="s">
        <v>615</v>
      </c>
      <c r="F424" s="2" t="s">
        <v>80</v>
      </c>
      <c r="G424" s="2" t="s">
        <v>3164</v>
      </c>
      <c r="H424" s="2" t="s">
        <v>2662</v>
      </c>
      <c r="I424" s="2" t="s">
        <v>31</v>
      </c>
      <c r="J424" s="2" t="s">
        <v>2916</v>
      </c>
      <c r="K424" s="2" t="s">
        <v>371</v>
      </c>
      <c r="L424" s="2" t="s">
        <v>2664</v>
      </c>
      <c r="M424" s="2">
        <v>179.316667</v>
      </c>
      <c r="N424" s="2">
        <v>-16.514731999999999</v>
      </c>
    </row>
    <row r="425" spans="1:14">
      <c r="A425" s="2" t="s">
        <v>84</v>
      </c>
      <c r="B425" s="2" t="s">
        <v>3228</v>
      </c>
      <c r="C425" s="2" t="s">
        <v>3229</v>
      </c>
      <c r="D425" s="2" t="s">
        <v>2427</v>
      </c>
      <c r="E425" s="2" t="s">
        <v>615</v>
      </c>
      <c r="F425" s="2" t="s">
        <v>80</v>
      </c>
      <c r="G425" s="2" t="s">
        <v>3164</v>
      </c>
      <c r="H425" s="2" t="s">
        <v>2662</v>
      </c>
      <c r="I425" s="2" t="s">
        <v>31</v>
      </c>
      <c r="J425" s="2" t="s">
        <v>2916</v>
      </c>
      <c r="K425" s="2" t="s">
        <v>371</v>
      </c>
      <c r="L425" s="2" t="s">
        <v>2664</v>
      </c>
      <c r="M425" s="2">
        <v>179.301997</v>
      </c>
      <c r="N425" s="2">
        <v>-16.540842999999999</v>
      </c>
    </row>
    <row r="426" spans="1:14">
      <c r="A426" s="2" t="s">
        <v>84</v>
      </c>
      <c r="B426" s="2" t="s">
        <v>3230</v>
      </c>
      <c r="C426" s="2" t="s">
        <v>3231</v>
      </c>
      <c r="D426" s="2" t="s">
        <v>2408</v>
      </c>
      <c r="E426" s="2" t="s">
        <v>615</v>
      </c>
      <c r="F426" s="2" t="s">
        <v>84</v>
      </c>
      <c r="G426" s="2" t="s">
        <v>3155</v>
      </c>
      <c r="H426" s="2" t="s">
        <v>2662</v>
      </c>
      <c r="I426" s="2" t="s">
        <v>31</v>
      </c>
      <c r="J426" s="2" t="s">
        <v>2916</v>
      </c>
      <c r="K426" s="2" t="s">
        <v>371</v>
      </c>
      <c r="L426" s="2" t="s">
        <v>2664</v>
      </c>
      <c r="M426" s="2">
        <v>179.39160999999999</v>
      </c>
      <c r="N426" s="2">
        <v>-16.499770000000002</v>
      </c>
    </row>
    <row r="427" spans="1:14">
      <c r="A427" s="2" t="s">
        <v>84</v>
      </c>
      <c r="B427" s="2" t="s">
        <v>2730</v>
      </c>
      <c r="C427" s="2" t="s">
        <v>3232</v>
      </c>
      <c r="D427" s="2" t="s">
        <v>2427</v>
      </c>
      <c r="E427" s="2" t="s">
        <v>615</v>
      </c>
      <c r="F427" s="2" t="s">
        <v>84</v>
      </c>
      <c r="G427" s="2" t="s">
        <v>3155</v>
      </c>
      <c r="H427" s="2" t="s">
        <v>2662</v>
      </c>
      <c r="I427" s="2" t="s">
        <v>31</v>
      </c>
      <c r="J427" s="2" t="s">
        <v>2916</v>
      </c>
      <c r="K427" s="2" t="s">
        <v>371</v>
      </c>
      <c r="L427" s="2" t="s">
        <v>2664</v>
      </c>
      <c r="M427" s="2">
        <v>179.403637</v>
      </c>
      <c r="N427" s="2">
        <v>-16.417316</v>
      </c>
    </row>
    <row r="428" spans="1:14">
      <c r="A428" s="2" t="s">
        <v>84</v>
      </c>
      <c r="B428" s="2" t="s">
        <v>3233</v>
      </c>
      <c r="C428" s="2" t="s">
        <v>3234</v>
      </c>
      <c r="D428" s="2" t="s">
        <v>2408</v>
      </c>
      <c r="E428" s="2" t="s">
        <v>615</v>
      </c>
      <c r="F428" s="2" t="s">
        <v>184</v>
      </c>
      <c r="G428" s="2" t="s">
        <v>3159</v>
      </c>
      <c r="H428" s="2" t="s">
        <v>2662</v>
      </c>
      <c r="I428" s="2" t="s">
        <v>31</v>
      </c>
      <c r="J428" s="2" t="s">
        <v>2916</v>
      </c>
      <c r="K428" s="2" t="s">
        <v>371</v>
      </c>
      <c r="L428" s="2" t="s">
        <v>2664</v>
      </c>
      <c r="M428" s="2">
        <v>179.51357999999999</v>
      </c>
      <c r="N428" s="2">
        <v>-16.294053999999999</v>
      </c>
    </row>
    <row r="429" spans="1:14">
      <c r="A429" s="2" t="s">
        <v>84</v>
      </c>
      <c r="B429" s="2" t="s">
        <v>3235</v>
      </c>
      <c r="C429" s="2" t="s">
        <v>3236</v>
      </c>
      <c r="D429" s="2" t="s">
        <v>2408</v>
      </c>
      <c r="E429" s="2" t="s">
        <v>615</v>
      </c>
      <c r="F429" s="2" t="s">
        <v>84</v>
      </c>
      <c r="G429" s="2" t="s">
        <v>3155</v>
      </c>
      <c r="H429" s="2" t="s">
        <v>2662</v>
      </c>
      <c r="I429" s="2" t="s">
        <v>31</v>
      </c>
      <c r="J429" s="2" t="s">
        <v>2916</v>
      </c>
      <c r="K429" s="2" t="s">
        <v>371</v>
      </c>
      <c r="L429" s="2" t="s">
        <v>2664</v>
      </c>
      <c r="M429" s="2">
        <v>179.37538699999999</v>
      </c>
      <c r="N429" s="2">
        <v>-16.367871000000001</v>
      </c>
    </row>
    <row r="430" spans="1:14">
      <c r="A430" s="2" t="s">
        <v>84</v>
      </c>
      <c r="B430" s="2" t="s">
        <v>3237</v>
      </c>
      <c r="C430" s="2" t="s">
        <v>3238</v>
      </c>
      <c r="D430" s="2" t="s">
        <v>2427</v>
      </c>
      <c r="E430" s="2" t="s">
        <v>615</v>
      </c>
      <c r="F430" s="2" t="s">
        <v>84</v>
      </c>
      <c r="G430" s="2" t="s">
        <v>3155</v>
      </c>
      <c r="H430" s="2" t="s">
        <v>2662</v>
      </c>
      <c r="I430" s="2" t="s">
        <v>31</v>
      </c>
      <c r="J430" s="2" t="s">
        <v>2916</v>
      </c>
      <c r="K430" s="2" t="s">
        <v>371</v>
      </c>
      <c r="L430" s="2" t="s">
        <v>2664</v>
      </c>
      <c r="M430" s="2">
        <v>179.405698</v>
      </c>
      <c r="N430" s="2">
        <v>-16.525279000000001</v>
      </c>
    </row>
    <row r="431" spans="1:14">
      <c r="A431" s="2" t="s">
        <v>84</v>
      </c>
      <c r="B431" s="2" t="s">
        <v>80</v>
      </c>
      <c r="C431" s="2" t="s">
        <v>3239</v>
      </c>
      <c r="D431" s="2" t="s">
        <v>2408</v>
      </c>
      <c r="E431" s="2" t="s">
        <v>615</v>
      </c>
      <c r="F431" s="2" t="s">
        <v>80</v>
      </c>
      <c r="G431" s="2" t="s">
        <v>3164</v>
      </c>
      <c r="H431" s="2" t="s">
        <v>2662</v>
      </c>
      <c r="I431" s="2" t="s">
        <v>31</v>
      </c>
      <c r="J431" s="2" t="s">
        <v>2916</v>
      </c>
      <c r="K431" s="2" t="s">
        <v>371</v>
      </c>
      <c r="L431" s="2" t="s">
        <v>2664</v>
      </c>
      <c r="M431" s="2">
        <v>179.32737599999999</v>
      </c>
      <c r="N431" s="2">
        <v>-16.431149999999999</v>
      </c>
    </row>
    <row r="432" spans="1:14">
      <c r="A432" s="2" t="s">
        <v>84</v>
      </c>
      <c r="B432" s="2" t="s">
        <v>3240</v>
      </c>
      <c r="C432" s="2" t="s">
        <v>3241</v>
      </c>
      <c r="D432" s="2" t="s">
        <v>2427</v>
      </c>
      <c r="E432" s="2" t="s">
        <v>615</v>
      </c>
      <c r="F432" s="2" t="s">
        <v>184</v>
      </c>
      <c r="G432" s="2" t="s">
        <v>3159</v>
      </c>
      <c r="H432" s="2" t="s">
        <v>2662</v>
      </c>
      <c r="I432" s="2" t="s">
        <v>31</v>
      </c>
      <c r="J432" s="2" t="s">
        <v>2916</v>
      </c>
      <c r="K432" s="2" t="s">
        <v>371</v>
      </c>
      <c r="L432" s="2" t="s">
        <v>2664</v>
      </c>
      <c r="M432" s="2">
        <v>179.58442199999999</v>
      </c>
      <c r="N432" s="2">
        <v>-16.327451</v>
      </c>
    </row>
    <row r="433" spans="1:14">
      <c r="A433" s="2" t="s">
        <v>84</v>
      </c>
      <c r="B433" s="2" t="s">
        <v>3242</v>
      </c>
      <c r="C433" s="2" t="s">
        <v>3243</v>
      </c>
      <c r="D433" s="2" t="s">
        <v>2427</v>
      </c>
      <c r="E433" s="2" t="s">
        <v>615</v>
      </c>
      <c r="F433" s="2" t="s">
        <v>80</v>
      </c>
      <c r="G433" s="2" t="s">
        <v>3164</v>
      </c>
      <c r="H433" s="2" t="s">
        <v>2662</v>
      </c>
      <c r="I433" s="2" t="s">
        <v>31</v>
      </c>
      <c r="J433" s="2" t="s">
        <v>2916</v>
      </c>
      <c r="K433" s="2" t="s">
        <v>371</v>
      </c>
      <c r="L433" s="2" t="s">
        <v>2664</v>
      </c>
      <c r="M433" s="2">
        <v>179.28940399999999</v>
      </c>
      <c r="N433" s="2">
        <v>-16.551210000000001</v>
      </c>
    </row>
    <row r="434" spans="1:14">
      <c r="A434" s="2" t="s">
        <v>84</v>
      </c>
      <c r="B434" s="2" t="s">
        <v>3244</v>
      </c>
      <c r="C434" s="2" t="s">
        <v>3245</v>
      </c>
      <c r="D434" s="2" t="s">
        <v>2427</v>
      </c>
      <c r="E434" s="2" t="s">
        <v>615</v>
      </c>
      <c r="F434" s="2" t="s">
        <v>80</v>
      </c>
      <c r="G434" s="2" t="s">
        <v>3164</v>
      </c>
      <c r="H434" s="2" t="s">
        <v>2662</v>
      </c>
      <c r="I434" s="2" t="s">
        <v>31</v>
      </c>
      <c r="J434" s="2" t="s">
        <v>2916</v>
      </c>
      <c r="K434" s="2" t="s">
        <v>371</v>
      </c>
      <c r="L434" s="2" t="s">
        <v>2664</v>
      </c>
      <c r="M434" s="2">
        <v>179.31774899999999</v>
      </c>
      <c r="N434" s="2">
        <v>-16.486508000000001</v>
      </c>
    </row>
    <row r="435" spans="1:14">
      <c r="A435" s="2" t="s">
        <v>62</v>
      </c>
      <c r="B435" s="2" t="s">
        <v>3246</v>
      </c>
      <c r="C435" s="2" t="s">
        <v>3247</v>
      </c>
      <c r="D435" s="2" t="s">
        <v>2427</v>
      </c>
      <c r="E435" s="2" t="s">
        <v>595</v>
      </c>
      <c r="F435" s="2" t="s">
        <v>62</v>
      </c>
      <c r="G435" s="2" t="s">
        <v>3248</v>
      </c>
      <c r="H435" s="2" t="s">
        <v>62</v>
      </c>
      <c r="I435" s="2" t="s">
        <v>27</v>
      </c>
      <c r="J435" s="2" t="s">
        <v>2902</v>
      </c>
      <c r="K435" s="2" t="s">
        <v>243</v>
      </c>
      <c r="L435" s="2" t="s">
        <v>2549</v>
      </c>
      <c r="M435" s="2">
        <v>181.19853699999999</v>
      </c>
      <c r="N435" s="2">
        <v>-18.177693999999999</v>
      </c>
    </row>
    <row r="436" spans="1:14">
      <c r="A436" s="2" t="s">
        <v>62</v>
      </c>
      <c r="B436" s="2" t="s">
        <v>3249</v>
      </c>
      <c r="C436" s="2" t="s">
        <v>3250</v>
      </c>
      <c r="D436" s="2" t="s">
        <v>2408</v>
      </c>
      <c r="E436" s="2" t="s">
        <v>595</v>
      </c>
      <c r="F436" s="2" t="s">
        <v>62</v>
      </c>
      <c r="G436" s="2" t="s">
        <v>3248</v>
      </c>
      <c r="H436" s="2" t="s">
        <v>62</v>
      </c>
      <c r="I436" s="2" t="s">
        <v>27</v>
      </c>
      <c r="J436" s="2" t="s">
        <v>2902</v>
      </c>
      <c r="K436" s="2" t="s">
        <v>243</v>
      </c>
      <c r="L436" s="2" t="s">
        <v>2549</v>
      </c>
      <c r="M436" s="2">
        <v>181.18991600000001</v>
      </c>
      <c r="N436" s="2">
        <v>-18.178771000000001</v>
      </c>
    </row>
    <row r="437" spans="1:14">
      <c r="A437" s="2" t="s">
        <v>62</v>
      </c>
      <c r="B437" s="2" t="s">
        <v>3251</v>
      </c>
      <c r="C437" s="2" t="s">
        <v>3252</v>
      </c>
      <c r="D437" s="2" t="s">
        <v>2427</v>
      </c>
      <c r="E437" s="2" t="s">
        <v>595</v>
      </c>
      <c r="F437" s="2" t="s">
        <v>62</v>
      </c>
      <c r="G437" s="2" t="s">
        <v>3248</v>
      </c>
      <c r="H437" s="2" t="s">
        <v>62</v>
      </c>
      <c r="I437" s="2" t="s">
        <v>27</v>
      </c>
      <c r="J437" s="2" t="s">
        <v>2902</v>
      </c>
      <c r="K437" s="2" t="s">
        <v>243</v>
      </c>
      <c r="L437" s="2" t="s">
        <v>2549</v>
      </c>
      <c r="M437" s="2">
        <v>181.24465699999999</v>
      </c>
      <c r="N437" s="2">
        <v>-18.200243</v>
      </c>
    </row>
    <row r="438" spans="1:14">
      <c r="A438" s="2" t="s">
        <v>62</v>
      </c>
      <c r="B438" s="2" t="s">
        <v>152</v>
      </c>
      <c r="C438" s="2" t="s">
        <v>3253</v>
      </c>
      <c r="D438" s="2" t="s">
        <v>2408</v>
      </c>
      <c r="E438" s="2" t="s">
        <v>595</v>
      </c>
      <c r="F438" s="2" t="s">
        <v>62</v>
      </c>
      <c r="G438" s="2" t="s">
        <v>3248</v>
      </c>
      <c r="H438" s="2" t="s">
        <v>62</v>
      </c>
      <c r="I438" s="2" t="s">
        <v>27</v>
      </c>
      <c r="J438" s="2" t="s">
        <v>2902</v>
      </c>
      <c r="K438" s="2" t="s">
        <v>243</v>
      </c>
      <c r="L438" s="2" t="s">
        <v>2549</v>
      </c>
      <c r="M438" s="2">
        <v>181.190493</v>
      </c>
      <c r="N438" s="2">
        <v>-18.235754</v>
      </c>
    </row>
    <row r="439" spans="1:14">
      <c r="A439" s="2" t="s">
        <v>62</v>
      </c>
      <c r="B439" s="2" t="s">
        <v>3254</v>
      </c>
      <c r="C439" s="2" t="s">
        <v>3255</v>
      </c>
      <c r="D439" s="2" t="s">
        <v>2408</v>
      </c>
      <c r="E439" s="2" t="s">
        <v>595</v>
      </c>
      <c r="F439" s="2" t="s">
        <v>62</v>
      </c>
      <c r="G439" s="2" t="s">
        <v>3248</v>
      </c>
      <c r="H439" s="2" t="s">
        <v>62</v>
      </c>
      <c r="I439" s="2" t="s">
        <v>27</v>
      </c>
      <c r="J439" s="2" t="s">
        <v>2902</v>
      </c>
      <c r="K439" s="2" t="s">
        <v>243</v>
      </c>
      <c r="L439" s="2" t="s">
        <v>2549</v>
      </c>
      <c r="M439" s="2">
        <v>181.248987</v>
      </c>
      <c r="N439" s="2">
        <v>-18.202363999999999</v>
      </c>
    </row>
    <row r="440" spans="1:14">
      <c r="A440" s="2" t="s">
        <v>62</v>
      </c>
      <c r="B440" s="2" t="s">
        <v>3256</v>
      </c>
      <c r="C440" s="2" t="s">
        <v>3257</v>
      </c>
      <c r="D440" s="2" t="s">
        <v>2427</v>
      </c>
      <c r="E440" s="2" t="s">
        <v>595</v>
      </c>
      <c r="F440" s="2" t="s">
        <v>62</v>
      </c>
      <c r="G440" s="2" t="s">
        <v>3248</v>
      </c>
      <c r="H440" s="2" t="s">
        <v>62</v>
      </c>
      <c r="I440" s="2" t="s">
        <v>27</v>
      </c>
      <c r="J440" s="2" t="s">
        <v>2902</v>
      </c>
      <c r="K440" s="2" t="s">
        <v>243</v>
      </c>
      <c r="L440" s="2" t="s">
        <v>2549</v>
      </c>
      <c r="M440" s="2">
        <v>181.24371600000001</v>
      </c>
      <c r="N440" s="2">
        <v>-18.225408000000002</v>
      </c>
    </row>
    <row r="441" spans="1:14">
      <c r="A441" s="2" t="s">
        <v>62</v>
      </c>
      <c r="B441" s="2" t="s">
        <v>3258</v>
      </c>
      <c r="C441" s="2" t="s">
        <v>3259</v>
      </c>
      <c r="D441" s="2" t="s">
        <v>2427</v>
      </c>
      <c r="E441" s="2" t="s">
        <v>595</v>
      </c>
      <c r="F441" s="2" t="s">
        <v>62</v>
      </c>
      <c r="G441" s="2" t="s">
        <v>3248</v>
      </c>
      <c r="H441" s="2" t="s">
        <v>62</v>
      </c>
      <c r="I441" s="2" t="s">
        <v>27</v>
      </c>
      <c r="J441" s="2" t="s">
        <v>2902</v>
      </c>
      <c r="K441" s="2" t="s">
        <v>243</v>
      </c>
      <c r="L441" s="2" t="s">
        <v>2549</v>
      </c>
      <c r="M441" s="2">
        <v>181.18231599999999</v>
      </c>
      <c r="N441" s="2">
        <v>-18.232847</v>
      </c>
    </row>
    <row r="442" spans="1:14">
      <c r="A442" s="2" t="s">
        <v>62</v>
      </c>
      <c r="B442" s="2" t="s">
        <v>3260</v>
      </c>
      <c r="C442" s="2" t="s">
        <v>3261</v>
      </c>
      <c r="D442" s="2" t="s">
        <v>2408</v>
      </c>
      <c r="E442" s="2" t="s">
        <v>595</v>
      </c>
      <c r="F442" s="2" t="s">
        <v>62</v>
      </c>
      <c r="G442" s="2" t="s">
        <v>3248</v>
      </c>
      <c r="H442" s="2" t="s">
        <v>62</v>
      </c>
      <c r="I442" s="2" t="s">
        <v>27</v>
      </c>
      <c r="J442" s="2" t="s">
        <v>2902</v>
      </c>
      <c r="K442" s="2" t="s">
        <v>243</v>
      </c>
      <c r="L442" s="2" t="s">
        <v>2549</v>
      </c>
      <c r="M442" s="2">
        <v>181.20783900000001</v>
      </c>
      <c r="N442" s="2">
        <v>-18.179040000000001</v>
      </c>
    </row>
    <row r="443" spans="1:14">
      <c r="A443" s="2" t="s">
        <v>62</v>
      </c>
      <c r="B443" s="2" t="s">
        <v>3262</v>
      </c>
      <c r="C443" s="2" t="s">
        <v>3263</v>
      </c>
      <c r="D443" s="2" t="s">
        <v>2408</v>
      </c>
      <c r="E443" s="2" t="s">
        <v>595</v>
      </c>
      <c r="F443" s="2" t="s">
        <v>62</v>
      </c>
      <c r="G443" s="2" t="s">
        <v>3248</v>
      </c>
      <c r="H443" s="2" t="s">
        <v>62</v>
      </c>
      <c r="I443" s="2" t="s">
        <v>27</v>
      </c>
      <c r="J443" s="2" t="s">
        <v>2902</v>
      </c>
      <c r="K443" s="2" t="s">
        <v>243</v>
      </c>
      <c r="L443" s="2" t="s">
        <v>2549</v>
      </c>
      <c r="M443" s="2">
        <v>181.21594999999999</v>
      </c>
      <c r="N443" s="2">
        <v>-18.240106999999998</v>
      </c>
    </row>
    <row r="444" spans="1:14">
      <c r="A444" s="2" t="s">
        <v>62</v>
      </c>
      <c r="B444" s="2" t="s">
        <v>3264</v>
      </c>
      <c r="C444" s="2" t="s">
        <v>3265</v>
      </c>
      <c r="D444" s="2" t="s">
        <v>2408</v>
      </c>
      <c r="E444" s="2" t="s">
        <v>595</v>
      </c>
      <c r="F444" s="2" t="s">
        <v>62</v>
      </c>
      <c r="G444" s="2" t="s">
        <v>3248</v>
      </c>
      <c r="H444" s="2" t="s">
        <v>62</v>
      </c>
      <c r="I444" s="2" t="s">
        <v>27</v>
      </c>
      <c r="J444" s="2" t="s">
        <v>2902</v>
      </c>
      <c r="K444" s="2" t="s">
        <v>243</v>
      </c>
      <c r="L444" s="2" t="s">
        <v>2549</v>
      </c>
      <c r="M444" s="2">
        <v>181.227002</v>
      </c>
      <c r="N444" s="2">
        <v>-18.235572000000001</v>
      </c>
    </row>
    <row r="445" spans="1:14">
      <c r="A445" s="2" t="s">
        <v>62</v>
      </c>
      <c r="B445" s="2" t="s">
        <v>3266</v>
      </c>
      <c r="C445" s="2" t="s">
        <v>3267</v>
      </c>
      <c r="D445" s="2" t="s">
        <v>2408</v>
      </c>
      <c r="E445" s="2" t="s">
        <v>595</v>
      </c>
      <c r="F445" s="2" t="s">
        <v>62</v>
      </c>
      <c r="G445" s="2" t="s">
        <v>3248</v>
      </c>
      <c r="H445" s="2" t="s">
        <v>62</v>
      </c>
      <c r="I445" s="2" t="s">
        <v>27</v>
      </c>
      <c r="J445" s="2" t="s">
        <v>2902</v>
      </c>
      <c r="K445" s="2" t="s">
        <v>243</v>
      </c>
      <c r="L445" s="2" t="s">
        <v>2549</v>
      </c>
      <c r="M445" s="2">
        <v>181.224616</v>
      </c>
      <c r="N445" s="2">
        <v>-18.190411999999998</v>
      </c>
    </row>
    <row r="446" spans="1:14">
      <c r="A446" s="2" t="s">
        <v>43</v>
      </c>
      <c r="B446" s="2" t="s">
        <v>3268</v>
      </c>
      <c r="C446" s="2" t="s">
        <v>3269</v>
      </c>
      <c r="D446" s="2" t="s">
        <v>2427</v>
      </c>
      <c r="E446" s="2" t="e">
        <v>#N/A</v>
      </c>
      <c r="F446" s="2" t="s">
        <v>23</v>
      </c>
      <c r="G446" s="2" t="s">
        <v>3270</v>
      </c>
      <c r="H446" s="2" t="s">
        <v>2422</v>
      </c>
      <c r="I446" s="2" t="s">
        <v>23</v>
      </c>
      <c r="J446" s="2" t="s">
        <v>2643</v>
      </c>
      <c r="K446" s="2" t="s">
        <v>251</v>
      </c>
      <c r="L446" s="2" t="s">
        <v>2559</v>
      </c>
      <c r="M446" s="2">
        <v>178.42497900000001</v>
      </c>
      <c r="N446" s="2">
        <v>-18.093892</v>
      </c>
    </row>
    <row r="447" spans="1:14">
      <c r="A447" s="2" t="s">
        <v>43</v>
      </c>
      <c r="B447" s="2" t="s">
        <v>3271</v>
      </c>
      <c r="C447" s="2" t="s">
        <v>3272</v>
      </c>
      <c r="D447" s="2" t="s">
        <v>2427</v>
      </c>
      <c r="E447" s="2" t="e">
        <v>#N/A</v>
      </c>
      <c r="F447" s="2" t="s">
        <v>23</v>
      </c>
      <c r="G447" s="2" t="s">
        <v>3270</v>
      </c>
      <c r="H447" s="2" t="s">
        <v>2422</v>
      </c>
      <c r="I447" s="2" t="s">
        <v>23</v>
      </c>
      <c r="J447" s="2" t="s">
        <v>2643</v>
      </c>
      <c r="K447" s="2" t="s">
        <v>251</v>
      </c>
      <c r="L447" s="2" t="s">
        <v>2559</v>
      </c>
      <c r="M447" s="2">
        <v>178.37689700000001</v>
      </c>
      <c r="N447" s="2">
        <v>-18.125719</v>
      </c>
    </row>
    <row r="448" spans="1:14">
      <c r="A448" s="2" t="s">
        <v>43</v>
      </c>
      <c r="B448" s="2" t="s">
        <v>3273</v>
      </c>
      <c r="C448" s="2" t="s">
        <v>3274</v>
      </c>
      <c r="D448" s="2" t="s">
        <v>2427</v>
      </c>
      <c r="E448" s="2" t="e">
        <v>#N/A</v>
      </c>
      <c r="F448" s="2" t="s">
        <v>23</v>
      </c>
      <c r="G448" s="2" t="s">
        <v>3270</v>
      </c>
      <c r="H448" s="2" t="s">
        <v>2422</v>
      </c>
      <c r="I448" s="2" t="s">
        <v>23</v>
      </c>
      <c r="J448" s="2" t="s">
        <v>2643</v>
      </c>
      <c r="K448" s="2" t="s">
        <v>251</v>
      </c>
      <c r="L448" s="2" t="s">
        <v>2559</v>
      </c>
      <c r="M448" s="2">
        <v>178.393227</v>
      </c>
      <c r="N448" s="2">
        <v>-18.102712</v>
      </c>
    </row>
    <row r="449" spans="1:14">
      <c r="A449" s="2" t="s">
        <v>43</v>
      </c>
      <c r="B449" s="2" t="s">
        <v>3275</v>
      </c>
      <c r="C449" s="2" t="s">
        <v>3276</v>
      </c>
      <c r="D449" s="2" t="s">
        <v>2427</v>
      </c>
      <c r="E449" s="2" t="e">
        <v>#N/A</v>
      </c>
      <c r="F449" s="2" t="s">
        <v>23</v>
      </c>
      <c r="G449" s="2" t="s">
        <v>3270</v>
      </c>
      <c r="H449" s="2" t="s">
        <v>2422</v>
      </c>
      <c r="I449" s="2" t="s">
        <v>23</v>
      </c>
      <c r="J449" s="2" t="s">
        <v>2643</v>
      </c>
      <c r="K449" s="2" t="s">
        <v>251</v>
      </c>
      <c r="L449" s="2" t="s">
        <v>2559</v>
      </c>
      <c r="M449" s="2">
        <v>178.42188400000001</v>
      </c>
      <c r="N449" s="2">
        <v>-18.094984</v>
      </c>
    </row>
    <row r="450" spans="1:14">
      <c r="A450" s="2" t="s">
        <v>43</v>
      </c>
      <c r="B450" s="2" t="s">
        <v>3277</v>
      </c>
      <c r="C450" s="2" t="s">
        <v>3278</v>
      </c>
      <c r="D450" s="2" t="s">
        <v>2427</v>
      </c>
      <c r="E450" s="2" t="e">
        <v>#N/A</v>
      </c>
      <c r="F450" s="2" t="s">
        <v>23</v>
      </c>
      <c r="G450" s="2" t="s">
        <v>3270</v>
      </c>
      <c r="H450" s="2" t="s">
        <v>2422</v>
      </c>
      <c r="I450" s="2" t="s">
        <v>23</v>
      </c>
      <c r="J450" s="2" t="s">
        <v>2643</v>
      </c>
      <c r="K450" s="2" t="s">
        <v>251</v>
      </c>
      <c r="L450" s="2" t="s">
        <v>2559</v>
      </c>
      <c r="M450" s="2">
        <v>178.40597600000001</v>
      </c>
      <c r="N450" s="2">
        <v>-18.102247999999999</v>
      </c>
    </row>
    <row r="451" spans="1:14">
      <c r="A451" s="2" t="s">
        <v>43</v>
      </c>
      <c r="B451" s="2" t="s">
        <v>3279</v>
      </c>
      <c r="C451" s="2" t="s">
        <v>3280</v>
      </c>
      <c r="D451" s="2" t="s">
        <v>2427</v>
      </c>
      <c r="E451" s="2" t="e">
        <v>#N/A</v>
      </c>
      <c r="F451" s="2" t="s">
        <v>23</v>
      </c>
      <c r="G451" s="2" t="s">
        <v>3270</v>
      </c>
      <c r="H451" s="2" t="s">
        <v>2422</v>
      </c>
      <c r="I451" s="2" t="s">
        <v>23</v>
      </c>
      <c r="J451" s="2" t="s">
        <v>2643</v>
      </c>
      <c r="K451" s="2" t="s">
        <v>251</v>
      </c>
      <c r="L451" s="2" t="s">
        <v>2559</v>
      </c>
      <c r="M451" s="2">
        <v>178.406384</v>
      </c>
      <c r="N451" s="2">
        <v>-18.104220999999999</v>
      </c>
    </row>
    <row r="452" spans="1:14">
      <c r="A452" s="2" t="s">
        <v>43</v>
      </c>
      <c r="B452" s="2" t="s">
        <v>3281</v>
      </c>
      <c r="C452" s="2" t="s">
        <v>3282</v>
      </c>
      <c r="D452" s="2" t="s">
        <v>2408</v>
      </c>
      <c r="E452" s="2" t="e">
        <v>#N/A</v>
      </c>
      <c r="F452" s="2" t="s">
        <v>23</v>
      </c>
      <c r="G452" s="2" t="s">
        <v>3270</v>
      </c>
      <c r="H452" s="2" t="s">
        <v>2422</v>
      </c>
      <c r="I452" s="2" t="s">
        <v>23</v>
      </c>
      <c r="J452" s="2" t="s">
        <v>2643</v>
      </c>
      <c r="K452" s="2" t="s">
        <v>251</v>
      </c>
      <c r="L452" s="2" t="s">
        <v>2559</v>
      </c>
      <c r="M452" s="2">
        <v>178.360737</v>
      </c>
      <c r="N452" s="2">
        <v>-18.140457999999999</v>
      </c>
    </row>
    <row r="453" spans="1:14">
      <c r="A453" s="2" t="s">
        <v>43</v>
      </c>
      <c r="B453" s="2" t="s">
        <v>3283</v>
      </c>
      <c r="C453" s="2" t="s">
        <v>3284</v>
      </c>
      <c r="D453" s="2" t="s">
        <v>2427</v>
      </c>
      <c r="E453" s="2" t="e">
        <v>#N/A</v>
      </c>
      <c r="F453" s="2" t="s">
        <v>23</v>
      </c>
      <c r="G453" s="2" t="s">
        <v>3270</v>
      </c>
      <c r="H453" s="2" t="s">
        <v>2422</v>
      </c>
      <c r="I453" s="2" t="s">
        <v>23</v>
      </c>
      <c r="J453" s="2" t="s">
        <v>2643</v>
      </c>
      <c r="K453" s="2" t="s">
        <v>251</v>
      </c>
      <c r="L453" s="2" t="s">
        <v>2559</v>
      </c>
      <c r="M453" s="2">
        <v>178.37030100000001</v>
      </c>
      <c r="N453" s="2">
        <v>-18.119168999999999</v>
      </c>
    </row>
    <row r="454" spans="1:14">
      <c r="A454" s="2" t="s">
        <v>43</v>
      </c>
      <c r="B454" s="2" t="s">
        <v>3285</v>
      </c>
      <c r="C454" s="2" t="s">
        <v>3286</v>
      </c>
      <c r="D454" s="2" t="s">
        <v>2427</v>
      </c>
      <c r="E454" s="2" t="e">
        <v>#N/A</v>
      </c>
      <c r="F454" s="2" t="s">
        <v>23</v>
      </c>
      <c r="G454" s="2" t="s">
        <v>3270</v>
      </c>
      <c r="H454" s="2" t="s">
        <v>2422</v>
      </c>
      <c r="I454" s="2" t="s">
        <v>23</v>
      </c>
      <c r="J454" s="2" t="s">
        <v>2643</v>
      </c>
      <c r="K454" s="2" t="s">
        <v>251</v>
      </c>
      <c r="L454" s="2" t="s">
        <v>2559</v>
      </c>
      <c r="M454" s="2">
        <v>178.33141900000001</v>
      </c>
      <c r="N454" s="2">
        <v>-18.116703999999999</v>
      </c>
    </row>
    <row r="455" spans="1:14">
      <c r="A455" s="2" t="s">
        <v>43</v>
      </c>
      <c r="B455" s="2" t="s">
        <v>3287</v>
      </c>
      <c r="C455" s="2" t="s">
        <v>3288</v>
      </c>
      <c r="D455" s="2" t="s">
        <v>2427</v>
      </c>
      <c r="E455" s="2" t="e">
        <v>#N/A</v>
      </c>
      <c r="F455" s="2" t="s">
        <v>23</v>
      </c>
      <c r="G455" s="2" t="s">
        <v>3270</v>
      </c>
      <c r="H455" s="2" t="s">
        <v>2422</v>
      </c>
      <c r="I455" s="2" t="s">
        <v>23</v>
      </c>
      <c r="J455" s="2" t="s">
        <v>2643</v>
      </c>
      <c r="K455" s="2" t="s">
        <v>251</v>
      </c>
      <c r="L455" s="2" t="s">
        <v>2559</v>
      </c>
      <c r="M455" s="2">
        <v>178.36398</v>
      </c>
      <c r="N455" s="2">
        <v>-18.137153999999999</v>
      </c>
    </row>
    <row r="456" spans="1:14">
      <c r="A456" s="2" t="s">
        <v>43</v>
      </c>
      <c r="B456" s="2" t="s">
        <v>3289</v>
      </c>
      <c r="C456" s="2" t="s">
        <v>3290</v>
      </c>
      <c r="D456" s="2" t="s">
        <v>2427</v>
      </c>
      <c r="E456" s="2" t="e">
        <v>#N/A</v>
      </c>
      <c r="F456" s="2" t="s">
        <v>23</v>
      </c>
      <c r="G456" s="2" t="s">
        <v>3270</v>
      </c>
      <c r="H456" s="2" t="s">
        <v>2422</v>
      </c>
      <c r="I456" s="2" t="s">
        <v>23</v>
      </c>
      <c r="J456" s="2" t="s">
        <v>2643</v>
      </c>
      <c r="K456" s="2" t="s">
        <v>251</v>
      </c>
      <c r="L456" s="2" t="s">
        <v>2559</v>
      </c>
      <c r="M456" s="2">
        <v>178.42658499999999</v>
      </c>
      <c r="N456" s="2">
        <v>-18.108381000000001</v>
      </c>
    </row>
    <row r="457" spans="1:14">
      <c r="A457" s="2" t="s">
        <v>43</v>
      </c>
      <c r="B457" s="2" t="s">
        <v>3291</v>
      </c>
      <c r="C457" s="2" t="s">
        <v>3292</v>
      </c>
      <c r="D457" s="2" t="s">
        <v>2427</v>
      </c>
      <c r="E457" s="2" t="e">
        <v>#N/A</v>
      </c>
      <c r="F457" s="2" t="s">
        <v>23</v>
      </c>
      <c r="G457" s="2" t="s">
        <v>3270</v>
      </c>
      <c r="H457" s="2" t="s">
        <v>2422</v>
      </c>
      <c r="I457" s="2" t="s">
        <v>23</v>
      </c>
      <c r="J457" s="2" t="s">
        <v>2643</v>
      </c>
      <c r="K457" s="2" t="s">
        <v>251</v>
      </c>
      <c r="L457" s="2" t="s">
        <v>2559</v>
      </c>
      <c r="M457" s="2">
        <v>178.336929</v>
      </c>
      <c r="N457" s="2">
        <v>-18.116206999999999</v>
      </c>
    </row>
    <row r="458" spans="1:14">
      <c r="A458" s="2" t="s">
        <v>43</v>
      </c>
      <c r="B458" s="2" t="s">
        <v>3293</v>
      </c>
      <c r="C458" s="2" t="s">
        <v>3294</v>
      </c>
      <c r="D458" s="2" t="s">
        <v>2427</v>
      </c>
      <c r="E458" s="2" t="e">
        <v>#N/A</v>
      </c>
      <c r="F458" s="2" t="s">
        <v>23</v>
      </c>
      <c r="G458" s="2" t="s">
        <v>3270</v>
      </c>
      <c r="H458" s="2" t="s">
        <v>2422</v>
      </c>
      <c r="I458" s="2" t="s">
        <v>23</v>
      </c>
      <c r="J458" s="2" t="s">
        <v>2643</v>
      </c>
      <c r="K458" s="2" t="s">
        <v>251</v>
      </c>
      <c r="L458" s="2" t="s">
        <v>2559</v>
      </c>
      <c r="M458" s="2">
        <v>178.371116</v>
      </c>
      <c r="N458" s="2">
        <v>-18.133911000000001</v>
      </c>
    </row>
    <row r="459" spans="1:14">
      <c r="A459" s="2" t="s">
        <v>43</v>
      </c>
      <c r="B459" s="2" t="s">
        <v>3295</v>
      </c>
      <c r="C459" s="2" t="s">
        <v>3296</v>
      </c>
      <c r="D459" s="2" t="s">
        <v>2427</v>
      </c>
      <c r="E459" s="2" t="e">
        <v>#N/A</v>
      </c>
      <c r="F459" s="2" t="s">
        <v>23</v>
      </c>
      <c r="G459" s="2" t="s">
        <v>3270</v>
      </c>
      <c r="H459" s="2" t="s">
        <v>2422</v>
      </c>
      <c r="I459" s="2" t="s">
        <v>23</v>
      </c>
      <c r="J459" s="2" t="s">
        <v>2643</v>
      </c>
      <c r="K459" s="2" t="s">
        <v>251</v>
      </c>
      <c r="L459" s="2" t="s">
        <v>2559</v>
      </c>
      <c r="M459" s="2">
        <v>178.40048899999999</v>
      </c>
      <c r="N459" s="2">
        <v>-18.108556</v>
      </c>
    </row>
    <row r="460" spans="1:14">
      <c r="A460" s="2" t="s">
        <v>43</v>
      </c>
      <c r="B460" s="2" t="s">
        <v>3297</v>
      </c>
      <c r="C460" s="2" t="s">
        <v>3298</v>
      </c>
      <c r="D460" s="2" t="s">
        <v>2427</v>
      </c>
      <c r="E460" s="2" t="e">
        <v>#N/A</v>
      </c>
      <c r="F460" s="2" t="s">
        <v>23</v>
      </c>
      <c r="G460" s="2" t="s">
        <v>3270</v>
      </c>
      <c r="H460" s="2" t="s">
        <v>2422</v>
      </c>
      <c r="I460" s="2" t="s">
        <v>23</v>
      </c>
      <c r="J460" s="2" t="s">
        <v>2643</v>
      </c>
      <c r="K460" s="2" t="s">
        <v>251</v>
      </c>
      <c r="L460" s="2" t="s">
        <v>2559</v>
      </c>
      <c r="M460" s="2">
        <v>178.36971199999999</v>
      </c>
      <c r="N460" s="2">
        <v>-18.133279999999999</v>
      </c>
    </row>
    <row r="461" spans="1:14">
      <c r="A461" s="2" t="s">
        <v>43</v>
      </c>
      <c r="B461" s="2" t="s">
        <v>3299</v>
      </c>
      <c r="C461" s="2" t="s">
        <v>3300</v>
      </c>
      <c r="D461" s="2" t="s">
        <v>2427</v>
      </c>
      <c r="E461" s="2" t="e">
        <v>#N/A</v>
      </c>
      <c r="F461" s="2" t="s">
        <v>23</v>
      </c>
      <c r="G461" s="2" t="s">
        <v>3270</v>
      </c>
      <c r="H461" s="2" t="s">
        <v>2422</v>
      </c>
      <c r="I461" s="2" t="s">
        <v>23</v>
      </c>
      <c r="J461" s="2" t="s">
        <v>2643</v>
      </c>
      <c r="K461" s="2" t="s">
        <v>251</v>
      </c>
      <c r="L461" s="2" t="s">
        <v>2559</v>
      </c>
      <c r="M461" s="2">
        <v>178.373661</v>
      </c>
      <c r="N461" s="2">
        <v>-18.110105999999998</v>
      </c>
    </row>
    <row r="462" spans="1:14">
      <c r="A462" s="2" t="s">
        <v>43</v>
      </c>
      <c r="B462" s="2" t="s">
        <v>3301</v>
      </c>
      <c r="C462" s="2" t="s">
        <v>3302</v>
      </c>
      <c r="D462" s="2" t="s">
        <v>2427</v>
      </c>
      <c r="E462" s="2" t="e">
        <v>#N/A</v>
      </c>
      <c r="F462" s="2" t="s">
        <v>23</v>
      </c>
      <c r="G462" s="2" t="s">
        <v>3270</v>
      </c>
      <c r="H462" s="2" t="s">
        <v>2422</v>
      </c>
      <c r="I462" s="2" t="s">
        <v>23</v>
      </c>
      <c r="J462" s="2" t="s">
        <v>2643</v>
      </c>
      <c r="K462" s="2" t="s">
        <v>251</v>
      </c>
      <c r="L462" s="2" t="s">
        <v>2559</v>
      </c>
      <c r="M462" s="2">
        <v>178.400541</v>
      </c>
      <c r="N462" s="2">
        <v>-18.10117</v>
      </c>
    </row>
    <row r="463" spans="1:14">
      <c r="A463" s="2" t="s">
        <v>43</v>
      </c>
      <c r="B463" s="2" t="s">
        <v>3303</v>
      </c>
      <c r="C463" s="2" t="s">
        <v>3304</v>
      </c>
      <c r="D463" s="2" t="s">
        <v>2408</v>
      </c>
      <c r="E463" s="2" t="e">
        <v>#N/A</v>
      </c>
      <c r="F463" s="2" t="s">
        <v>23</v>
      </c>
      <c r="G463" s="2" t="s">
        <v>3270</v>
      </c>
      <c r="H463" s="2" t="s">
        <v>2422</v>
      </c>
      <c r="I463" s="2" t="s">
        <v>23</v>
      </c>
      <c r="J463" s="2" t="s">
        <v>2643</v>
      </c>
      <c r="K463" s="2" t="s">
        <v>251</v>
      </c>
      <c r="L463" s="2" t="s">
        <v>2559</v>
      </c>
      <c r="M463" s="2">
        <v>178.414162</v>
      </c>
      <c r="N463" s="2">
        <v>-18.115634</v>
      </c>
    </row>
    <row r="464" spans="1:14">
      <c r="A464" s="2" t="s">
        <v>43</v>
      </c>
      <c r="B464" s="2" t="s">
        <v>3305</v>
      </c>
      <c r="C464" s="2" t="s">
        <v>3306</v>
      </c>
      <c r="D464" s="2" t="s">
        <v>2427</v>
      </c>
      <c r="E464" s="2" t="e">
        <v>#N/A</v>
      </c>
      <c r="F464" s="2" t="s">
        <v>23</v>
      </c>
      <c r="G464" s="2" t="s">
        <v>3270</v>
      </c>
      <c r="H464" s="2" t="s">
        <v>2422</v>
      </c>
      <c r="I464" s="2" t="s">
        <v>23</v>
      </c>
      <c r="J464" s="2" t="s">
        <v>2643</v>
      </c>
      <c r="K464" s="2" t="s">
        <v>251</v>
      </c>
      <c r="L464" s="2" t="s">
        <v>2559</v>
      </c>
      <c r="M464" s="2">
        <v>178.352014</v>
      </c>
      <c r="N464" s="2">
        <v>-18.118141000000001</v>
      </c>
    </row>
    <row r="465" spans="1:14">
      <c r="A465" s="2" t="s">
        <v>43</v>
      </c>
      <c r="B465" s="2" t="s">
        <v>3307</v>
      </c>
      <c r="C465" s="2" t="s">
        <v>3308</v>
      </c>
      <c r="D465" s="2" t="s">
        <v>2427</v>
      </c>
      <c r="E465" s="2" t="e">
        <v>#N/A</v>
      </c>
      <c r="F465" s="2" t="s">
        <v>23</v>
      </c>
      <c r="G465" s="2" t="s">
        <v>3270</v>
      </c>
      <c r="H465" s="2" t="s">
        <v>2422</v>
      </c>
      <c r="I465" s="2" t="s">
        <v>23</v>
      </c>
      <c r="J465" s="2" t="s">
        <v>2643</v>
      </c>
      <c r="K465" s="2" t="s">
        <v>251</v>
      </c>
      <c r="L465" s="2" t="s">
        <v>2559</v>
      </c>
      <c r="M465" s="2">
        <v>178.364239</v>
      </c>
      <c r="N465" s="2">
        <v>-18.113074999999998</v>
      </c>
    </row>
    <row r="466" spans="1:14">
      <c r="A466" s="2" t="s">
        <v>43</v>
      </c>
      <c r="B466" s="2" t="s">
        <v>3307</v>
      </c>
      <c r="C466" s="2" t="s">
        <v>3309</v>
      </c>
      <c r="D466" s="2" t="s">
        <v>2427</v>
      </c>
      <c r="E466" s="2" t="e">
        <v>#N/A</v>
      </c>
      <c r="F466" s="2" t="s">
        <v>23</v>
      </c>
      <c r="G466" s="2" t="s">
        <v>3270</v>
      </c>
      <c r="H466" s="2" t="s">
        <v>2422</v>
      </c>
      <c r="I466" s="2" t="s">
        <v>23</v>
      </c>
      <c r="J466" s="2" t="s">
        <v>2643</v>
      </c>
      <c r="K466" s="2" t="s">
        <v>251</v>
      </c>
      <c r="L466" s="2" t="s">
        <v>2559</v>
      </c>
      <c r="M466" s="2">
        <v>178.360139</v>
      </c>
      <c r="N466" s="2">
        <v>-18.115010000000002</v>
      </c>
    </row>
    <row r="467" spans="1:14">
      <c r="A467" s="2" t="s">
        <v>43</v>
      </c>
      <c r="B467" s="2" t="s">
        <v>193</v>
      </c>
      <c r="C467" s="2" t="s">
        <v>3310</v>
      </c>
      <c r="D467" s="2" t="s">
        <v>2427</v>
      </c>
      <c r="E467" s="2" t="e">
        <v>#N/A</v>
      </c>
      <c r="F467" s="2" t="s">
        <v>23</v>
      </c>
      <c r="G467" s="2" t="s">
        <v>3270</v>
      </c>
      <c r="H467" s="2" t="s">
        <v>2422</v>
      </c>
      <c r="I467" s="2" t="s">
        <v>23</v>
      </c>
      <c r="J467" s="2" t="s">
        <v>2643</v>
      </c>
      <c r="K467" s="2" t="s">
        <v>251</v>
      </c>
      <c r="L467" s="2" t="s">
        <v>2559</v>
      </c>
      <c r="M467" s="2">
        <v>178.421943</v>
      </c>
      <c r="N467" s="2">
        <v>-18.111975000000001</v>
      </c>
    </row>
    <row r="468" spans="1:14">
      <c r="A468" s="2" t="s">
        <v>43</v>
      </c>
      <c r="B468" s="2" t="s">
        <v>3311</v>
      </c>
      <c r="C468" s="2" t="s">
        <v>3312</v>
      </c>
      <c r="D468" s="2" t="s">
        <v>2427</v>
      </c>
      <c r="E468" s="2" t="e">
        <v>#N/A</v>
      </c>
      <c r="F468" s="2" t="s">
        <v>23</v>
      </c>
      <c r="G468" s="2" t="s">
        <v>3270</v>
      </c>
      <c r="H468" s="2" t="s">
        <v>2422</v>
      </c>
      <c r="I468" s="2" t="s">
        <v>23</v>
      </c>
      <c r="J468" s="2" t="s">
        <v>2643</v>
      </c>
      <c r="K468" s="2" t="s">
        <v>251</v>
      </c>
      <c r="L468" s="2" t="s">
        <v>2559</v>
      </c>
      <c r="M468" s="2">
        <v>178.371298</v>
      </c>
      <c r="N468" s="2">
        <v>-18.118151999999998</v>
      </c>
    </row>
    <row r="469" spans="1:14">
      <c r="A469" s="2" t="s">
        <v>43</v>
      </c>
      <c r="B469" s="2" t="s">
        <v>3313</v>
      </c>
      <c r="C469" s="2" t="s">
        <v>3314</v>
      </c>
      <c r="D469" s="2" t="s">
        <v>2427</v>
      </c>
      <c r="E469" s="2" t="e">
        <v>#N/A</v>
      </c>
      <c r="F469" s="2" t="s">
        <v>23</v>
      </c>
      <c r="G469" s="2" t="s">
        <v>3270</v>
      </c>
      <c r="H469" s="2" t="s">
        <v>2422</v>
      </c>
      <c r="I469" s="2" t="s">
        <v>23</v>
      </c>
      <c r="J469" s="2" t="s">
        <v>2643</v>
      </c>
      <c r="K469" s="2" t="s">
        <v>251</v>
      </c>
      <c r="L469" s="2" t="s">
        <v>2559</v>
      </c>
      <c r="M469" s="2">
        <v>178.32858400000001</v>
      </c>
      <c r="N469" s="2">
        <v>-18.114086</v>
      </c>
    </row>
    <row r="470" spans="1:14">
      <c r="A470" s="2" t="s">
        <v>43</v>
      </c>
      <c r="B470" s="2" t="s">
        <v>3315</v>
      </c>
      <c r="C470" s="2" t="s">
        <v>3316</v>
      </c>
      <c r="D470" s="2" t="s">
        <v>2427</v>
      </c>
      <c r="E470" s="2" t="e">
        <v>#N/A</v>
      </c>
      <c r="F470" s="2" t="s">
        <v>23</v>
      </c>
      <c r="G470" s="2" t="s">
        <v>3270</v>
      </c>
      <c r="H470" s="2" t="s">
        <v>2422</v>
      </c>
      <c r="I470" s="2" t="s">
        <v>23</v>
      </c>
      <c r="J470" s="2" t="s">
        <v>2643</v>
      </c>
      <c r="K470" s="2" t="s">
        <v>251</v>
      </c>
      <c r="L470" s="2" t="s">
        <v>2559</v>
      </c>
      <c r="M470" s="2">
        <v>178.42018999999999</v>
      </c>
      <c r="N470" s="2">
        <v>-18.111091999999999</v>
      </c>
    </row>
    <row r="471" spans="1:14">
      <c r="A471" s="2" t="s">
        <v>43</v>
      </c>
      <c r="B471" s="2" t="s">
        <v>3317</v>
      </c>
      <c r="C471" s="2" t="s">
        <v>3318</v>
      </c>
      <c r="D471" s="2" t="s">
        <v>2427</v>
      </c>
      <c r="E471" s="2" t="e">
        <v>#N/A</v>
      </c>
      <c r="F471" s="2" t="s">
        <v>23</v>
      </c>
      <c r="G471" s="2" t="s">
        <v>3270</v>
      </c>
      <c r="H471" s="2" t="s">
        <v>2422</v>
      </c>
      <c r="I471" s="2" t="s">
        <v>23</v>
      </c>
      <c r="J471" s="2" t="s">
        <v>2643</v>
      </c>
      <c r="K471" s="2" t="s">
        <v>251</v>
      </c>
      <c r="L471" s="2" t="s">
        <v>2559</v>
      </c>
      <c r="M471" s="2">
        <v>178.346835</v>
      </c>
      <c r="N471" s="2">
        <v>-18.124071000000001</v>
      </c>
    </row>
    <row r="472" spans="1:14">
      <c r="A472" s="2" t="s">
        <v>43</v>
      </c>
      <c r="B472" s="2" t="s">
        <v>3319</v>
      </c>
      <c r="C472" s="2" t="s">
        <v>3320</v>
      </c>
      <c r="D472" s="2" t="s">
        <v>2408</v>
      </c>
      <c r="E472" s="2" t="e">
        <v>#N/A</v>
      </c>
      <c r="F472" s="2" t="s">
        <v>23</v>
      </c>
      <c r="G472" s="2" t="s">
        <v>3270</v>
      </c>
      <c r="H472" s="2" t="s">
        <v>2422</v>
      </c>
      <c r="I472" s="2" t="s">
        <v>23</v>
      </c>
      <c r="J472" s="2" t="s">
        <v>2643</v>
      </c>
      <c r="K472" s="2" t="s">
        <v>251</v>
      </c>
      <c r="L472" s="2" t="s">
        <v>2559</v>
      </c>
      <c r="M472" s="2">
        <v>178.36879500000001</v>
      </c>
      <c r="N472" s="2">
        <v>-18.134136000000002</v>
      </c>
    </row>
    <row r="473" spans="1:14">
      <c r="A473" s="2" t="s">
        <v>63</v>
      </c>
      <c r="B473" s="2" t="s">
        <v>3321</v>
      </c>
      <c r="C473" s="2" t="s">
        <v>3322</v>
      </c>
      <c r="D473" s="2" t="s">
        <v>2427</v>
      </c>
      <c r="E473" s="2" t="e">
        <v>#N/A</v>
      </c>
      <c r="F473" s="2" t="s">
        <v>64</v>
      </c>
      <c r="G473" s="2" t="s">
        <v>3323</v>
      </c>
      <c r="H473" s="2" t="s">
        <v>3324</v>
      </c>
      <c r="I473" s="2" t="s">
        <v>27</v>
      </c>
      <c r="J473" s="2" t="s">
        <v>2902</v>
      </c>
      <c r="K473" s="2" t="s">
        <v>243</v>
      </c>
      <c r="L473" s="2" t="s">
        <v>2549</v>
      </c>
      <c r="M473" s="2">
        <v>180.84876600000001</v>
      </c>
      <c r="N473" s="2">
        <v>-17.445108999999999</v>
      </c>
    </row>
    <row r="474" spans="1:14">
      <c r="A474" s="2" t="s">
        <v>63</v>
      </c>
      <c r="B474" s="2" t="s">
        <v>3325</v>
      </c>
      <c r="C474" s="2" t="s">
        <v>3326</v>
      </c>
      <c r="D474" s="2" t="s">
        <v>2427</v>
      </c>
      <c r="E474" s="2" t="e">
        <v>#N/A</v>
      </c>
      <c r="F474" s="2" t="s">
        <v>64</v>
      </c>
      <c r="G474" s="2" t="s">
        <v>3323</v>
      </c>
      <c r="H474" s="2" t="s">
        <v>2758</v>
      </c>
      <c r="I474" s="2" t="s">
        <v>27</v>
      </c>
      <c r="J474" s="2" t="s">
        <v>2902</v>
      </c>
      <c r="K474" s="2" t="s">
        <v>243</v>
      </c>
      <c r="L474" s="2" t="s">
        <v>2549</v>
      </c>
      <c r="M474" s="2">
        <v>180.85406699999999</v>
      </c>
      <c r="N474" s="2">
        <v>-17.251562</v>
      </c>
    </row>
    <row r="475" spans="1:14">
      <c r="A475" s="2" t="s">
        <v>63</v>
      </c>
      <c r="B475" s="2" t="s">
        <v>3327</v>
      </c>
      <c r="C475" s="2" t="s">
        <v>3328</v>
      </c>
      <c r="D475" s="2" t="s">
        <v>2427</v>
      </c>
      <c r="E475" s="2" t="e">
        <v>#N/A</v>
      </c>
      <c r="F475" s="2" t="s">
        <v>64</v>
      </c>
      <c r="G475" s="2" t="s">
        <v>3323</v>
      </c>
      <c r="H475" s="2" t="s">
        <v>3324</v>
      </c>
      <c r="I475" s="2" t="s">
        <v>27</v>
      </c>
      <c r="J475" s="2" t="s">
        <v>2902</v>
      </c>
      <c r="K475" s="2" t="s">
        <v>243</v>
      </c>
      <c r="L475" s="2" t="s">
        <v>2549</v>
      </c>
      <c r="M475" s="2">
        <v>180.83265800000001</v>
      </c>
      <c r="N475" s="2">
        <v>-17.4268</v>
      </c>
    </row>
    <row r="476" spans="1:14">
      <c r="A476" s="2" t="s">
        <v>70</v>
      </c>
      <c r="B476" s="2" t="s">
        <v>2746</v>
      </c>
      <c r="C476" s="2" t="s">
        <v>3329</v>
      </c>
      <c r="D476" s="2" t="s">
        <v>2427</v>
      </c>
      <c r="E476" s="2" t="e">
        <v>#N/A</v>
      </c>
      <c r="F476" s="2" t="s">
        <v>152</v>
      </c>
      <c r="G476" s="2" t="s">
        <v>3330</v>
      </c>
      <c r="H476" s="2" t="s">
        <v>2323</v>
      </c>
      <c r="I476" s="2" t="s">
        <v>28</v>
      </c>
      <c r="J476" s="2" t="s">
        <v>2548</v>
      </c>
      <c r="K476" s="2" t="s">
        <v>243</v>
      </c>
      <c r="L476" s="2" t="s">
        <v>2549</v>
      </c>
      <c r="M476" s="2">
        <v>178.95490799999999</v>
      </c>
      <c r="N476" s="2">
        <v>-17.443394000000001</v>
      </c>
    </row>
    <row r="477" spans="1:14">
      <c r="A477" s="2" t="s">
        <v>70</v>
      </c>
      <c r="B477" s="2" t="s">
        <v>134</v>
      </c>
      <c r="C477" s="2" t="s">
        <v>3331</v>
      </c>
      <c r="D477" s="2" t="s">
        <v>2427</v>
      </c>
      <c r="E477" s="2" t="e">
        <v>#N/A</v>
      </c>
      <c r="F477" s="2" t="s">
        <v>152</v>
      </c>
      <c r="G477" s="2" t="s">
        <v>3330</v>
      </c>
      <c r="H477" s="2" t="s">
        <v>2323</v>
      </c>
      <c r="I477" s="2" t="s">
        <v>28</v>
      </c>
      <c r="J477" s="2" t="s">
        <v>2548</v>
      </c>
      <c r="K477" s="2" t="s">
        <v>243</v>
      </c>
      <c r="L477" s="2" t="s">
        <v>2549</v>
      </c>
      <c r="M477" s="2">
        <v>178.96293</v>
      </c>
      <c r="N477" s="2">
        <v>-17.464345999999999</v>
      </c>
    </row>
    <row r="478" spans="1:14">
      <c r="A478" s="2" t="s">
        <v>70</v>
      </c>
      <c r="B478" s="2" t="s">
        <v>177</v>
      </c>
      <c r="C478" s="2" t="s">
        <v>3332</v>
      </c>
      <c r="D478" s="2" t="s">
        <v>2408</v>
      </c>
      <c r="E478" s="2" t="e">
        <v>#N/A</v>
      </c>
      <c r="F478" s="2" t="s">
        <v>177</v>
      </c>
      <c r="G478" s="2" t="s">
        <v>3333</v>
      </c>
      <c r="H478" s="2" t="s">
        <v>177</v>
      </c>
      <c r="I478" s="2" t="s">
        <v>28</v>
      </c>
      <c r="J478" s="2" t="s">
        <v>2548</v>
      </c>
      <c r="K478" s="2" t="s">
        <v>243</v>
      </c>
      <c r="L478" s="2" t="s">
        <v>2549</v>
      </c>
      <c r="M478" s="2">
        <v>178.98595599999999</v>
      </c>
      <c r="N478" s="2">
        <v>-17.600826999999999</v>
      </c>
    </row>
    <row r="479" spans="1:14">
      <c r="A479" s="2" t="s">
        <v>36</v>
      </c>
      <c r="B479" s="2" t="s">
        <v>3334</v>
      </c>
      <c r="C479" s="2" t="s">
        <v>3335</v>
      </c>
      <c r="D479" s="2" t="s">
        <v>2408</v>
      </c>
      <c r="E479" s="2" t="s">
        <v>626</v>
      </c>
      <c r="F479" s="2" t="s">
        <v>649</v>
      </c>
      <c r="G479" s="2" t="s">
        <v>3336</v>
      </c>
      <c r="H479" s="2" t="s">
        <v>2422</v>
      </c>
      <c r="I479" s="2" t="s">
        <v>21</v>
      </c>
      <c r="J479" s="2" t="s">
        <v>3337</v>
      </c>
      <c r="K479" s="2" t="s">
        <v>251</v>
      </c>
      <c r="L479" s="2" t="s">
        <v>2559</v>
      </c>
      <c r="M479" s="2">
        <v>178.34949599999999</v>
      </c>
      <c r="N479" s="2">
        <v>-17.883533</v>
      </c>
    </row>
    <row r="480" spans="1:14">
      <c r="A480" s="2" t="s">
        <v>36</v>
      </c>
      <c r="B480" s="2" t="s">
        <v>3338</v>
      </c>
      <c r="C480" s="2" t="s">
        <v>3339</v>
      </c>
      <c r="D480" s="2" t="s">
        <v>2427</v>
      </c>
      <c r="E480" s="2" t="s">
        <v>626</v>
      </c>
      <c r="F480" s="2" t="s">
        <v>146</v>
      </c>
      <c r="G480" s="2" t="s">
        <v>3340</v>
      </c>
      <c r="H480" s="2" t="s">
        <v>2422</v>
      </c>
      <c r="I480" s="2" t="s">
        <v>21</v>
      </c>
      <c r="J480" s="2" t="s">
        <v>3337</v>
      </c>
      <c r="K480" s="2" t="s">
        <v>251</v>
      </c>
      <c r="L480" s="2" t="s">
        <v>2559</v>
      </c>
      <c r="M480" s="2">
        <v>178.38266999999999</v>
      </c>
      <c r="N480" s="2">
        <v>-17.896934000000002</v>
      </c>
    </row>
    <row r="481" spans="1:14">
      <c r="A481" s="2" t="s">
        <v>36</v>
      </c>
      <c r="B481" s="2" t="s">
        <v>640</v>
      </c>
      <c r="C481" s="2" t="s">
        <v>3341</v>
      </c>
      <c r="D481" s="2" t="s">
        <v>2408</v>
      </c>
      <c r="E481" s="2" t="s">
        <v>626</v>
      </c>
      <c r="F481" s="2" t="s">
        <v>640</v>
      </c>
      <c r="G481" s="2" t="s">
        <v>3342</v>
      </c>
      <c r="H481" s="2" t="s">
        <v>2422</v>
      </c>
      <c r="I481" s="2" t="s">
        <v>21</v>
      </c>
      <c r="J481" s="2" t="s">
        <v>3337</v>
      </c>
      <c r="K481" s="2" t="s">
        <v>251</v>
      </c>
      <c r="L481" s="2" t="s">
        <v>2559</v>
      </c>
      <c r="M481" s="2">
        <v>178.35945000000001</v>
      </c>
      <c r="N481" s="2">
        <v>-17.841069000000001</v>
      </c>
    </row>
    <row r="482" spans="1:14">
      <c r="A482" s="2" t="s">
        <v>36</v>
      </c>
      <c r="B482" s="2" t="s">
        <v>3343</v>
      </c>
      <c r="C482" s="2" t="s">
        <v>3344</v>
      </c>
      <c r="D482" s="2" t="s">
        <v>2427</v>
      </c>
      <c r="E482" s="2" t="s">
        <v>626</v>
      </c>
      <c r="F482" s="2" t="s">
        <v>649</v>
      </c>
      <c r="G482" s="2" t="s">
        <v>3336</v>
      </c>
      <c r="H482" s="2" t="s">
        <v>2422</v>
      </c>
      <c r="I482" s="2" t="s">
        <v>21</v>
      </c>
      <c r="J482" s="2" t="s">
        <v>3337</v>
      </c>
      <c r="K482" s="2" t="s">
        <v>251</v>
      </c>
      <c r="L482" s="2" t="s">
        <v>2559</v>
      </c>
      <c r="M482" s="2">
        <v>178.36976200000001</v>
      </c>
      <c r="N482" s="2">
        <v>-17.918721000000001</v>
      </c>
    </row>
    <row r="483" spans="1:14">
      <c r="A483" s="2" t="s">
        <v>36</v>
      </c>
      <c r="B483" s="2" t="s">
        <v>3345</v>
      </c>
      <c r="C483" s="2" t="s">
        <v>3346</v>
      </c>
      <c r="D483" s="2" t="s">
        <v>2427</v>
      </c>
      <c r="E483" s="2" t="s">
        <v>626</v>
      </c>
      <c r="F483" s="2" t="s">
        <v>146</v>
      </c>
      <c r="G483" s="2" t="s">
        <v>3340</v>
      </c>
      <c r="H483" s="2" t="s">
        <v>2422</v>
      </c>
      <c r="I483" s="2" t="s">
        <v>21</v>
      </c>
      <c r="J483" s="2" t="s">
        <v>3337</v>
      </c>
      <c r="K483" s="2" t="s">
        <v>251</v>
      </c>
      <c r="L483" s="2" t="s">
        <v>2559</v>
      </c>
      <c r="M483" s="2">
        <v>178.39739399999999</v>
      </c>
      <c r="N483" s="2">
        <v>-17.863723</v>
      </c>
    </row>
    <row r="484" spans="1:14">
      <c r="A484" s="2" t="s">
        <v>36</v>
      </c>
      <c r="B484" s="2" t="s">
        <v>3347</v>
      </c>
      <c r="C484" s="2" t="s">
        <v>3348</v>
      </c>
      <c r="D484" s="2" t="s">
        <v>2408</v>
      </c>
      <c r="E484" s="2" t="s">
        <v>626</v>
      </c>
      <c r="F484" s="2" t="s">
        <v>656</v>
      </c>
      <c r="G484" s="2" t="s">
        <v>3349</v>
      </c>
      <c r="H484" s="2" t="s">
        <v>2422</v>
      </c>
      <c r="I484" s="2" t="s">
        <v>21</v>
      </c>
      <c r="J484" s="2" t="s">
        <v>3337</v>
      </c>
      <c r="K484" s="2" t="s">
        <v>251</v>
      </c>
      <c r="L484" s="2" t="s">
        <v>2559</v>
      </c>
      <c r="M484" s="2">
        <v>178.32722799999999</v>
      </c>
      <c r="N484" s="2">
        <v>-17.835134</v>
      </c>
    </row>
    <row r="485" spans="1:14">
      <c r="A485" s="2" t="s">
        <v>36</v>
      </c>
      <c r="B485" s="2" t="s">
        <v>3350</v>
      </c>
      <c r="C485" s="2" t="s">
        <v>3351</v>
      </c>
      <c r="D485" s="2" t="s">
        <v>2427</v>
      </c>
      <c r="E485" s="2" t="s">
        <v>626</v>
      </c>
      <c r="F485" s="2" t="s">
        <v>640</v>
      </c>
      <c r="G485" s="2" t="s">
        <v>3342</v>
      </c>
      <c r="H485" s="2" t="s">
        <v>2422</v>
      </c>
      <c r="I485" s="2" t="s">
        <v>21</v>
      </c>
      <c r="J485" s="2" t="s">
        <v>3337</v>
      </c>
      <c r="K485" s="2" t="s">
        <v>251</v>
      </c>
      <c r="L485" s="2" t="s">
        <v>2559</v>
      </c>
      <c r="M485" s="2">
        <v>178.34633600000001</v>
      </c>
      <c r="N485" s="2">
        <v>-17.844562</v>
      </c>
    </row>
    <row r="486" spans="1:14">
      <c r="A486" s="2" t="s">
        <v>36</v>
      </c>
      <c r="B486" s="2" t="s">
        <v>3352</v>
      </c>
      <c r="C486" s="2" t="s">
        <v>3353</v>
      </c>
      <c r="D486" s="2" t="s">
        <v>2408</v>
      </c>
      <c r="E486" s="2" t="s">
        <v>626</v>
      </c>
      <c r="F486" s="2" t="s">
        <v>146</v>
      </c>
      <c r="G486" s="2" t="s">
        <v>3340</v>
      </c>
      <c r="H486" s="2" t="s">
        <v>2422</v>
      </c>
      <c r="I486" s="2" t="s">
        <v>21</v>
      </c>
      <c r="J486" s="2" t="s">
        <v>3337</v>
      </c>
      <c r="K486" s="2" t="s">
        <v>251</v>
      </c>
      <c r="L486" s="2" t="s">
        <v>2559</v>
      </c>
      <c r="M486" s="2">
        <v>178.38276099999999</v>
      </c>
      <c r="N486" s="2">
        <v>-17.954170999999999</v>
      </c>
    </row>
    <row r="487" spans="1:14">
      <c r="A487" s="2" t="s">
        <v>36</v>
      </c>
      <c r="B487" s="2" t="s">
        <v>3354</v>
      </c>
      <c r="C487" s="2" t="s">
        <v>3355</v>
      </c>
      <c r="D487" s="2" t="s">
        <v>2408</v>
      </c>
      <c r="E487" s="2" t="s">
        <v>626</v>
      </c>
      <c r="F487" s="2" t="s">
        <v>656</v>
      </c>
      <c r="G487" s="2" t="s">
        <v>3349</v>
      </c>
      <c r="H487" s="2" t="s">
        <v>2422</v>
      </c>
      <c r="I487" s="2" t="s">
        <v>21</v>
      </c>
      <c r="J487" s="2" t="s">
        <v>3337</v>
      </c>
      <c r="K487" s="2" t="s">
        <v>251</v>
      </c>
      <c r="L487" s="2" t="s">
        <v>2559</v>
      </c>
      <c r="M487" s="2">
        <v>178.323847</v>
      </c>
      <c r="N487" s="2">
        <v>-17.862876</v>
      </c>
    </row>
    <row r="488" spans="1:14">
      <c r="A488" s="2" t="s">
        <v>36</v>
      </c>
      <c r="B488" s="2" t="s">
        <v>3356</v>
      </c>
      <c r="C488" s="2" t="s">
        <v>3357</v>
      </c>
      <c r="D488" s="2" t="s">
        <v>2408</v>
      </c>
      <c r="E488" s="2" t="s">
        <v>626</v>
      </c>
      <c r="F488" s="2" t="s">
        <v>146</v>
      </c>
      <c r="G488" s="2" t="s">
        <v>3340</v>
      </c>
      <c r="H488" s="2" t="s">
        <v>2422</v>
      </c>
      <c r="I488" s="2" t="s">
        <v>21</v>
      </c>
      <c r="J488" s="2" t="s">
        <v>3337</v>
      </c>
      <c r="K488" s="2" t="s">
        <v>251</v>
      </c>
      <c r="L488" s="2" t="s">
        <v>2559</v>
      </c>
      <c r="M488" s="2">
        <v>178.38308499999999</v>
      </c>
      <c r="N488" s="2">
        <v>-17.839199000000001</v>
      </c>
    </row>
    <row r="489" spans="1:14">
      <c r="A489" s="2" t="s">
        <v>36</v>
      </c>
      <c r="B489" s="2" t="s">
        <v>3358</v>
      </c>
      <c r="C489" s="2" t="s">
        <v>3359</v>
      </c>
      <c r="D489" s="2" t="s">
        <v>2408</v>
      </c>
      <c r="E489" s="2" t="s">
        <v>626</v>
      </c>
      <c r="F489" s="2" t="s">
        <v>649</v>
      </c>
      <c r="G489" s="2" t="s">
        <v>3336</v>
      </c>
      <c r="H489" s="2" t="s">
        <v>2422</v>
      </c>
      <c r="I489" s="2" t="s">
        <v>21</v>
      </c>
      <c r="J489" s="2" t="s">
        <v>3337</v>
      </c>
      <c r="K489" s="2" t="s">
        <v>251</v>
      </c>
      <c r="L489" s="2" t="s">
        <v>2559</v>
      </c>
      <c r="M489" s="2">
        <v>178.31516400000001</v>
      </c>
      <c r="N489" s="2">
        <v>-17.891154</v>
      </c>
    </row>
    <row r="490" spans="1:14">
      <c r="A490" s="2" t="s">
        <v>36</v>
      </c>
      <c r="B490" s="2" t="s">
        <v>140</v>
      </c>
      <c r="C490" s="2" t="s">
        <v>3360</v>
      </c>
      <c r="D490" s="2" t="s">
        <v>2408</v>
      </c>
      <c r="E490" s="2" t="s">
        <v>626</v>
      </c>
      <c r="F490" s="2" t="s">
        <v>146</v>
      </c>
      <c r="G490" s="2" t="s">
        <v>3340</v>
      </c>
      <c r="H490" s="2" t="s">
        <v>2422</v>
      </c>
      <c r="I490" s="2" t="s">
        <v>21</v>
      </c>
      <c r="J490" s="2" t="s">
        <v>3337</v>
      </c>
      <c r="K490" s="2" t="s">
        <v>251</v>
      </c>
      <c r="L490" s="2" t="s">
        <v>2559</v>
      </c>
      <c r="M490" s="2">
        <v>178.38676899999999</v>
      </c>
      <c r="N490" s="2">
        <v>-17.874766999999999</v>
      </c>
    </row>
    <row r="491" spans="1:14">
      <c r="A491" s="2" t="s">
        <v>36</v>
      </c>
      <c r="B491" s="2" t="s">
        <v>139</v>
      </c>
      <c r="C491" s="2" t="s">
        <v>3361</v>
      </c>
      <c r="D491" s="2" t="s">
        <v>2408</v>
      </c>
      <c r="E491" s="2" t="s">
        <v>626</v>
      </c>
      <c r="F491" s="2" t="s">
        <v>146</v>
      </c>
      <c r="G491" s="2" t="s">
        <v>3340</v>
      </c>
      <c r="H491" s="2" t="s">
        <v>2422</v>
      </c>
      <c r="I491" s="2" t="s">
        <v>21</v>
      </c>
      <c r="J491" s="2" t="s">
        <v>3337</v>
      </c>
      <c r="K491" s="2" t="s">
        <v>251</v>
      </c>
      <c r="L491" s="2" t="s">
        <v>2559</v>
      </c>
      <c r="M491" s="2">
        <v>178.382834</v>
      </c>
      <c r="N491" s="2">
        <v>-17.904482000000002</v>
      </c>
    </row>
    <row r="492" spans="1:14">
      <c r="A492" s="2" t="s">
        <v>36</v>
      </c>
      <c r="B492" s="2" t="s">
        <v>3362</v>
      </c>
      <c r="C492" s="2" t="s">
        <v>3363</v>
      </c>
      <c r="D492" s="2" t="s">
        <v>2408</v>
      </c>
      <c r="E492" s="2" t="s">
        <v>626</v>
      </c>
      <c r="F492" s="2" t="s">
        <v>146</v>
      </c>
      <c r="G492" s="2" t="s">
        <v>3340</v>
      </c>
      <c r="H492" s="2" t="s">
        <v>2422</v>
      </c>
      <c r="I492" s="2" t="s">
        <v>21</v>
      </c>
      <c r="J492" s="2" t="s">
        <v>3337</v>
      </c>
      <c r="K492" s="2" t="s">
        <v>251</v>
      </c>
      <c r="L492" s="2" t="s">
        <v>2559</v>
      </c>
      <c r="M492" s="2">
        <v>178.400892</v>
      </c>
      <c r="N492" s="2">
        <v>-17.961487999999999</v>
      </c>
    </row>
    <row r="493" spans="1:14">
      <c r="A493" s="2" t="s">
        <v>36</v>
      </c>
      <c r="B493" s="2" t="s">
        <v>2527</v>
      </c>
      <c r="C493" s="2" t="s">
        <v>3364</v>
      </c>
      <c r="D493" s="2" t="s">
        <v>2408</v>
      </c>
      <c r="E493" s="2" t="s">
        <v>626</v>
      </c>
      <c r="F493" s="2" t="s">
        <v>665</v>
      </c>
      <c r="G493" s="2" t="s">
        <v>3365</v>
      </c>
      <c r="H493" s="2" t="s">
        <v>2422</v>
      </c>
      <c r="I493" s="2" t="s">
        <v>25</v>
      </c>
      <c r="J493" s="2" t="s">
        <v>2558</v>
      </c>
      <c r="K493" s="2" t="s">
        <v>251</v>
      </c>
      <c r="L493" s="2" t="s">
        <v>2559</v>
      </c>
      <c r="M493" s="2">
        <v>178.384355</v>
      </c>
      <c r="N493" s="2">
        <v>-17.830840999999999</v>
      </c>
    </row>
    <row r="494" spans="1:14">
      <c r="A494" s="2" t="s">
        <v>36</v>
      </c>
      <c r="B494" s="2" t="s">
        <v>146</v>
      </c>
      <c r="C494" s="2" t="s">
        <v>3366</v>
      </c>
      <c r="D494" s="2" t="s">
        <v>2408</v>
      </c>
      <c r="E494" s="2" t="s">
        <v>626</v>
      </c>
      <c r="F494" s="2" t="s">
        <v>146</v>
      </c>
      <c r="G494" s="2" t="s">
        <v>3340</v>
      </c>
      <c r="H494" s="2" t="s">
        <v>2422</v>
      </c>
      <c r="I494" s="2" t="s">
        <v>21</v>
      </c>
      <c r="J494" s="2" t="s">
        <v>3337</v>
      </c>
      <c r="K494" s="2" t="s">
        <v>251</v>
      </c>
      <c r="L494" s="2" t="s">
        <v>2559</v>
      </c>
      <c r="M494" s="2">
        <v>178.406634</v>
      </c>
      <c r="N494" s="2">
        <v>-17.917473999999999</v>
      </c>
    </row>
    <row r="495" spans="1:14">
      <c r="A495" s="2" t="s">
        <v>36</v>
      </c>
      <c r="B495" s="2" t="s">
        <v>3367</v>
      </c>
      <c r="C495" s="2" t="s">
        <v>3368</v>
      </c>
      <c r="D495" s="2" t="s">
        <v>2408</v>
      </c>
      <c r="E495" s="2" t="s">
        <v>626</v>
      </c>
      <c r="F495" s="2" t="s">
        <v>656</v>
      </c>
      <c r="G495" s="2" t="s">
        <v>3349</v>
      </c>
      <c r="H495" s="2" t="s">
        <v>2422</v>
      </c>
      <c r="I495" s="2" t="s">
        <v>21</v>
      </c>
      <c r="J495" s="2" t="s">
        <v>3337</v>
      </c>
      <c r="K495" s="2" t="s">
        <v>251</v>
      </c>
      <c r="L495" s="2" t="s">
        <v>2559</v>
      </c>
      <c r="M495" s="2">
        <v>178.30811299999999</v>
      </c>
      <c r="N495" s="2">
        <v>-17.834064999999999</v>
      </c>
    </row>
    <row r="496" spans="1:14">
      <c r="A496" s="2" t="s">
        <v>36</v>
      </c>
      <c r="B496" s="2" t="s">
        <v>3369</v>
      </c>
      <c r="C496" s="2" t="s">
        <v>3370</v>
      </c>
      <c r="D496" s="2" t="s">
        <v>2427</v>
      </c>
      <c r="E496" s="2" t="s">
        <v>626</v>
      </c>
      <c r="F496" s="2" t="s">
        <v>649</v>
      </c>
      <c r="G496" s="2" t="s">
        <v>3336</v>
      </c>
      <c r="H496" s="2" t="s">
        <v>2422</v>
      </c>
      <c r="I496" s="2" t="s">
        <v>21</v>
      </c>
      <c r="J496" s="2" t="s">
        <v>3337</v>
      </c>
      <c r="K496" s="2" t="s">
        <v>251</v>
      </c>
      <c r="L496" s="2" t="s">
        <v>2559</v>
      </c>
      <c r="M496" s="2">
        <v>178.33251200000001</v>
      </c>
      <c r="N496" s="2">
        <v>-17.898363</v>
      </c>
    </row>
    <row r="497" spans="1:14">
      <c r="A497" s="2" t="s">
        <v>36</v>
      </c>
      <c r="B497" s="2" t="s">
        <v>3371</v>
      </c>
      <c r="C497" s="2" t="s">
        <v>3372</v>
      </c>
      <c r="D497" s="2" t="s">
        <v>2427</v>
      </c>
      <c r="E497" s="2" t="s">
        <v>626</v>
      </c>
      <c r="F497" s="2" t="s">
        <v>649</v>
      </c>
      <c r="G497" s="2" t="s">
        <v>3336</v>
      </c>
      <c r="H497" s="2" t="s">
        <v>2422</v>
      </c>
      <c r="I497" s="2" t="s">
        <v>21</v>
      </c>
      <c r="J497" s="2" t="s">
        <v>3337</v>
      </c>
      <c r="K497" s="2" t="s">
        <v>251</v>
      </c>
      <c r="L497" s="2" t="s">
        <v>2559</v>
      </c>
      <c r="M497" s="2">
        <v>178.35996499999999</v>
      </c>
      <c r="N497" s="2">
        <v>-17.912338999999999</v>
      </c>
    </row>
    <row r="498" spans="1:14">
      <c r="A498" s="2" t="s">
        <v>64</v>
      </c>
      <c r="B498" s="2" t="s">
        <v>3373</v>
      </c>
      <c r="C498" s="2" t="s">
        <v>3374</v>
      </c>
      <c r="D498" s="2" t="s">
        <v>2408</v>
      </c>
      <c r="E498" s="2" t="s">
        <v>596</v>
      </c>
      <c r="F498" s="2" t="s">
        <v>64</v>
      </c>
      <c r="G498" s="2" t="s">
        <v>3323</v>
      </c>
      <c r="H498" s="2" t="s">
        <v>3375</v>
      </c>
      <c r="I498" s="2" t="s">
        <v>27</v>
      </c>
      <c r="J498" s="2" t="s">
        <v>2902</v>
      </c>
      <c r="K498" s="2" t="s">
        <v>243</v>
      </c>
      <c r="L498" s="2" t="s">
        <v>2549</v>
      </c>
      <c r="M498" s="2">
        <v>181.026319</v>
      </c>
      <c r="N498" s="2">
        <v>-17.268291000000001</v>
      </c>
    </row>
    <row r="499" spans="1:14">
      <c r="A499" s="2" t="s">
        <v>64</v>
      </c>
      <c r="B499" s="2" t="s">
        <v>64</v>
      </c>
      <c r="C499" s="2" t="s">
        <v>3376</v>
      </c>
      <c r="D499" s="2" t="s">
        <v>2408</v>
      </c>
      <c r="E499" s="2" t="s">
        <v>596</v>
      </c>
      <c r="F499" s="2" t="s">
        <v>64</v>
      </c>
      <c r="G499" s="2" t="s">
        <v>3323</v>
      </c>
      <c r="H499" s="2" t="s">
        <v>3375</v>
      </c>
      <c r="I499" s="2" t="s">
        <v>27</v>
      </c>
      <c r="J499" s="2" t="s">
        <v>2902</v>
      </c>
      <c r="K499" s="2" t="s">
        <v>243</v>
      </c>
      <c r="L499" s="2" t="s">
        <v>2549</v>
      </c>
      <c r="M499" s="2">
        <v>181.01216099999999</v>
      </c>
      <c r="N499" s="2">
        <v>-17.291086</v>
      </c>
    </row>
    <row r="500" spans="1:14">
      <c r="A500" s="2" t="s">
        <v>64</v>
      </c>
      <c r="B500" s="2" t="s">
        <v>3377</v>
      </c>
      <c r="C500" s="2" t="s">
        <v>3378</v>
      </c>
      <c r="D500" s="2" t="s">
        <v>2427</v>
      </c>
      <c r="E500" s="2" t="s">
        <v>596</v>
      </c>
      <c r="F500" s="2" t="s">
        <v>64</v>
      </c>
      <c r="G500" s="2" t="s">
        <v>3323</v>
      </c>
      <c r="H500" s="2" t="s">
        <v>3377</v>
      </c>
      <c r="I500" s="2" t="s">
        <v>27</v>
      </c>
      <c r="J500" s="2" t="s">
        <v>2902</v>
      </c>
      <c r="K500" s="2" t="s">
        <v>243</v>
      </c>
      <c r="L500" s="2" t="s">
        <v>2549</v>
      </c>
      <c r="M500" s="2">
        <v>181.12321399999999</v>
      </c>
      <c r="N500" s="2">
        <v>-17.375432</v>
      </c>
    </row>
    <row r="501" spans="1:14">
      <c r="A501" s="2" t="s">
        <v>64</v>
      </c>
      <c r="B501" s="2" t="s">
        <v>3190</v>
      </c>
      <c r="C501" s="2" t="s">
        <v>3379</v>
      </c>
      <c r="D501" s="2" t="s">
        <v>2427</v>
      </c>
      <c r="E501" s="2" t="s">
        <v>596</v>
      </c>
      <c r="F501" s="2" t="s">
        <v>64</v>
      </c>
      <c r="G501" s="2" t="s">
        <v>3323</v>
      </c>
      <c r="H501" s="2" t="s">
        <v>3375</v>
      </c>
      <c r="I501" s="2" t="s">
        <v>27</v>
      </c>
      <c r="J501" s="2" t="s">
        <v>2902</v>
      </c>
      <c r="K501" s="2" t="s">
        <v>243</v>
      </c>
      <c r="L501" s="2" t="s">
        <v>2549</v>
      </c>
      <c r="M501" s="2">
        <v>181.006563</v>
      </c>
      <c r="N501" s="2">
        <v>-17.317418</v>
      </c>
    </row>
    <row r="502" spans="1:14">
      <c r="A502" s="2" t="s">
        <v>64</v>
      </c>
      <c r="B502" s="2" t="s">
        <v>3380</v>
      </c>
      <c r="C502" s="2" t="s">
        <v>3381</v>
      </c>
      <c r="D502" s="2" t="s">
        <v>2427</v>
      </c>
      <c r="E502" s="2" t="s">
        <v>596</v>
      </c>
      <c r="F502" s="2" t="s">
        <v>64</v>
      </c>
      <c r="G502" s="2" t="s">
        <v>3323</v>
      </c>
      <c r="H502" s="2" t="s">
        <v>3375</v>
      </c>
      <c r="I502" s="2" t="s">
        <v>27</v>
      </c>
      <c r="J502" s="2" t="s">
        <v>2902</v>
      </c>
      <c r="K502" s="2" t="s">
        <v>243</v>
      </c>
      <c r="L502" s="2" t="s">
        <v>2549</v>
      </c>
      <c r="M502" s="2">
        <v>181.01258899999999</v>
      </c>
      <c r="N502" s="2">
        <v>-17.296060000000001</v>
      </c>
    </row>
    <row r="503" spans="1:14">
      <c r="A503" s="2" t="s">
        <v>64</v>
      </c>
      <c r="B503" s="2" t="s">
        <v>3382</v>
      </c>
      <c r="C503" s="2" t="s">
        <v>3383</v>
      </c>
      <c r="D503" s="2" t="s">
        <v>2408</v>
      </c>
      <c r="E503" s="2" t="s">
        <v>596</v>
      </c>
      <c r="F503" s="2" t="s">
        <v>64</v>
      </c>
      <c r="G503" s="2" t="s">
        <v>3323</v>
      </c>
      <c r="H503" s="2" t="s">
        <v>3375</v>
      </c>
      <c r="I503" s="2" t="s">
        <v>27</v>
      </c>
      <c r="J503" s="2" t="s">
        <v>2902</v>
      </c>
      <c r="K503" s="2" t="s">
        <v>243</v>
      </c>
      <c r="L503" s="2" t="s">
        <v>2549</v>
      </c>
      <c r="M503" s="2">
        <v>181.008745</v>
      </c>
      <c r="N503" s="2">
        <v>-17.309885999999999</v>
      </c>
    </row>
    <row r="504" spans="1:14">
      <c r="A504" s="2" t="s">
        <v>64</v>
      </c>
      <c r="B504" s="2" t="s">
        <v>3384</v>
      </c>
      <c r="C504" s="2" t="s">
        <v>3385</v>
      </c>
      <c r="D504" s="2" t="s">
        <v>2408</v>
      </c>
      <c r="E504" s="2" t="s">
        <v>596</v>
      </c>
      <c r="F504" s="2" t="s">
        <v>64</v>
      </c>
      <c r="G504" s="2" t="s">
        <v>3323</v>
      </c>
      <c r="H504" s="2" t="s">
        <v>3375</v>
      </c>
      <c r="I504" s="2" t="s">
        <v>27</v>
      </c>
      <c r="J504" s="2" t="s">
        <v>2902</v>
      </c>
      <c r="K504" s="2" t="s">
        <v>243</v>
      </c>
      <c r="L504" s="2" t="s">
        <v>2549</v>
      </c>
      <c r="M504" s="2">
        <v>181.011594</v>
      </c>
      <c r="N504" s="2">
        <v>-17.293163</v>
      </c>
    </row>
    <row r="505" spans="1:14">
      <c r="A505" s="2" t="s">
        <v>64</v>
      </c>
      <c r="B505" s="2" t="s">
        <v>3386</v>
      </c>
      <c r="C505" s="2" t="s">
        <v>3387</v>
      </c>
      <c r="D505" s="2" t="s">
        <v>2427</v>
      </c>
      <c r="E505" s="2" t="s">
        <v>596</v>
      </c>
      <c r="F505" s="2" t="s">
        <v>64</v>
      </c>
      <c r="G505" s="2" t="s">
        <v>3323</v>
      </c>
      <c r="H505" s="2" t="s">
        <v>3375</v>
      </c>
      <c r="I505" s="2" t="s">
        <v>27</v>
      </c>
      <c r="J505" s="2" t="s">
        <v>2902</v>
      </c>
      <c r="K505" s="2" t="s">
        <v>243</v>
      </c>
      <c r="L505" s="2" t="s">
        <v>2549</v>
      </c>
      <c r="M505" s="2">
        <v>181.027501</v>
      </c>
      <c r="N505" s="2">
        <v>-17.340437000000001</v>
      </c>
    </row>
    <row r="506" spans="1:14">
      <c r="A506" s="2" t="s">
        <v>64</v>
      </c>
      <c r="B506" s="2" t="s">
        <v>3388</v>
      </c>
      <c r="C506" s="2" t="s">
        <v>3389</v>
      </c>
      <c r="D506" s="2" t="s">
        <v>2427</v>
      </c>
      <c r="E506" s="2" t="s">
        <v>596</v>
      </c>
      <c r="F506" s="2" t="s">
        <v>64</v>
      </c>
      <c r="G506" s="2" t="s">
        <v>3323</v>
      </c>
      <c r="H506" s="2" t="s">
        <v>3375</v>
      </c>
      <c r="I506" s="2" t="s">
        <v>27</v>
      </c>
      <c r="J506" s="2" t="s">
        <v>2902</v>
      </c>
      <c r="K506" s="2" t="s">
        <v>243</v>
      </c>
      <c r="L506" s="2" t="s">
        <v>2549</v>
      </c>
      <c r="M506" s="2">
        <v>181.01688799999999</v>
      </c>
      <c r="N506" s="2">
        <v>-17.264543</v>
      </c>
    </row>
    <row r="507" spans="1:14">
      <c r="A507" s="2" t="s">
        <v>64</v>
      </c>
      <c r="B507" s="2" t="s">
        <v>3390</v>
      </c>
      <c r="C507" s="2" t="s">
        <v>3391</v>
      </c>
      <c r="D507" s="2" t="s">
        <v>2408</v>
      </c>
      <c r="E507" s="2" t="s">
        <v>596</v>
      </c>
      <c r="F507" s="2" t="s">
        <v>64</v>
      </c>
      <c r="G507" s="2" t="s">
        <v>3323</v>
      </c>
      <c r="H507" s="2" t="s">
        <v>3390</v>
      </c>
      <c r="I507" s="2" t="s">
        <v>27</v>
      </c>
      <c r="J507" s="2" t="s">
        <v>2902</v>
      </c>
      <c r="K507" s="2" t="s">
        <v>243</v>
      </c>
      <c r="L507" s="2" t="s">
        <v>2549</v>
      </c>
      <c r="M507" s="2">
        <v>181.17719700000001</v>
      </c>
      <c r="N507" s="2">
        <v>-17.686315</v>
      </c>
    </row>
    <row r="508" spans="1:14">
      <c r="A508" s="2" t="s">
        <v>64</v>
      </c>
      <c r="B508" s="2" t="s">
        <v>3392</v>
      </c>
      <c r="C508" s="2" t="s">
        <v>3393</v>
      </c>
      <c r="D508" s="2" t="s">
        <v>2408</v>
      </c>
      <c r="E508" s="2" t="s">
        <v>596</v>
      </c>
      <c r="F508" s="2" t="s">
        <v>64</v>
      </c>
      <c r="G508" s="2" t="s">
        <v>3323</v>
      </c>
      <c r="H508" s="2" t="s">
        <v>3375</v>
      </c>
      <c r="I508" s="2" t="s">
        <v>27</v>
      </c>
      <c r="J508" s="2" t="s">
        <v>2902</v>
      </c>
      <c r="K508" s="2" t="s">
        <v>243</v>
      </c>
      <c r="L508" s="2" t="s">
        <v>2549</v>
      </c>
      <c r="M508" s="2">
        <v>181.02018000000001</v>
      </c>
      <c r="N508" s="2">
        <v>-17.276181999999999</v>
      </c>
    </row>
    <row r="509" spans="1:14">
      <c r="A509" s="2" t="s">
        <v>64</v>
      </c>
      <c r="B509" s="2" t="s">
        <v>3394</v>
      </c>
      <c r="C509" s="2" t="s">
        <v>3395</v>
      </c>
      <c r="D509" s="2" t="s">
        <v>2427</v>
      </c>
      <c r="E509" s="2" t="s">
        <v>596</v>
      </c>
      <c r="F509" s="2" t="s">
        <v>64</v>
      </c>
      <c r="G509" s="2" t="s">
        <v>3323</v>
      </c>
      <c r="H509" s="2" t="s">
        <v>3375</v>
      </c>
      <c r="I509" s="2" t="s">
        <v>27</v>
      </c>
      <c r="J509" s="2" t="s">
        <v>2902</v>
      </c>
      <c r="K509" s="2" t="s">
        <v>243</v>
      </c>
      <c r="L509" s="2" t="s">
        <v>2549</v>
      </c>
      <c r="M509" s="2">
        <v>181.03921199999999</v>
      </c>
      <c r="N509" s="2">
        <v>-17.35286</v>
      </c>
    </row>
    <row r="510" spans="1:14">
      <c r="A510" s="2" t="s">
        <v>31</v>
      </c>
      <c r="B510" s="2" t="s">
        <v>3396</v>
      </c>
      <c r="C510" s="2" t="s">
        <v>3397</v>
      </c>
      <c r="D510" s="2" t="s">
        <v>2427</v>
      </c>
      <c r="E510" s="2" t="s">
        <v>616</v>
      </c>
      <c r="F510" s="2" t="s">
        <v>117</v>
      </c>
      <c r="G510" s="2" t="s">
        <v>3398</v>
      </c>
      <c r="H510" s="2" t="s">
        <v>2662</v>
      </c>
      <c r="I510" s="2" t="s">
        <v>31</v>
      </c>
      <c r="J510" s="2" t="s">
        <v>2916</v>
      </c>
      <c r="K510" s="2" t="s">
        <v>371</v>
      </c>
      <c r="L510" s="2" t="s">
        <v>2664</v>
      </c>
      <c r="M510" s="2">
        <v>178.99893800000001</v>
      </c>
      <c r="N510" s="2">
        <v>-16.619924999999999</v>
      </c>
    </row>
    <row r="511" spans="1:14">
      <c r="A511" s="2" t="s">
        <v>31</v>
      </c>
      <c r="B511" s="2" t="s">
        <v>3399</v>
      </c>
      <c r="C511" s="2" t="s">
        <v>3400</v>
      </c>
      <c r="D511" s="2" t="s">
        <v>2408</v>
      </c>
      <c r="E511" s="2" t="s">
        <v>616</v>
      </c>
      <c r="F511" s="2" t="s">
        <v>31</v>
      </c>
      <c r="G511" s="2" t="s">
        <v>3401</v>
      </c>
      <c r="H511" s="2" t="s">
        <v>2662</v>
      </c>
      <c r="I511" s="2" t="s">
        <v>31</v>
      </c>
      <c r="J511" s="2" t="s">
        <v>2916</v>
      </c>
      <c r="K511" s="2" t="s">
        <v>371</v>
      </c>
      <c r="L511" s="2" t="s">
        <v>2664</v>
      </c>
      <c r="M511" s="2">
        <v>179.10068999999999</v>
      </c>
      <c r="N511" s="2">
        <v>-16.498401000000001</v>
      </c>
    </row>
    <row r="512" spans="1:14">
      <c r="A512" s="2" t="s">
        <v>31</v>
      </c>
      <c r="B512" s="2" t="s">
        <v>115</v>
      </c>
      <c r="C512" s="2" t="s">
        <v>3402</v>
      </c>
      <c r="D512" s="2" t="s">
        <v>2408</v>
      </c>
      <c r="E512" s="2" t="s">
        <v>616</v>
      </c>
      <c r="F512" s="2" t="s">
        <v>31</v>
      </c>
      <c r="G512" s="2" t="s">
        <v>3401</v>
      </c>
      <c r="H512" s="2" t="s">
        <v>3403</v>
      </c>
      <c r="I512" s="2" t="s">
        <v>31</v>
      </c>
      <c r="J512" s="2" t="s">
        <v>2916</v>
      </c>
      <c r="K512" s="2" t="s">
        <v>371</v>
      </c>
      <c r="L512" s="2" t="s">
        <v>2664</v>
      </c>
      <c r="M512" s="2">
        <v>179.09116499999999</v>
      </c>
      <c r="N512" s="2">
        <v>-16.224433000000001</v>
      </c>
    </row>
    <row r="513" spans="1:14">
      <c r="A513" s="2" t="s">
        <v>31</v>
      </c>
      <c r="B513" s="2" t="s">
        <v>26</v>
      </c>
      <c r="C513" s="2" t="s">
        <v>3404</v>
      </c>
      <c r="D513" s="2" t="s">
        <v>2427</v>
      </c>
      <c r="E513" s="2" t="s">
        <v>616</v>
      </c>
      <c r="F513" s="2" t="s">
        <v>31</v>
      </c>
      <c r="G513" s="2" t="s">
        <v>3401</v>
      </c>
      <c r="H513" s="2" t="s">
        <v>2662</v>
      </c>
      <c r="I513" s="2" t="s">
        <v>31</v>
      </c>
      <c r="J513" s="2" t="s">
        <v>2916</v>
      </c>
      <c r="K513" s="2" t="s">
        <v>371</v>
      </c>
      <c r="L513" s="2" t="s">
        <v>2664</v>
      </c>
      <c r="M513" s="2">
        <v>178.99227400000001</v>
      </c>
      <c r="N513" s="2">
        <v>-16.472681000000001</v>
      </c>
    </row>
    <row r="514" spans="1:14">
      <c r="A514" s="2" t="s">
        <v>31</v>
      </c>
      <c r="B514" s="2" t="s">
        <v>3405</v>
      </c>
      <c r="C514" s="2" t="s">
        <v>3406</v>
      </c>
      <c r="D514" s="2" t="s">
        <v>2427</v>
      </c>
      <c r="E514" s="2" t="s">
        <v>616</v>
      </c>
      <c r="F514" s="2" t="s">
        <v>117</v>
      </c>
      <c r="G514" s="2" t="s">
        <v>3398</v>
      </c>
      <c r="H514" s="2" t="s">
        <v>2662</v>
      </c>
      <c r="I514" s="2" t="s">
        <v>31</v>
      </c>
      <c r="J514" s="2" t="s">
        <v>2916</v>
      </c>
      <c r="K514" s="2" t="s">
        <v>371</v>
      </c>
      <c r="L514" s="2" t="s">
        <v>2664</v>
      </c>
      <c r="M514" s="2">
        <v>178.88875999999999</v>
      </c>
      <c r="N514" s="2">
        <v>-16.597284999999999</v>
      </c>
    </row>
    <row r="515" spans="1:14">
      <c r="A515" s="2" t="s">
        <v>31</v>
      </c>
      <c r="B515" s="2" t="s">
        <v>3407</v>
      </c>
      <c r="C515" s="2" t="s">
        <v>3408</v>
      </c>
      <c r="D515" s="2" t="s">
        <v>2408</v>
      </c>
      <c r="E515" s="2" t="s">
        <v>616</v>
      </c>
      <c r="F515" s="2" t="s">
        <v>31</v>
      </c>
      <c r="G515" s="2" t="s">
        <v>3401</v>
      </c>
      <c r="H515" s="2" t="s">
        <v>3403</v>
      </c>
      <c r="I515" s="2" t="s">
        <v>31</v>
      </c>
      <c r="J515" s="2" t="s">
        <v>2916</v>
      </c>
      <c r="K515" s="2" t="s">
        <v>371</v>
      </c>
      <c r="L515" s="2" t="s">
        <v>2664</v>
      </c>
      <c r="M515" s="2">
        <v>179.08908299999999</v>
      </c>
      <c r="N515" s="2">
        <v>-16.235168000000002</v>
      </c>
    </row>
    <row r="516" spans="1:14">
      <c r="A516" s="2" t="s">
        <v>31</v>
      </c>
      <c r="B516" s="2" t="s">
        <v>3409</v>
      </c>
      <c r="C516" s="2" t="s">
        <v>3410</v>
      </c>
      <c r="D516" s="2" t="s">
        <v>2408</v>
      </c>
      <c r="E516" s="2" t="s">
        <v>616</v>
      </c>
      <c r="F516" s="2" t="s">
        <v>84</v>
      </c>
      <c r="G516" s="2" t="s">
        <v>3155</v>
      </c>
      <c r="H516" s="2" t="s">
        <v>638</v>
      </c>
      <c r="I516" s="2" t="s">
        <v>31</v>
      </c>
      <c r="J516" s="2" t="s">
        <v>2916</v>
      </c>
      <c r="K516" s="2" t="s">
        <v>371</v>
      </c>
      <c r="L516" s="2" t="s">
        <v>2664</v>
      </c>
      <c r="M516" s="2">
        <v>179.34970000000001</v>
      </c>
      <c r="N516" s="2">
        <v>-16.339397000000002</v>
      </c>
    </row>
    <row r="517" spans="1:14">
      <c r="A517" s="2" t="s">
        <v>31</v>
      </c>
      <c r="B517" s="2" t="s">
        <v>3411</v>
      </c>
      <c r="C517" s="2" t="s">
        <v>3412</v>
      </c>
      <c r="D517" s="2" t="s">
        <v>2408</v>
      </c>
      <c r="E517" s="2" t="s">
        <v>616</v>
      </c>
      <c r="F517" s="2" t="s">
        <v>117</v>
      </c>
      <c r="G517" s="2" t="s">
        <v>3398</v>
      </c>
      <c r="H517" s="2" t="s">
        <v>2662</v>
      </c>
      <c r="I517" s="2" t="s">
        <v>31</v>
      </c>
      <c r="J517" s="2" t="s">
        <v>2916</v>
      </c>
      <c r="K517" s="2" t="s">
        <v>371</v>
      </c>
      <c r="L517" s="2" t="s">
        <v>2664</v>
      </c>
      <c r="M517" s="2">
        <v>178.98929100000001</v>
      </c>
      <c r="N517" s="2">
        <v>-16.653068999999999</v>
      </c>
    </row>
    <row r="518" spans="1:14">
      <c r="A518" s="2" t="s">
        <v>31</v>
      </c>
      <c r="B518" s="2" t="s">
        <v>3413</v>
      </c>
      <c r="C518" s="2" t="s">
        <v>3414</v>
      </c>
      <c r="D518" s="2" t="s">
        <v>2427</v>
      </c>
      <c r="E518" s="2" t="s">
        <v>616</v>
      </c>
      <c r="F518" s="2" t="s">
        <v>31</v>
      </c>
      <c r="G518" s="2" t="s">
        <v>3401</v>
      </c>
      <c r="H518" s="2" t="s">
        <v>2662</v>
      </c>
      <c r="I518" s="2" t="s">
        <v>31</v>
      </c>
      <c r="J518" s="2" t="s">
        <v>2916</v>
      </c>
      <c r="K518" s="2" t="s">
        <v>371</v>
      </c>
      <c r="L518" s="2" t="s">
        <v>2664</v>
      </c>
      <c r="M518" s="2">
        <v>179.051355</v>
      </c>
      <c r="N518" s="2">
        <v>-16.457871999999998</v>
      </c>
    </row>
    <row r="519" spans="1:14">
      <c r="A519" s="2" t="s">
        <v>31</v>
      </c>
      <c r="B519" s="2" t="s">
        <v>3415</v>
      </c>
      <c r="C519" s="2" t="s">
        <v>3416</v>
      </c>
      <c r="D519" s="2" t="s">
        <v>2408</v>
      </c>
      <c r="E519" s="2" t="s">
        <v>616</v>
      </c>
      <c r="F519" s="2" t="s">
        <v>638</v>
      </c>
      <c r="G519" s="2" t="s">
        <v>3417</v>
      </c>
      <c r="H519" s="2" t="s">
        <v>2662</v>
      </c>
      <c r="I519" s="2" t="s">
        <v>31</v>
      </c>
      <c r="J519" s="2" t="s">
        <v>2916</v>
      </c>
      <c r="K519" s="2" t="s">
        <v>371</v>
      </c>
      <c r="L519" s="2" t="s">
        <v>2664</v>
      </c>
      <c r="M519" s="2">
        <v>179.41744499999999</v>
      </c>
      <c r="N519" s="2">
        <v>-16.360792</v>
      </c>
    </row>
    <row r="520" spans="1:14">
      <c r="A520" s="2" t="s">
        <v>31</v>
      </c>
      <c r="B520" s="2" t="s">
        <v>3418</v>
      </c>
      <c r="C520" s="2" t="s">
        <v>3419</v>
      </c>
      <c r="D520" s="2" t="s">
        <v>2408</v>
      </c>
      <c r="E520" s="2" t="s">
        <v>616</v>
      </c>
      <c r="F520" s="2" t="s">
        <v>31</v>
      </c>
      <c r="G520" s="2" t="s">
        <v>3401</v>
      </c>
      <c r="H520" s="2" t="s">
        <v>3420</v>
      </c>
      <c r="I520" s="2" t="s">
        <v>31</v>
      </c>
      <c r="J520" s="2" t="s">
        <v>2916</v>
      </c>
      <c r="K520" s="2" t="s">
        <v>371</v>
      </c>
      <c r="L520" s="2" t="s">
        <v>2664</v>
      </c>
      <c r="M520" s="2">
        <v>179.07361399999999</v>
      </c>
      <c r="N520" s="2">
        <v>-16.418129</v>
      </c>
    </row>
    <row r="521" spans="1:14">
      <c r="A521" s="2" t="s">
        <v>31</v>
      </c>
      <c r="B521" s="2" t="s">
        <v>125</v>
      </c>
      <c r="C521" s="2" t="s">
        <v>3421</v>
      </c>
      <c r="D521" s="2" t="s">
        <v>2427</v>
      </c>
      <c r="E521" s="2" t="s">
        <v>616</v>
      </c>
      <c r="F521" s="2" t="s">
        <v>31</v>
      </c>
      <c r="G521" s="2" t="s">
        <v>3401</v>
      </c>
      <c r="H521" s="2" t="s">
        <v>2662</v>
      </c>
      <c r="I521" s="2" t="s">
        <v>31</v>
      </c>
      <c r="J521" s="2" t="s">
        <v>2916</v>
      </c>
      <c r="K521" s="2" t="s">
        <v>371</v>
      </c>
      <c r="L521" s="2" t="s">
        <v>2664</v>
      </c>
      <c r="M521" s="2">
        <v>179.08170899999999</v>
      </c>
      <c r="N521" s="2">
        <v>-16.449199</v>
      </c>
    </row>
    <row r="522" spans="1:14">
      <c r="A522" s="2" t="s">
        <v>31</v>
      </c>
      <c r="B522" s="2" t="s">
        <v>2786</v>
      </c>
      <c r="C522" s="2" t="s">
        <v>3422</v>
      </c>
      <c r="D522" s="2" t="s">
        <v>2408</v>
      </c>
      <c r="E522" s="2" t="s">
        <v>616</v>
      </c>
      <c r="F522" s="2" t="s">
        <v>117</v>
      </c>
      <c r="G522" s="2" t="s">
        <v>3398</v>
      </c>
      <c r="H522" s="2" t="s">
        <v>2662</v>
      </c>
      <c r="I522" s="2" t="s">
        <v>31</v>
      </c>
      <c r="J522" s="2" t="s">
        <v>2916</v>
      </c>
      <c r="K522" s="2" t="s">
        <v>371</v>
      </c>
      <c r="L522" s="2" t="s">
        <v>2664</v>
      </c>
      <c r="M522" s="2">
        <v>178.91140899999999</v>
      </c>
      <c r="N522" s="2">
        <v>-16.590710000000001</v>
      </c>
    </row>
    <row r="523" spans="1:14">
      <c r="A523" s="2" t="s">
        <v>31</v>
      </c>
      <c r="B523" s="2" t="s">
        <v>3423</v>
      </c>
      <c r="C523" s="2" t="s">
        <v>3424</v>
      </c>
      <c r="D523" s="2" t="s">
        <v>2408</v>
      </c>
      <c r="E523" s="2" t="s">
        <v>616</v>
      </c>
      <c r="F523" s="2" t="s">
        <v>31</v>
      </c>
      <c r="G523" s="2" t="s">
        <v>3401</v>
      </c>
      <c r="H523" s="2" t="s">
        <v>2662</v>
      </c>
      <c r="I523" s="2" t="s">
        <v>31</v>
      </c>
      <c r="J523" s="2" t="s">
        <v>2916</v>
      </c>
      <c r="K523" s="2" t="s">
        <v>371</v>
      </c>
      <c r="L523" s="2" t="s">
        <v>2664</v>
      </c>
      <c r="M523" s="2">
        <v>178.88806700000001</v>
      </c>
      <c r="N523" s="2">
        <v>-16.538454999999999</v>
      </c>
    </row>
    <row r="524" spans="1:14">
      <c r="A524" s="2" t="s">
        <v>31</v>
      </c>
      <c r="B524" s="2" t="s">
        <v>3425</v>
      </c>
      <c r="C524" s="2" t="s">
        <v>3426</v>
      </c>
      <c r="D524" s="2" t="s">
        <v>2408</v>
      </c>
      <c r="E524" s="2" t="s">
        <v>616</v>
      </c>
      <c r="F524" s="2" t="s">
        <v>117</v>
      </c>
      <c r="G524" s="2" t="s">
        <v>3398</v>
      </c>
      <c r="H524" s="2" t="s">
        <v>2662</v>
      </c>
      <c r="I524" s="2" t="s">
        <v>31</v>
      </c>
      <c r="J524" s="2" t="s">
        <v>2916</v>
      </c>
      <c r="K524" s="2" t="s">
        <v>371</v>
      </c>
      <c r="L524" s="2" t="s">
        <v>2664</v>
      </c>
      <c r="M524" s="2">
        <v>178.893227</v>
      </c>
      <c r="N524" s="2">
        <v>-16.606390000000001</v>
      </c>
    </row>
    <row r="525" spans="1:14">
      <c r="A525" s="2" t="s">
        <v>31</v>
      </c>
      <c r="B525" s="2" t="s">
        <v>2979</v>
      </c>
      <c r="C525" s="2" t="s">
        <v>3427</v>
      </c>
      <c r="D525" s="2" t="s">
        <v>2408</v>
      </c>
      <c r="E525" s="2" t="s">
        <v>616</v>
      </c>
      <c r="F525" s="2" t="s">
        <v>31</v>
      </c>
      <c r="G525" s="2" t="s">
        <v>3401</v>
      </c>
      <c r="H525" s="2" t="s">
        <v>2662</v>
      </c>
      <c r="I525" s="2" t="s">
        <v>31</v>
      </c>
      <c r="J525" s="2" t="s">
        <v>2916</v>
      </c>
      <c r="K525" s="2" t="s">
        <v>371</v>
      </c>
      <c r="L525" s="2" t="s">
        <v>2664</v>
      </c>
      <c r="M525" s="2">
        <v>179.09322499999999</v>
      </c>
      <c r="N525" s="2">
        <v>-16.456534999999999</v>
      </c>
    </row>
    <row r="526" spans="1:14">
      <c r="A526" s="2" t="s">
        <v>31</v>
      </c>
      <c r="B526" s="2" t="s">
        <v>3428</v>
      </c>
      <c r="C526" s="2" t="s">
        <v>3429</v>
      </c>
      <c r="D526" s="2" t="s">
        <v>2408</v>
      </c>
      <c r="E526" s="2" t="s">
        <v>616</v>
      </c>
      <c r="F526" s="2" t="s">
        <v>31</v>
      </c>
      <c r="G526" s="2" t="s">
        <v>3401</v>
      </c>
      <c r="H526" s="2" t="s">
        <v>2662</v>
      </c>
      <c r="I526" s="2" t="s">
        <v>31</v>
      </c>
      <c r="J526" s="2" t="s">
        <v>2916</v>
      </c>
      <c r="K526" s="2" t="s">
        <v>371</v>
      </c>
      <c r="L526" s="2" t="s">
        <v>2664</v>
      </c>
      <c r="M526" s="2">
        <v>179.111885</v>
      </c>
      <c r="N526" s="2">
        <v>-16.444749000000002</v>
      </c>
    </row>
    <row r="527" spans="1:14">
      <c r="A527" s="2" t="s">
        <v>31</v>
      </c>
      <c r="B527" s="2" t="s">
        <v>3430</v>
      </c>
      <c r="C527" s="2" t="s">
        <v>3431</v>
      </c>
      <c r="D527" s="2" t="s">
        <v>2427</v>
      </c>
      <c r="E527" s="2" t="s">
        <v>616</v>
      </c>
      <c r="F527" s="2" t="s">
        <v>117</v>
      </c>
      <c r="G527" s="2" t="s">
        <v>3398</v>
      </c>
      <c r="H527" s="2" t="s">
        <v>2662</v>
      </c>
      <c r="I527" s="2" t="s">
        <v>31</v>
      </c>
      <c r="J527" s="2" t="s">
        <v>2916</v>
      </c>
      <c r="K527" s="2" t="s">
        <v>371</v>
      </c>
      <c r="L527" s="2" t="s">
        <v>2664</v>
      </c>
      <c r="M527" s="2">
        <v>178.99088499999999</v>
      </c>
      <c r="N527" s="2">
        <v>-16.643021000000001</v>
      </c>
    </row>
    <row r="528" spans="1:14">
      <c r="A528" s="2" t="s">
        <v>31</v>
      </c>
      <c r="B528" s="2" t="s">
        <v>3432</v>
      </c>
      <c r="C528" s="2" t="s">
        <v>3433</v>
      </c>
      <c r="D528" s="2" t="s">
        <v>2427</v>
      </c>
      <c r="E528" s="2" t="s">
        <v>616</v>
      </c>
      <c r="F528" s="2" t="s">
        <v>117</v>
      </c>
      <c r="G528" s="2" t="s">
        <v>3398</v>
      </c>
      <c r="H528" s="2" t="s">
        <v>2662</v>
      </c>
      <c r="I528" s="2" t="s">
        <v>31</v>
      </c>
      <c r="J528" s="2" t="s">
        <v>2916</v>
      </c>
      <c r="K528" s="2" t="s">
        <v>371</v>
      </c>
      <c r="L528" s="2" t="s">
        <v>2664</v>
      </c>
      <c r="M528" s="2">
        <v>178.99348900000001</v>
      </c>
      <c r="N528" s="2">
        <v>-16.645071000000002</v>
      </c>
    </row>
    <row r="529" spans="1:14">
      <c r="A529" s="2" t="s">
        <v>31</v>
      </c>
      <c r="B529" s="2" t="s">
        <v>3434</v>
      </c>
      <c r="C529" s="2" t="s">
        <v>3435</v>
      </c>
      <c r="D529" s="2" t="s">
        <v>2427</v>
      </c>
      <c r="E529" s="2" t="s">
        <v>616</v>
      </c>
      <c r="F529" s="2" t="s">
        <v>117</v>
      </c>
      <c r="G529" s="2" t="s">
        <v>3398</v>
      </c>
      <c r="H529" s="2" t="s">
        <v>2662</v>
      </c>
      <c r="I529" s="2" t="s">
        <v>31</v>
      </c>
      <c r="J529" s="2" t="s">
        <v>2916</v>
      </c>
      <c r="K529" s="2" t="s">
        <v>371</v>
      </c>
      <c r="L529" s="2" t="s">
        <v>2664</v>
      </c>
      <c r="M529" s="2">
        <v>178.95178300000001</v>
      </c>
      <c r="N529" s="2">
        <v>-16.588698000000001</v>
      </c>
    </row>
    <row r="530" spans="1:14">
      <c r="A530" s="2" t="s">
        <v>31</v>
      </c>
      <c r="B530" s="2" t="s">
        <v>3436</v>
      </c>
      <c r="C530" s="2" t="s">
        <v>3437</v>
      </c>
      <c r="D530" s="2" t="s">
        <v>2408</v>
      </c>
      <c r="E530" s="2" t="s">
        <v>616</v>
      </c>
      <c r="F530" s="2" t="s">
        <v>117</v>
      </c>
      <c r="G530" s="2" t="s">
        <v>3398</v>
      </c>
      <c r="H530" s="2" t="s">
        <v>2662</v>
      </c>
      <c r="I530" s="2" t="s">
        <v>31</v>
      </c>
      <c r="J530" s="2" t="s">
        <v>2916</v>
      </c>
      <c r="K530" s="2" t="s">
        <v>371</v>
      </c>
      <c r="L530" s="2" t="s">
        <v>2664</v>
      </c>
      <c r="M530" s="2">
        <v>178.990915</v>
      </c>
      <c r="N530" s="2">
        <v>-16.592445000000001</v>
      </c>
    </row>
    <row r="531" spans="1:14">
      <c r="A531" s="2" t="s">
        <v>31</v>
      </c>
      <c r="B531" s="2" t="s">
        <v>3438</v>
      </c>
      <c r="C531" s="2" t="s">
        <v>3439</v>
      </c>
      <c r="D531" s="2" t="s">
        <v>2427</v>
      </c>
      <c r="E531" s="2" t="s">
        <v>616</v>
      </c>
      <c r="F531" s="2" t="s">
        <v>117</v>
      </c>
      <c r="G531" s="2" t="s">
        <v>3398</v>
      </c>
      <c r="H531" s="2" t="s">
        <v>2662</v>
      </c>
      <c r="I531" s="2" t="s">
        <v>31</v>
      </c>
      <c r="J531" s="2" t="s">
        <v>2916</v>
      </c>
      <c r="K531" s="2" t="s">
        <v>371</v>
      </c>
      <c r="L531" s="2" t="s">
        <v>2664</v>
      </c>
      <c r="M531" s="2">
        <v>178.88967700000001</v>
      </c>
      <c r="N531" s="2">
        <v>-16.601897999999998</v>
      </c>
    </row>
    <row r="532" spans="1:14">
      <c r="A532" s="2" t="s">
        <v>31</v>
      </c>
      <c r="B532" s="2" t="s">
        <v>3440</v>
      </c>
      <c r="C532" s="2" t="s">
        <v>3441</v>
      </c>
      <c r="D532" s="2" t="s">
        <v>2408</v>
      </c>
      <c r="E532" s="2" t="s">
        <v>616</v>
      </c>
      <c r="F532" s="2" t="s">
        <v>31</v>
      </c>
      <c r="G532" s="2" t="s">
        <v>3401</v>
      </c>
      <c r="H532" s="2" t="s">
        <v>2662</v>
      </c>
      <c r="I532" s="2" t="s">
        <v>31</v>
      </c>
      <c r="J532" s="2" t="s">
        <v>2916</v>
      </c>
      <c r="K532" s="2" t="s">
        <v>371</v>
      </c>
      <c r="L532" s="2" t="s">
        <v>2664</v>
      </c>
      <c r="M532" s="2">
        <v>179.137799</v>
      </c>
      <c r="N532" s="2">
        <v>-16.440208999999999</v>
      </c>
    </row>
    <row r="533" spans="1:14">
      <c r="A533" s="2" t="s">
        <v>31</v>
      </c>
      <c r="B533" s="2" t="s">
        <v>3442</v>
      </c>
      <c r="C533" s="2" t="s">
        <v>3443</v>
      </c>
      <c r="D533" s="2" t="s">
        <v>2427</v>
      </c>
      <c r="E533" s="2" t="s">
        <v>616</v>
      </c>
      <c r="F533" s="2" t="s">
        <v>117</v>
      </c>
      <c r="G533" s="2" t="s">
        <v>3398</v>
      </c>
      <c r="H533" s="2" t="s">
        <v>2662</v>
      </c>
      <c r="I533" s="2" t="s">
        <v>31</v>
      </c>
      <c r="J533" s="2" t="s">
        <v>2916</v>
      </c>
      <c r="K533" s="2" t="s">
        <v>371</v>
      </c>
      <c r="L533" s="2" t="s">
        <v>2664</v>
      </c>
      <c r="M533" s="2">
        <v>178.98313200000001</v>
      </c>
      <c r="N533" s="2">
        <v>-16.624789</v>
      </c>
    </row>
    <row r="534" spans="1:14">
      <c r="A534" s="2" t="s">
        <v>31</v>
      </c>
      <c r="B534" s="2" t="s">
        <v>3444</v>
      </c>
      <c r="C534" s="2" t="s">
        <v>3445</v>
      </c>
      <c r="D534" s="2" t="s">
        <v>2427</v>
      </c>
      <c r="E534" s="2" t="s">
        <v>616</v>
      </c>
      <c r="F534" s="2" t="s">
        <v>31</v>
      </c>
      <c r="G534" s="2" t="s">
        <v>3401</v>
      </c>
      <c r="H534" s="2" t="s">
        <v>2662</v>
      </c>
      <c r="I534" s="2" t="s">
        <v>31</v>
      </c>
      <c r="J534" s="2" t="s">
        <v>2916</v>
      </c>
      <c r="K534" s="2" t="s">
        <v>371</v>
      </c>
      <c r="L534" s="2" t="s">
        <v>2664</v>
      </c>
      <c r="M534" s="2">
        <v>178.925251</v>
      </c>
      <c r="N534" s="2">
        <v>-16.477668999999999</v>
      </c>
    </row>
    <row r="535" spans="1:14">
      <c r="A535" s="2" t="s">
        <v>31</v>
      </c>
      <c r="B535" s="2" t="s">
        <v>3446</v>
      </c>
      <c r="C535" s="2" t="s">
        <v>3447</v>
      </c>
      <c r="D535" s="2" t="s">
        <v>2408</v>
      </c>
      <c r="E535" s="2" t="s">
        <v>616</v>
      </c>
      <c r="F535" s="2" t="s">
        <v>31</v>
      </c>
      <c r="G535" s="2" t="s">
        <v>3401</v>
      </c>
      <c r="H535" s="2" t="s">
        <v>2662</v>
      </c>
      <c r="I535" s="2" t="s">
        <v>31</v>
      </c>
      <c r="J535" s="2" t="s">
        <v>2916</v>
      </c>
      <c r="K535" s="2" t="s">
        <v>371</v>
      </c>
      <c r="L535" s="2" t="s">
        <v>2664</v>
      </c>
      <c r="M535" s="2">
        <v>179.01827599999999</v>
      </c>
      <c r="N535" s="2">
        <v>-16.476662000000001</v>
      </c>
    </row>
    <row r="536" spans="1:14">
      <c r="A536" s="2" t="s">
        <v>31</v>
      </c>
      <c r="B536" s="2" t="s">
        <v>3448</v>
      </c>
      <c r="C536" s="2" t="s">
        <v>3449</v>
      </c>
      <c r="D536" s="2" t="s">
        <v>2408</v>
      </c>
      <c r="E536" s="2" t="s">
        <v>616</v>
      </c>
      <c r="F536" s="2" t="s">
        <v>31</v>
      </c>
      <c r="G536" s="2" t="s">
        <v>3401</v>
      </c>
      <c r="H536" s="2" t="s">
        <v>2662</v>
      </c>
      <c r="I536" s="2" t="s">
        <v>31</v>
      </c>
      <c r="J536" s="2" t="s">
        <v>2916</v>
      </c>
      <c r="K536" s="2" t="s">
        <v>371</v>
      </c>
      <c r="L536" s="2" t="s">
        <v>2664</v>
      </c>
      <c r="M536" s="2">
        <v>179.04238599999999</v>
      </c>
      <c r="N536" s="2">
        <v>-16.466246999999999</v>
      </c>
    </row>
    <row r="537" spans="1:14">
      <c r="A537" s="2" t="s">
        <v>31</v>
      </c>
      <c r="B537" s="2" t="s">
        <v>3450</v>
      </c>
      <c r="C537" s="2" t="s">
        <v>3451</v>
      </c>
      <c r="D537" s="2" t="s">
        <v>2408</v>
      </c>
      <c r="E537" s="2" t="s">
        <v>616</v>
      </c>
      <c r="F537" s="2" t="s">
        <v>117</v>
      </c>
      <c r="G537" s="2" t="s">
        <v>3398</v>
      </c>
      <c r="H537" s="2" t="s">
        <v>2662</v>
      </c>
      <c r="I537" s="2" t="s">
        <v>31</v>
      </c>
      <c r="J537" s="2" t="s">
        <v>2916</v>
      </c>
      <c r="K537" s="2" t="s">
        <v>371</v>
      </c>
      <c r="L537" s="2" t="s">
        <v>2664</v>
      </c>
      <c r="M537" s="2">
        <v>178.89245500000001</v>
      </c>
      <c r="N537" s="2">
        <v>-16.640628</v>
      </c>
    </row>
    <row r="538" spans="1:14">
      <c r="A538" s="2" t="s">
        <v>31</v>
      </c>
      <c r="B538" s="2" t="s">
        <v>3452</v>
      </c>
      <c r="C538" s="2" t="s">
        <v>3453</v>
      </c>
      <c r="D538" s="2" t="s">
        <v>2408</v>
      </c>
      <c r="E538" s="2" t="s">
        <v>616</v>
      </c>
      <c r="F538" s="2" t="s">
        <v>31</v>
      </c>
      <c r="G538" s="2" t="s">
        <v>3401</v>
      </c>
      <c r="H538" s="2" t="s">
        <v>2662</v>
      </c>
      <c r="I538" s="2" t="s">
        <v>31</v>
      </c>
      <c r="J538" s="2" t="s">
        <v>2916</v>
      </c>
      <c r="K538" s="2" t="s">
        <v>371</v>
      </c>
      <c r="L538" s="2" t="s">
        <v>2664</v>
      </c>
      <c r="M538" s="2">
        <v>179.18072000000001</v>
      </c>
      <c r="N538" s="2">
        <v>-16.554213000000001</v>
      </c>
    </row>
    <row r="539" spans="1:14">
      <c r="A539" s="2" t="s">
        <v>31</v>
      </c>
      <c r="B539" s="2" t="s">
        <v>3454</v>
      </c>
      <c r="C539" s="2" t="s">
        <v>3455</v>
      </c>
      <c r="D539" s="2" t="s">
        <v>2427</v>
      </c>
      <c r="E539" s="2" t="s">
        <v>616</v>
      </c>
      <c r="F539" s="2" t="s">
        <v>117</v>
      </c>
      <c r="G539" s="2" t="s">
        <v>3398</v>
      </c>
      <c r="H539" s="2" t="s">
        <v>2662</v>
      </c>
      <c r="I539" s="2" t="s">
        <v>31</v>
      </c>
      <c r="J539" s="2" t="s">
        <v>2916</v>
      </c>
      <c r="K539" s="2" t="s">
        <v>371</v>
      </c>
      <c r="L539" s="2" t="s">
        <v>2664</v>
      </c>
      <c r="M539" s="2">
        <v>178.99200999999999</v>
      </c>
      <c r="N539" s="2">
        <v>-16.624527</v>
      </c>
    </row>
    <row r="540" spans="1:14">
      <c r="A540" s="2" t="s">
        <v>31</v>
      </c>
      <c r="B540" s="2" t="s">
        <v>3456</v>
      </c>
      <c r="C540" s="2" t="s">
        <v>3457</v>
      </c>
      <c r="D540" s="2" t="s">
        <v>2427</v>
      </c>
      <c r="E540" s="2" t="s">
        <v>616</v>
      </c>
      <c r="F540" s="2" t="s">
        <v>31</v>
      </c>
      <c r="G540" s="2" t="s">
        <v>3401</v>
      </c>
      <c r="H540" s="2" t="s">
        <v>2662</v>
      </c>
      <c r="I540" s="2" t="s">
        <v>31</v>
      </c>
      <c r="J540" s="2" t="s">
        <v>2916</v>
      </c>
      <c r="K540" s="2" t="s">
        <v>371</v>
      </c>
      <c r="L540" s="2" t="s">
        <v>2664</v>
      </c>
      <c r="M540" s="2">
        <v>179.01007200000001</v>
      </c>
      <c r="N540" s="2">
        <v>-16.541229000000001</v>
      </c>
    </row>
    <row r="541" spans="1:14">
      <c r="A541" s="2" t="s">
        <v>31</v>
      </c>
      <c r="B541" s="2" t="s">
        <v>3458</v>
      </c>
      <c r="C541" s="2" t="s">
        <v>3459</v>
      </c>
      <c r="D541" s="2" t="s">
        <v>2408</v>
      </c>
      <c r="E541" s="2" t="s">
        <v>616</v>
      </c>
      <c r="F541" s="2" t="s">
        <v>31</v>
      </c>
      <c r="G541" s="2" t="s">
        <v>3401</v>
      </c>
      <c r="H541" s="2" t="s">
        <v>2662</v>
      </c>
      <c r="I541" s="2" t="s">
        <v>31</v>
      </c>
      <c r="J541" s="2" t="s">
        <v>2916</v>
      </c>
      <c r="K541" s="2" t="s">
        <v>371</v>
      </c>
      <c r="L541" s="2" t="s">
        <v>2664</v>
      </c>
      <c r="M541" s="2">
        <v>178.909727</v>
      </c>
      <c r="N541" s="2">
        <v>-16.523978</v>
      </c>
    </row>
    <row r="542" spans="1:14">
      <c r="A542" s="2" t="s">
        <v>31</v>
      </c>
      <c r="B542" s="2" t="s">
        <v>3460</v>
      </c>
      <c r="C542" s="2" t="s">
        <v>3461</v>
      </c>
      <c r="D542" s="2" t="s">
        <v>2427</v>
      </c>
      <c r="E542" s="2" t="s">
        <v>616</v>
      </c>
      <c r="F542" s="2" t="s">
        <v>117</v>
      </c>
      <c r="G542" s="2" t="s">
        <v>3398</v>
      </c>
      <c r="H542" s="2" t="s">
        <v>2662</v>
      </c>
      <c r="I542" s="2" t="s">
        <v>31</v>
      </c>
      <c r="J542" s="2" t="s">
        <v>2916</v>
      </c>
      <c r="K542" s="2" t="s">
        <v>371</v>
      </c>
      <c r="L542" s="2" t="s">
        <v>2664</v>
      </c>
      <c r="M542" s="2">
        <v>178.956716</v>
      </c>
      <c r="N542" s="2">
        <v>-16.587893000000001</v>
      </c>
    </row>
    <row r="543" spans="1:14">
      <c r="A543" s="2" t="s">
        <v>31</v>
      </c>
      <c r="B543" s="2" t="s">
        <v>3462</v>
      </c>
      <c r="C543" s="2" t="s">
        <v>3463</v>
      </c>
      <c r="D543" s="2" t="s">
        <v>2408</v>
      </c>
      <c r="E543" s="2" t="s">
        <v>616</v>
      </c>
      <c r="F543" s="2" t="s">
        <v>31</v>
      </c>
      <c r="G543" s="2" t="s">
        <v>3401</v>
      </c>
      <c r="H543" s="2" t="s">
        <v>2662</v>
      </c>
      <c r="I543" s="2" t="s">
        <v>31</v>
      </c>
      <c r="J543" s="2" t="s">
        <v>2916</v>
      </c>
      <c r="K543" s="2" t="s">
        <v>371</v>
      </c>
      <c r="L543" s="2" t="s">
        <v>2664</v>
      </c>
      <c r="M543" s="2">
        <v>178.96930699999999</v>
      </c>
      <c r="N543" s="2">
        <v>-16.477004999999998</v>
      </c>
    </row>
    <row r="544" spans="1:14">
      <c r="A544" s="2" t="s">
        <v>31</v>
      </c>
      <c r="B544" s="2" t="s">
        <v>168</v>
      </c>
      <c r="C544" s="2" t="s">
        <v>3464</v>
      </c>
      <c r="D544" s="2" t="s">
        <v>2408</v>
      </c>
      <c r="E544" s="2" t="s">
        <v>616</v>
      </c>
      <c r="F544" s="2" t="s">
        <v>31</v>
      </c>
      <c r="G544" s="2" t="s">
        <v>3401</v>
      </c>
      <c r="H544" s="2" t="s">
        <v>2662</v>
      </c>
      <c r="I544" s="2" t="s">
        <v>31</v>
      </c>
      <c r="J544" s="2" t="s">
        <v>2916</v>
      </c>
      <c r="K544" s="2" t="s">
        <v>371</v>
      </c>
      <c r="L544" s="2" t="s">
        <v>2664</v>
      </c>
      <c r="M544" s="2">
        <v>178.93457900000001</v>
      </c>
      <c r="N544" s="2">
        <v>-16.475587000000001</v>
      </c>
    </row>
    <row r="545" spans="1:14">
      <c r="A545" s="2" t="s">
        <v>31</v>
      </c>
      <c r="B545" s="2" t="s">
        <v>3465</v>
      </c>
      <c r="C545" s="2" t="s">
        <v>3466</v>
      </c>
      <c r="D545" s="2" t="s">
        <v>2427</v>
      </c>
      <c r="E545" s="2" t="s">
        <v>616</v>
      </c>
      <c r="F545" s="2" t="s">
        <v>31</v>
      </c>
      <c r="G545" s="2" t="s">
        <v>3401</v>
      </c>
      <c r="H545" s="2" t="s">
        <v>2662</v>
      </c>
      <c r="I545" s="2" t="s">
        <v>31</v>
      </c>
      <c r="J545" s="2" t="s">
        <v>2916</v>
      </c>
      <c r="K545" s="2" t="s">
        <v>371</v>
      </c>
      <c r="L545" s="2" t="s">
        <v>2664</v>
      </c>
      <c r="M545" s="2">
        <v>178.929022</v>
      </c>
      <c r="N545" s="2">
        <v>-16.490071</v>
      </c>
    </row>
    <row r="546" spans="1:14">
      <c r="A546" s="2" t="s">
        <v>31</v>
      </c>
      <c r="B546" s="2" t="s">
        <v>3467</v>
      </c>
      <c r="C546" s="2" t="s">
        <v>3468</v>
      </c>
      <c r="D546" s="2" t="s">
        <v>2408</v>
      </c>
      <c r="E546" s="2" t="s">
        <v>616</v>
      </c>
      <c r="F546" s="2" t="s">
        <v>31</v>
      </c>
      <c r="G546" s="2" t="s">
        <v>3401</v>
      </c>
      <c r="H546" s="2" t="s">
        <v>2662</v>
      </c>
      <c r="I546" s="2" t="s">
        <v>31</v>
      </c>
      <c r="J546" s="2" t="s">
        <v>2916</v>
      </c>
      <c r="K546" s="2" t="s">
        <v>371</v>
      </c>
      <c r="L546" s="2" t="s">
        <v>2664</v>
      </c>
      <c r="M546" s="2">
        <v>178.883037</v>
      </c>
      <c r="N546" s="2">
        <v>-16.559017000000001</v>
      </c>
    </row>
    <row r="547" spans="1:14">
      <c r="A547" s="2" t="s">
        <v>31</v>
      </c>
      <c r="B547" s="2" t="s">
        <v>3469</v>
      </c>
      <c r="C547" s="2" t="s">
        <v>3470</v>
      </c>
      <c r="D547" s="2" t="s">
        <v>2427</v>
      </c>
      <c r="E547" s="2" t="s">
        <v>616</v>
      </c>
      <c r="F547" s="2" t="s">
        <v>117</v>
      </c>
      <c r="G547" s="2" t="s">
        <v>3398</v>
      </c>
      <c r="H547" s="2" t="s">
        <v>2662</v>
      </c>
      <c r="I547" s="2" t="s">
        <v>31</v>
      </c>
      <c r="J547" s="2" t="s">
        <v>2916</v>
      </c>
      <c r="K547" s="2" t="s">
        <v>371</v>
      </c>
      <c r="L547" s="2" t="s">
        <v>2664</v>
      </c>
      <c r="M547" s="2">
        <v>178.88857100000001</v>
      </c>
      <c r="N547" s="2">
        <v>-16.744564</v>
      </c>
    </row>
    <row r="548" spans="1:14">
      <c r="A548" s="2" t="s">
        <v>31</v>
      </c>
      <c r="B548" s="2" t="s">
        <v>3471</v>
      </c>
      <c r="C548" s="2" t="s">
        <v>3472</v>
      </c>
      <c r="D548" s="2" t="s">
        <v>2408</v>
      </c>
      <c r="E548" s="2" t="s">
        <v>616</v>
      </c>
      <c r="F548" s="2" t="s">
        <v>117</v>
      </c>
      <c r="G548" s="2" t="s">
        <v>3398</v>
      </c>
      <c r="H548" s="2" t="s">
        <v>2662</v>
      </c>
      <c r="I548" s="2" t="s">
        <v>31</v>
      </c>
      <c r="J548" s="2" t="s">
        <v>2916</v>
      </c>
      <c r="K548" s="2" t="s">
        <v>371</v>
      </c>
      <c r="L548" s="2" t="s">
        <v>2664</v>
      </c>
      <c r="M548" s="2">
        <v>178.97931</v>
      </c>
      <c r="N548" s="2">
        <v>-16.638793</v>
      </c>
    </row>
    <row r="549" spans="1:14">
      <c r="A549" s="2" t="s">
        <v>31</v>
      </c>
      <c r="B549" s="2" t="s">
        <v>3473</v>
      </c>
      <c r="C549" s="2" t="s">
        <v>3474</v>
      </c>
      <c r="D549" s="2" t="s">
        <v>2427</v>
      </c>
      <c r="E549" s="2" t="s">
        <v>616</v>
      </c>
      <c r="F549" s="2" t="s">
        <v>117</v>
      </c>
      <c r="G549" s="2" t="s">
        <v>3398</v>
      </c>
      <c r="H549" s="2" t="s">
        <v>2662</v>
      </c>
      <c r="I549" s="2" t="s">
        <v>31</v>
      </c>
      <c r="J549" s="2" t="s">
        <v>2916</v>
      </c>
      <c r="K549" s="2" t="s">
        <v>371</v>
      </c>
      <c r="L549" s="2" t="s">
        <v>2664</v>
      </c>
      <c r="M549" s="2">
        <v>178.984961</v>
      </c>
      <c r="N549" s="2">
        <v>-16.644296000000001</v>
      </c>
    </row>
    <row r="550" spans="1:14">
      <c r="A550" s="2" t="s">
        <v>31</v>
      </c>
      <c r="B550" s="2" t="s">
        <v>3475</v>
      </c>
      <c r="C550" s="2" t="s">
        <v>3476</v>
      </c>
      <c r="D550" s="2" t="s">
        <v>2408</v>
      </c>
      <c r="E550" s="2" t="s">
        <v>616</v>
      </c>
      <c r="F550" s="2" t="s">
        <v>117</v>
      </c>
      <c r="G550" s="2" t="s">
        <v>3398</v>
      </c>
      <c r="H550" s="2" t="s">
        <v>2662</v>
      </c>
      <c r="I550" s="2" t="s">
        <v>31</v>
      </c>
      <c r="J550" s="2" t="s">
        <v>2916</v>
      </c>
      <c r="K550" s="2" t="s">
        <v>371</v>
      </c>
      <c r="L550" s="2" t="s">
        <v>2664</v>
      </c>
      <c r="M550" s="2">
        <v>178.91608299999999</v>
      </c>
      <c r="N550" s="2">
        <v>-16.60669</v>
      </c>
    </row>
    <row r="551" spans="1:14">
      <c r="A551" s="2" t="s">
        <v>31</v>
      </c>
      <c r="B551" s="2" t="s">
        <v>3477</v>
      </c>
      <c r="C551" s="2" t="s">
        <v>3478</v>
      </c>
      <c r="D551" s="2" t="s">
        <v>2427</v>
      </c>
      <c r="E551" s="2" t="s">
        <v>616</v>
      </c>
      <c r="F551" s="2" t="s">
        <v>31</v>
      </c>
      <c r="G551" s="2" t="s">
        <v>3401</v>
      </c>
      <c r="H551" s="2" t="s">
        <v>3403</v>
      </c>
      <c r="I551" s="2" t="s">
        <v>31</v>
      </c>
      <c r="J551" s="2" t="s">
        <v>2916</v>
      </c>
      <c r="K551" s="2" t="s">
        <v>371</v>
      </c>
      <c r="L551" s="2" t="s">
        <v>2664</v>
      </c>
      <c r="M551" s="2">
        <v>179.095339</v>
      </c>
      <c r="N551" s="2">
        <v>-16.239851999999999</v>
      </c>
    </row>
    <row r="552" spans="1:14">
      <c r="A552" s="2" t="s">
        <v>31</v>
      </c>
      <c r="B552" s="2" t="s">
        <v>3479</v>
      </c>
      <c r="C552" s="2" t="s">
        <v>3480</v>
      </c>
      <c r="D552" s="2" t="s">
        <v>2408</v>
      </c>
      <c r="E552" s="2" t="s">
        <v>616</v>
      </c>
      <c r="F552" s="2" t="s">
        <v>31</v>
      </c>
      <c r="G552" s="2" t="s">
        <v>3401</v>
      </c>
      <c r="H552" s="2" t="s">
        <v>3403</v>
      </c>
      <c r="I552" s="2" t="s">
        <v>31</v>
      </c>
      <c r="J552" s="2" t="s">
        <v>2916</v>
      </c>
      <c r="K552" s="2" t="s">
        <v>371</v>
      </c>
      <c r="L552" s="2" t="s">
        <v>2664</v>
      </c>
      <c r="M552" s="2">
        <v>179.09270799999999</v>
      </c>
      <c r="N552" s="2">
        <v>-16.237051999999998</v>
      </c>
    </row>
    <row r="553" spans="1:14">
      <c r="A553" s="2" t="s">
        <v>93</v>
      </c>
      <c r="B553" s="2" t="s">
        <v>198</v>
      </c>
      <c r="C553" s="2" t="s">
        <v>3481</v>
      </c>
      <c r="D553" s="2" t="s">
        <v>2408</v>
      </c>
      <c r="E553" s="2" t="s">
        <v>549</v>
      </c>
      <c r="F553" s="2" t="s">
        <v>129</v>
      </c>
      <c r="G553" s="2" t="s">
        <v>3482</v>
      </c>
      <c r="H553" s="2" t="s">
        <v>2422</v>
      </c>
      <c r="I553" s="2" t="s">
        <v>33</v>
      </c>
      <c r="J553" s="2" t="s">
        <v>2423</v>
      </c>
      <c r="K553" s="2" t="s">
        <v>249</v>
      </c>
      <c r="L553" s="2" t="s">
        <v>2424</v>
      </c>
      <c r="M553" s="2">
        <v>177.72064599999999</v>
      </c>
      <c r="N553" s="2">
        <v>-17.648078999999999</v>
      </c>
    </row>
    <row r="554" spans="1:14">
      <c r="A554" s="2" t="s">
        <v>93</v>
      </c>
      <c r="B554" s="2" t="s">
        <v>3483</v>
      </c>
      <c r="C554" s="2" t="s">
        <v>3484</v>
      </c>
      <c r="D554" s="2" t="s">
        <v>2427</v>
      </c>
      <c r="E554" s="2" t="s">
        <v>549</v>
      </c>
      <c r="F554" s="2" t="s">
        <v>93</v>
      </c>
      <c r="G554" s="2" t="s">
        <v>3485</v>
      </c>
      <c r="H554" s="2" t="s">
        <v>2422</v>
      </c>
      <c r="I554" s="2" t="s">
        <v>33</v>
      </c>
      <c r="J554" s="2" t="s">
        <v>2423</v>
      </c>
      <c r="K554" s="2" t="s">
        <v>249</v>
      </c>
      <c r="L554" s="2" t="s">
        <v>2424</v>
      </c>
      <c r="M554" s="2">
        <v>177.747502</v>
      </c>
      <c r="N554" s="2">
        <v>-17.794705</v>
      </c>
    </row>
    <row r="555" spans="1:14">
      <c r="A555" s="2" t="s">
        <v>93</v>
      </c>
      <c r="B555" s="2" t="s">
        <v>3486</v>
      </c>
      <c r="C555" s="2" t="s">
        <v>3487</v>
      </c>
      <c r="D555" s="2" t="s">
        <v>2408</v>
      </c>
      <c r="E555" s="2" t="s">
        <v>549</v>
      </c>
      <c r="F555" s="2" t="s">
        <v>93</v>
      </c>
      <c r="G555" s="2" t="s">
        <v>3485</v>
      </c>
      <c r="H555" s="2" t="s">
        <v>2422</v>
      </c>
      <c r="I555" s="2" t="s">
        <v>33</v>
      </c>
      <c r="J555" s="2" t="s">
        <v>2423</v>
      </c>
      <c r="K555" s="2" t="s">
        <v>249</v>
      </c>
      <c r="L555" s="2" t="s">
        <v>2424</v>
      </c>
      <c r="M555" s="2">
        <v>177.75706400000001</v>
      </c>
      <c r="N555" s="2">
        <v>-17.775984000000001</v>
      </c>
    </row>
    <row r="556" spans="1:14">
      <c r="A556" s="2" t="s">
        <v>93</v>
      </c>
      <c r="B556" s="2" t="s">
        <v>3488</v>
      </c>
      <c r="C556" s="2" t="s">
        <v>3489</v>
      </c>
      <c r="D556" s="2" t="s">
        <v>2427</v>
      </c>
      <c r="E556" s="2" t="s">
        <v>549</v>
      </c>
      <c r="F556" s="2" t="s">
        <v>129</v>
      </c>
      <c r="G556" s="2" t="s">
        <v>3482</v>
      </c>
      <c r="H556" s="2" t="s">
        <v>2422</v>
      </c>
      <c r="I556" s="2" t="s">
        <v>33</v>
      </c>
      <c r="J556" s="2" t="s">
        <v>2423</v>
      </c>
      <c r="K556" s="2" t="s">
        <v>249</v>
      </c>
      <c r="L556" s="2" t="s">
        <v>2424</v>
      </c>
      <c r="M556" s="2">
        <v>177.71151499999999</v>
      </c>
      <c r="N556" s="2">
        <v>-17.661290999999999</v>
      </c>
    </row>
    <row r="557" spans="1:14">
      <c r="A557" s="2" t="s">
        <v>93</v>
      </c>
      <c r="B557" s="2" t="s">
        <v>199</v>
      </c>
      <c r="C557" s="2" t="s">
        <v>3490</v>
      </c>
      <c r="D557" s="2" t="s">
        <v>2427</v>
      </c>
      <c r="E557" s="2" t="s">
        <v>549</v>
      </c>
      <c r="F557" s="2" t="s">
        <v>214</v>
      </c>
      <c r="G557" s="2" t="s">
        <v>3491</v>
      </c>
      <c r="H557" s="2" t="s">
        <v>2422</v>
      </c>
      <c r="I557" s="2" t="s">
        <v>33</v>
      </c>
      <c r="J557" s="2" t="s">
        <v>2423</v>
      </c>
      <c r="K557" s="2" t="s">
        <v>249</v>
      </c>
      <c r="L557" s="2" t="s">
        <v>2424</v>
      </c>
      <c r="M557" s="2">
        <v>177.67191299999999</v>
      </c>
      <c r="N557" s="2">
        <v>-17.632007999999999</v>
      </c>
    </row>
    <row r="558" spans="1:14">
      <c r="A558" s="2" t="s">
        <v>93</v>
      </c>
      <c r="B558" s="2" t="s">
        <v>119</v>
      </c>
      <c r="C558" s="2" t="s">
        <v>3492</v>
      </c>
      <c r="D558" s="2" t="s">
        <v>2408</v>
      </c>
      <c r="E558" s="2" t="s">
        <v>549</v>
      </c>
      <c r="F558" s="2" t="s">
        <v>214</v>
      </c>
      <c r="G558" s="2" t="s">
        <v>3491</v>
      </c>
      <c r="H558" s="2" t="s">
        <v>2422</v>
      </c>
      <c r="I558" s="2" t="s">
        <v>33</v>
      </c>
      <c r="J558" s="2" t="s">
        <v>2423</v>
      </c>
      <c r="K558" s="2" t="s">
        <v>249</v>
      </c>
      <c r="L558" s="2" t="s">
        <v>2424</v>
      </c>
      <c r="M558" s="2">
        <v>177.66018800000001</v>
      </c>
      <c r="N558" s="2">
        <v>-17.647003000000002</v>
      </c>
    </row>
    <row r="559" spans="1:14">
      <c r="A559" s="2" t="s">
        <v>93</v>
      </c>
      <c r="B559" s="2" t="s">
        <v>3493</v>
      </c>
      <c r="C559" s="2" t="s">
        <v>3494</v>
      </c>
      <c r="D559" s="2" t="s">
        <v>2427</v>
      </c>
      <c r="E559" s="2" t="s">
        <v>549</v>
      </c>
      <c r="F559" s="2" t="s">
        <v>93</v>
      </c>
      <c r="G559" s="2" t="s">
        <v>3485</v>
      </c>
      <c r="H559" s="2" t="s">
        <v>2422</v>
      </c>
      <c r="I559" s="2" t="s">
        <v>33</v>
      </c>
      <c r="J559" s="2" t="s">
        <v>2423</v>
      </c>
      <c r="K559" s="2" t="s">
        <v>249</v>
      </c>
      <c r="L559" s="2" t="s">
        <v>2424</v>
      </c>
      <c r="M559" s="2">
        <v>177.74433400000001</v>
      </c>
      <c r="N559" s="2">
        <v>-17.800991</v>
      </c>
    </row>
    <row r="560" spans="1:14">
      <c r="A560" s="2" t="s">
        <v>93</v>
      </c>
      <c r="B560" s="2" t="s">
        <v>3495</v>
      </c>
      <c r="C560" s="2" t="s">
        <v>3496</v>
      </c>
      <c r="D560" s="2" t="s">
        <v>2408</v>
      </c>
      <c r="E560" s="2" t="s">
        <v>549</v>
      </c>
      <c r="F560" s="2" t="s">
        <v>93</v>
      </c>
      <c r="G560" s="2" t="s">
        <v>3485</v>
      </c>
      <c r="H560" s="2" t="s">
        <v>2422</v>
      </c>
      <c r="I560" s="2" t="s">
        <v>33</v>
      </c>
      <c r="J560" s="2" t="s">
        <v>2423</v>
      </c>
      <c r="K560" s="2" t="s">
        <v>249</v>
      </c>
      <c r="L560" s="2" t="s">
        <v>2424</v>
      </c>
      <c r="M560" s="2">
        <v>177.7758</v>
      </c>
      <c r="N560" s="2">
        <v>-17.832488999999999</v>
      </c>
    </row>
    <row r="561" spans="1:14">
      <c r="A561" s="2" t="s">
        <v>93</v>
      </c>
      <c r="B561" s="2" t="s">
        <v>3497</v>
      </c>
      <c r="C561" s="2" t="s">
        <v>3498</v>
      </c>
      <c r="D561" s="2" t="s">
        <v>2408</v>
      </c>
      <c r="E561" s="2" t="s">
        <v>549</v>
      </c>
      <c r="F561" s="2" t="s">
        <v>129</v>
      </c>
      <c r="G561" s="2" t="s">
        <v>3482</v>
      </c>
      <c r="H561" s="2" t="s">
        <v>2422</v>
      </c>
      <c r="I561" s="2" t="s">
        <v>33</v>
      </c>
      <c r="J561" s="2" t="s">
        <v>2423</v>
      </c>
      <c r="K561" s="2" t="s">
        <v>249</v>
      </c>
      <c r="L561" s="2" t="s">
        <v>2424</v>
      </c>
      <c r="M561" s="2">
        <v>177.744911</v>
      </c>
      <c r="N561" s="2">
        <v>-17.711417000000001</v>
      </c>
    </row>
    <row r="562" spans="1:14">
      <c r="A562" s="2" t="s">
        <v>93</v>
      </c>
      <c r="B562" s="2" t="s">
        <v>3499</v>
      </c>
      <c r="C562" s="2" t="s">
        <v>3500</v>
      </c>
      <c r="D562" s="2" t="s">
        <v>2427</v>
      </c>
      <c r="E562" s="2" t="s">
        <v>549</v>
      </c>
      <c r="F562" s="2" t="s">
        <v>129</v>
      </c>
      <c r="G562" s="2" t="s">
        <v>3482</v>
      </c>
      <c r="H562" s="2" t="s">
        <v>2422</v>
      </c>
      <c r="I562" s="2" t="s">
        <v>33</v>
      </c>
      <c r="J562" s="2" t="s">
        <v>2423</v>
      </c>
      <c r="K562" s="2" t="s">
        <v>249</v>
      </c>
      <c r="L562" s="2" t="s">
        <v>2424</v>
      </c>
      <c r="M562" s="2">
        <v>177.76544699999999</v>
      </c>
      <c r="N562" s="2">
        <v>-17.698519000000001</v>
      </c>
    </row>
    <row r="563" spans="1:14">
      <c r="A563" s="2" t="s">
        <v>93</v>
      </c>
      <c r="B563" s="2" t="s">
        <v>3501</v>
      </c>
      <c r="C563" s="2" t="s">
        <v>3502</v>
      </c>
      <c r="D563" s="2" t="s">
        <v>2427</v>
      </c>
      <c r="E563" s="2" t="s">
        <v>549</v>
      </c>
      <c r="F563" s="2" t="s">
        <v>93</v>
      </c>
      <c r="G563" s="2" t="s">
        <v>3485</v>
      </c>
      <c r="H563" s="2" t="s">
        <v>2422</v>
      </c>
      <c r="I563" s="2" t="s">
        <v>33</v>
      </c>
      <c r="J563" s="2" t="s">
        <v>2423</v>
      </c>
      <c r="K563" s="2" t="s">
        <v>249</v>
      </c>
      <c r="L563" s="2" t="s">
        <v>2424</v>
      </c>
      <c r="M563" s="2">
        <v>177.74067700000001</v>
      </c>
      <c r="N563" s="2">
        <v>-17.786624</v>
      </c>
    </row>
    <row r="564" spans="1:14">
      <c r="A564" s="2" t="s">
        <v>93</v>
      </c>
      <c r="B564" s="2" t="s">
        <v>3503</v>
      </c>
      <c r="C564" s="2" t="s">
        <v>3504</v>
      </c>
      <c r="D564" s="2" t="s">
        <v>2427</v>
      </c>
      <c r="E564" s="2" t="s">
        <v>549</v>
      </c>
      <c r="F564" s="2" t="s">
        <v>93</v>
      </c>
      <c r="G564" s="2" t="s">
        <v>3485</v>
      </c>
      <c r="H564" s="2" t="s">
        <v>2422</v>
      </c>
      <c r="I564" s="2" t="s">
        <v>33</v>
      </c>
      <c r="J564" s="2" t="s">
        <v>2423</v>
      </c>
      <c r="K564" s="2" t="s">
        <v>249</v>
      </c>
      <c r="L564" s="2" t="s">
        <v>2424</v>
      </c>
      <c r="M564" s="2">
        <v>177.79038199999999</v>
      </c>
      <c r="N564" s="2">
        <v>-17.787156</v>
      </c>
    </row>
    <row r="565" spans="1:14">
      <c r="A565" s="2" t="s">
        <v>93</v>
      </c>
      <c r="B565" s="2" t="s">
        <v>3505</v>
      </c>
      <c r="C565" s="2" t="s">
        <v>3506</v>
      </c>
      <c r="D565" s="2" t="s">
        <v>2427</v>
      </c>
      <c r="E565" s="2" t="s">
        <v>549</v>
      </c>
      <c r="F565" s="2" t="s">
        <v>93</v>
      </c>
      <c r="G565" s="2" t="s">
        <v>3485</v>
      </c>
      <c r="H565" s="2" t="s">
        <v>2422</v>
      </c>
      <c r="I565" s="2" t="s">
        <v>33</v>
      </c>
      <c r="J565" s="2" t="s">
        <v>2423</v>
      </c>
      <c r="K565" s="2" t="s">
        <v>249</v>
      </c>
      <c r="L565" s="2" t="s">
        <v>2424</v>
      </c>
      <c r="M565" s="2">
        <v>177.756969</v>
      </c>
      <c r="N565" s="2">
        <v>-17.790006000000002</v>
      </c>
    </row>
    <row r="566" spans="1:14">
      <c r="A566" s="2" t="s">
        <v>93</v>
      </c>
      <c r="B566" s="2" t="s">
        <v>214</v>
      </c>
      <c r="C566" s="2" t="s">
        <v>3507</v>
      </c>
      <c r="D566" s="2" t="s">
        <v>2408</v>
      </c>
      <c r="E566" s="2" t="s">
        <v>549</v>
      </c>
      <c r="F566" s="2" t="s">
        <v>214</v>
      </c>
      <c r="G566" s="2" t="s">
        <v>3491</v>
      </c>
      <c r="H566" s="2" t="s">
        <v>2422</v>
      </c>
      <c r="I566" s="2" t="s">
        <v>33</v>
      </c>
      <c r="J566" s="2" t="s">
        <v>2423</v>
      </c>
      <c r="K566" s="2" t="s">
        <v>249</v>
      </c>
      <c r="L566" s="2" t="s">
        <v>2424</v>
      </c>
      <c r="M566" s="2">
        <v>177.60685100000001</v>
      </c>
      <c r="N566" s="2">
        <v>-17.639980999999999</v>
      </c>
    </row>
    <row r="567" spans="1:14">
      <c r="A567" s="2" t="s">
        <v>93</v>
      </c>
      <c r="B567" s="2" t="s">
        <v>147</v>
      </c>
      <c r="C567" s="2" t="s">
        <v>3508</v>
      </c>
      <c r="D567" s="2" t="s">
        <v>2427</v>
      </c>
      <c r="E567" s="2" t="s">
        <v>549</v>
      </c>
      <c r="F567" s="2" t="s">
        <v>129</v>
      </c>
      <c r="G567" s="2" t="s">
        <v>3482</v>
      </c>
      <c r="H567" s="2" t="s">
        <v>2422</v>
      </c>
      <c r="I567" s="2" t="s">
        <v>33</v>
      </c>
      <c r="J567" s="2" t="s">
        <v>2423</v>
      </c>
      <c r="K567" s="2" t="s">
        <v>249</v>
      </c>
      <c r="L567" s="2" t="s">
        <v>2424</v>
      </c>
      <c r="M567" s="2">
        <v>177.80286899999999</v>
      </c>
      <c r="N567" s="2">
        <v>-17.61872</v>
      </c>
    </row>
    <row r="568" spans="1:14">
      <c r="A568" s="2" t="s">
        <v>93</v>
      </c>
      <c r="B568" s="2" t="s">
        <v>3509</v>
      </c>
      <c r="C568" s="2" t="s">
        <v>3510</v>
      </c>
      <c r="D568" s="2" t="s">
        <v>2408</v>
      </c>
      <c r="E568" s="2" t="s">
        <v>549</v>
      </c>
      <c r="F568" s="2" t="s">
        <v>214</v>
      </c>
      <c r="G568" s="2" t="s">
        <v>3491</v>
      </c>
      <c r="H568" s="2" t="s">
        <v>2422</v>
      </c>
      <c r="I568" s="2" t="s">
        <v>33</v>
      </c>
      <c r="J568" s="2" t="s">
        <v>2423</v>
      </c>
      <c r="K568" s="2" t="s">
        <v>249</v>
      </c>
      <c r="L568" s="2" t="s">
        <v>2424</v>
      </c>
      <c r="M568" s="2">
        <v>177.63779199999999</v>
      </c>
      <c r="N568" s="2">
        <v>-17.641425999999999</v>
      </c>
    </row>
    <row r="569" spans="1:14">
      <c r="A569" s="2" t="s">
        <v>93</v>
      </c>
      <c r="B569" s="2" t="s">
        <v>3511</v>
      </c>
      <c r="C569" s="2" t="s">
        <v>3512</v>
      </c>
      <c r="D569" s="2" t="s">
        <v>2427</v>
      </c>
      <c r="E569" s="2" t="s">
        <v>549</v>
      </c>
      <c r="F569" s="2" t="s">
        <v>93</v>
      </c>
      <c r="G569" s="2" t="s">
        <v>3485</v>
      </c>
      <c r="H569" s="2" t="s">
        <v>2422</v>
      </c>
      <c r="I569" s="2" t="s">
        <v>33</v>
      </c>
      <c r="J569" s="2" t="s">
        <v>2423</v>
      </c>
      <c r="K569" s="2" t="s">
        <v>249</v>
      </c>
      <c r="L569" s="2" t="s">
        <v>2424</v>
      </c>
      <c r="M569" s="2">
        <v>177.77612999999999</v>
      </c>
      <c r="N569" s="2">
        <v>-17.749065000000002</v>
      </c>
    </row>
    <row r="570" spans="1:14">
      <c r="A570" s="2" t="s">
        <v>93</v>
      </c>
      <c r="B570" s="2" t="s">
        <v>3513</v>
      </c>
      <c r="C570" s="2" t="s">
        <v>3514</v>
      </c>
      <c r="D570" s="2" t="s">
        <v>2427</v>
      </c>
      <c r="E570" s="2" t="s">
        <v>549</v>
      </c>
      <c r="F570" s="2" t="s">
        <v>129</v>
      </c>
      <c r="G570" s="2" t="s">
        <v>3482</v>
      </c>
      <c r="H570" s="2" t="s">
        <v>2422</v>
      </c>
      <c r="I570" s="2" t="s">
        <v>33</v>
      </c>
      <c r="J570" s="2" t="s">
        <v>2423</v>
      </c>
      <c r="K570" s="2" t="s">
        <v>249</v>
      </c>
      <c r="L570" s="2" t="s">
        <v>2424</v>
      </c>
      <c r="M570" s="2">
        <v>177.77917400000001</v>
      </c>
      <c r="N570" s="2">
        <v>-17.684358</v>
      </c>
    </row>
    <row r="571" spans="1:14">
      <c r="A571" s="2" t="s">
        <v>93</v>
      </c>
      <c r="B571" s="2" t="s">
        <v>3198</v>
      </c>
      <c r="C571" s="2" t="s">
        <v>3515</v>
      </c>
      <c r="D571" s="2" t="s">
        <v>2427</v>
      </c>
      <c r="E571" s="2" t="s">
        <v>549</v>
      </c>
      <c r="F571" s="2" t="s">
        <v>93</v>
      </c>
      <c r="G571" s="2" t="s">
        <v>3485</v>
      </c>
      <c r="H571" s="2" t="s">
        <v>2422</v>
      </c>
      <c r="I571" s="2" t="s">
        <v>33</v>
      </c>
      <c r="J571" s="2" t="s">
        <v>2423</v>
      </c>
      <c r="K571" s="2" t="s">
        <v>249</v>
      </c>
      <c r="L571" s="2" t="s">
        <v>2424</v>
      </c>
      <c r="M571" s="2">
        <v>177.70752999999999</v>
      </c>
      <c r="N571" s="2">
        <v>-17.782598</v>
      </c>
    </row>
    <row r="572" spans="1:14">
      <c r="A572" s="2" t="s">
        <v>93</v>
      </c>
      <c r="B572" s="2" t="s">
        <v>3516</v>
      </c>
      <c r="C572" s="2" t="s">
        <v>3517</v>
      </c>
      <c r="D572" s="2" t="s">
        <v>2408</v>
      </c>
      <c r="E572" s="2" t="s">
        <v>549</v>
      </c>
      <c r="F572" s="2" t="s">
        <v>93</v>
      </c>
      <c r="G572" s="2" t="s">
        <v>3485</v>
      </c>
      <c r="H572" s="2" t="s">
        <v>2422</v>
      </c>
      <c r="I572" s="2" t="s">
        <v>33</v>
      </c>
      <c r="J572" s="2" t="s">
        <v>2423</v>
      </c>
      <c r="K572" s="2" t="s">
        <v>249</v>
      </c>
      <c r="L572" s="2" t="s">
        <v>2424</v>
      </c>
      <c r="M572" s="2">
        <v>177.721552</v>
      </c>
      <c r="N572" s="2">
        <v>-17.822543</v>
      </c>
    </row>
    <row r="573" spans="1:14">
      <c r="A573" s="2" t="s">
        <v>93</v>
      </c>
      <c r="B573" s="2" t="s">
        <v>3518</v>
      </c>
      <c r="C573" s="2" t="s">
        <v>3519</v>
      </c>
      <c r="D573" s="2" t="s">
        <v>2427</v>
      </c>
      <c r="E573" s="2" t="s">
        <v>549</v>
      </c>
      <c r="F573" s="2" t="s">
        <v>93</v>
      </c>
      <c r="G573" s="2" t="s">
        <v>3485</v>
      </c>
      <c r="H573" s="2" t="s">
        <v>2422</v>
      </c>
      <c r="I573" s="2" t="s">
        <v>33</v>
      </c>
      <c r="J573" s="2" t="s">
        <v>2423</v>
      </c>
      <c r="K573" s="2" t="s">
        <v>249</v>
      </c>
      <c r="L573" s="2" t="s">
        <v>2424</v>
      </c>
      <c r="M573" s="2">
        <v>177.77593400000001</v>
      </c>
      <c r="N573" s="2">
        <v>-17.752503999999998</v>
      </c>
    </row>
    <row r="574" spans="1:14">
      <c r="A574" s="2" t="s">
        <v>93</v>
      </c>
      <c r="B574" s="2" t="s">
        <v>220</v>
      </c>
      <c r="C574" s="2" t="s">
        <v>3520</v>
      </c>
      <c r="D574" s="2" t="s">
        <v>2408</v>
      </c>
      <c r="E574" s="2" t="s">
        <v>549</v>
      </c>
      <c r="F574" s="2" t="s">
        <v>93</v>
      </c>
      <c r="G574" s="2" t="s">
        <v>3485</v>
      </c>
      <c r="H574" s="2" t="s">
        <v>2422</v>
      </c>
      <c r="I574" s="2" t="s">
        <v>33</v>
      </c>
      <c r="J574" s="2" t="s">
        <v>2423</v>
      </c>
      <c r="K574" s="2" t="s">
        <v>249</v>
      </c>
      <c r="L574" s="2" t="s">
        <v>2424</v>
      </c>
      <c r="M574" s="2">
        <v>177.778345</v>
      </c>
      <c r="N574" s="2">
        <v>-17.810680000000001</v>
      </c>
    </row>
    <row r="575" spans="1:14">
      <c r="A575" s="2" t="s">
        <v>93</v>
      </c>
      <c r="B575" s="2" t="s">
        <v>3521</v>
      </c>
      <c r="C575" s="2" t="s">
        <v>3522</v>
      </c>
      <c r="D575" s="2" t="s">
        <v>2408</v>
      </c>
      <c r="E575" s="2" t="s">
        <v>549</v>
      </c>
      <c r="F575" s="2" t="s">
        <v>214</v>
      </c>
      <c r="G575" s="2" t="s">
        <v>3491</v>
      </c>
      <c r="H575" s="2" t="s">
        <v>2422</v>
      </c>
      <c r="I575" s="2" t="s">
        <v>33</v>
      </c>
      <c r="J575" s="2" t="s">
        <v>2423</v>
      </c>
      <c r="K575" s="2" t="s">
        <v>249</v>
      </c>
      <c r="L575" s="2" t="s">
        <v>2424</v>
      </c>
      <c r="M575" s="2">
        <v>177.58538799999999</v>
      </c>
      <c r="N575" s="2">
        <v>-17.690308999999999</v>
      </c>
    </row>
    <row r="576" spans="1:14">
      <c r="A576" s="2" t="s">
        <v>93</v>
      </c>
      <c r="B576" s="2" t="s">
        <v>3523</v>
      </c>
      <c r="C576" s="2" t="s">
        <v>3524</v>
      </c>
      <c r="D576" s="2" t="s">
        <v>2427</v>
      </c>
      <c r="E576" s="2" t="s">
        <v>549</v>
      </c>
      <c r="F576" s="2" t="s">
        <v>129</v>
      </c>
      <c r="G576" s="2" t="s">
        <v>3482</v>
      </c>
      <c r="H576" s="2" t="s">
        <v>2422</v>
      </c>
      <c r="I576" s="2" t="s">
        <v>33</v>
      </c>
      <c r="J576" s="2" t="s">
        <v>2423</v>
      </c>
      <c r="K576" s="2" t="s">
        <v>249</v>
      </c>
      <c r="L576" s="2" t="s">
        <v>2424</v>
      </c>
      <c r="M576" s="2">
        <v>177.780946</v>
      </c>
      <c r="N576" s="2">
        <v>-17.668572999999999</v>
      </c>
    </row>
    <row r="577" spans="1:14">
      <c r="A577" s="2" t="s">
        <v>93</v>
      </c>
      <c r="B577" s="2" t="s">
        <v>3525</v>
      </c>
      <c r="C577" s="2" t="s">
        <v>3526</v>
      </c>
      <c r="D577" s="2" t="s">
        <v>2427</v>
      </c>
      <c r="E577" s="2" t="s">
        <v>549</v>
      </c>
      <c r="F577" s="2" t="s">
        <v>129</v>
      </c>
      <c r="G577" s="2" t="s">
        <v>3482</v>
      </c>
      <c r="H577" s="2" t="s">
        <v>2422</v>
      </c>
      <c r="I577" s="2" t="s">
        <v>33</v>
      </c>
      <c r="J577" s="2" t="s">
        <v>2423</v>
      </c>
      <c r="K577" s="2" t="s">
        <v>249</v>
      </c>
      <c r="L577" s="2" t="s">
        <v>2424</v>
      </c>
      <c r="M577" s="2">
        <v>177.70730699999999</v>
      </c>
      <c r="N577" s="2">
        <v>-17.673151000000001</v>
      </c>
    </row>
    <row r="578" spans="1:14">
      <c r="A578" s="2" t="s">
        <v>93</v>
      </c>
      <c r="B578" s="2" t="s">
        <v>3527</v>
      </c>
      <c r="C578" s="2" t="s">
        <v>3528</v>
      </c>
      <c r="D578" s="2" t="s">
        <v>2427</v>
      </c>
      <c r="E578" s="2" t="s">
        <v>549</v>
      </c>
      <c r="F578" s="2" t="s">
        <v>93</v>
      </c>
      <c r="G578" s="2" t="s">
        <v>3485</v>
      </c>
      <c r="H578" s="2" t="s">
        <v>2422</v>
      </c>
      <c r="I578" s="2" t="s">
        <v>33</v>
      </c>
      <c r="J578" s="2" t="s">
        <v>2423</v>
      </c>
      <c r="K578" s="2" t="s">
        <v>249</v>
      </c>
      <c r="L578" s="2" t="s">
        <v>2424</v>
      </c>
      <c r="M578" s="2">
        <v>177.74282299999999</v>
      </c>
      <c r="N578" s="2">
        <v>-17.77739</v>
      </c>
    </row>
    <row r="579" spans="1:14">
      <c r="A579" s="2" t="s">
        <v>93</v>
      </c>
      <c r="B579" s="2" t="s">
        <v>3529</v>
      </c>
      <c r="C579" s="2" t="s">
        <v>3530</v>
      </c>
      <c r="D579" s="2" t="s">
        <v>2427</v>
      </c>
      <c r="E579" s="2" t="s">
        <v>549</v>
      </c>
      <c r="F579" s="2" t="s">
        <v>93</v>
      </c>
      <c r="G579" s="2" t="s">
        <v>3485</v>
      </c>
      <c r="H579" s="2" t="s">
        <v>2422</v>
      </c>
      <c r="I579" s="2" t="s">
        <v>33</v>
      </c>
      <c r="J579" s="2" t="s">
        <v>2423</v>
      </c>
      <c r="K579" s="2" t="s">
        <v>249</v>
      </c>
      <c r="L579" s="2" t="s">
        <v>2424</v>
      </c>
      <c r="M579" s="2">
        <v>177.672923</v>
      </c>
      <c r="N579" s="2">
        <v>-17.797101000000001</v>
      </c>
    </row>
    <row r="580" spans="1:14">
      <c r="A580" s="2" t="s">
        <v>93</v>
      </c>
      <c r="B580" s="2" t="s">
        <v>3531</v>
      </c>
      <c r="C580" s="2" t="s">
        <v>3532</v>
      </c>
      <c r="D580" s="2" t="s">
        <v>2427</v>
      </c>
      <c r="E580" s="2" t="s">
        <v>549</v>
      </c>
      <c r="F580" s="2" t="s">
        <v>93</v>
      </c>
      <c r="G580" s="2" t="s">
        <v>3485</v>
      </c>
      <c r="H580" s="2" t="s">
        <v>2422</v>
      </c>
      <c r="I580" s="2" t="s">
        <v>33</v>
      </c>
      <c r="J580" s="2" t="s">
        <v>2423</v>
      </c>
      <c r="K580" s="2" t="s">
        <v>249</v>
      </c>
      <c r="L580" s="2" t="s">
        <v>2424</v>
      </c>
      <c r="M580" s="2">
        <v>177.717209</v>
      </c>
      <c r="N580" s="2">
        <v>-17.761233000000001</v>
      </c>
    </row>
    <row r="581" spans="1:14">
      <c r="A581" s="2" t="s">
        <v>93</v>
      </c>
      <c r="B581" s="2" t="s">
        <v>3533</v>
      </c>
      <c r="C581" s="2" t="s">
        <v>3534</v>
      </c>
      <c r="D581" s="2" t="s">
        <v>2427</v>
      </c>
      <c r="E581" s="2" t="s">
        <v>549</v>
      </c>
      <c r="F581" s="2" t="s">
        <v>93</v>
      </c>
      <c r="G581" s="2" t="s">
        <v>3485</v>
      </c>
      <c r="H581" s="2" t="s">
        <v>2422</v>
      </c>
      <c r="I581" s="2" t="s">
        <v>33</v>
      </c>
      <c r="J581" s="2" t="s">
        <v>2423</v>
      </c>
      <c r="K581" s="2" t="s">
        <v>249</v>
      </c>
      <c r="L581" s="2" t="s">
        <v>2424</v>
      </c>
      <c r="M581" s="2">
        <v>177.733836</v>
      </c>
      <c r="N581" s="2">
        <v>-17.831949000000002</v>
      </c>
    </row>
    <row r="582" spans="1:14">
      <c r="A582" s="2" t="s">
        <v>93</v>
      </c>
      <c r="B582" s="2" t="s">
        <v>3535</v>
      </c>
      <c r="C582" s="2" t="s">
        <v>3536</v>
      </c>
      <c r="D582" s="2" t="s">
        <v>2427</v>
      </c>
      <c r="E582" s="2" t="s">
        <v>549</v>
      </c>
      <c r="F582" s="2" t="s">
        <v>93</v>
      </c>
      <c r="G582" s="2" t="s">
        <v>3485</v>
      </c>
      <c r="H582" s="2" t="s">
        <v>2422</v>
      </c>
      <c r="I582" s="2" t="s">
        <v>33</v>
      </c>
      <c r="J582" s="2" t="s">
        <v>2423</v>
      </c>
      <c r="K582" s="2" t="s">
        <v>249</v>
      </c>
      <c r="L582" s="2" t="s">
        <v>2424</v>
      </c>
      <c r="M582" s="2">
        <v>177.72994399999999</v>
      </c>
      <c r="N582" s="2">
        <v>-17.806107999999998</v>
      </c>
    </row>
    <row r="583" spans="1:14">
      <c r="A583" s="2" t="s">
        <v>93</v>
      </c>
      <c r="B583" s="2" t="s">
        <v>3537</v>
      </c>
      <c r="C583" s="2" t="s">
        <v>3538</v>
      </c>
      <c r="D583" s="2" t="s">
        <v>2427</v>
      </c>
      <c r="E583" s="2" t="s">
        <v>549</v>
      </c>
      <c r="F583" s="2" t="s">
        <v>214</v>
      </c>
      <c r="G583" s="2" t="s">
        <v>3491</v>
      </c>
      <c r="H583" s="2" t="s">
        <v>2422</v>
      </c>
      <c r="I583" s="2" t="s">
        <v>33</v>
      </c>
      <c r="J583" s="2" t="s">
        <v>2423</v>
      </c>
      <c r="K583" s="2" t="s">
        <v>249</v>
      </c>
      <c r="L583" s="2" t="s">
        <v>2424</v>
      </c>
      <c r="M583" s="2">
        <v>177.63679200000001</v>
      </c>
      <c r="N583" s="2">
        <v>-17.673749000000001</v>
      </c>
    </row>
    <row r="584" spans="1:14">
      <c r="A584" s="2" t="s">
        <v>93</v>
      </c>
      <c r="B584" s="2" t="s">
        <v>3539</v>
      </c>
      <c r="C584" s="2" t="s">
        <v>3540</v>
      </c>
      <c r="D584" s="2" t="s">
        <v>2427</v>
      </c>
      <c r="E584" s="2" t="s">
        <v>549</v>
      </c>
      <c r="F584" s="2" t="s">
        <v>93</v>
      </c>
      <c r="G584" s="2" t="s">
        <v>3485</v>
      </c>
      <c r="H584" s="2" t="s">
        <v>2422</v>
      </c>
      <c r="I584" s="2" t="s">
        <v>33</v>
      </c>
      <c r="J584" s="2" t="s">
        <v>2423</v>
      </c>
      <c r="K584" s="2" t="s">
        <v>249</v>
      </c>
      <c r="L584" s="2" t="s">
        <v>2424</v>
      </c>
      <c r="M584" s="2">
        <v>177.77138199999999</v>
      </c>
      <c r="N584" s="2">
        <v>-17.836019</v>
      </c>
    </row>
    <row r="585" spans="1:14">
      <c r="A585" s="2" t="s">
        <v>93</v>
      </c>
      <c r="B585" s="2" t="s">
        <v>3541</v>
      </c>
      <c r="C585" s="2" t="s">
        <v>3542</v>
      </c>
      <c r="D585" s="2" t="s">
        <v>2427</v>
      </c>
      <c r="E585" s="2" t="s">
        <v>549</v>
      </c>
      <c r="F585" s="2" t="s">
        <v>129</v>
      </c>
      <c r="G585" s="2" t="s">
        <v>3482</v>
      </c>
      <c r="H585" s="2" t="s">
        <v>2422</v>
      </c>
      <c r="I585" s="2" t="s">
        <v>33</v>
      </c>
      <c r="J585" s="2" t="s">
        <v>2423</v>
      </c>
      <c r="K585" s="2" t="s">
        <v>249</v>
      </c>
      <c r="L585" s="2" t="s">
        <v>2424</v>
      </c>
      <c r="M585" s="2">
        <v>177.72052199999999</v>
      </c>
      <c r="N585" s="2">
        <v>-17.747101000000001</v>
      </c>
    </row>
    <row r="586" spans="1:14">
      <c r="A586" s="2" t="s">
        <v>93</v>
      </c>
      <c r="B586" s="2" t="s">
        <v>3543</v>
      </c>
      <c r="C586" s="2" t="s">
        <v>3544</v>
      </c>
      <c r="D586" s="2" t="s">
        <v>2408</v>
      </c>
      <c r="E586" s="2" t="s">
        <v>549</v>
      </c>
      <c r="F586" s="2" t="s">
        <v>93</v>
      </c>
      <c r="G586" s="2" t="s">
        <v>3485</v>
      </c>
      <c r="H586" s="2" t="s">
        <v>2422</v>
      </c>
      <c r="I586" s="2" t="s">
        <v>33</v>
      </c>
      <c r="J586" s="2" t="s">
        <v>2423</v>
      </c>
      <c r="K586" s="2" t="s">
        <v>249</v>
      </c>
      <c r="L586" s="2" t="s">
        <v>2424</v>
      </c>
      <c r="M586" s="2">
        <v>177.76019400000001</v>
      </c>
      <c r="N586" s="2">
        <v>-17.751664000000002</v>
      </c>
    </row>
    <row r="587" spans="1:14">
      <c r="A587" s="2" t="s">
        <v>93</v>
      </c>
      <c r="B587" s="2" t="s">
        <v>3545</v>
      </c>
      <c r="C587" s="2" t="s">
        <v>3546</v>
      </c>
      <c r="D587" s="2" t="s">
        <v>2408</v>
      </c>
      <c r="E587" s="2" t="s">
        <v>549</v>
      </c>
      <c r="F587" s="2" t="s">
        <v>93</v>
      </c>
      <c r="G587" s="2" t="s">
        <v>3485</v>
      </c>
      <c r="H587" s="2" t="s">
        <v>2422</v>
      </c>
      <c r="I587" s="2" t="s">
        <v>33</v>
      </c>
      <c r="J587" s="2" t="s">
        <v>2423</v>
      </c>
      <c r="K587" s="2" t="s">
        <v>249</v>
      </c>
      <c r="L587" s="2" t="s">
        <v>2424</v>
      </c>
      <c r="M587" s="2">
        <v>177.77334300000001</v>
      </c>
      <c r="N587" s="2">
        <v>-17.753854</v>
      </c>
    </row>
    <row r="588" spans="1:14">
      <c r="A588" s="2" t="s">
        <v>93</v>
      </c>
      <c r="B588" s="2" t="s">
        <v>3547</v>
      </c>
      <c r="C588" s="2" t="s">
        <v>3548</v>
      </c>
      <c r="D588" s="2" t="s">
        <v>2408</v>
      </c>
      <c r="E588" s="2" t="s">
        <v>549</v>
      </c>
      <c r="F588" s="2" t="s">
        <v>129</v>
      </c>
      <c r="G588" s="2" t="s">
        <v>3482</v>
      </c>
      <c r="H588" s="2" t="s">
        <v>2422</v>
      </c>
      <c r="I588" s="2" t="s">
        <v>33</v>
      </c>
      <c r="J588" s="2" t="s">
        <v>2423</v>
      </c>
      <c r="K588" s="2" t="s">
        <v>249</v>
      </c>
      <c r="L588" s="2" t="s">
        <v>2424</v>
      </c>
      <c r="M588" s="2">
        <v>177.74158399999999</v>
      </c>
      <c r="N588" s="2">
        <v>-17.628710999999999</v>
      </c>
    </row>
    <row r="589" spans="1:14">
      <c r="A589" s="2" t="s">
        <v>93</v>
      </c>
      <c r="B589" s="2" t="s">
        <v>3549</v>
      </c>
      <c r="C589" s="2" t="s">
        <v>3550</v>
      </c>
      <c r="D589" s="2" t="s">
        <v>2427</v>
      </c>
      <c r="E589" s="2" t="s">
        <v>549</v>
      </c>
      <c r="F589" s="2" t="s">
        <v>93</v>
      </c>
      <c r="G589" s="2" t="s">
        <v>3485</v>
      </c>
      <c r="H589" s="2" t="s">
        <v>2422</v>
      </c>
      <c r="I589" s="2" t="s">
        <v>33</v>
      </c>
      <c r="J589" s="2" t="s">
        <v>2423</v>
      </c>
      <c r="K589" s="2" t="s">
        <v>249</v>
      </c>
      <c r="L589" s="2" t="s">
        <v>2424</v>
      </c>
      <c r="M589" s="2">
        <v>177.73397600000001</v>
      </c>
      <c r="N589" s="2">
        <v>-17.786769</v>
      </c>
    </row>
    <row r="590" spans="1:14">
      <c r="A590" s="2" t="s">
        <v>93</v>
      </c>
      <c r="B590" s="2" t="s">
        <v>3551</v>
      </c>
      <c r="C590" s="2" t="s">
        <v>3552</v>
      </c>
      <c r="D590" s="2" t="s">
        <v>2427</v>
      </c>
      <c r="E590" s="2" t="s">
        <v>549</v>
      </c>
      <c r="F590" s="2" t="s">
        <v>129</v>
      </c>
      <c r="G590" s="2" t="s">
        <v>3482</v>
      </c>
      <c r="H590" s="2" t="s">
        <v>2422</v>
      </c>
      <c r="I590" s="2" t="s">
        <v>33</v>
      </c>
      <c r="J590" s="2" t="s">
        <v>2423</v>
      </c>
      <c r="K590" s="2" t="s">
        <v>249</v>
      </c>
      <c r="L590" s="2" t="s">
        <v>2424</v>
      </c>
      <c r="M590" s="2">
        <v>177.761034</v>
      </c>
      <c r="N590" s="2">
        <v>-17.684294999999999</v>
      </c>
    </row>
    <row r="591" spans="1:14">
      <c r="A591" s="2" t="s">
        <v>93</v>
      </c>
      <c r="B591" s="2" t="s">
        <v>3553</v>
      </c>
      <c r="C591" s="2" t="s">
        <v>3554</v>
      </c>
      <c r="D591" s="2" t="s">
        <v>2408</v>
      </c>
      <c r="E591" s="2" t="s">
        <v>549</v>
      </c>
      <c r="F591" s="2" t="s">
        <v>93</v>
      </c>
      <c r="G591" s="2" t="s">
        <v>3485</v>
      </c>
      <c r="H591" s="2" t="s">
        <v>2422</v>
      </c>
      <c r="I591" s="2" t="s">
        <v>33</v>
      </c>
      <c r="J591" s="2" t="s">
        <v>2423</v>
      </c>
      <c r="K591" s="2" t="s">
        <v>249</v>
      </c>
      <c r="L591" s="2" t="s">
        <v>2424</v>
      </c>
      <c r="M591" s="2">
        <v>177.81669099999999</v>
      </c>
      <c r="N591" s="2">
        <v>-17.777645</v>
      </c>
    </row>
    <row r="592" spans="1:14">
      <c r="A592" s="2" t="s">
        <v>93</v>
      </c>
      <c r="B592" s="2" t="s">
        <v>3555</v>
      </c>
      <c r="C592" s="2" t="s">
        <v>3556</v>
      </c>
      <c r="D592" s="2" t="s">
        <v>2427</v>
      </c>
      <c r="E592" s="2" t="s">
        <v>549</v>
      </c>
      <c r="F592" s="2" t="s">
        <v>129</v>
      </c>
      <c r="G592" s="2" t="s">
        <v>3482</v>
      </c>
      <c r="H592" s="2" t="s">
        <v>2422</v>
      </c>
      <c r="I592" s="2" t="s">
        <v>33</v>
      </c>
      <c r="J592" s="2" t="s">
        <v>2423</v>
      </c>
      <c r="K592" s="2" t="s">
        <v>249</v>
      </c>
      <c r="L592" s="2" t="s">
        <v>2424</v>
      </c>
      <c r="M592" s="2">
        <v>177.707031</v>
      </c>
      <c r="N592" s="2">
        <v>-17.653334999999998</v>
      </c>
    </row>
    <row r="593" spans="1:14">
      <c r="A593" s="2" t="s">
        <v>93</v>
      </c>
      <c r="B593" s="2" t="s">
        <v>3557</v>
      </c>
      <c r="C593" s="2" t="s">
        <v>3558</v>
      </c>
      <c r="D593" s="2" t="s">
        <v>2427</v>
      </c>
      <c r="E593" s="2" t="s">
        <v>549</v>
      </c>
      <c r="F593" s="2" t="s">
        <v>93</v>
      </c>
      <c r="G593" s="2" t="s">
        <v>3485</v>
      </c>
      <c r="H593" s="2" t="s">
        <v>2422</v>
      </c>
      <c r="I593" s="2" t="s">
        <v>33</v>
      </c>
      <c r="J593" s="2" t="s">
        <v>2423</v>
      </c>
      <c r="K593" s="2" t="s">
        <v>249</v>
      </c>
      <c r="L593" s="2" t="s">
        <v>2424</v>
      </c>
      <c r="M593" s="2">
        <v>177.737301</v>
      </c>
      <c r="N593" s="2">
        <v>-17.779437000000001</v>
      </c>
    </row>
    <row r="594" spans="1:14">
      <c r="A594" s="2" t="s">
        <v>93</v>
      </c>
      <c r="B594" s="2" t="s">
        <v>2533</v>
      </c>
      <c r="C594" s="2" t="s">
        <v>3559</v>
      </c>
      <c r="D594" s="2" t="s">
        <v>2427</v>
      </c>
      <c r="E594" s="2" t="s">
        <v>549</v>
      </c>
      <c r="F594" s="2" t="s">
        <v>129</v>
      </c>
      <c r="G594" s="2" t="s">
        <v>3482</v>
      </c>
      <c r="H594" s="2" t="s">
        <v>2422</v>
      </c>
      <c r="I594" s="2" t="s">
        <v>33</v>
      </c>
      <c r="J594" s="2" t="s">
        <v>2423</v>
      </c>
      <c r="K594" s="2" t="s">
        <v>249</v>
      </c>
      <c r="L594" s="2" t="s">
        <v>2424</v>
      </c>
      <c r="M594" s="2">
        <v>177.76916499999999</v>
      </c>
      <c r="N594" s="2">
        <v>-17.696836000000001</v>
      </c>
    </row>
    <row r="595" spans="1:14">
      <c r="A595" s="2" t="s">
        <v>93</v>
      </c>
      <c r="B595" s="2" t="s">
        <v>3560</v>
      </c>
      <c r="C595" s="2" t="s">
        <v>3561</v>
      </c>
      <c r="D595" s="2" t="s">
        <v>2427</v>
      </c>
      <c r="E595" s="2" t="s">
        <v>549</v>
      </c>
      <c r="F595" s="2" t="s">
        <v>93</v>
      </c>
      <c r="G595" s="2" t="s">
        <v>3485</v>
      </c>
      <c r="H595" s="2" t="s">
        <v>2422</v>
      </c>
      <c r="I595" s="2" t="s">
        <v>33</v>
      </c>
      <c r="J595" s="2" t="s">
        <v>2423</v>
      </c>
      <c r="K595" s="2" t="s">
        <v>249</v>
      </c>
      <c r="L595" s="2" t="s">
        <v>2424</v>
      </c>
      <c r="M595" s="2">
        <v>177.740567</v>
      </c>
      <c r="N595" s="2">
        <v>-17.806422000000001</v>
      </c>
    </row>
    <row r="596" spans="1:14">
      <c r="A596" s="2" t="s">
        <v>93</v>
      </c>
      <c r="B596" s="2" t="s">
        <v>3562</v>
      </c>
      <c r="C596" s="2" t="s">
        <v>3563</v>
      </c>
      <c r="D596" s="2" t="s">
        <v>2427</v>
      </c>
      <c r="E596" s="2" t="s">
        <v>549</v>
      </c>
      <c r="F596" s="2" t="s">
        <v>129</v>
      </c>
      <c r="G596" s="2" t="s">
        <v>3482</v>
      </c>
      <c r="H596" s="2" t="s">
        <v>2422</v>
      </c>
      <c r="I596" s="2" t="s">
        <v>33</v>
      </c>
      <c r="J596" s="2" t="s">
        <v>2423</v>
      </c>
      <c r="K596" s="2" t="s">
        <v>249</v>
      </c>
      <c r="L596" s="2" t="s">
        <v>2424</v>
      </c>
      <c r="M596" s="2">
        <v>177.75974199999999</v>
      </c>
      <c r="N596" s="2">
        <v>-17.694903</v>
      </c>
    </row>
    <row r="597" spans="1:14">
      <c r="A597" s="2" t="s">
        <v>93</v>
      </c>
      <c r="B597" s="2" t="s">
        <v>3564</v>
      </c>
      <c r="C597" s="2" t="s">
        <v>3565</v>
      </c>
      <c r="D597" s="2" t="s">
        <v>2427</v>
      </c>
      <c r="E597" s="2" t="s">
        <v>549</v>
      </c>
      <c r="F597" s="2" t="s">
        <v>214</v>
      </c>
      <c r="G597" s="2" t="s">
        <v>3491</v>
      </c>
      <c r="H597" s="2" t="s">
        <v>2422</v>
      </c>
      <c r="I597" s="2" t="s">
        <v>33</v>
      </c>
      <c r="J597" s="2" t="s">
        <v>2423</v>
      </c>
      <c r="K597" s="2" t="s">
        <v>249</v>
      </c>
      <c r="L597" s="2" t="s">
        <v>2424</v>
      </c>
      <c r="M597" s="2">
        <v>177.62341900000001</v>
      </c>
      <c r="N597" s="2">
        <v>-17.662355999999999</v>
      </c>
    </row>
    <row r="598" spans="1:14">
      <c r="A598" s="2" t="s">
        <v>93</v>
      </c>
      <c r="B598" s="2" t="s">
        <v>3566</v>
      </c>
      <c r="C598" s="2" t="s">
        <v>3567</v>
      </c>
      <c r="D598" s="2" t="s">
        <v>2427</v>
      </c>
      <c r="E598" s="2" t="s">
        <v>549</v>
      </c>
      <c r="F598" s="2" t="s">
        <v>214</v>
      </c>
      <c r="G598" s="2" t="s">
        <v>3491</v>
      </c>
      <c r="H598" s="2" t="s">
        <v>2422</v>
      </c>
      <c r="I598" s="2" t="s">
        <v>33</v>
      </c>
      <c r="J598" s="2" t="s">
        <v>2423</v>
      </c>
      <c r="K598" s="2" t="s">
        <v>249</v>
      </c>
      <c r="L598" s="2" t="s">
        <v>2424</v>
      </c>
      <c r="M598" s="2">
        <v>177.63015999999999</v>
      </c>
      <c r="N598" s="2">
        <v>-17.639544000000001</v>
      </c>
    </row>
    <row r="599" spans="1:14">
      <c r="A599" s="2" t="s">
        <v>102</v>
      </c>
      <c r="B599" s="2" t="s">
        <v>393</v>
      </c>
      <c r="C599" s="2" t="s">
        <v>3568</v>
      </c>
      <c r="D599" s="2" t="s">
        <v>2408</v>
      </c>
      <c r="E599" s="2" t="s">
        <v>620</v>
      </c>
      <c r="F599" s="2" t="s">
        <v>102</v>
      </c>
      <c r="G599" s="2" t="s">
        <v>3569</v>
      </c>
      <c r="H599" s="2" t="s">
        <v>102</v>
      </c>
      <c r="I599" s="2" t="s">
        <v>2381</v>
      </c>
      <c r="J599" s="2" t="s">
        <v>2466</v>
      </c>
      <c r="K599" s="2" t="s">
        <v>249</v>
      </c>
      <c r="L599" s="2" t="s">
        <v>2424</v>
      </c>
      <c r="M599" s="2">
        <v>177.18261100000001</v>
      </c>
      <c r="N599" s="2">
        <v>-17.744883000000002</v>
      </c>
    </row>
    <row r="600" spans="1:14">
      <c r="A600" s="2" t="s">
        <v>102</v>
      </c>
      <c r="B600" s="2" t="s">
        <v>3570</v>
      </c>
      <c r="C600" s="2" t="s">
        <v>3571</v>
      </c>
      <c r="D600" s="2" t="s">
        <v>2408</v>
      </c>
      <c r="E600" s="2" t="s">
        <v>620</v>
      </c>
      <c r="F600" s="2" t="s">
        <v>208</v>
      </c>
      <c r="G600" s="2" t="s">
        <v>3572</v>
      </c>
      <c r="H600" s="2" t="s">
        <v>3570</v>
      </c>
      <c r="I600" s="2" t="s">
        <v>2381</v>
      </c>
      <c r="J600" s="2" t="s">
        <v>2466</v>
      </c>
      <c r="K600" s="2" t="s">
        <v>249</v>
      </c>
      <c r="L600" s="2" t="s">
        <v>2424</v>
      </c>
      <c r="M600" s="2">
        <v>177.20107100000001</v>
      </c>
      <c r="N600" s="2">
        <v>-17.856842</v>
      </c>
    </row>
    <row r="601" spans="1:14">
      <c r="A601" s="2" t="s">
        <v>102</v>
      </c>
      <c r="B601" s="2" t="s">
        <v>3573</v>
      </c>
      <c r="C601" s="2" t="s">
        <v>3574</v>
      </c>
      <c r="D601" s="2" t="s">
        <v>2427</v>
      </c>
      <c r="E601" s="2" t="s">
        <v>620</v>
      </c>
      <c r="F601" s="2" t="s">
        <v>102</v>
      </c>
      <c r="G601" s="2" t="s">
        <v>3569</v>
      </c>
      <c r="H601" s="2" t="s">
        <v>3575</v>
      </c>
      <c r="I601" s="2" t="s">
        <v>2381</v>
      </c>
      <c r="J601" s="2" t="s">
        <v>2466</v>
      </c>
      <c r="K601" s="2" t="s">
        <v>249</v>
      </c>
      <c r="L601" s="2" t="s">
        <v>2424</v>
      </c>
      <c r="M601" s="2">
        <v>177.09965299999999</v>
      </c>
      <c r="N601" s="2">
        <v>-17.672004999999999</v>
      </c>
    </row>
    <row r="602" spans="1:14">
      <c r="A602" s="2" t="s">
        <v>102</v>
      </c>
      <c r="B602" s="2" t="s">
        <v>3576</v>
      </c>
      <c r="C602" s="2" t="s">
        <v>3577</v>
      </c>
      <c r="D602" s="2" t="s">
        <v>2408</v>
      </c>
      <c r="E602" s="2" t="s">
        <v>620</v>
      </c>
      <c r="F602" s="2" t="s">
        <v>102</v>
      </c>
      <c r="G602" s="2" t="s">
        <v>3569</v>
      </c>
      <c r="H602" s="2" t="s">
        <v>97</v>
      </c>
      <c r="I602" s="2" t="s">
        <v>2381</v>
      </c>
      <c r="J602" s="2" t="s">
        <v>2466</v>
      </c>
      <c r="K602" s="2" t="s">
        <v>249</v>
      </c>
      <c r="L602" s="2" t="s">
        <v>2424</v>
      </c>
      <c r="M602" s="2">
        <v>177.08703499999999</v>
      </c>
      <c r="N602" s="2">
        <v>-17.613651000000001</v>
      </c>
    </row>
    <row r="603" spans="1:14">
      <c r="A603" s="2" t="s">
        <v>102</v>
      </c>
      <c r="B603" s="2" t="s">
        <v>3578</v>
      </c>
      <c r="C603" s="2" t="s">
        <v>3579</v>
      </c>
      <c r="D603" s="2" t="s">
        <v>2408</v>
      </c>
      <c r="E603" s="2" t="s">
        <v>620</v>
      </c>
      <c r="F603" s="2" t="s">
        <v>102</v>
      </c>
      <c r="G603" s="2" t="s">
        <v>3569</v>
      </c>
      <c r="H603" s="2" t="s">
        <v>2302</v>
      </c>
      <c r="I603" s="2" t="s">
        <v>2381</v>
      </c>
      <c r="J603" s="2" t="s">
        <v>2466</v>
      </c>
      <c r="K603" s="2" t="s">
        <v>249</v>
      </c>
      <c r="L603" s="2" t="s">
        <v>2424</v>
      </c>
      <c r="M603" s="2">
        <v>177.06496300000001</v>
      </c>
      <c r="N603" s="2">
        <v>-17.597241</v>
      </c>
    </row>
    <row r="604" spans="1:14">
      <c r="A604" s="2" t="s">
        <v>102</v>
      </c>
      <c r="B604" s="2" t="s">
        <v>3479</v>
      </c>
      <c r="C604" s="2" t="s">
        <v>3580</v>
      </c>
      <c r="D604" s="2" t="s">
        <v>2408</v>
      </c>
      <c r="E604" s="2" t="s">
        <v>620</v>
      </c>
      <c r="F604" s="2" t="s">
        <v>102</v>
      </c>
      <c r="G604" s="2" t="s">
        <v>3569</v>
      </c>
      <c r="H604" s="2" t="s">
        <v>102</v>
      </c>
      <c r="I604" s="2" t="s">
        <v>2381</v>
      </c>
      <c r="J604" s="2" t="s">
        <v>2466</v>
      </c>
      <c r="K604" s="2" t="s">
        <v>249</v>
      </c>
      <c r="L604" s="2" t="s">
        <v>2424</v>
      </c>
      <c r="M604" s="2">
        <v>177.175589</v>
      </c>
      <c r="N604" s="2">
        <v>-17.735168999999999</v>
      </c>
    </row>
    <row r="605" spans="1:14">
      <c r="A605" s="2" t="s">
        <v>102</v>
      </c>
      <c r="B605" s="2" t="s">
        <v>3581</v>
      </c>
      <c r="C605" s="2" t="s">
        <v>3582</v>
      </c>
      <c r="D605" s="2" t="s">
        <v>2427</v>
      </c>
      <c r="E605" s="2" t="s">
        <v>620</v>
      </c>
      <c r="F605" s="2" t="s">
        <v>102</v>
      </c>
      <c r="G605" s="2" t="s">
        <v>3569</v>
      </c>
      <c r="H605" s="2" t="s">
        <v>3575</v>
      </c>
      <c r="I605" s="2" t="s">
        <v>2381</v>
      </c>
      <c r="J605" s="2" t="s">
        <v>2466</v>
      </c>
      <c r="K605" s="2" t="s">
        <v>249</v>
      </c>
      <c r="L605" s="2" t="s">
        <v>2424</v>
      </c>
      <c r="M605" s="2">
        <v>177.10829200000001</v>
      </c>
      <c r="N605" s="2">
        <v>-17.674982</v>
      </c>
    </row>
    <row r="606" spans="1:14">
      <c r="A606" s="2" t="s">
        <v>103</v>
      </c>
      <c r="B606" s="2" t="s">
        <v>3108</v>
      </c>
      <c r="C606" s="2" t="s">
        <v>3583</v>
      </c>
      <c r="D606" s="2" t="s">
        <v>2408</v>
      </c>
      <c r="E606" s="2" t="s">
        <v>621</v>
      </c>
      <c r="F606" s="2" t="s">
        <v>103</v>
      </c>
      <c r="G606" s="2" t="s">
        <v>3584</v>
      </c>
      <c r="H606" s="2" t="s">
        <v>2422</v>
      </c>
      <c r="I606" s="2" t="s">
        <v>2381</v>
      </c>
      <c r="J606" s="2" t="s">
        <v>2466</v>
      </c>
      <c r="K606" s="2" t="s">
        <v>249</v>
      </c>
      <c r="L606" s="2" t="s">
        <v>2424</v>
      </c>
      <c r="M606" s="2">
        <v>177.32141899999999</v>
      </c>
      <c r="N606" s="2">
        <v>-18.073687</v>
      </c>
    </row>
    <row r="607" spans="1:14">
      <c r="A607" s="2" t="s">
        <v>103</v>
      </c>
      <c r="B607" s="2" t="s">
        <v>3585</v>
      </c>
      <c r="C607" s="2" t="s">
        <v>3586</v>
      </c>
      <c r="D607" s="2" t="s">
        <v>2408</v>
      </c>
      <c r="E607" s="2" t="s">
        <v>621</v>
      </c>
      <c r="F607" s="2" t="s">
        <v>208</v>
      </c>
      <c r="G607" s="2" t="s">
        <v>3572</v>
      </c>
      <c r="H607" s="2" t="s">
        <v>2422</v>
      </c>
      <c r="I607" s="2" t="s">
        <v>2381</v>
      </c>
      <c r="J607" s="2" t="s">
        <v>2466</v>
      </c>
      <c r="K607" s="2" t="s">
        <v>249</v>
      </c>
      <c r="L607" s="2" t="s">
        <v>2424</v>
      </c>
      <c r="M607" s="2">
        <v>177.33082899999999</v>
      </c>
      <c r="N607" s="2">
        <v>-17.933212000000001</v>
      </c>
    </row>
    <row r="608" spans="1:14">
      <c r="A608" s="2" t="s">
        <v>103</v>
      </c>
      <c r="B608" s="2" t="s">
        <v>3587</v>
      </c>
      <c r="C608" s="2" t="s">
        <v>3588</v>
      </c>
      <c r="D608" s="2" t="s">
        <v>2427</v>
      </c>
      <c r="E608" s="2" t="s">
        <v>621</v>
      </c>
      <c r="F608" s="2" t="s">
        <v>103</v>
      </c>
      <c r="G608" s="2" t="s">
        <v>3584</v>
      </c>
      <c r="H608" s="2" t="s">
        <v>2422</v>
      </c>
      <c r="I608" s="2" t="s">
        <v>2381</v>
      </c>
      <c r="J608" s="2" t="s">
        <v>2466</v>
      </c>
      <c r="K608" s="2" t="s">
        <v>249</v>
      </c>
      <c r="L608" s="2" t="s">
        <v>2424</v>
      </c>
      <c r="M608" s="2">
        <v>177.35090400000001</v>
      </c>
      <c r="N608" s="2">
        <v>-18.081333000000001</v>
      </c>
    </row>
    <row r="609" spans="1:14">
      <c r="A609" s="2" t="s">
        <v>103</v>
      </c>
      <c r="B609" s="2" t="s">
        <v>3589</v>
      </c>
      <c r="C609" s="2" t="s">
        <v>3590</v>
      </c>
      <c r="D609" s="2" t="s">
        <v>2427</v>
      </c>
      <c r="E609" s="2" t="s">
        <v>621</v>
      </c>
      <c r="F609" s="2" t="s">
        <v>103</v>
      </c>
      <c r="G609" s="2" t="s">
        <v>3584</v>
      </c>
      <c r="H609" s="2" t="s">
        <v>2422</v>
      </c>
      <c r="I609" s="2" t="s">
        <v>2381</v>
      </c>
      <c r="J609" s="2" t="s">
        <v>2466</v>
      </c>
      <c r="K609" s="2" t="s">
        <v>249</v>
      </c>
      <c r="L609" s="2" t="s">
        <v>2424</v>
      </c>
      <c r="M609" s="2">
        <v>177.37032300000001</v>
      </c>
      <c r="N609" s="2">
        <v>-18.058323999999999</v>
      </c>
    </row>
    <row r="610" spans="1:14">
      <c r="A610" s="2" t="s">
        <v>103</v>
      </c>
      <c r="B610" s="2" t="s">
        <v>3591</v>
      </c>
      <c r="C610" s="2" t="s">
        <v>3592</v>
      </c>
      <c r="D610" s="2" t="s">
        <v>2427</v>
      </c>
      <c r="E610" s="2" t="s">
        <v>621</v>
      </c>
      <c r="F610" s="2" t="s">
        <v>195</v>
      </c>
      <c r="G610" s="2" t="s">
        <v>3593</v>
      </c>
      <c r="H610" s="2" t="s">
        <v>2422</v>
      </c>
      <c r="I610" s="2" t="s">
        <v>2381</v>
      </c>
      <c r="J610" s="2" t="s">
        <v>2466</v>
      </c>
      <c r="K610" s="2" t="s">
        <v>249</v>
      </c>
      <c r="L610" s="2" t="s">
        <v>2424</v>
      </c>
      <c r="M610" s="2">
        <v>177.273066</v>
      </c>
      <c r="N610" s="2">
        <v>-17.978821</v>
      </c>
    </row>
    <row r="611" spans="1:14">
      <c r="A611" s="2" t="s">
        <v>103</v>
      </c>
      <c r="B611" s="2" t="s">
        <v>3591</v>
      </c>
      <c r="C611" s="2" t="s">
        <v>3594</v>
      </c>
      <c r="D611" s="2" t="s">
        <v>2427</v>
      </c>
      <c r="E611" s="2" t="s">
        <v>621</v>
      </c>
      <c r="F611" s="2" t="s">
        <v>195</v>
      </c>
      <c r="G611" s="2" t="s">
        <v>3593</v>
      </c>
      <c r="H611" s="2" t="s">
        <v>2422</v>
      </c>
      <c r="I611" s="2" t="s">
        <v>2381</v>
      </c>
      <c r="J611" s="2" t="s">
        <v>2466</v>
      </c>
      <c r="K611" s="2" t="s">
        <v>249</v>
      </c>
      <c r="L611" s="2" t="s">
        <v>2424</v>
      </c>
      <c r="M611" s="2">
        <v>177.273066</v>
      </c>
      <c r="N611" s="2">
        <v>-17.978821</v>
      </c>
    </row>
    <row r="612" spans="1:14">
      <c r="A612" s="2" t="s">
        <v>103</v>
      </c>
      <c r="B612" s="2" t="s">
        <v>3595</v>
      </c>
      <c r="C612" s="2" t="s">
        <v>3596</v>
      </c>
      <c r="D612" s="2" t="s">
        <v>2408</v>
      </c>
      <c r="E612" s="2" t="s">
        <v>621</v>
      </c>
      <c r="F612" s="2" t="s">
        <v>195</v>
      </c>
      <c r="G612" s="2" t="s">
        <v>3593</v>
      </c>
      <c r="H612" s="2" t="s">
        <v>2422</v>
      </c>
      <c r="I612" s="2" t="s">
        <v>2381</v>
      </c>
      <c r="J612" s="2" t="s">
        <v>2466</v>
      </c>
      <c r="K612" s="2" t="s">
        <v>249</v>
      </c>
      <c r="L612" s="2" t="s">
        <v>2424</v>
      </c>
      <c r="M612" s="2">
        <v>177.296728</v>
      </c>
      <c r="N612" s="2">
        <v>-18.026710999999999</v>
      </c>
    </row>
    <row r="613" spans="1:14">
      <c r="A613" s="2" t="s">
        <v>103</v>
      </c>
      <c r="B613" s="2" t="s">
        <v>3597</v>
      </c>
      <c r="C613" s="2" t="s">
        <v>3598</v>
      </c>
      <c r="D613" s="2" t="s">
        <v>2408</v>
      </c>
      <c r="E613" s="2" t="s">
        <v>621</v>
      </c>
      <c r="F613" s="2" t="s">
        <v>195</v>
      </c>
      <c r="G613" s="2" t="s">
        <v>3593</v>
      </c>
      <c r="H613" s="2" t="s">
        <v>2422</v>
      </c>
      <c r="I613" s="2" t="s">
        <v>2381</v>
      </c>
      <c r="J613" s="2" t="s">
        <v>2466</v>
      </c>
      <c r="K613" s="2" t="s">
        <v>249</v>
      </c>
      <c r="L613" s="2" t="s">
        <v>2424</v>
      </c>
      <c r="M613" s="2">
        <v>177.29656700000001</v>
      </c>
      <c r="N613" s="2">
        <v>-18.029789000000001</v>
      </c>
    </row>
    <row r="614" spans="1:14">
      <c r="A614" s="2" t="s">
        <v>103</v>
      </c>
      <c r="B614" s="2" t="s">
        <v>103</v>
      </c>
      <c r="C614" s="2" t="s">
        <v>3599</v>
      </c>
      <c r="D614" s="2" t="s">
        <v>2408</v>
      </c>
      <c r="E614" s="2" t="s">
        <v>621</v>
      </c>
      <c r="F614" s="2" t="s">
        <v>103</v>
      </c>
      <c r="G614" s="2" t="s">
        <v>3584</v>
      </c>
      <c r="H614" s="2" t="s">
        <v>2422</v>
      </c>
      <c r="I614" s="2" t="s">
        <v>2381</v>
      </c>
      <c r="J614" s="2" t="s">
        <v>2466</v>
      </c>
      <c r="K614" s="2" t="s">
        <v>249</v>
      </c>
      <c r="L614" s="2" t="s">
        <v>2424</v>
      </c>
      <c r="M614" s="2">
        <v>177.35782399999999</v>
      </c>
      <c r="N614" s="2">
        <v>-18.124079999999999</v>
      </c>
    </row>
    <row r="615" spans="1:14">
      <c r="A615" s="2" t="s">
        <v>103</v>
      </c>
      <c r="B615" s="2" t="s">
        <v>208</v>
      </c>
      <c r="C615" s="2" t="s">
        <v>3600</v>
      </c>
      <c r="D615" s="2" t="s">
        <v>2408</v>
      </c>
      <c r="E615" s="2" t="s">
        <v>621</v>
      </c>
      <c r="F615" s="2" t="s">
        <v>208</v>
      </c>
      <c r="G615" s="2" t="s">
        <v>3572</v>
      </c>
      <c r="H615" s="2" t="s">
        <v>2422</v>
      </c>
      <c r="I615" s="2" t="s">
        <v>2381</v>
      </c>
      <c r="J615" s="2" t="s">
        <v>2466</v>
      </c>
      <c r="K615" s="2" t="s">
        <v>249</v>
      </c>
      <c r="L615" s="2" t="s">
        <v>2424</v>
      </c>
      <c r="M615" s="2">
        <v>177.28536199999999</v>
      </c>
      <c r="N615" s="2">
        <v>-17.912658</v>
      </c>
    </row>
    <row r="616" spans="1:14">
      <c r="A616" s="2" t="s">
        <v>103</v>
      </c>
      <c r="B616" s="2" t="s">
        <v>3601</v>
      </c>
      <c r="C616" s="2" t="s">
        <v>3602</v>
      </c>
      <c r="D616" s="2" t="s">
        <v>2408</v>
      </c>
      <c r="E616" s="2" t="s">
        <v>621</v>
      </c>
      <c r="F616" s="2" t="s">
        <v>208</v>
      </c>
      <c r="G616" s="2" t="s">
        <v>3572</v>
      </c>
      <c r="H616" s="2" t="s">
        <v>2422</v>
      </c>
      <c r="I616" s="2" t="s">
        <v>2381</v>
      </c>
      <c r="J616" s="2" t="s">
        <v>2466</v>
      </c>
      <c r="K616" s="2" t="s">
        <v>249</v>
      </c>
      <c r="L616" s="2" t="s">
        <v>2424</v>
      </c>
      <c r="M616" s="2">
        <v>177.270735</v>
      </c>
      <c r="N616" s="2">
        <v>-17.870439999999999</v>
      </c>
    </row>
    <row r="617" spans="1:14">
      <c r="A617" s="2" t="s">
        <v>103</v>
      </c>
      <c r="B617" s="2" t="s">
        <v>3603</v>
      </c>
      <c r="C617" s="2" t="s">
        <v>3604</v>
      </c>
      <c r="D617" s="2" t="s">
        <v>2427</v>
      </c>
      <c r="E617" s="2" t="s">
        <v>621</v>
      </c>
      <c r="F617" s="2" t="s">
        <v>103</v>
      </c>
      <c r="G617" s="2" t="s">
        <v>3584</v>
      </c>
      <c r="H617" s="2" t="s">
        <v>2422</v>
      </c>
      <c r="I617" s="2" t="s">
        <v>2381</v>
      </c>
      <c r="J617" s="2" t="s">
        <v>2466</v>
      </c>
      <c r="K617" s="2" t="s">
        <v>249</v>
      </c>
      <c r="L617" s="2" t="s">
        <v>2424</v>
      </c>
      <c r="M617" s="2">
        <v>177.33439999999999</v>
      </c>
      <c r="N617" s="2">
        <v>-18.121701000000002</v>
      </c>
    </row>
    <row r="618" spans="1:14">
      <c r="A618" s="2" t="s">
        <v>103</v>
      </c>
      <c r="B618" s="2" t="s">
        <v>3605</v>
      </c>
      <c r="C618" s="2" t="s">
        <v>3606</v>
      </c>
      <c r="D618" s="2" t="s">
        <v>2408</v>
      </c>
      <c r="E618" s="2" t="s">
        <v>621</v>
      </c>
      <c r="F618" s="2" t="s">
        <v>103</v>
      </c>
      <c r="G618" s="2" t="s">
        <v>3584</v>
      </c>
      <c r="H618" s="2" t="s">
        <v>2422</v>
      </c>
      <c r="I618" s="2" t="s">
        <v>2381</v>
      </c>
      <c r="J618" s="2" t="s">
        <v>2466</v>
      </c>
      <c r="K618" s="2" t="s">
        <v>249</v>
      </c>
      <c r="L618" s="2" t="s">
        <v>2424</v>
      </c>
      <c r="M618" s="2">
        <v>177.35937699999999</v>
      </c>
      <c r="N618" s="2">
        <v>-18.126297000000001</v>
      </c>
    </row>
    <row r="619" spans="1:14">
      <c r="A619" s="2" t="s">
        <v>103</v>
      </c>
      <c r="B619" s="2" t="s">
        <v>3607</v>
      </c>
      <c r="C619" s="2" t="s">
        <v>3608</v>
      </c>
      <c r="D619" s="2" t="s">
        <v>2408</v>
      </c>
      <c r="E619" s="2" t="s">
        <v>621</v>
      </c>
      <c r="F619" s="2" t="s">
        <v>103</v>
      </c>
      <c r="G619" s="2" t="s">
        <v>3584</v>
      </c>
      <c r="H619" s="2" t="s">
        <v>2422</v>
      </c>
      <c r="I619" s="2" t="s">
        <v>2381</v>
      </c>
      <c r="J619" s="2" t="s">
        <v>2466</v>
      </c>
      <c r="K619" s="2" t="s">
        <v>249</v>
      </c>
      <c r="L619" s="2" t="s">
        <v>2424</v>
      </c>
      <c r="M619" s="2">
        <v>177.34517</v>
      </c>
      <c r="N619" s="2">
        <v>-18.087177000000001</v>
      </c>
    </row>
    <row r="620" spans="1:14">
      <c r="A620" s="2" t="s">
        <v>103</v>
      </c>
      <c r="B620" s="2" t="s">
        <v>139</v>
      </c>
      <c r="C620" s="2" t="s">
        <v>3609</v>
      </c>
      <c r="D620" s="2" t="s">
        <v>2408</v>
      </c>
      <c r="E620" s="2" t="s">
        <v>621</v>
      </c>
      <c r="F620" s="2" t="s">
        <v>195</v>
      </c>
      <c r="G620" s="2" t="s">
        <v>3593</v>
      </c>
      <c r="H620" s="2" t="s">
        <v>2422</v>
      </c>
      <c r="I620" s="2" t="s">
        <v>2381</v>
      </c>
      <c r="J620" s="2" t="s">
        <v>2466</v>
      </c>
      <c r="K620" s="2" t="s">
        <v>249</v>
      </c>
      <c r="L620" s="2" t="s">
        <v>2424</v>
      </c>
      <c r="M620" s="2">
        <v>177.32616999999999</v>
      </c>
      <c r="N620" s="2">
        <v>-18.011562000000001</v>
      </c>
    </row>
    <row r="621" spans="1:14">
      <c r="A621" s="2" t="s">
        <v>103</v>
      </c>
      <c r="B621" s="2" t="s">
        <v>3610</v>
      </c>
      <c r="C621" s="2" t="s">
        <v>3611</v>
      </c>
      <c r="D621" s="2" t="s">
        <v>2408</v>
      </c>
      <c r="E621" s="2" t="s">
        <v>621</v>
      </c>
      <c r="F621" s="2" t="s">
        <v>103</v>
      </c>
      <c r="G621" s="2" t="s">
        <v>3584</v>
      </c>
      <c r="H621" s="2" t="s">
        <v>2422</v>
      </c>
      <c r="I621" s="2" t="s">
        <v>2381</v>
      </c>
      <c r="J621" s="2" t="s">
        <v>2466</v>
      </c>
      <c r="K621" s="2" t="s">
        <v>249</v>
      </c>
      <c r="L621" s="2" t="s">
        <v>2424</v>
      </c>
      <c r="M621" s="2">
        <v>177.32630800000001</v>
      </c>
      <c r="N621" s="2">
        <v>-18.113099999999999</v>
      </c>
    </row>
    <row r="622" spans="1:14">
      <c r="A622" s="2" t="s">
        <v>103</v>
      </c>
      <c r="B622" s="2" t="s">
        <v>191</v>
      </c>
      <c r="C622" s="2" t="s">
        <v>3612</v>
      </c>
      <c r="D622" s="2" t="s">
        <v>2427</v>
      </c>
      <c r="E622" s="2" t="s">
        <v>621</v>
      </c>
      <c r="F622" s="2" t="s">
        <v>195</v>
      </c>
      <c r="G622" s="2" t="s">
        <v>3593</v>
      </c>
      <c r="H622" s="2" t="s">
        <v>2422</v>
      </c>
      <c r="I622" s="2" t="s">
        <v>2381</v>
      </c>
      <c r="J622" s="2" t="s">
        <v>2466</v>
      </c>
      <c r="K622" s="2" t="s">
        <v>249</v>
      </c>
      <c r="L622" s="2" t="s">
        <v>2424</v>
      </c>
      <c r="M622" s="2">
        <v>177.26513299999999</v>
      </c>
      <c r="N622" s="2">
        <v>-17.940448</v>
      </c>
    </row>
    <row r="623" spans="1:14">
      <c r="A623" s="2" t="s">
        <v>103</v>
      </c>
      <c r="B623" s="2" t="s">
        <v>191</v>
      </c>
      <c r="C623" s="2" t="s">
        <v>3613</v>
      </c>
      <c r="D623" s="2" t="s">
        <v>2427</v>
      </c>
      <c r="E623" s="2" t="s">
        <v>621</v>
      </c>
      <c r="F623" s="2" t="s">
        <v>195</v>
      </c>
      <c r="G623" s="2" t="s">
        <v>3593</v>
      </c>
      <c r="H623" s="2" t="s">
        <v>2422</v>
      </c>
      <c r="I623" s="2" t="s">
        <v>2381</v>
      </c>
      <c r="J623" s="2" t="s">
        <v>2466</v>
      </c>
      <c r="K623" s="2" t="s">
        <v>249</v>
      </c>
      <c r="L623" s="2" t="s">
        <v>2424</v>
      </c>
      <c r="M623" s="2">
        <v>177.26513299999999</v>
      </c>
      <c r="N623" s="2">
        <v>-17.940448</v>
      </c>
    </row>
    <row r="624" spans="1:14">
      <c r="A624" s="2" t="s">
        <v>103</v>
      </c>
      <c r="B624" s="2" t="s">
        <v>3614</v>
      </c>
      <c r="C624" s="2" t="s">
        <v>3615</v>
      </c>
      <c r="D624" s="2" t="s">
        <v>2427</v>
      </c>
      <c r="E624" s="2" t="s">
        <v>621</v>
      </c>
      <c r="F624" s="2" t="s">
        <v>103</v>
      </c>
      <c r="G624" s="2" t="s">
        <v>3584</v>
      </c>
      <c r="H624" s="2" t="s">
        <v>2422</v>
      </c>
      <c r="I624" s="2" t="s">
        <v>2381</v>
      </c>
      <c r="J624" s="2" t="s">
        <v>2466</v>
      </c>
      <c r="K624" s="2" t="s">
        <v>249</v>
      </c>
      <c r="L624" s="2" t="s">
        <v>2424</v>
      </c>
      <c r="M624" s="2">
        <v>177.35088099999999</v>
      </c>
      <c r="N624" s="2">
        <v>-18.084461999999998</v>
      </c>
    </row>
    <row r="625" spans="1:14">
      <c r="A625" s="2" t="s">
        <v>103</v>
      </c>
      <c r="B625" s="2" t="s">
        <v>3616</v>
      </c>
      <c r="C625" s="2" t="s">
        <v>3617</v>
      </c>
      <c r="D625" s="2" t="s">
        <v>2408</v>
      </c>
      <c r="E625" s="2" t="s">
        <v>621</v>
      </c>
      <c r="F625" s="2" t="s">
        <v>195</v>
      </c>
      <c r="G625" s="2" t="s">
        <v>3593</v>
      </c>
      <c r="H625" s="2" t="s">
        <v>2422</v>
      </c>
      <c r="I625" s="2" t="s">
        <v>2381</v>
      </c>
      <c r="J625" s="2" t="s">
        <v>2466</v>
      </c>
      <c r="K625" s="2" t="s">
        <v>249</v>
      </c>
      <c r="L625" s="2" t="s">
        <v>2424</v>
      </c>
      <c r="M625" s="2">
        <v>177.278898</v>
      </c>
      <c r="N625" s="2">
        <v>-17.969926000000001</v>
      </c>
    </row>
    <row r="626" spans="1:14">
      <c r="A626" s="2" t="s">
        <v>103</v>
      </c>
      <c r="B626" s="2" t="s">
        <v>3618</v>
      </c>
      <c r="C626" s="2" t="s">
        <v>3619</v>
      </c>
      <c r="D626" s="2" t="s">
        <v>2427</v>
      </c>
      <c r="E626" s="2" t="s">
        <v>621</v>
      </c>
      <c r="F626" s="2" t="s">
        <v>103</v>
      </c>
      <c r="G626" s="2" t="s">
        <v>3584</v>
      </c>
      <c r="H626" s="2" t="s">
        <v>2422</v>
      </c>
      <c r="I626" s="2" t="s">
        <v>2381</v>
      </c>
      <c r="J626" s="2" t="s">
        <v>2466</v>
      </c>
      <c r="K626" s="2" t="s">
        <v>249</v>
      </c>
      <c r="L626" s="2" t="s">
        <v>2424</v>
      </c>
      <c r="M626" s="2">
        <v>177.32554099999999</v>
      </c>
      <c r="N626" s="2">
        <v>-18.051929999999999</v>
      </c>
    </row>
    <row r="627" spans="1:14">
      <c r="A627" s="2" t="s">
        <v>103</v>
      </c>
      <c r="B627" s="2" t="s">
        <v>3620</v>
      </c>
      <c r="C627" s="2" t="s">
        <v>3621</v>
      </c>
      <c r="D627" s="2" t="s">
        <v>2408</v>
      </c>
      <c r="E627" s="2" t="s">
        <v>621</v>
      </c>
      <c r="F627" s="2" t="s">
        <v>103</v>
      </c>
      <c r="G627" s="2" t="s">
        <v>3584</v>
      </c>
      <c r="H627" s="2" t="s">
        <v>2422</v>
      </c>
      <c r="I627" s="2" t="s">
        <v>2381</v>
      </c>
      <c r="J627" s="2" t="s">
        <v>2466</v>
      </c>
      <c r="K627" s="2" t="s">
        <v>249</v>
      </c>
      <c r="L627" s="2" t="s">
        <v>2424</v>
      </c>
      <c r="M627" s="2">
        <v>177.33162200000001</v>
      </c>
      <c r="N627" s="2">
        <v>-18.083845</v>
      </c>
    </row>
    <row r="628" spans="1:14">
      <c r="A628" s="2" t="s">
        <v>103</v>
      </c>
      <c r="B628" s="2" t="s">
        <v>3622</v>
      </c>
      <c r="C628" s="2" t="s">
        <v>3623</v>
      </c>
      <c r="D628" s="2" t="s">
        <v>2427</v>
      </c>
      <c r="E628" s="2" t="s">
        <v>621</v>
      </c>
      <c r="F628" s="2" t="s">
        <v>103</v>
      </c>
      <c r="G628" s="2" t="s">
        <v>3584</v>
      </c>
      <c r="H628" s="2" t="s">
        <v>2422</v>
      </c>
      <c r="I628" s="2" t="s">
        <v>2381</v>
      </c>
      <c r="J628" s="2" t="s">
        <v>2466</v>
      </c>
      <c r="K628" s="2" t="s">
        <v>249</v>
      </c>
      <c r="L628" s="2" t="s">
        <v>2424</v>
      </c>
      <c r="M628" s="2">
        <v>177.35053500000001</v>
      </c>
      <c r="N628" s="2">
        <v>-18.1249</v>
      </c>
    </row>
    <row r="629" spans="1:14">
      <c r="A629" s="2" t="s">
        <v>103</v>
      </c>
      <c r="B629" s="2" t="s">
        <v>3624</v>
      </c>
      <c r="C629" s="2" t="s">
        <v>3625</v>
      </c>
      <c r="D629" s="2" t="s">
        <v>2427</v>
      </c>
      <c r="E629" s="2" t="s">
        <v>621</v>
      </c>
      <c r="F629" s="2" t="s">
        <v>103</v>
      </c>
      <c r="G629" s="2" t="s">
        <v>3584</v>
      </c>
      <c r="H629" s="2" t="s">
        <v>2422</v>
      </c>
      <c r="I629" s="2" t="s">
        <v>2381</v>
      </c>
      <c r="J629" s="2" t="s">
        <v>2466</v>
      </c>
      <c r="K629" s="2" t="s">
        <v>249</v>
      </c>
      <c r="L629" s="2" t="s">
        <v>2424</v>
      </c>
      <c r="M629" s="2">
        <v>177.315606</v>
      </c>
      <c r="N629" s="2">
        <v>-18.081116999999999</v>
      </c>
    </row>
    <row r="630" spans="1:14">
      <c r="A630" s="2" t="s">
        <v>103</v>
      </c>
      <c r="B630" s="2" t="s">
        <v>3626</v>
      </c>
      <c r="C630" s="2" t="s">
        <v>3627</v>
      </c>
      <c r="D630" s="2" t="s">
        <v>2427</v>
      </c>
      <c r="E630" s="2" t="s">
        <v>621</v>
      </c>
      <c r="F630" s="2" t="s">
        <v>103</v>
      </c>
      <c r="G630" s="2" t="s">
        <v>3584</v>
      </c>
      <c r="H630" s="2" t="s">
        <v>2422</v>
      </c>
      <c r="I630" s="2" t="s">
        <v>2381</v>
      </c>
      <c r="J630" s="2" t="s">
        <v>2466</v>
      </c>
      <c r="K630" s="2" t="s">
        <v>249</v>
      </c>
      <c r="L630" s="2" t="s">
        <v>2424</v>
      </c>
      <c r="M630" s="2">
        <v>177.33731700000001</v>
      </c>
      <c r="N630" s="2">
        <v>-18.122494</v>
      </c>
    </row>
    <row r="631" spans="1:14">
      <c r="A631" s="2" t="s">
        <v>103</v>
      </c>
      <c r="B631" s="2" t="s">
        <v>3628</v>
      </c>
      <c r="C631" s="2" t="s">
        <v>3629</v>
      </c>
      <c r="D631" s="2" t="s">
        <v>2408</v>
      </c>
      <c r="E631" s="2" t="s">
        <v>621</v>
      </c>
      <c r="F631" s="2" t="s">
        <v>208</v>
      </c>
      <c r="G631" s="2" t="s">
        <v>3572</v>
      </c>
      <c r="H631" s="2" t="s">
        <v>2422</v>
      </c>
      <c r="I631" s="2" t="s">
        <v>2381</v>
      </c>
      <c r="J631" s="2" t="s">
        <v>2466</v>
      </c>
      <c r="K631" s="2" t="s">
        <v>249</v>
      </c>
      <c r="L631" s="2" t="s">
        <v>2424</v>
      </c>
      <c r="M631" s="2">
        <v>177.335803</v>
      </c>
      <c r="N631" s="2">
        <v>-17.862976</v>
      </c>
    </row>
    <row r="632" spans="1:14">
      <c r="A632" s="2" t="s">
        <v>37</v>
      </c>
      <c r="B632" s="2" t="s">
        <v>3630</v>
      </c>
      <c r="C632" s="2" t="s">
        <v>3631</v>
      </c>
      <c r="D632" s="2" t="s">
        <v>2408</v>
      </c>
      <c r="E632" s="2" t="s">
        <v>627</v>
      </c>
      <c r="F632" s="2" t="s">
        <v>37</v>
      </c>
      <c r="G632" s="2" t="s">
        <v>3632</v>
      </c>
      <c r="H632" s="2" t="s">
        <v>2422</v>
      </c>
      <c r="I632" s="2" t="s">
        <v>21</v>
      </c>
      <c r="J632" s="2" t="s">
        <v>3337</v>
      </c>
      <c r="K632" s="2" t="s">
        <v>251</v>
      </c>
      <c r="L632" s="2" t="s">
        <v>2559</v>
      </c>
      <c r="M632" s="2">
        <v>178.312016</v>
      </c>
      <c r="N632" s="2">
        <v>-17.826751000000002</v>
      </c>
    </row>
    <row r="633" spans="1:14">
      <c r="A633" s="2" t="s">
        <v>37</v>
      </c>
      <c r="B633" s="2" t="s">
        <v>3633</v>
      </c>
      <c r="C633" s="2" t="s">
        <v>3634</v>
      </c>
      <c r="D633" s="2" t="s">
        <v>2427</v>
      </c>
      <c r="E633" s="2" t="s">
        <v>627</v>
      </c>
      <c r="F633" s="2" t="s">
        <v>642</v>
      </c>
      <c r="G633" s="2" t="s">
        <v>3635</v>
      </c>
      <c r="H633" s="2" t="s">
        <v>2422</v>
      </c>
      <c r="I633" s="2" t="s">
        <v>21</v>
      </c>
      <c r="J633" s="2" t="s">
        <v>3337</v>
      </c>
      <c r="K633" s="2" t="s">
        <v>251</v>
      </c>
      <c r="L633" s="2" t="s">
        <v>2559</v>
      </c>
      <c r="M633" s="2">
        <v>178.127072</v>
      </c>
      <c r="N633" s="2">
        <v>-17.760567999999999</v>
      </c>
    </row>
    <row r="634" spans="1:14">
      <c r="A634" s="2" t="s">
        <v>37</v>
      </c>
      <c r="B634" s="2" t="s">
        <v>2234</v>
      </c>
      <c r="C634" s="2" t="s">
        <v>3636</v>
      </c>
      <c r="D634" s="2" t="s">
        <v>2408</v>
      </c>
      <c r="E634" s="2" t="s">
        <v>627</v>
      </c>
      <c r="F634" s="2" t="s">
        <v>175</v>
      </c>
      <c r="G634" s="2" t="s">
        <v>3637</v>
      </c>
      <c r="H634" s="2" t="s">
        <v>2422</v>
      </c>
      <c r="I634" s="2" t="s">
        <v>21</v>
      </c>
      <c r="J634" s="2" t="s">
        <v>3337</v>
      </c>
      <c r="K634" s="2" t="s">
        <v>251</v>
      </c>
      <c r="L634" s="2" t="s">
        <v>2559</v>
      </c>
      <c r="M634" s="2">
        <v>178.323734</v>
      </c>
      <c r="N634" s="2">
        <v>-17.828195999999998</v>
      </c>
    </row>
    <row r="635" spans="1:14">
      <c r="A635" s="2" t="s">
        <v>37</v>
      </c>
      <c r="B635" s="2" t="s">
        <v>3638</v>
      </c>
      <c r="C635" s="2" t="s">
        <v>3639</v>
      </c>
      <c r="D635" s="2" t="s">
        <v>2408</v>
      </c>
      <c r="E635" s="2" t="s">
        <v>627</v>
      </c>
      <c r="F635" s="2" t="s">
        <v>642</v>
      </c>
      <c r="G635" s="2" t="s">
        <v>3635</v>
      </c>
      <c r="H635" s="2" t="s">
        <v>2422</v>
      </c>
      <c r="I635" s="2" t="s">
        <v>21</v>
      </c>
      <c r="J635" s="2" t="s">
        <v>3337</v>
      </c>
      <c r="K635" s="2" t="s">
        <v>251</v>
      </c>
      <c r="L635" s="2" t="s">
        <v>2559</v>
      </c>
      <c r="M635" s="2">
        <v>178.12870699999999</v>
      </c>
      <c r="N635" s="2">
        <v>-17.753315000000001</v>
      </c>
    </row>
    <row r="636" spans="1:14">
      <c r="A636" s="2" t="s">
        <v>37</v>
      </c>
      <c r="B636" s="2" t="s">
        <v>122</v>
      </c>
      <c r="C636" s="2" t="s">
        <v>3640</v>
      </c>
      <c r="D636" s="2" t="s">
        <v>2408</v>
      </c>
      <c r="E636" s="2" t="s">
        <v>627</v>
      </c>
      <c r="F636" s="2" t="s">
        <v>122</v>
      </c>
      <c r="G636" s="2" t="s">
        <v>3641</v>
      </c>
      <c r="H636" s="2" t="s">
        <v>2422</v>
      </c>
      <c r="I636" s="2" t="s">
        <v>21</v>
      </c>
      <c r="J636" s="2" t="s">
        <v>3337</v>
      </c>
      <c r="K636" s="2" t="s">
        <v>251</v>
      </c>
      <c r="L636" s="2" t="s">
        <v>2559</v>
      </c>
      <c r="M636" s="2">
        <v>178.35655600000001</v>
      </c>
      <c r="N636" s="2">
        <v>-17.793030000000002</v>
      </c>
    </row>
    <row r="637" spans="1:14">
      <c r="A637" s="2" t="s">
        <v>37</v>
      </c>
      <c r="B637" s="2" t="s">
        <v>37</v>
      </c>
      <c r="C637" s="2" t="s">
        <v>3642</v>
      </c>
      <c r="D637" s="2" t="s">
        <v>2408</v>
      </c>
      <c r="E637" s="2" t="s">
        <v>627</v>
      </c>
      <c r="F637" s="2" t="s">
        <v>37</v>
      </c>
      <c r="G637" s="2" t="s">
        <v>3632</v>
      </c>
      <c r="H637" s="2" t="s">
        <v>2422</v>
      </c>
      <c r="I637" s="2" t="s">
        <v>21</v>
      </c>
      <c r="J637" s="2" t="s">
        <v>3337</v>
      </c>
      <c r="K637" s="2" t="s">
        <v>251</v>
      </c>
      <c r="L637" s="2" t="s">
        <v>2559</v>
      </c>
      <c r="M637" s="2">
        <v>178.30849599999999</v>
      </c>
      <c r="N637" s="2">
        <v>-17.818954999999999</v>
      </c>
    </row>
    <row r="638" spans="1:14">
      <c r="A638" s="2" t="s">
        <v>37</v>
      </c>
      <c r="B638" s="2" t="s">
        <v>3643</v>
      </c>
      <c r="C638" s="2" t="s">
        <v>3644</v>
      </c>
      <c r="D638" s="2" t="s">
        <v>2408</v>
      </c>
      <c r="E638" s="2" t="s">
        <v>627</v>
      </c>
      <c r="F638" s="2" t="s">
        <v>37</v>
      </c>
      <c r="G638" s="2" t="s">
        <v>3632</v>
      </c>
      <c r="H638" s="2" t="s">
        <v>2422</v>
      </c>
      <c r="I638" s="2" t="s">
        <v>21</v>
      </c>
      <c r="J638" s="2" t="s">
        <v>3337</v>
      </c>
      <c r="K638" s="2" t="s">
        <v>251</v>
      </c>
      <c r="L638" s="2" t="s">
        <v>2559</v>
      </c>
      <c r="M638" s="2">
        <v>178.31559100000001</v>
      </c>
      <c r="N638" s="2">
        <v>-17.822237999999999</v>
      </c>
    </row>
    <row r="639" spans="1:14">
      <c r="A639" s="2" t="s">
        <v>37</v>
      </c>
      <c r="B639" s="2" t="s">
        <v>3645</v>
      </c>
      <c r="C639" s="2" t="s">
        <v>3646</v>
      </c>
      <c r="D639" s="2" t="s">
        <v>2427</v>
      </c>
      <c r="E639" s="2" t="s">
        <v>627</v>
      </c>
      <c r="F639" s="2" t="s">
        <v>642</v>
      </c>
      <c r="G639" s="2" t="s">
        <v>3635</v>
      </c>
      <c r="H639" s="2" t="s">
        <v>2422</v>
      </c>
      <c r="I639" s="2" t="s">
        <v>21</v>
      </c>
      <c r="J639" s="2" t="s">
        <v>3337</v>
      </c>
      <c r="K639" s="2" t="s">
        <v>251</v>
      </c>
      <c r="L639" s="2" t="s">
        <v>2559</v>
      </c>
      <c r="M639" s="2">
        <v>178.10239999999999</v>
      </c>
      <c r="N639" s="2">
        <v>-17.731736000000001</v>
      </c>
    </row>
    <row r="640" spans="1:14">
      <c r="A640" s="2" t="s">
        <v>37</v>
      </c>
      <c r="B640" s="2" t="s">
        <v>3647</v>
      </c>
      <c r="C640" s="2" t="s">
        <v>3648</v>
      </c>
      <c r="D640" s="2" t="s">
        <v>2408</v>
      </c>
      <c r="E640" s="2" t="s">
        <v>627</v>
      </c>
      <c r="F640" s="2" t="s">
        <v>175</v>
      </c>
      <c r="G640" s="2" t="s">
        <v>3637</v>
      </c>
      <c r="H640" s="2" t="s">
        <v>2422</v>
      </c>
      <c r="I640" s="2" t="s">
        <v>21</v>
      </c>
      <c r="J640" s="2" t="s">
        <v>3337</v>
      </c>
      <c r="K640" s="2" t="s">
        <v>251</v>
      </c>
      <c r="L640" s="2" t="s">
        <v>2559</v>
      </c>
      <c r="M640" s="2">
        <v>178.32042999999999</v>
      </c>
      <c r="N640" s="2">
        <v>-17.817204</v>
      </c>
    </row>
    <row r="641" spans="1:14">
      <c r="A641" s="2" t="s">
        <v>37</v>
      </c>
      <c r="B641" s="2" t="s">
        <v>3649</v>
      </c>
      <c r="C641" s="2" t="s">
        <v>3650</v>
      </c>
      <c r="D641" s="2" t="s">
        <v>2408</v>
      </c>
      <c r="E641" s="2" t="s">
        <v>627</v>
      </c>
      <c r="F641" s="2" t="s">
        <v>37</v>
      </c>
      <c r="G641" s="2" t="s">
        <v>3632</v>
      </c>
      <c r="H641" s="2" t="s">
        <v>2422</v>
      </c>
      <c r="I641" s="2" t="s">
        <v>21</v>
      </c>
      <c r="J641" s="2" t="s">
        <v>3337</v>
      </c>
      <c r="K641" s="2" t="s">
        <v>251</v>
      </c>
      <c r="L641" s="2" t="s">
        <v>2559</v>
      </c>
      <c r="M641" s="2">
        <v>178.28688399999999</v>
      </c>
      <c r="N641" s="2">
        <v>-17.811544999999999</v>
      </c>
    </row>
    <row r="642" spans="1:14">
      <c r="A642" s="2" t="s">
        <v>37</v>
      </c>
      <c r="B642" s="2" t="s">
        <v>3649</v>
      </c>
      <c r="C642" s="2" t="s">
        <v>3651</v>
      </c>
      <c r="D642" s="2" t="s">
        <v>2408</v>
      </c>
      <c r="E642" s="2" t="s">
        <v>627</v>
      </c>
      <c r="F642" s="2" t="s">
        <v>37</v>
      </c>
      <c r="G642" s="2" t="s">
        <v>3632</v>
      </c>
      <c r="H642" s="2" t="s">
        <v>2422</v>
      </c>
      <c r="I642" s="2" t="s">
        <v>21</v>
      </c>
      <c r="J642" s="2" t="s">
        <v>3337</v>
      </c>
      <c r="K642" s="2" t="s">
        <v>251</v>
      </c>
      <c r="L642" s="2" t="s">
        <v>2559</v>
      </c>
      <c r="M642" s="2">
        <v>178.28565800000001</v>
      </c>
      <c r="N642" s="2">
        <v>-17.814432</v>
      </c>
    </row>
    <row r="643" spans="1:14">
      <c r="A643" s="2" t="s">
        <v>37</v>
      </c>
      <c r="B643" s="2" t="s">
        <v>3652</v>
      </c>
      <c r="C643" s="2" t="s">
        <v>3653</v>
      </c>
      <c r="D643" s="2" t="s">
        <v>2408</v>
      </c>
      <c r="E643" s="2" t="s">
        <v>627</v>
      </c>
      <c r="F643" s="2" t="s">
        <v>642</v>
      </c>
      <c r="G643" s="2" t="s">
        <v>3635</v>
      </c>
      <c r="H643" s="2" t="s">
        <v>2422</v>
      </c>
      <c r="I643" s="2" t="s">
        <v>21</v>
      </c>
      <c r="J643" s="2" t="s">
        <v>3337</v>
      </c>
      <c r="K643" s="2" t="s">
        <v>251</v>
      </c>
      <c r="L643" s="2" t="s">
        <v>2559</v>
      </c>
      <c r="M643" s="2">
        <v>178.25025199999999</v>
      </c>
      <c r="N643" s="2">
        <v>-17.772663000000001</v>
      </c>
    </row>
    <row r="644" spans="1:14">
      <c r="A644" s="2" t="s">
        <v>37</v>
      </c>
      <c r="B644" s="2" t="s">
        <v>3654</v>
      </c>
      <c r="C644" s="2" t="s">
        <v>3655</v>
      </c>
      <c r="D644" s="2" t="s">
        <v>2427</v>
      </c>
      <c r="E644" s="2" t="s">
        <v>627</v>
      </c>
      <c r="F644" s="2" t="s">
        <v>642</v>
      </c>
      <c r="G644" s="2" t="s">
        <v>3635</v>
      </c>
      <c r="H644" s="2" t="s">
        <v>2422</v>
      </c>
      <c r="I644" s="2" t="s">
        <v>21</v>
      </c>
      <c r="J644" s="2" t="s">
        <v>3337</v>
      </c>
      <c r="K644" s="2" t="s">
        <v>251</v>
      </c>
      <c r="L644" s="2" t="s">
        <v>2559</v>
      </c>
      <c r="M644" s="2">
        <v>178.211106</v>
      </c>
      <c r="N644" s="2">
        <v>-17.748781999999999</v>
      </c>
    </row>
    <row r="645" spans="1:14">
      <c r="A645" s="2" t="s">
        <v>37</v>
      </c>
      <c r="B645" s="2" t="s">
        <v>3656</v>
      </c>
      <c r="C645" s="2" t="s">
        <v>3657</v>
      </c>
      <c r="D645" s="2" t="s">
        <v>2427</v>
      </c>
      <c r="E645" s="2" t="s">
        <v>627</v>
      </c>
      <c r="F645" s="2" t="s">
        <v>175</v>
      </c>
      <c r="G645" s="2" t="s">
        <v>3637</v>
      </c>
      <c r="H645" s="2" t="s">
        <v>2422</v>
      </c>
      <c r="I645" s="2" t="s">
        <v>21</v>
      </c>
      <c r="J645" s="2" t="s">
        <v>3337</v>
      </c>
      <c r="K645" s="2" t="s">
        <v>251</v>
      </c>
      <c r="L645" s="2" t="s">
        <v>2559</v>
      </c>
      <c r="M645" s="2">
        <v>178.34925799999999</v>
      </c>
      <c r="N645" s="2">
        <v>-17.806450000000002</v>
      </c>
    </row>
    <row r="646" spans="1:14">
      <c r="A646" s="2" t="s">
        <v>37</v>
      </c>
      <c r="B646" s="2" t="s">
        <v>3658</v>
      </c>
      <c r="C646" s="2" t="s">
        <v>3659</v>
      </c>
      <c r="D646" s="2" t="s">
        <v>2427</v>
      </c>
      <c r="E646" s="2" t="s">
        <v>627</v>
      </c>
      <c r="F646" s="2" t="s">
        <v>37</v>
      </c>
      <c r="G646" s="2" t="s">
        <v>3632</v>
      </c>
      <c r="H646" s="2" t="s">
        <v>2422</v>
      </c>
      <c r="I646" s="2" t="s">
        <v>21</v>
      </c>
      <c r="J646" s="2" t="s">
        <v>3337</v>
      </c>
      <c r="K646" s="2" t="s">
        <v>251</v>
      </c>
      <c r="L646" s="2" t="s">
        <v>2559</v>
      </c>
      <c r="M646" s="2">
        <v>178.292272</v>
      </c>
      <c r="N646" s="2">
        <v>-17.834869000000001</v>
      </c>
    </row>
    <row r="647" spans="1:14">
      <c r="A647" s="2" t="s">
        <v>37</v>
      </c>
      <c r="B647" s="2" t="s">
        <v>3380</v>
      </c>
      <c r="C647" s="2" t="s">
        <v>3660</v>
      </c>
      <c r="D647" s="2" t="s">
        <v>2408</v>
      </c>
      <c r="E647" s="2" t="s">
        <v>627</v>
      </c>
      <c r="F647" s="2" t="s">
        <v>175</v>
      </c>
      <c r="G647" s="2" t="s">
        <v>3637</v>
      </c>
      <c r="H647" s="2" t="s">
        <v>2422</v>
      </c>
      <c r="I647" s="2" t="s">
        <v>21</v>
      </c>
      <c r="J647" s="2" t="s">
        <v>3337</v>
      </c>
      <c r="K647" s="2" t="s">
        <v>251</v>
      </c>
      <c r="L647" s="2" t="s">
        <v>2559</v>
      </c>
      <c r="M647" s="2">
        <v>178.320223</v>
      </c>
      <c r="N647" s="2">
        <v>-17.810832000000001</v>
      </c>
    </row>
    <row r="648" spans="1:14">
      <c r="A648" s="2" t="s">
        <v>37</v>
      </c>
      <c r="B648" s="2" t="s">
        <v>3661</v>
      </c>
      <c r="C648" s="2" t="s">
        <v>3662</v>
      </c>
      <c r="D648" s="2" t="s">
        <v>2408</v>
      </c>
      <c r="E648" s="2" t="s">
        <v>627</v>
      </c>
      <c r="F648" s="2" t="s">
        <v>642</v>
      </c>
      <c r="G648" s="2" t="s">
        <v>3635</v>
      </c>
      <c r="H648" s="2" t="s">
        <v>2422</v>
      </c>
      <c r="I648" s="2" t="s">
        <v>21</v>
      </c>
      <c r="J648" s="2" t="s">
        <v>3337</v>
      </c>
      <c r="K648" s="2" t="s">
        <v>251</v>
      </c>
      <c r="L648" s="2" t="s">
        <v>2559</v>
      </c>
      <c r="M648" s="2">
        <v>178.16657900000001</v>
      </c>
      <c r="N648" s="2">
        <v>-17.763466000000001</v>
      </c>
    </row>
    <row r="649" spans="1:14">
      <c r="A649" s="2" t="s">
        <v>37</v>
      </c>
      <c r="B649" s="2" t="s">
        <v>3663</v>
      </c>
      <c r="C649" s="2" t="s">
        <v>3664</v>
      </c>
      <c r="D649" s="2" t="s">
        <v>2427</v>
      </c>
      <c r="E649" s="2" t="s">
        <v>627</v>
      </c>
      <c r="F649" s="2" t="s">
        <v>642</v>
      </c>
      <c r="G649" s="2" t="s">
        <v>3635</v>
      </c>
      <c r="H649" s="2" t="s">
        <v>2422</v>
      </c>
      <c r="I649" s="2" t="s">
        <v>21</v>
      </c>
      <c r="J649" s="2" t="s">
        <v>3337</v>
      </c>
      <c r="K649" s="2" t="s">
        <v>251</v>
      </c>
      <c r="L649" s="2" t="s">
        <v>2559</v>
      </c>
      <c r="M649" s="2">
        <v>178.12842599999999</v>
      </c>
      <c r="N649" s="2">
        <v>-17.762395999999999</v>
      </c>
    </row>
    <row r="650" spans="1:14">
      <c r="A650" s="2" t="s">
        <v>37</v>
      </c>
      <c r="B650" s="2" t="s">
        <v>3665</v>
      </c>
      <c r="C650" s="2" t="s">
        <v>3666</v>
      </c>
      <c r="D650" s="2" t="s">
        <v>2408</v>
      </c>
      <c r="E650" s="2" t="s">
        <v>627</v>
      </c>
      <c r="F650" s="2" t="s">
        <v>122</v>
      </c>
      <c r="G650" s="2" t="s">
        <v>3641</v>
      </c>
      <c r="H650" s="2" t="s">
        <v>2422</v>
      </c>
      <c r="I650" s="2" t="s">
        <v>21</v>
      </c>
      <c r="J650" s="2" t="s">
        <v>3337</v>
      </c>
      <c r="K650" s="2" t="s">
        <v>251</v>
      </c>
      <c r="L650" s="2" t="s">
        <v>2559</v>
      </c>
      <c r="M650" s="2">
        <v>178.366311</v>
      </c>
      <c r="N650" s="2">
        <v>-17.78734</v>
      </c>
    </row>
    <row r="651" spans="1:14">
      <c r="A651" s="2" t="s">
        <v>37</v>
      </c>
      <c r="B651" s="2" t="s">
        <v>3523</v>
      </c>
      <c r="C651" s="2" t="s">
        <v>3667</v>
      </c>
      <c r="D651" s="2" t="s">
        <v>2408</v>
      </c>
      <c r="E651" s="2" t="s">
        <v>627</v>
      </c>
      <c r="F651" s="2" t="s">
        <v>37</v>
      </c>
      <c r="G651" s="2" t="s">
        <v>3632</v>
      </c>
      <c r="H651" s="2" t="s">
        <v>2422</v>
      </c>
      <c r="I651" s="2" t="s">
        <v>21</v>
      </c>
      <c r="J651" s="2" t="s">
        <v>3337</v>
      </c>
      <c r="K651" s="2" t="s">
        <v>251</v>
      </c>
      <c r="L651" s="2" t="s">
        <v>2559</v>
      </c>
      <c r="M651" s="2">
        <v>178.26398399999999</v>
      </c>
      <c r="N651" s="2">
        <v>-17.794858000000001</v>
      </c>
    </row>
    <row r="652" spans="1:14">
      <c r="A652" s="2" t="s">
        <v>37</v>
      </c>
      <c r="B652" s="2" t="s">
        <v>3668</v>
      </c>
      <c r="C652" s="2" t="s">
        <v>3669</v>
      </c>
      <c r="D652" s="2" t="s">
        <v>2427</v>
      </c>
      <c r="E652" s="2" t="s">
        <v>627</v>
      </c>
      <c r="F652" s="2" t="s">
        <v>122</v>
      </c>
      <c r="G652" s="2" t="s">
        <v>3641</v>
      </c>
      <c r="H652" s="2" t="s">
        <v>2422</v>
      </c>
      <c r="I652" s="2" t="s">
        <v>21</v>
      </c>
      <c r="J652" s="2" t="s">
        <v>3337</v>
      </c>
      <c r="K652" s="2" t="s">
        <v>251</v>
      </c>
      <c r="L652" s="2" t="s">
        <v>2559</v>
      </c>
      <c r="M652" s="2">
        <v>178.38290699999999</v>
      </c>
      <c r="N652" s="2">
        <v>-17.780408000000001</v>
      </c>
    </row>
    <row r="653" spans="1:14">
      <c r="A653" s="2" t="s">
        <v>37</v>
      </c>
      <c r="B653" s="2" t="s">
        <v>166</v>
      </c>
      <c r="C653" s="2" t="s">
        <v>3670</v>
      </c>
      <c r="D653" s="2" t="s">
        <v>2408</v>
      </c>
      <c r="E653" s="2" t="s">
        <v>627</v>
      </c>
      <c r="F653" s="2" t="s">
        <v>122</v>
      </c>
      <c r="G653" s="2" t="s">
        <v>3641</v>
      </c>
      <c r="H653" s="2" t="s">
        <v>2422</v>
      </c>
      <c r="I653" s="2" t="s">
        <v>21</v>
      </c>
      <c r="J653" s="2" t="s">
        <v>3337</v>
      </c>
      <c r="K653" s="2" t="s">
        <v>251</v>
      </c>
      <c r="L653" s="2" t="s">
        <v>2559</v>
      </c>
      <c r="M653" s="2">
        <v>178.36814699999999</v>
      </c>
      <c r="N653" s="2">
        <v>-17.778337000000001</v>
      </c>
    </row>
    <row r="654" spans="1:14">
      <c r="A654" s="2" t="s">
        <v>37</v>
      </c>
      <c r="B654" s="2" t="s">
        <v>3671</v>
      </c>
      <c r="C654" s="2" t="s">
        <v>3672</v>
      </c>
      <c r="D654" s="2" t="s">
        <v>2427</v>
      </c>
      <c r="E654" s="2" t="s">
        <v>627</v>
      </c>
      <c r="F654" s="2" t="s">
        <v>642</v>
      </c>
      <c r="G654" s="2" t="s">
        <v>3635</v>
      </c>
      <c r="H654" s="2" t="s">
        <v>2422</v>
      </c>
      <c r="I654" s="2" t="s">
        <v>21</v>
      </c>
      <c r="J654" s="2" t="s">
        <v>3337</v>
      </c>
      <c r="K654" s="2" t="s">
        <v>251</v>
      </c>
      <c r="L654" s="2" t="s">
        <v>2559</v>
      </c>
      <c r="M654" s="2">
        <v>178.10037399999999</v>
      </c>
      <c r="N654" s="2">
        <v>-17.728145000000001</v>
      </c>
    </row>
    <row r="655" spans="1:14">
      <c r="A655" s="2" t="s">
        <v>37</v>
      </c>
      <c r="B655" s="2" t="s">
        <v>143</v>
      </c>
      <c r="C655" s="2" t="s">
        <v>3673</v>
      </c>
      <c r="D655" s="2" t="s">
        <v>2427</v>
      </c>
      <c r="E655" s="2" t="s">
        <v>627</v>
      </c>
      <c r="F655" s="2" t="s">
        <v>37</v>
      </c>
      <c r="G655" s="2" t="s">
        <v>3632</v>
      </c>
      <c r="H655" s="2" t="s">
        <v>2422</v>
      </c>
      <c r="I655" s="2" t="s">
        <v>21</v>
      </c>
      <c r="J655" s="2" t="s">
        <v>3337</v>
      </c>
      <c r="K655" s="2" t="s">
        <v>251</v>
      </c>
      <c r="L655" s="2" t="s">
        <v>2559</v>
      </c>
      <c r="M655" s="2">
        <v>178.29250999999999</v>
      </c>
      <c r="N655" s="2">
        <v>-17.825367</v>
      </c>
    </row>
    <row r="656" spans="1:14">
      <c r="A656" s="2" t="s">
        <v>37</v>
      </c>
      <c r="B656" s="2" t="s">
        <v>3674</v>
      </c>
      <c r="C656" s="2" t="s">
        <v>3675</v>
      </c>
      <c r="D656" s="2" t="s">
        <v>2408</v>
      </c>
      <c r="E656" s="2" t="s">
        <v>627</v>
      </c>
      <c r="F656" s="2" t="s">
        <v>37</v>
      </c>
      <c r="G656" s="2" t="s">
        <v>3632</v>
      </c>
      <c r="H656" s="2" t="s">
        <v>2422</v>
      </c>
      <c r="I656" s="2" t="s">
        <v>21</v>
      </c>
      <c r="J656" s="2" t="s">
        <v>3337</v>
      </c>
      <c r="K656" s="2" t="s">
        <v>251</v>
      </c>
      <c r="L656" s="2" t="s">
        <v>2559</v>
      </c>
      <c r="M656" s="2">
        <v>178.292958</v>
      </c>
      <c r="N656" s="2">
        <v>-17.827269000000001</v>
      </c>
    </row>
    <row r="657" spans="1:14">
      <c r="A657" s="2" t="s">
        <v>37</v>
      </c>
      <c r="B657" s="2" t="s">
        <v>668</v>
      </c>
      <c r="C657" s="2" t="s">
        <v>3676</v>
      </c>
      <c r="D657" s="2" t="s">
        <v>2408</v>
      </c>
      <c r="E657" s="2" t="s">
        <v>627</v>
      </c>
      <c r="F657" s="2" t="s">
        <v>642</v>
      </c>
      <c r="G657" s="2" t="s">
        <v>3635</v>
      </c>
      <c r="H657" s="2" t="s">
        <v>2422</v>
      </c>
      <c r="I657" s="2" t="s">
        <v>21</v>
      </c>
      <c r="J657" s="2" t="s">
        <v>3337</v>
      </c>
      <c r="K657" s="2" t="s">
        <v>251</v>
      </c>
      <c r="L657" s="2" t="s">
        <v>2559</v>
      </c>
      <c r="M657" s="2">
        <v>178.12987699999999</v>
      </c>
      <c r="N657" s="2">
        <v>-17.748989999999999</v>
      </c>
    </row>
    <row r="658" spans="1:14">
      <c r="A658" s="2" t="s">
        <v>37</v>
      </c>
      <c r="B658" s="2" t="s">
        <v>3677</v>
      </c>
      <c r="C658" s="2" t="s">
        <v>3678</v>
      </c>
      <c r="D658" s="2" t="s">
        <v>2408</v>
      </c>
      <c r="E658" s="2" t="s">
        <v>627</v>
      </c>
      <c r="F658" s="2" t="s">
        <v>175</v>
      </c>
      <c r="G658" s="2" t="s">
        <v>3637</v>
      </c>
      <c r="H658" s="2" t="s">
        <v>2422</v>
      </c>
      <c r="I658" s="2" t="s">
        <v>21</v>
      </c>
      <c r="J658" s="2" t="s">
        <v>3337</v>
      </c>
      <c r="K658" s="2" t="s">
        <v>251</v>
      </c>
      <c r="L658" s="2" t="s">
        <v>2559</v>
      </c>
      <c r="M658" s="2">
        <v>178.33138199999999</v>
      </c>
      <c r="N658" s="2">
        <v>-17.810482</v>
      </c>
    </row>
    <row r="659" spans="1:14">
      <c r="A659" s="2" t="s">
        <v>37</v>
      </c>
      <c r="B659" s="2" t="s">
        <v>3679</v>
      </c>
      <c r="C659" s="2" t="s">
        <v>3680</v>
      </c>
      <c r="D659" s="2" t="s">
        <v>2408</v>
      </c>
      <c r="E659" s="2" t="s">
        <v>627</v>
      </c>
      <c r="F659" s="2" t="s">
        <v>37</v>
      </c>
      <c r="G659" s="2" t="s">
        <v>3632</v>
      </c>
      <c r="H659" s="2" t="s">
        <v>2422</v>
      </c>
      <c r="I659" s="2" t="s">
        <v>21</v>
      </c>
      <c r="J659" s="2" t="s">
        <v>3337</v>
      </c>
      <c r="K659" s="2" t="s">
        <v>251</v>
      </c>
      <c r="L659" s="2" t="s">
        <v>2559</v>
      </c>
      <c r="M659" s="2">
        <v>178.28029000000001</v>
      </c>
      <c r="N659" s="2">
        <v>-17.833542000000001</v>
      </c>
    </row>
    <row r="660" spans="1:14">
      <c r="A660" s="2" t="s">
        <v>37</v>
      </c>
      <c r="B660" s="2" t="s">
        <v>3681</v>
      </c>
      <c r="C660" s="2" t="s">
        <v>3682</v>
      </c>
      <c r="D660" s="2" t="s">
        <v>2408</v>
      </c>
      <c r="E660" s="2" t="s">
        <v>627</v>
      </c>
      <c r="F660" s="2" t="s">
        <v>642</v>
      </c>
      <c r="G660" s="2" t="s">
        <v>3635</v>
      </c>
      <c r="H660" s="2" t="s">
        <v>2422</v>
      </c>
      <c r="I660" s="2" t="s">
        <v>21</v>
      </c>
      <c r="J660" s="2" t="s">
        <v>3337</v>
      </c>
      <c r="K660" s="2" t="s">
        <v>251</v>
      </c>
      <c r="L660" s="2" t="s">
        <v>2559</v>
      </c>
      <c r="M660" s="2">
        <v>178.236491</v>
      </c>
      <c r="N660" s="2">
        <v>-17.765863</v>
      </c>
    </row>
    <row r="661" spans="1:14">
      <c r="A661" s="2" t="s">
        <v>37</v>
      </c>
      <c r="B661" s="2" t="s">
        <v>3683</v>
      </c>
      <c r="C661" s="2" t="s">
        <v>3684</v>
      </c>
      <c r="D661" s="2" t="s">
        <v>2408</v>
      </c>
      <c r="E661" s="2" t="s">
        <v>627</v>
      </c>
      <c r="F661" s="2" t="s">
        <v>642</v>
      </c>
      <c r="G661" s="2" t="s">
        <v>3635</v>
      </c>
      <c r="H661" s="2" t="s">
        <v>2422</v>
      </c>
      <c r="I661" s="2" t="s">
        <v>21</v>
      </c>
      <c r="J661" s="2" t="s">
        <v>3337</v>
      </c>
      <c r="K661" s="2" t="s">
        <v>251</v>
      </c>
      <c r="L661" s="2" t="s">
        <v>2559</v>
      </c>
      <c r="M661" s="2">
        <v>178.198533</v>
      </c>
      <c r="N661" s="2">
        <v>-17.713645</v>
      </c>
    </row>
    <row r="662" spans="1:14">
      <c r="A662" s="2" t="s">
        <v>37</v>
      </c>
      <c r="B662" s="2" t="s">
        <v>2657</v>
      </c>
      <c r="C662" s="2" t="s">
        <v>3685</v>
      </c>
      <c r="D662" s="2" t="s">
        <v>2408</v>
      </c>
      <c r="E662" s="2" t="s">
        <v>627</v>
      </c>
      <c r="F662" s="2" t="s">
        <v>642</v>
      </c>
      <c r="G662" s="2" t="s">
        <v>3635</v>
      </c>
      <c r="H662" s="2" t="s">
        <v>2422</v>
      </c>
      <c r="I662" s="2" t="s">
        <v>21</v>
      </c>
      <c r="J662" s="2" t="s">
        <v>3337</v>
      </c>
      <c r="K662" s="2" t="s">
        <v>251</v>
      </c>
      <c r="L662" s="2" t="s">
        <v>2559</v>
      </c>
      <c r="M662" s="2">
        <v>178.20750000000001</v>
      </c>
      <c r="N662" s="2">
        <v>-17.729493999999999</v>
      </c>
    </row>
    <row r="663" spans="1:14">
      <c r="A663" s="2" t="s">
        <v>37</v>
      </c>
      <c r="B663" s="2" t="s">
        <v>3686</v>
      </c>
      <c r="C663" s="2" t="s">
        <v>3687</v>
      </c>
      <c r="D663" s="2" t="s">
        <v>2427</v>
      </c>
      <c r="E663" s="2" t="s">
        <v>627</v>
      </c>
      <c r="F663" s="2" t="s">
        <v>175</v>
      </c>
      <c r="G663" s="2" t="s">
        <v>3637</v>
      </c>
      <c r="H663" s="2" t="s">
        <v>2422</v>
      </c>
      <c r="I663" s="2" t="s">
        <v>21</v>
      </c>
      <c r="J663" s="2" t="s">
        <v>3337</v>
      </c>
      <c r="K663" s="2" t="s">
        <v>251</v>
      </c>
      <c r="L663" s="2" t="s">
        <v>2559</v>
      </c>
      <c r="M663" s="2">
        <v>178.336713</v>
      </c>
      <c r="N663" s="2">
        <v>-17.816721000000001</v>
      </c>
    </row>
    <row r="664" spans="1:14">
      <c r="A664" s="2" t="s">
        <v>65</v>
      </c>
      <c r="B664" s="2" t="s">
        <v>3688</v>
      </c>
      <c r="C664" s="2" t="s">
        <v>3689</v>
      </c>
      <c r="D664" s="2" t="s">
        <v>2408</v>
      </c>
      <c r="E664" s="2" t="s">
        <v>597</v>
      </c>
      <c r="F664" s="2" t="s">
        <v>65</v>
      </c>
      <c r="G664" s="2" t="s">
        <v>3690</v>
      </c>
      <c r="H664" s="2" t="s">
        <v>65</v>
      </c>
      <c r="I664" s="2" t="s">
        <v>27</v>
      </c>
      <c r="J664" s="2" t="s">
        <v>2902</v>
      </c>
      <c r="K664" s="2" t="s">
        <v>243</v>
      </c>
      <c r="L664" s="2" t="s">
        <v>2549</v>
      </c>
      <c r="M664" s="2">
        <v>179.76120399999999</v>
      </c>
      <c r="N664" s="2">
        <v>-19.189813000000001</v>
      </c>
    </row>
    <row r="665" spans="1:14">
      <c r="A665" s="2" t="s">
        <v>65</v>
      </c>
      <c r="B665" s="2" t="s">
        <v>3097</v>
      </c>
      <c r="C665" s="2" t="s">
        <v>3691</v>
      </c>
      <c r="D665" s="2" t="s">
        <v>2408</v>
      </c>
      <c r="E665" s="2" t="s">
        <v>597</v>
      </c>
      <c r="F665" s="2" t="s">
        <v>65</v>
      </c>
      <c r="G665" s="2" t="s">
        <v>3690</v>
      </c>
      <c r="H665" s="2" t="s">
        <v>65</v>
      </c>
      <c r="I665" s="2" t="s">
        <v>27</v>
      </c>
      <c r="J665" s="2" t="s">
        <v>2902</v>
      </c>
      <c r="K665" s="2" t="s">
        <v>243</v>
      </c>
      <c r="L665" s="2" t="s">
        <v>2549</v>
      </c>
      <c r="M665" s="2">
        <v>179.75428700000001</v>
      </c>
      <c r="N665" s="2">
        <v>-19.164448</v>
      </c>
    </row>
    <row r="666" spans="1:14">
      <c r="A666" s="2" t="s">
        <v>65</v>
      </c>
      <c r="B666" s="2" t="s">
        <v>3692</v>
      </c>
      <c r="C666" s="2" t="s">
        <v>3693</v>
      </c>
      <c r="D666" s="2" t="s">
        <v>2408</v>
      </c>
      <c r="E666" s="2" t="s">
        <v>597</v>
      </c>
      <c r="F666" s="2" t="s">
        <v>65</v>
      </c>
      <c r="G666" s="2" t="s">
        <v>3690</v>
      </c>
      <c r="H666" s="2" t="s">
        <v>65</v>
      </c>
      <c r="I666" s="2" t="s">
        <v>27</v>
      </c>
      <c r="J666" s="2" t="s">
        <v>2902</v>
      </c>
      <c r="K666" s="2" t="s">
        <v>243</v>
      </c>
      <c r="L666" s="2" t="s">
        <v>2549</v>
      </c>
      <c r="M666" s="2">
        <v>179.735491</v>
      </c>
      <c r="N666" s="2">
        <v>-19.173613</v>
      </c>
    </row>
    <row r="667" spans="1:14">
      <c r="A667" s="2" t="s">
        <v>65</v>
      </c>
      <c r="B667" s="2" t="s">
        <v>136</v>
      </c>
      <c r="C667" s="2" t="s">
        <v>3694</v>
      </c>
      <c r="D667" s="2" t="s">
        <v>2408</v>
      </c>
      <c r="E667" s="2" t="s">
        <v>597</v>
      </c>
      <c r="F667" s="2" t="s">
        <v>65</v>
      </c>
      <c r="G667" s="2" t="s">
        <v>3690</v>
      </c>
      <c r="H667" s="2" t="s">
        <v>65</v>
      </c>
      <c r="I667" s="2" t="s">
        <v>27</v>
      </c>
      <c r="J667" s="2" t="s">
        <v>2902</v>
      </c>
      <c r="K667" s="2" t="s">
        <v>243</v>
      </c>
      <c r="L667" s="2" t="s">
        <v>2549</v>
      </c>
      <c r="M667" s="2">
        <v>179.761955</v>
      </c>
      <c r="N667" s="2">
        <v>-19.119661000000001</v>
      </c>
    </row>
    <row r="668" spans="1:14">
      <c r="A668" s="2" t="s">
        <v>65</v>
      </c>
      <c r="B668" s="2" t="s">
        <v>3695</v>
      </c>
      <c r="C668" s="2" t="s">
        <v>3696</v>
      </c>
      <c r="D668" s="2" t="s">
        <v>2408</v>
      </c>
      <c r="E668" s="2" t="s">
        <v>597</v>
      </c>
      <c r="F668" s="2" t="s">
        <v>65</v>
      </c>
      <c r="G668" s="2" t="s">
        <v>3690</v>
      </c>
      <c r="H668" s="2" t="s">
        <v>65</v>
      </c>
      <c r="I668" s="2" t="s">
        <v>27</v>
      </c>
      <c r="J668" s="2" t="s">
        <v>2902</v>
      </c>
      <c r="K668" s="2" t="s">
        <v>243</v>
      </c>
      <c r="L668" s="2" t="s">
        <v>2549</v>
      </c>
      <c r="M668" s="2">
        <v>179.78398200000001</v>
      </c>
      <c r="N668" s="2">
        <v>-19.167783</v>
      </c>
    </row>
    <row r="669" spans="1:14">
      <c r="A669" s="2" t="s">
        <v>65</v>
      </c>
      <c r="B669" s="2" t="s">
        <v>168</v>
      </c>
      <c r="C669" s="2" t="s">
        <v>3697</v>
      </c>
      <c r="D669" s="2" t="s">
        <v>2408</v>
      </c>
      <c r="E669" s="2" t="s">
        <v>597</v>
      </c>
      <c r="F669" s="2" t="s">
        <v>65</v>
      </c>
      <c r="G669" s="2" t="s">
        <v>3690</v>
      </c>
      <c r="H669" s="2" t="s">
        <v>65</v>
      </c>
      <c r="I669" s="2" t="s">
        <v>27</v>
      </c>
      <c r="J669" s="2" t="s">
        <v>2902</v>
      </c>
      <c r="K669" s="2" t="s">
        <v>243</v>
      </c>
      <c r="L669" s="2" t="s">
        <v>2549</v>
      </c>
      <c r="M669" s="2">
        <v>179.740961</v>
      </c>
      <c r="N669" s="2">
        <v>-19.170770000000001</v>
      </c>
    </row>
    <row r="670" spans="1:14">
      <c r="A670" s="2" t="s">
        <v>65</v>
      </c>
      <c r="B670" s="2" t="s">
        <v>3698</v>
      </c>
      <c r="C670" s="2" t="s">
        <v>3699</v>
      </c>
      <c r="D670" s="2" t="s">
        <v>2408</v>
      </c>
      <c r="E670" s="2" t="s">
        <v>597</v>
      </c>
      <c r="F670" s="2" t="s">
        <v>65</v>
      </c>
      <c r="G670" s="2" t="s">
        <v>3690</v>
      </c>
      <c r="H670" s="2" t="s">
        <v>65</v>
      </c>
      <c r="I670" s="2" t="s">
        <v>27</v>
      </c>
      <c r="J670" s="2" t="s">
        <v>2902</v>
      </c>
      <c r="K670" s="2" t="s">
        <v>243</v>
      </c>
      <c r="L670" s="2" t="s">
        <v>2549</v>
      </c>
      <c r="M670" s="2">
        <v>179.74220399999999</v>
      </c>
      <c r="N670" s="2">
        <v>-19.133361000000001</v>
      </c>
    </row>
    <row r="671" spans="1:14">
      <c r="A671" s="2" t="s">
        <v>4</v>
      </c>
      <c r="B671" s="2" t="s">
        <v>3700</v>
      </c>
      <c r="C671" s="2" t="s">
        <v>3701</v>
      </c>
      <c r="D671" s="2" t="s">
        <v>2427</v>
      </c>
      <c r="E671" s="2" t="s">
        <v>598</v>
      </c>
      <c r="F671" s="2" t="s">
        <v>65</v>
      </c>
      <c r="G671" s="2" t="s">
        <v>3690</v>
      </c>
      <c r="H671" s="2" t="s">
        <v>4</v>
      </c>
      <c r="I671" s="2" t="s">
        <v>27</v>
      </c>
      <c r="J671" s="2" t="s">
        <v>2902</v>
      </c>
      <c r="K671" s="2" t="s">
        <v>243</v>
      </c>
      <c r="L671" s="2" t="s">
        <v>2549</v>
      </c>
      <c r="M671" s="2">
        <v>179.89771200000001</v>
      </c>
      <c r="N671" s="2">
        <v>-18.621541000000001</v>
      </c>
    </row>
    <row r="672" spans="1:14">
      <c r="A672" s="2" t="s">
        <v>4</v>
      </c>
      <c r="B672" s="2" t="s">
        <v>3702</v>
      </c>
      <c r="C672" s="2" t="s">
        <v>3703</v>
      </c>
      <c r="D672" s="2" t="s">
        <v>2427</v>
      </c>
      <c r="E672" s="2" t="s">
        <v>598</v>
      </c>
      <c r="F672" s="2" t="s">
        <v>65</v>
      </c>
      <c r="G672" s="2" t="s">
        <v>3690</v>
      </c>
      <c r="H672" s="2" t="s">
        <v>4</v>
      </c>
      <c r="I672" s="2" t="s">
        <v>27</v>
      </c>
      <c r="J672" s="2" t="s">
        <v>2902</v>
      </c>
      <c r="K672" s="2" t="s">
        <v>243</v>
      </c>
      <c r="L672" s="2" t="s">
        <v>2549</v>
      </c>
      <c r="M672" s="2">
        <v>179.90257800000001</v>
      </c>
      <c r="N672" s="2">
        <v>-18.599997999999999</v>
      </c>
    </row>
    <row r="673" spans="1:14">
      <c r="A673" s="2" t="s">
        <v>4</v>
      </c>
      <c r="B673" s="2" t="s">
        <v>3704</v>
      </c>
      <c r="C673" s="2" t="s">
        <v>3705</v>
      </c>
      <c r="D673" s="2" t="s">
        <v>2427</v>
      </c>
      <c r="E673" s="2" t="s">
        <v>598</v>
      </c>
      <c r="F673" s="2" t="s">
        <v>65</v>
      </c>
      <c r="G673" s="2" t="s">
        <v>3690</v>
      </c>
      <c r="H673" s="2" t="s">
        <v>4</v>
      </c>
      <c r="I673" s="2" t="s">
        <v>27</v>
      </c>
      <c r="J673" s="2" t="s">
        <v>2902</v>
      </c>
      <c r="K673" s="2" t="s">
        <v>243</v>
      </c>
      <c r="L673" s="2" t="s">
        <v>2549</v>
      </c>
      <c r="M673" s="2">
        <v>179.89874399999999</v>
      </c>
      <c r="N673" s="2">
        <v>-18.603203000000001</v>
      </c>
    </row>
    <row r="674" spans="1:14">
      <c r="A674" s="2" t="s">
        <v>4</v>
      </c>
      <c r="B674" s="2" t="s">
        <v>3706</v>
      </c>
      <c r="C674" s="2" t="s">
        <v>3707</v>
      </c>
      <c r="D674" s="2" t="s">
        <v>2427</v>
      </c>
      <c r="E674" s="2" t="s">
        <v>598</v>
      </c>
      <c r="F674" s="2" t="s">
        <v>65</v>
      </c>
      <c r="G674" s="2" t="s">
        <v>3690</v>
      </c>
      <c r="H674" s="2" t="s">
        <v>4</v>
      </c>
      <c r="I674" s="2" t="s">
        <v>27</v>
      </c>
      <c r="J674" s="2" t="s">
        <v>2902</v>
      </c>
      <c r="K674" s="2" t="s">
        <v>243</v>
      </c>
      <c r="L674" s="2" t="s">
        <v>2549</v>
      </c>
      <c r="M674" s="2">
        <v>179.88937799999999</v>
      </c>
      <c r="N674" s="2">
        <v>-18.606926000000001</v>
      </c>
    </row>
    <row r="675" spans="1:14">
      <c r="A675" s="2" t="s">
        <v>4</v>
      </c>
      <c r="B675" s="2" t="s">
        <v>3708</v>
      </c>
      <c r="C675" s="2" t="s">
        <v>3709</v>
      </c>
      <c r="D675" s="2" t="s">
        <v>2427</v>
      </c>
      <c r="E675" s="2" t="s">
        <v>598</v>
      </c>
      <c r="F675" s="2" t="s">
        <v>65</v>
      </c>
      <c r="G675" s="2" t="s">
        <v>3690</v>
      </c>
      <c r="H675" s="2" t="s">
        <v>4</v>
      </c>
      <c r="I675" s="2" t="s">
        <v>27</v>
      </c>
      <c r="J675" s="2" t="s">
        <v>2902</v>
      </c>
      <c r="K675" s="2" t="s">
        <v>243</v>
      </c>
      <c r="L675" s="2" t="s">
        <v>2549</v>
      </c>
      <c r="M675" s="2">
        <v>179.91314</v>
      </c>
      <c r="N675" s="2">
        <v>-18.596202999999999</v>
      </c>
    </row>
    <row r="676" spans="1:14">
      <c r="A676" s="2" t="s">
        <v>4</v>
      </c>
      <c r="B676" s="2" t="s">
        <v>3710</v>
      </c>
      <c r="C676" s="2" t="s">
        <v>3711</v>
      </c>
      <c r="D676" s="2" t="s">
        <v>2427</v>
      </c>
      <c r="E676" s="2" t="s">
        <v>598</v>
      </c>
      <c r="F676" s="2" t="s">
        <v>65</v>
      </c>
      <c r="G676" s="2" t="s">
        <v>3690</v>
      </c>
      <c r="H676" s="2" t="s">
        <v>4</v>
      </c>
      <c r="I676" s="2" t="s">
        <v>27</v>
      </c>
      <c r="J676" s="2" t="s">
        <v>2902</v>
      </c>
      <c r="K676" s="2" t="s">
        <v>243</v>
      </c>
      <c r="L676" s="2" t="s">
        <v>2549</v>
      </c>
      <c r="M676" s="2">
        <v>179.89501999999999</v>
      </c>
      <c r="N676" s="2">
        <v>-18.604745000000001</v>
      </c>
    </row>
    <row r="677" spans="1:14">
      <c r="A677" s="2" t="s">
        <v>66</v>
      </c>
      <c r="B677" s="2" t="s">
        <v>3712</v>
      </c>
      <c r="C677" s="2" t="s">
        <v>3713</v>
      </c>
      <c r="D677" s="2" t="s">
        <v>2408</v>
      </c>
      <c r="E677" s="2" t="s">
        <v>599</v>
      </c>
      <c r="F677" s="2" t="s">
        <v>66</v>
      </c>
      <c r="G677" s="2" t="s">
        <v>3714</v>
      </c>
      <c r="H677" s="2" t="s">
        <v>3712</v>
      </c>
      <c r="I677" s="2" t="s">
        <v>27</v>
      </c>
      <c r="J677" s="2" t="s">
        <v>2902</v>
      </c>
      <c r="K677" s="2" t="s">
        <v>243</v>
      </c>
      <c r="L677" s="2" t="s">
        <v>2549</v>
      </c>
      <c r="M677" s="2">
        <v>181.378883</v>
      </c>
      <c r="N677" s="2">
        <v>-18.683879000000001</v>
      </c>
    </row>
    <row r="678" spans="1:14">
      <c r="A678" s="2" t="s">
        <v>66</v>
      </c>
      <c r="B678" s="2" t="s">
        <v>134</v>
      </c>
      <c r="C678" s="2" t="s">
        <v>3715</v>
      </c>
      <c r="D678" s="2" t="s">
        <v>2408</v>
      </c>
      <c r="E678" s="2" t="s">
        <v>599</v>
      </c>
      <c r="F678" s="2" t="s">
        <v>66</v>
      </c>
      <c r="G678" s="2" t="s">
        <v>3714</v>
      </c>
      <c r="H678" s="2" t="s">
        <v>66</v>
      </c>
      <c r="I678" s="2" t="s">
        <v>27</v>
      </c>
      <c r="J678" s="2" t="s">
        <v>2902</v>
      </c>
      <c r="K678" s="2" t="s">
        <v>243</v>
      </c>
      <c r="L678" s="2" t="s">
        <v>2549</v>
      </c>
      <c r="M678" s="2">
        <v>181.49961500000001</v>
      </c>
      <c r="N678" s="2">
        <v>-18.669357000000002</v>
      </c>
    </row>
    <row r="679" spans="1:14">
      <c r="A679" s="2" t="s">
        <v>66</v>
      </c>
      <c r="B679" s="2" t="s">
        <v>3716</v>
      </c>
      <c r="C679" s="2" t="s">
        <v>3717</v>
      </c>
      <c r="D679" s="2" t="s">
        <v>2427</v>
      </c>
      <c r="E679" s="2" t="s">
        <v>599</v>
      </c>
      <c r="F679" s="2" t="s">
        <v>66</v>
      </c>
      <c r="G679" s="2" t="s">
        <v>3714</v>
      </c>
      <c r="H679" s="2" t="s">
        <v>66</v>
      </c>
      <c r="I679" s="2" t="s">
        <v>27</v>
      </c>
      <c r="J679" s="2" t="s">
        <v>2902</v>
      </c>
      <c r="K679" s="2" t="s">
        <v>243</v>
      </c>
      <c r="L679" s="2" t="s">
        <v>2549</v>
      </c>
      <c r="M679" s="2">
        <v>181.498287</v>
      </c>
      <c r="N679" s="2">
        <v>-18.636406000000001</v>
      </c>
    </row>
    <row r="680" spans="1:14">
      <c r="A680" s="2" t="s">
        <v>67</v>
      </c>
      <c r="B680" s="2" t="s">
        <v>245</v>
      </c>
      <c r="C680" s="2" t="s">
        <v>3718</v>
      </c>
      <c r="D680" s="2" t="s">
        <v>2408</v>
      </c>
      <c r="E680" s="2" t="s">
        <v>600</v>
      </c>
      <c r="F680" s="2" t="s">
        <v>64</v>
      </c>
      <c r="G680" s="2" t="s">
        <v>3323</v>
      </c>
      <c r="H680" s="2" t="s">
        <v>245</v>
      </c>
      <c r="I680" s="2" t="s">
        <v>27</v>
      </c>
      <c r="J680" s="2" t="s">
        <v>2902</v>
      </c>
      <c r="K680" s="2" t="s">
        <v>243</v>
      </c>
      <c r="L680" s="2" t="s">
        <v>2549</v>
      </c>
      <c r="M680" s="2">
        <v>181.08742899999999</v>
      </c>
      <c r="N680" s="2">
        <v>-17.194497999999999</v>
      </c>
    </row>
    <row r="681" spans="1:14">
      <c r="A681" s="2" t="s">
        <v>67</v>
      </c>
      <c r="B681" s="2" t="s">
        <v>3719</v>
      </c>
      <c r="C681" s="2" t="s">
        <v>3720</v>
      </c>
      <c r="D681" s="2" t="s">
        <v>2408</v>
      </c>
      <c r="E681" s="2" t="s">
        <v>600</v>
      </c>
      <c r="F681" s="2" t="s">
        <v>64</v>
      </c>
      <c r="G681" s="2" t="s">
        <v>3323</v>
      </c>
      <c r="H681" s="2" t="s">
        <v>3375</v>
      </c>
      <c r="I681" s="2" t="s">
        <v>27</v>
      </c>
      <c r="J681" s="2" t="s">
        <v>2902</v>
      </c>
      <c r="K681" s="2" t="s">
        <v>243</v>
      </c>
      <c r="L681" s="2" t="s">
        <v>2549</v>
      </c>
      <c r="M681" s="2">
        <v>181.05558199999999</v>
      </c>
      <c r="N681" s="2">
        <v>-17.254822000000001</v>
      </c>
    </row>
    <row r="682" spans="1:14">
      <c r="A682" s="2" t="s">
        <v>67</v>
      </c>
      <c r="B682" s="2" t="s">
        <v>82</v>
      </c>
      <c r="C682" s="2" t="s">
        <v>3721</v>
      </c>
      <c r="D682" s="2" t="s">
        <v>2408</v>
      </c>
      <c r="E682" s="2" t="s">
        <v>600</v>
      </c>
      <c r="F682" s="2" t="s">
        <v>64</v>
      </c>
      <c r="G682" s="2" t="s">
        <v>3323</v>
      </c>
      <c r="H682" s="2" t="s">
        <v>3722</v>
      </c>
      <c r="I682" s="2" t="s">
        <v>27</v>
      </c>
      <c r="J682" s="2" t="s">
        <v>2902</v>
      </c>
      <c r="K682" s="2" t="s">
        <v>243</v>
      </c>
      <c r="L682" s="2" t="s">
        <v>2549</v>
      </c>
      <c r="M682" s="2">
        <v>181.20262</v>
      </c>
      <c r="N682" s="2">
        <v>-17.286379</v>
      </c>
    </row>
    <row r="683" spans="1:14">
      <c r="A683" s="2" t="s">
        <v>67</v>
      </c>
      <c r="B683" s="2" t="s">
        <v>244</v>
      </c>
      <c r="C683" s="2" t="s">
        <v>3723</v>
      </c>
      <c r="D683" s="2" t="s">
        <v>2408</v>
      </c>
      <c r="E683" s="2" t="s">
        <v>600</v>
      </c>
      <c r="F683" s="2" t="s">
        <v>64</v>
      </c>
      <c r="G683" s="2" t="s">
        <v>3323</v>
      </c>
      <c r="H683" s="2" t="s">
        <v>3375</v>
      </c>
      <c r="I683" s="2" t="s">
        <v>27</v>
      </c>
      <c r="J683" s="2" t="s">
        <v>2902</v>
      </c>
      <c r="K683" s="2" t="s">
        <v>243</v>
      </c>
      <c r="L683" s="2" t="s">
        <v>2549</v>
      </c>
      <c r="M683" s="2">
        <v>181.03856500000001</v>
      </c>
      <c r="N683" s="2">
        <v>-17.221730999999998</v>
      </c>
    </row>
    <row r="684" spans="1:14">
      <c r="A684" s="2" t="s">
        <v>67</v>
      </c>
      <c r="B684" s="2" t="s">
        <v>3724</v>
      </c>
      <c r="C684" s="2" t="s">
        <v>3725</v>
      </c>
      <c r="D684" s="2" t="s">
        <v>2427</v>
      </c>
      <c r="E684" s="2" t="s">
        <v>600</v>
      </c>
      <c r="F684" s="2" t="s">
        <v>64</v>
      </c>
      <c r="G684" s="2" t="s">
        <v>3323</v>
      </c>
      <c r="H684" s="2" t="s">
        <v>3375</v>
      </c>
      <c r="I684" s="2" t="s">
        <v>27</v>
      </c>
      <c r="J684" s="2" t="s">
        <v>2902</v>
      </c>
      <c r="K684" s="2" t="s">
        <v>243</v>
      </c>
      <c r="L684" s="2" t="s">
        <v>2549</v>
      </c>
      <c r="M684" s="2">
        <v>181.048171</v>
      </c>
      <c r="N684" s="2">
        <v>-17.229545000000002</v>
      </c>
    </row>
    <row r="685" spans="1:14">
      <c r="A685" s="2" t="s">
        <v>67</v>
      </c>
      <c r="B685" s="2" t="s">
        <v>3726</v>
      </c>
      <c r="C685" s="2" t="s">
        <v>3727</v>
      </c>
      <c r="D685" s="2" t="s">
        <v>2427</v>
      </c>
      <c r="E685" s="2" t="s">
        <v>600</v>
      </c>
      <c r="F685" s="2" t="s">
        <v>64</v>
      </c>
      <c r="G685" s="2" t="s">
        <v>3323</v>
      </c>
      <c r="H685" s="2" t="s">
        <v>3375</v>
      </c>
      <c r="I685" s="2" t="s">
        <v>27</v>
      </c>
      <c r="J685" s="2" t="s">
        <v>2902</v>
      </c>
      <c r="K685" s="2" t="s">
        <v>243</v>
      </c>
      <c r="L685" s="2" t="s">
        <v>2549</v>
      </c>
      <c r="M685" s="2">
        <v>181.05574899999999</v>
      </c>
      <c r="N685" s="2">
        <v>-17.220834</v>
      </c>
    </row>
    <row r="686" spans="1:14">
      <c r="A686" s="2" t="s">
        <v>67</v>
      </c>
      <c r="B686" s="2" t="s">
        <v>3728</v>
      </c>
      <c r="C686" s="2" t="s">
        <v>3729</v>
      </c>
      <c r="D686" s="2" t="s">
        <v>2427</v>
      </c>
      <c r="E686" s="2" t="s">
        <v>600</v>
      </c>
      <c r="F686" s="2" t="s">
        <v>64</v>
      </c>
      <c r="G686" s="2" t="s">
        <v>3323</v>
      </c>
      <c r="H686" s="2" t="s">
        <v>3375</v>
      </c>
      <c r="I686" s="2" t="s">
        <v>27</v>
      </c>
      <c r="J686" s="2" t="s">
        <v>2902</v>
      </c>
      <c r="K686" s="2" t="s">
        <v>243</v>
      </c>
      <c r="L686" s="2" t="s">
        <v>2549</v>
      </c>
      <c r="M686" s="2">
        <v>181.04505499999999</v>
      </c>
      <c r="N686" s="2">
        <v>-17.227685000000001</v>
      </c>
    </row>
    <row r="687" spans="1:14">
      <c r="A687" s="2" t="s">
        <v>67</v>
      </c>
      <c r="B687" s="2" t="s">
        <v>246</v>
      </c>
      <c r="C687" s="2" t="s">
        <v>3730</v>
      </c>
      <c r="D687" s="2" t="s">
        <v>2408</v>
      </c>
      <c r="E687" s="2" t="s">
        <v>600</v>
      </c>
      <c r="F687" s="2" t="s">
        <v>64</v>
      </c>
      <c r="G687" s="2" t="s">
        <v>3323</v>
      </c>
      <c r="H687" s="2" t="s">
        <v>3375</v>
      </c>
      <c r="I687" s="2" t="s">
        <v>27</v>
      </c>
      <c r="J687" s="2" t="s">
        <v>2902</v>
      </c>
      <c r="K687" s="2" t="s">
        <v>243</v>
      </c>
      <c r="L687" s="2" t="s">
        <v>2549</v>
      </c>
      <c r="M687" s="2">
        <v>181.03764200000001</v>
      </c>
      <c r="N687" s="2">
        <v>-17.237255999999999</v>
      </c>
    </row>
    <row r="688" spans="1:14">
      <c r="A688" s="2" t="s">
        <v>67</v>
      </c>
      <c r="B688" s="2" t="s">
        <v>3731</v>
      </c>
      <c r="C688" s="2" t="s">
        <v>3732</v>
      </c>
      <c r="D688" s="2" t="s">
        <v>2427</v>
      </c>
      <c r="E688" s="2" t="s">
        <v>600</v>
      </c>
      <c r="F688" s="2" t="s">
        <v>64</v>
      </c>
      <c r="G688" s="2" t="s">
        <v>3323</v>
      </c>
      <c r="H688" s="2" t="s">
        <v>3375</v>
      </c>
      <c r="I688" s="2" t="s">
        <v>27</v>
      </c>
      <c r="J688" s="2" t="s">
        <v>2902</v>
      </c>
      <c r="K688" s="2" t="s">
        <v>243</v>
      </c>
      <c r="L688" s="2" t="s">
        <v>2549</v>
      </c>
      <c r="M688" s="2">
        <v>181.05124599999999</v>
      </c>
      <c r="N688" s="2">
        <v>-17.208307999999999</v>
      </c>
    </row>
    <row r="689" spans="1:14">
      <c r="A689" s="2" t="s">
        <v>67</v>
      </c>
      <c r="B689" s="2" t="s">
        <v>3733</v>
      </c>
      <c r="C689" s="2" t="s">
        <v>3734</v>
      </c>
      <c r="D689" s="2" t="s">
        <v>2427</v>
      </c>
      <c r="E689" s="2" t="s">
        <v>600</v>
      </c>
      <c r="F689" s="2" t="s">
        <v>64</v>
      </c>
      <c r="G689" s="2" t="s">
        <v>3323</v>
      </c>
      <c r="H689" s="2" t="s">
        <v>3375</v>
      </c>
      <c r="I689" s="2" t="s">
        <v>27</v>
      </c>
      <c r="J689" s="2" t="s">
        <v>2902</v>
      </c>
      <c r="K689" s="2" t="s">
        <v>243</v>
      </c>
      <c r="L689" s="2" t="s">
        <v>2549</v>
      </c>
      <c r="M689" s="2">
        <v>181.062443</v>
      </c>
      <c r="N689" s="2">
        <v>-17.206606000000001</v>
      </c>
    </row>
    <row r="690" spans="1:14">
      <c r="A690" s="2" t="s">
        <v>67</v>
      </c>
      <c r="B690" s="2" t="s">
        <v>248</v>
      </c>
      <c r="C690" s="2" t="s">
        <v>3735</v>
      </c>
      <c r="D690" s="2" t="s">
        <v>2408</v>
      </c>
      <c r="E690" s="2" t="s">
        <v>600</v>
      </c>
      <c r="F690" s="2" t="s">
        <v>64</v>
      </c>
      <c r="G690" s="2" t="s">
        <v>3323</v>
      </c>
      <c r="H690" s="2" t="s">
        <v>3375</v>
      </c>
      <c r="I690" s="2" t="s">
        <v>27</v>
      </c>
      <c r="J690" s="2" t="s">
        <v>2902</v>
      </c>
      <c r="K690" s="2" t="s">
        <v>243</v>
      </c>
      <c r="L690" s="2" t="s">
        <v>2549</v>
      </c>
      <c r="M690" s="2">
        <v>181.06654599999999</v>
      </c>
      <c r="N690" s="2">
        <v>-17.213001999999999</v>
      </c>
    </row>
    <row r="691" spans="1:14">
      <c r="A691" s="2" t="s">
        <v>67</v>
      </c>
      <c r="B691" s="2" t="s">
        <v>67</v>
      </c>
      <c r="C691" s="2" t="s">
        <v>3736</v>
      </c>
      <c r="D691" s="2" t="s">
        <v>2408</v>
      </c>
      <c r="E691" s="2" t="s">
        <v>600</v>
      </c>
      <c r="F691" s="2" t="s">
        <v>64</v>
      </c>
      <c r="G691" s="2" t="s">
        <v>3323</v>
      </c>
      <c r="H691" s="2" t="s">
        <v>3375</v>
      </c>
      <c r="I691" s="2" t="s">
        <v>27</v>
      </c>
      <c r="J691" s="2" t="s">
        <v>2902</v>
      </c>
      <c r="K691" s="2" t="s">
        <v>243</v>
      </c>
      <c r="L691" s="2" t="s">
        <v>2549</v>
      </c>
      <c r="M691" s="2">
        <v>181.06085300000001</v>
      </c>
      <c r="N691" s="2">
        <v>-17.241050999999999</v>
      </c>
    </row>
    <row r="692" spans="1:14">
      <c r="A692" s="2" t="s">
        <v>67</v>
      </c>
      <c r="B692" s="2" t="s">
        <v>247</v>
      </c>
      <c r="C692" s="2" t="s">
        <v>3737</v>
      </c>
      <c r="D692" s="2" t="s">
        <v>2408</v>
      </c>
      <c r="E692" s="2" t="s">
        <v>600</v>
      </c>
      <c r="F692" s="2" t="s">
        <v>64</v>
      </c>
      <c r="G692" s="2" t="s">
        <v>3323</v>
      </c>
      <c r="H692" s="2" t="s">
        <v>3375</v>
      </c>
      <c r="I692" s="2" t="s">
        <v>27</v>
      </c>
      <c r="J692" s="2" t="s">
        <v>2902</v>
      </c>
      <c r="K692" s="2" t="s">
        <v>243</v>
      </c>
      <c r="L692" s="2" t="s">
        <v>2549</v>
      </c>
      <c r="M692" s="2">
        <v>181.01954799999999</v>
      </c>
      <c r="N692" s="2">
        <v>-17.249590000000001</v>
      </c>
    </row>
    <row r="693" spans="1:14">
      <c r="A693" s="2" t="s">
        <v>67</v>
      </c>
      <c r="B693" s="2" t="s">
        <v>2786</v>
      </c>
      <c r="C693" s="2" t="s">
        <v>3738</v>
      </c>
      <c r="D693" s="2" t="s">
        <v>2427</v>
      </c>
      <c r="E693" s="2" t="s">
        <v>600</v>
      </c>
      <c r="F693" s="2" t="s">
        <v>64</v>
      </c>
      <c r="G693" s="2" t="s">
        <v>3323</v>
      </c>
      <c r="H693" s="2" t="s">
        <v>3375</v>
      </c>
      <c r="I693" s="2" t="s">
        <v>27</v>
      </c>
      <c r="J693" s="2" t="s">
        <v>2902</v>
      </c>
      <c r="K693" s="2" t="s">
        <v>243</v>
      </c>
      <c r="L693" s="2" t="s">
        <v>2549</v>
      </c>
      <c r="M693" s="2">
        <v>180.99446399999999</v>
      </c>
      <c r="N693" s="2">
        <v>-17.182030999999998</v>
      </c>
    </row>
    <row r="694" spans="1:14">
      <c r="A694" s="2" t="s">
        <v>67</v>
      </c>
      <c r="B694" s="2" t="s">
        <v>3739</v>
      </c>
      <c r="C694" s="2" t="s">
        <v>3740</v>
      </c>
      <c r="D694" s="2" t="s">
        <v>2427</v>
      </c>
      <c r="E694" s="2" t="s">
        <v>600</v>
      </c>
      <c r="F694" s="2" t="s">
        <v>64</v>
      </c>
      <c r="G694" s="2" t="s">
        <v>3323</v>
      </c>
      <c r="H694" s="2" t="s">
        <v>3375</v>
      </c>
      <c r="I694" s="2" t="s">
        <v>27</v>
      </c>
      <c r="J694" s="2" t="s">
        <v>2902</v>
      </c>
      <c r="K694" s="2" t="s">
        <v>243</v>
      </c>
      <c r="L694" s="2" t="s">
        <v>2549</v>
      </c>
      <c r="M694" s="2">
        <v>181.04470900000001</v>
      </c>
      <c r="N694" s="2">
        <v>-17.220147000000001</v>
      </c>
    </row>
    <row r="695" spans="1:14">
      <c r="A695" s="2" t="s">
        <v>67</v>
      </c>
      <c r="B695" s="2" t="s">
        <v>3741</v>
      </c>
      <c r="C695" s="2" t="s">
        <v>3742</v>
      </c>
      <c r="D695" s="2" t="s">
        <v>2427</v>
      </c>
      <c r="E695" s="2" t="s">
        <v>600</v>
      </c>
      <c r="F695" s="2" t="s">
        <v>64</v>
      </c>
      <c r="G695" s="2" t="s">
        <v>3323</v>
      </c>
      <c r="H695" s="2" t="s">
        <v>3375</v>
      </c>
      <c r="I695" s="2" t="s">
        <v>27</v>
      </c>
      <c r="J695" s="2" t="s">
        <v>2902</v>
      </c>
      <c r="K695" s="2" t="s">
        <v>243</v>
      </c>
      <c r="L695" s="2" t="s">
        <v>2549</v>
      </c>
      <c r="M695" s="2">
        <v>181.03880100000001</v>
      </c>
      <c r="N695" s="2">
        <v>-17.208580999999999</v>
      </c>
    </row>
    <row r="696" spans="1:14">
      <c r="A696" s="2" t="s">
        <v>67</v>
      </c>
      <c r="B696" s="2" t="s">
        <v>77</v>
      </c>
      <c r="C696" s="2" t="s">
        <v>3743</v>
      </c>
      <c r="D696" s="2" t="s">
        <v>2427</v>
      </c>
      <c r="E696" s="2" t="s">
        <v>600</v>
      </c>
      <c r="F696" s="2" t="s">
        <v>64</v>
      </c>
      <c r="G696" s="2" t="s">
        <v>3323</v>
      </c>
      <c r="H696" s="2" t="s">
        <v>3375</v>
      </c>
      <c r="I696" s="2" t="s">
        <v>27</v>
      </c>
      <c r="J696" s="2" t="s">
        <v>2902</v>
      </c>
      <c r="K696" s="2" t="s">
        <v>243</v>
      </c>
      <c r="L696" s="2" t="s">
        <v>2549</v>
      </c>
      <c r="M696" s="2">
        <v>181.04029299999999</v>
      </c>
      <c r="N696" s="2">
        <v>-17.252621999999999</v>
      </c>
    </row>
    <row r="697" spans="1:14">
      <c r="A697" s="2" t="s">
        <v>67</v>
      </c>
      <c r="B697" s="2" t="s">
        <v>3744</v>
      </c>
      <c r="C697" s="2" t="s">
        <v>3745</v>
      </c>
      <c r="D697" s="2" t="s">
        <v>2427</v>
      </c>
      <c r="E697" s="2" t="s">
        <v>600</v>
      </c>
      <c r="F697" s="2" t="s">
        <v>64</v>
      </c>
      <c r="G697" s="2" t="s">
        <v>3323</v>
      </c>
      <c r="H697" s="2" t="s">
        <v>3375</v>
      </c>
      <c r="I697" s="2" t="s">
        <v>27</v>
      </c>
      <c r="J697" s="2" t="s">
        <v>2902</v>
      </c>
      <c r="K697" s="2" t="s">
        <v>243</v>
      </c>
      <c r="L697" s="2" t="s">
        <v>2549</v>
      </c>
      <c r="M697" s="2">
        <v>181.048652</v>
      </c>
      <c r="N697" s="2">
        <v>-17.221114</v>
      </c>
    </row>
    <row r="698" spans="1:14">
      <c r="A698" s="2" t="s">
        <v>67</v>
      </c>
      <c r="B698" s="2" t="s">
        <v>3746</v>
      </c>
      <c r="C698" s="2" t="s">
        <v>3747</v>
      </c>
      <c r="D698" s="2" t="s">
        <v>2427</v>
      </c>
      <c r="E698" s="2" t="s">
        <v>600</v>
      </c>
      <c r="F698" s="2" t="s">
        <v>64</v>
      </c>
      <c r="G698" s="2" t="s">
        <v>3323</v>
      </c>
      <c r="H698" s="2" t="s">
        <v>3375</v>
      </c>
      <c r="I698" s="2" t="s">
        <v>27</v>
      </c>
      <c r="J698" s="2" t="s">
        <v>2902</v>
      </c>
      <c r="K698" s="2" t="s">
        <v>243</v>
      </c>
      <c r="L698" s="2" t="s">
        <v>2549</v>
      </c>
      <c r="M698" s="2">
        <v>181.052413</v>
      </c>
      <c r="N698" s="2">
        <v>-17.188824</v>
      </c>
    </row>
    <row r="699" spans="1:14">
      <c r="A699" s="2" t="s">
        <v>67</v>
      </c>
      <c r="B699" s="2" t="s">
        <v>3748</v>
      </c>
      <c r="C699" s="2" t="s">
        <v>3749</v>
      </c>
      <c r="D699" s="2" t="s">
        <v>2427</v>
      </c>
      <c r="E699" s="2" t="s">
        <v>600</v>
      </c>
      <c r="F699" s="2" t="s">
        <v>64</v>
      </c>
      <c r="G699" s="2" t="s">
        <v>3323</v>
      </c>
      <c r="H699" s="2" t="s">
        <v>3375</v>
      </c>
      <c r="I699" s="2" t="s">
        <v>27</v>
      </c>
      <c r="J699" s="2" t="s">
        <v>2902</v>
      </c>
      <c r="K699" s="2" t="s">
        <v>243</v>
      </c>
      <c r="L699" s="2" t="s">
        <v>2549</v>
      </c>
      <c r="M699" s="2">
        <v>181.040064</v>
      </c>
      <c r="N699" s="2">
        <v>-17.232596000000001</v>
      </c>
    </row>
    <row r="700" spans="1:14">
      <c r="A700" s="2" t="s">
        <v>67</v>
      </c>
      <c r="B700" s="2" t="s">
        <v>174</v>
      </c>
      <c r="C700" s="2" t="s">
        <v>3750</v>
      </c>
      <c r="D700" s="2" t="s">
        <v>2427</v>
      </c>
      <c r="E700" s="2" t="s">
        <v>600</v>
      </c>
      <c r="F700" s="2" t="s">
        <v>64</v>
      </c>
      <c r="G700" s="2" t="s">
        <v>3323</v>
      </c>
      <c r="H700" s="2" t="s">
        <v>3375</v>
      </c>
      <c r="I700" s="2" t="s">
        <v>27</v>
      </c>
      <c r="J700" s="2" t="s">
        <v>2902</v>
      </c>
      <c r="K700" s="2" t="s">
        <v>243</v>
      </c>
      <c r="L700" s="2" t="s">
        <v>2549</v>
      </c>
      <c r="M700" s="2">
        <v>181.016321</v>
      </c>
      <c r="N700" s="2">
        <v>-17.183700999999999</v>
      </c>
    </row>
    <row r="701" spans="1:14">
      <c r="A701" s="2" t="s">
        <v>52</v>
      </c>
      <c r="B701" s="2" t="s">
        <v>3751</v>
      </c>
      <c r="C701" s="2" t="s">
        <v>3752</v>
      </c>
      <c r="D701" s="2" t="s">
        <v>2427</v>
      </c>
      <c r="E701" s="2" t="s">
        <v>589</v>
      </c>
      <c r="F701" s="2" t="s">
        <v>52</v>
      </c>
      <c r="G701" s="2" t="s">
        <v>3753</v>
      </c>
      <c r="H701" s="2" t="s">
        <v>26</v>
      </c>
      <c r="I701" s="2" t="s">
        <v>26</v>
      </c>
      <c r="J701" s="2" t="s">
        <v>3754</v>
      </c>
      <c r="K701" s="2" t="s">
        <v>243</v>
      </c>
      <c r="L701" s="2" t="s">
        <v>2549</v>
      </c>
      <c r="M701" s="2">
        <v>178.014161</v>
      </c>
      <c r="N701" s="2">
        <v>-19.145132</v>
      </c>
    </row>
    <row r="702" spans="1:14">
      <c r="A702" s="2" t="s">
        <v>52</v>
      </c>
      <c r="B702" s="2" t="s">
        <v>119</v>
      </c>
      <c r="C702" s="2" t="s">
        <v>3755</v>
      </c>
      <c r="D702" s="2" t="s">
        <v>2427</v>
      </c>
      <c r="E702" s="2" t="s">
        <v>589</v>
      </c>
      <c r="F702" s="2" t="s">
        <v>678</v>
      </c>
      <c r="G702" s="2" t="s">
        <v>3756</v>
      </c>
      <c r="H702" s="2" t="s">
        <v>26</v>
      </c>
      <c r="I702" s="2" t="s">
        <v>26</v>
      </c>
      <c r="J702" s="2" t="s">
        <v>3754</v>
      </c>
      <c r="K702" s="2" t="s">
        <v>243</v>
      </c>
      <c r="L702" s="2" t="s">
        <v>2549</v>
      </c>
      <c r="M702" s="2">
        <v>178.02404899999999</v>
      </c>
      <c r="N702" s="2">
        <v>-19.094031999999999</v>
      </c>
    </row>
    <row r="703" spans="1:14">
      <c r="A703" s="2" t="s">
        <v>52</v>
      </c>
      <c r="B703" s="2" t="s">
        <v>3757</v>
      </c>
      <c r="C703" s="2" t="s">
        <v>3758</v>
      </c>
      <c r="D703" s="2" t="s">
        <v>2427</v>
      </c>
      <c r="E703" s="2" t="s">
        <v>589</v>
      </c>
      <c r="F703" s="2" t="s">
        <v>678</v>
      </c>
      <c r="G703" s="2" t="s">
        <v>3756</v>
      </c>
      <c r="H703" s="2" t="s">
        <v>26</v>
      </c>
      <c r="I703" s="2" t="s">
        <v>26</v>
      </c>
      <c r="J703" s="2" t="s">
        <v>3754</v>
      </c>
      <c r="K703" s="2" t="s">
        <v>243</v>
      </c>
      <c r="L703" s="2" t="s">
        <v>2549</v>
      </c>
      <c r="M703" s="2">
        <v>178.032273</v>
      </c>
      <c r="N703" s="2">
        <v>-19.078506999999998</v>
      </c>
    </row>
    <row r="704" spans="1:14">
      <c r="A704" s="2" t="s">
        <v>52</v>
      </c>
      <c r="B704" s="2" t="s">
        <v>3759</v>
      </c>
      <c r="C704" s="2" t="s">
        <v>3760</v>
      </c>
      <c r="D704" s="2" t="s">
        <v>2427</v>
      </c>
      <c r="E704" s="2" t="s">
        <v>589</v>
      </c>
      <c r="F704" s="2" t="s">
        <v>52</v>
      </c>
      <c r="G704" s="2" t="s">
        <v>3753</v>
      </c>
      <c r="H704" s="2" t="s">
        <v>26</v>
      </c>
      <c r="I704" s="2" t="s">
        <v>26</v>
      </c>
      <c r="J704" s="2" t="s">
        <v>3754</v>
      </c>
      <c r="K704" s="2" t="s">
        <v>243</v>
      </c>
      <c r="L704" s="2" t="s">
        <v>2549</v>
      </c>
      <c r="M704" s="2">
        <v>177.99868799999999</v>
      </c>
      <c r="N704" s="2">
        <v>-19.121659000000001</v>
      </c>
    </row>
    <row r="705" spans="1:14">
      <c r="A705" s="2" t="s">
        <v>52</v>
      </c>
      <c r="B705" s="2" t="s">
        <v>3761</v>
      </c>
      <c r="C705" s="2" t="s">
        <v>3762</v>
      </c>
      <c r="D705" s="2" t="s">
        <v>2427</v>
      </c>
      <c r="E705" s="2" t="s">
        <v>589</v>
      </c>
      <c r="F705" s="2" t="s">
        <v>52</v>
      </c>
      <c r="G705" s="2" t="s">
        <v>3753</v>
      </c>
      <c r="H705" s="2" t="s">
        <v>26</v>
      </c>
      <c r="I705" s="2" t="s">
        <v>26</v>
      </c>
      <c r="J705" s="2" t="s">
        <v>3754</v>
      </c>
      <c r="K705" s="2" t="s">
        <v>243</v>
      </c>
      <c r="L705" s="2" t="s">
        <v>2549</v>
      </c>
      <c r="M705" s="2">
        <v>178.005605</v>
      </c>
      <c r="N705" s="2">
        <v>-19.150655</v>
      </c>
    </row>
    <row r="706" spans="1:14">
      <c r="A706" s="2" t="s">
        <v>52</v>
      </c>
      <c r="B706" s="2" t="s">
        <v>3763</v>
      </c>
      <c r="C706" s="2" t="s">
        <v>3764</v>
      </c>
      <c r="D706" s="2" t="s">
        <v>2427</v>
      </c>
      <c r="E706" s="2" t="s">
        <v>589</v>
      </c>
      <c r="F706" s="2" t="s">
        <v>52</v>
      </c>
      <c r="G706" s="2" t="s">
        <v>3753</v>
      </c>
      <c r="H706" s="2" t="s">
        <v>26</v>
      </c>
      <c r="I706" s="2" t="s">
        <v>26</v>
      </c>
      <c r="J706" s="2" t="s">
        <v>3754</v>
      </c>
      <c r="K706" s="2" t="s">
        <v>243</v>
      </c>
      <c r="L706" s="2" t="s">
        <v>2549</v>
      </c>
      <c r="M706" s="2">
        <v>177.98604700000001</v>
      </c>
      <c r="N706" s="2">
        <v>-19.139099999999999</v>
      </c>
    </row>
    <row r="707" spans="1:14">
      <c r="A707" s="2" t="s">
        <v>52</v>
      </c>
      <c r="B707" s="2" t="s">
        <v>3765</v>
      </c>
      <c r="C707" s="2" t="s">
        <v>3766</v>
      </c>
      <c r="D707" s="2" t="s">
        <v>2427</v>
      </c>
      <c r="E707" s="2" t="s">
        <v>589</v>
      </c>
      <c r="F707" s="2" t="s">
        <v>52</v>
      </c>
      <c r="G707" s="2" t="s">
        <v>3753</v>
      </c>
      <c r="H707" s="2" t="s">
        <v>26</v>
      </c>
      <c r="I707" s="2" t="s">
        <v>26</v>
      </c>
      <c r="J707" s="2" t="s">
        <v>3754</v>
      </c>
      <c r="K707" s="2" t="s">
        <v>243</v>
      </c>
      <c r="L707" s="2" t="s">
        <v>2549</v>
      </c>
      <c r="M707" s="2">
        <v>177.955703</v>
      </c>
      <c r="N707" s="2">
        <v>-19.124813</v>
      </c>
    </row>
    <row r="708" spans="1:14">
      <c r="A708" s="2" t="s">
        <v>52</v>
      </c>
      <c r="B708" s="2" t="s">
        <v>3767</v>
      </c>
      <c r="C708" s="2" t="s">
        <v>3768</v>
      </c>
      <c r="D708" s="2" t="s">
        <v>2427</v>
      </c>
      <c r="E708" s="2" t="s">
        <v>589</v>
      </c>
      <c r="F708" s="2" t="s">
        <v>678</v>
      </c>
      <c r="G708" s="2" t="s">
        <v>3756</v>
      </c>
      <c r="H708" s="2" t="s">
        <v>26</v>
      </c>
      <c r="I708" s="2" t="s">
        <v>26</v>
      </c>
      <c r="J708" s="2" t="s">
        <v>3754</v>
      </c>
      <c r="K708" s="2" t="s">
        <v>243</v>
      </c>
      <c r="L708" s="2" t="s">
        <v>2549</v>
      </c>
      <c r="M708" s="2">
        <v>178.047135</v>
      </c>
      <c r="N708" s="2">
        <v>-19.072243</v>
      </c>
    </row>
    <row r="709" spans="1:14">
      <c r="A709" s="2" t="s">
        <v>52</v>
      </c>
      <c r="B709" s="2" t="s">
        <v>3769</v>
      </c>
      <c r="C709" s="2" t="s">
        <v>3770</v>
      </c>
      <c r="D709" s="2" t="s">
        <v>2427</v>
      </c>
      <c r="E709" s="2" t="s">
        <v>589</v>
      </c>
      <c r="F709" s="2" t="s">
        <v>52</v>
      </c>
      <c r="G709" s="2" t="s">
        <v>3753</v>
      </c>
      <c r="H709" s="2" t="s">
        <v>26</v>
      </c>
      <c r="I709" s="2" t="s">
        <v>26</v>
      </c>
      <c r="J709" s="2" t="s">
        <v>3754</v>
      </c>
      <c r="K709" s="2" t="s">
        <v>243</v>
      </c>
      <c r="L709" s="2" t="s">
        <v>2549</v>
      </c>
      <c r="M709" s="2">
        <v>178.049654</v>
      </c>
      <c r="N709" s="2">
        <v>-19.147334000000001</v>
      </c>
    </row>
    <row r="710" spans="1:14">
      <c r="A710" s="2" t="s">
        <v>52</v>
      </c>
      <c r="B710" s="2" t="s">
        <v>3771</v>
      </c>
      <c r="C710" s="2" t="s">
        <v>3772</v>
      </c>
      <c r="D710" s="2" t="s">
        <v>2427</v>
      </c>
      <c r="E710" s="2" t="s">
        <v>589</v>
      </c>
      <c r="F710" s="2" t="s">
        <v>52</v>
      </c>
      <c r="G710" s="2" t="s">
        <v>3753</v>
      </c>
      <c r="H710" s="2" t="s">
        <v>26</v>
      </c>
      <c r="I710" s="2" t="s">
        <v>26</v>
      </c>
      <c r="J710" s="2" t="s">
        <v>3754</v>
      </c>
      <c r="K710" s="2" t="s">
        <v>243</v>
      </c>
      <c r="L710" s="2" t="s">
        <v>2549</v>
      </c>
      <c r="M710" s="2">
        <v>177.98921999999999</v>
      </c>
      <c r="N710" s="2">
        <v>-19.138345999999999</v>
      </c>
    </row>
    <row r="711" spans="1:14">
      <c r="A711" s="2" t="s">
        <v>52</v>
      </c>
      <c r="B711" s="2" t="s">
        <v>3773</v>
      </c>
      <c r="C711" s="2" t="s">
        <v>3774</v>
      </c>
      <c r="D711" s="2" t="s">
        <v>2427</v>
      </c>
      <c r="E711" s="2" t="s">
        <v>589</v>
      </c>
      <c r="F711" s="2" t="s">
        <v>52</v>
      </c>
      <c r="G711" s="2" t="s">
        <v>3753</v>
      </c>
      <c r="H711" s="2" t="s">
        <v>26</v>
      </c>
      <c r="I711" s="2" t="s">
        <v>26</v>
      </c>
      <c r="J711" s="2" t="s">
        <v>3754</v>
      </c>
      <c r="K711" s="2" t="s">
        <v>243</v>
      </c>
      <c r="L711" s="2" t="s">
        <v>2549</v>
      </c>
      <c r="M711" s="2">
        <v>177.99549999999999</v>
      </c>
      <c r="N711" s="2">
        <v>-19.135369000000001</v>
      </c>
    </row>
    <row r="712" spans="1:14">
      <c r="A712" s="2" t="s">
        <v>52</v>
      </c>
      <c r="B712" s="2" t="s">
        <v>3775</v>
      </c>
      <c r="C712" s="2" t="s">
        <v>3776</v>
      </c>
      <c r="D712" s="2" t="s">
        <v>2427</v>
      </c>
      <c r="E712" s="2" t="s">
        <v>589</v>
      </c>
      <c r="F712" s="2" t="s">
        <v>52</v>
      </c>
      <c r="G712" s="2" t="s">
        <v>3753</v>
      </c>
      <c r="H712" s="2" t="s">
        <v>26</v>
      </c>
      <c r="I712" s="2" t="s">
        <v>26</v>
      </c>
      <c r="J712" s="2" t="s">
        <v>3754</v>
      </c>
      <c r="K712" s="2" t="s">
        <v>243</v>
      </c>
      <c r="L712" s="2" t="s">
        <v>2549</v>
      </c>
      <c r="M712" s="2">
        <v>178.047674</v>
      </c>
      <c r="N712" s="2">
        <v>-19.150162999999999</v>
      </c>
    </row>
    <row r="713" spans="1:14">
      <c r="A713" s="2" t="s">
        <v>53</v>
      </c>
      <c r="B713" s="2" t="s">
        <v>3777</v>
      </c>
      <c r="C713" s="2" t="s">
        <v>3778</v>
      </c>
      <c r="D713" s="2" t="s">
        <v>2427</v>
      </c>
      <c r="E713" s="2" t="s">
        <v>590</v>
      </c>
      <c r="F713" s="2" t="s">
        <v>53</v>
      </c>
      <c r="G713" s="2" t="s">
        <v>3779</v>
      </c>
      <c r="H713" s="2" t="s">
        <v>26</v>
      </c>
      <c r="I713" s="2" t="s">
        <v>26</v>
      </c>
      <c r="J713" s="2" t="s">
        <v>3754</v>
      </c>
      <c r="K713" s="2" t="s">
        <v>243</v>
      </c>
      <c r="L713" s="2" t="s">
        <v>2549</v>
      </c>
      <c r="M713" s="2">
        <v>178.39156600000001</v>
      </c>
      <c r="N713" s="2">
        <v>-19.043348999999999</v>
      </c>
    </row>
    <row r="714" spans="1:14">
      <c r="A714" s="2" t="s">
        <v>53</v>
      </c>
      <c r="B714" s="2" t="s">
        <v>115</v>
      </c>
      <c r="C714" s="2" t="s">
        <v>3780</v>
      </c>
      <c r="D714" s="2" t="s">
        <v>2408</v>
      </c>
      <c r="E714" s="2" t="s">
        <v>590</v>
      </c>
      <c r="F714" s="2" t="s">
        <v>53</v>
      </c>
      <c r="G714" s="2" t="s">
        <v>3779</v>
      </c>
      <c r="H714" s="2" t="s">
        <v>26</v>
      </c>
      <c r="I714" s="2" t="s">
        <v>26</v>
      </c>
      <c r="J714" s="2" t="s">
        <v>3754</v>
      </c>
      <c r="K714" s="2" t="s">
        <v>243</v>
      </c>
      <c r="L714" s="2" t="s">
        <v>2549</v>
      </c>
      <c r="M714" s="2">
        <v>178.27757099999999</v>
      </c>
      <c r="N714" s="2">
        <v>-18.962242</v>
      </c>
    </row>
    <row r="715" spans="1:14">
      <c r="A715" s="2" t="s">
        <v>53</v>
      </c>
      <c r="B715" s="2" t="s">
        <v>2644</v>
      </c>
      <c r="C715" s="2" t="s">
        <v>3781</v>
      </c>
      <c r="D715" s="2" t="s">
        <v>2427</v>
      </c>
      <c r="E715" s="2" t="s">
        <v>590</v>
      </c>
      <c r="F715" s="2" t="s">
        <v>53</v>
      </c>
      <c r="G715" s="2" t="s">
        <v>3779</v>
      </c>
      <c r="H715" s="2" t="s">
        <v>26</v>
      </c>
      <c r="I715" s="2" t="s">
        <v>26</v>
      </c>
      <c r="J715" s="2" t="s">
        <v>3754</v>
      </c>
      <c r="K715" s="2" t="s">
        <v>243</v>
      </c>
      <c r="L715" s="2" t="s">
        <v>2549</v>
      </c>
      <c r="M715" s="2">
        <v>178.290896</v>
      </c>
      <c r="N715" s="2">
        <v>-18.951118000000001</v>
      </c>
    </row>
    <row r="716" spans="1:14">
      <c r="A716" s="2" t="s">
        <v>53</v>
      </c>
      <c r="B716" s="2" t="s">
        <v>3782</v>
      </c>
      <c r="C716" s="2" t="s">
        <v>3783</v>
      </c>
      <c r="D716" s="2" t="s">
        <v>2408</v>
      </c>
      <c r="E716" s="2" t="s">
        <v>590</v>
      </c>
      <c r="F716" s="2" t="s">
        <v>53</v>
      </c>
      <c r="G716" s="2" t="s">
        <v>3779</v>
      </c>
      <c r="H716" s="2" t="s">
        <v>26</v>
      </c>
      <c r="I716" s="2" t="s">
        <v>26</v>
      </c>
      <c r="J716" s="2" t="s">
        <v>3754</v>
      </c>
      <c r="K716" s="2" t="s">
        <v>243</v>
      </c>
      <c r="L716" s="2" t="s">
        <v>2549</v>
      </c>
      <c r="M716" s="2">
        <v>178.29665199999999</v>
      </c>
      <c r="N716" s="2">
        <v>-18.997637999999998</v>
      </c>
    </row>
    <row r="717" spans="1:14">
      <c r="A717" s="2" t="s">
        <v>53</v>
      </c>
      <c r="B717" s="2" t="s">
        <v>3784</v>
      </c>
      <c r="C717" s="2" t="s">
        <v>3785</v>
      </c>
      <c r="D717" s="2" t="s">
        <v>2408</v>
      </c>
      <c r="E717" s="2" t="s">
        <v>590</v>
      </c>
      <c r="F717" s="2" t="s">
        <v>677</v>
      </c>
      <c r="G717" s="2" t="s">
        <v>3786</v>
      </c>
      <c r="H717" s="2" t="s">
        <v>26</v>
      </c>
      <c r="I717" s="2" t="s">
        <v>26</v>
      </c>
      <c r="J717" s="2" t="s">
        <v>3754</v>
      </c>
      <c r="K717" s="2" t="s">
        <v>243</v>
      </c>
      <c r="L717" s="2" t="s">
        <v>2549</v>
      </c>
      <c r="M717" s="2">
        <v>178.30243899999999</v>
      </c>
      <c r="N717" s="2">
        <v>-18.952759</v>
      </c>
    </row>
    <row r="718" spans="1:14">
      <c r="A718" s="2" t="s">
        <v>53</v>
      </c>
      <c r="B718" s="2" t="s">
        <v>3787</v>
      </c>
      <c r="C718" s="2" t="s">
        <v>3788</v>
      </c>
      <c r="D718" s="2" t="s">
        <v>2408</v>
      </c>
      <c r="E718" s="2" t="s">
        <v>590</v>
      </c>
      <c r="F718" s="2" t="s">
        <v>53</v>
      </c>
      <c r="G718" s="2" t="s">
        <v>3779</v>
      </c>
      <c r="H718" s="2" t="s">
        <v>26</v>
      </c>
      <c r="I718" s="2" t="s">
        <v>26</v>
      </c>
      <c r="J718" s="2" t="s">
        <v>3754</v>
      </c>
      <c r="K718" s="2" t="s">
        <v>243</v>
      </c>
      <c r="L718" s="2" t="s">
        <v>2549</v>
      </c>
      <c r="M718" s="2">
        <v>178.337515</v>
      </c>
      <c r="N718" s="2">
        <v>-19.025278</v>
      </c>
    </row>
    <row r="719" spans="1:14">
      <c r="A719" s="2" t="s">
        <v>53</v>
      </c>
      <c r="B719" s="2" t="s">
        <v>26</v>
      </c>
      <c r="C719" s="2" t="s">
        <v>3789</v>
      </c>
      <c r="D719" s="2" t="s">
        <v>2408</v>
      </c>
      <c r="E719" s="2" t="s">
        <v>590</v>
      </c>
      <c r="F719" s="2" t="s">
        <v>53</v>
      </c>
      <c r="G719" s="2" t="s">
        <v>3779</v>
      </c>
      <c r="H719" s="2" t="s">
        <v>26</v>
      </c>
      <c r="I719" s="2" t="s">
        <v>26</v>
      </c>
      <c r="J719" s="2" t="s">
        <v>3754</v>
      </c>
      <c r="K719" s="2" t="s">
        <v>243</v>
      </c>
      <c r="L719" s="2" t="s">
        <v>2549</v>
      </c>
      <c r="M719" s="2">
        <v>178.380405</v>
      </c>
      <c r="N719" s="2">
        <v>-19.037434999999999</v>
      </c>
    </row>
    <row r="720" spans="1:14">
      <c r="A720" s="2" t="s">
        <v>53</v>
      </c>
      <c r="B720" s="2" t="s">
        <v>3790</v>
      </c>
      <c r="C720" s="2" t="s">
        <v>3791</v>
      </c>
      <c r="D720" s="2" t="s">
        <v>2427</v>
      </c>
      <c r="E720" s="2" t="s">
        <v>590</v>
      </c>
      <c r="F720" s="2" t="s">
        <v>53</v>
      </c>
      <c r="G720" s="2" t="s">
        <v>3779</v>
      </c>
      <c r="H720" s="2" t="s">
        <v>26</v>
      </c>
      <c r="I720" s="2" t="s">
        <v>26</v>
      </c>
      <c r="J720" s="2" t="s">
        <v>3754</v>
      </c>
      <c r="K720" s="2" t="s">
        <v>243</v>
      </c>
      <c r="L720" s="2" t="s">
        <v>2549</v>
      </c>
      <c r="M720" s="2">
        <v>178.40474800000001</v>
      </c>
      <c r="N720" s="2">
        <v>-19.03096</v>
      </c>
    </row>
    <row r="721" spans="1:14">
      <c r="A721" s="2" t="s">
        <v>53</v>
      </c>
      <c r="B721" s="2" t="s">
        <v>152</v>
      </c>
      <c r="C721" s="2" t="s">
        <v>3792</v>
      </c>
      <c r="D721" s="2" t="s">
        <v>2408</v>
      </c>
      <c r="E721" s="2" t="s">
        <v>590</v>
      </c>
      <c r="F721" s="2" t="s">
        <v>677</v>
      </c>
      <c r="G721" s="2" t="s">
        <v>3786</v>
      </c>
      <c r="H721" s="2" t="s">
        <v>26</v>
      </c>
      <c r="I721" s="2" t="s">
        <v>26</v>
      </c>
      <c r="J721" s="2" t="s">
        <v>3754</v>
      </c>
      <c r="K721" s="2" t="s">
        <v>243</v>
      </c>
      <c r="L721" s="2" t="s">
        <v>2549</v>
      </c>
      <c r="M721" s="2">
        <v>178.353207</v>
      </c>
      <c r="N721" s="2">
        <v>-18.937581000000002</v>
      </c>
    </row>
    <row r="722" spans="1:14">
      <c r="A722" s="2" t="s">
        <v>53</v>
      </c>
      <c r="B722" s="2" t="s">
        <v>3793</v>
      </c>
      <c r="C722" s="2" t="s">
        <v>3794</v>
      </c>
      <c r="D722" s="2" t="s">
        <v>2427</v>
      </c>
      <c r="E722" s="2" t="s">
        <v>590</v>
      </c>
      <c r="F722" s="2" t="s">
        <v>53</v>
      </c>
      <c r="G722" s="2" t="s">
        <v>3779</v>
      </c>
      <c r="H722" s="2" t="s">
        <v>26</v>
      </c>
      <c r="I722" s="2" t="s">
        <v>26</v>
      </c>
      <c r="J722" s="2" t="s">
        <v>3754</v>
      </c>
      <c r="K722" s="2" t="s">
        <v>243</v>
      </c>
      <c r="L722" s="2" t="s">
        <v>2549</v>
      </c>
      <c r="M722" s="2">
        <v>178.34733700000001</v>
      </c>
      <c r="N722" s="2">
        <v>-19.052175999999999</v>
      </c>
    </row>
    <row r="723" spans="1:14">
      <c r="A723" s="2" t="s">
        <v>53</v>
      </c>
      <c r="B723" s="2" t="s">
        <v>3795</v>
      </c>
      <c r="C723" s="2" t="s">
        <v>3796</v>
      </c>
      <c r="D723" s="2" t="s">
        <v>2427</v>
      </c>
      <c r="E723" s="2" t="s">
        <v>590</v>
      </c>
      <c r="F723" s="2" t="s">
        <v>677</v>
      </c>
      <c r="G723" s="2" t="s">
        <v>3786</v>
      </c>
      <c r="H723" s="2" t="s">
        <v>26</v>
      </c>
      <c r="I723" s="2" t="s">
        <v>26</v>
      </c>
      <c r="J723" s="2" t="s">
        <v>3754</v>
      </c>
      <c r="K723" s="2" t="s">
        <v>243</v>
      </c>
      <c r="L723" s="2" t="s">
        <v>2549</v>
      </c>
      <c r="M723" s="2">
        <v>178.32966099999999</v>
      </c>
      <c r="N723" s="2">
        <v>-18.933548999999999</v>
      </c>
    </row>
    <row r="724" spans="1:14">
      <c r="A724" s="2" t="s">
        <v>53</v>
      </c>
      <c r="B724" s="2" t="s">
        <v>3797</v>
      </c>
      <c r="C724" s="2" t="s">
        <v>3798</v>
      </c>
      <c r="D724" s="2" t="s">
        <v>2427</v>
      </c>
      <c r="E724" s="2" t="s">
        <v>590</v>
      </c>
      <c r="F724" s="2" t="s">
        <v>53</v>
      </c>
      <c r="G724" s="2" t="s">
        <v>3779</v>
      </c>
      <c r="H724" s="2" t="s">
        <v>26</v>
      </c>
      <c r="I724" s="2" t="s">
        <v>26</v>
      </c>
      <c r="J724" s="2" t="s">
        <v>3754</v>
      </c>
      <c r="K724" s="2" t="s">
        <v>243</v>
      </c>
      <c r="L724" s="2" t="s">
        <v>2549</v>
      </c>
      <c r="M724" s="2">
        <v>178.379389</v>
      </c>
      <c r="N724" s="2">
        <v>-19.049049</v>
      </c>
    </row>
    <row r="725" spans="1:14">
      <c r="A725" s="2" t="s">
        <v>53</v>
      </c>
      <c r="B725" s="2" t="s">
        <v>3799</v>
      </c>
      <c r="C725" s="2" t="s">
        <v>3800</v>
      </c>
      <c r="D725" s="2" t="s">
        <v>2427</v>
      </c>
      <c r="E725" s="2" t="s">
        <v>590</v>
      </c>
      <c r="F725" s="2" t="s">
        <v>53</v>
      </c>
      <c r="G725" s="2" t="s">
        <v>3779</v>
      </c>
      <c r="H725" s="2" t="s">
        <v>26</v>
      </c>
      <c r="I725" s="2" t="s">
        <v>26</v>
      </c>
      <c r="J725" s="2" t="s">
        <v>3754</v>
      </c>
      <c r="K725" s="2" t="s">
        <v>243</v>
      </c>
      <c r="L725" s="2" t="s">
        <v>2549</v>
      </c>
      <c r="M725" s="2">
        <v>178.32140000000001</v>
      </c>
      <c r="N725" s="2">
        <v>-19.051344</v>
      </c>
    </row>
    <row r="726" spans="1:14">
      <c r="A726" s="2" t="s">
        <v>53</v>
      </c>
      <c r="B726" s="2" t="s">
        <v>3801</v>
      </c>
      <c r="C726" s="2" t="s">
        <v>3802</v>
      </c>
      <c r="D726" s="2" t="s">
        <v>2408</v>
      </c>
      <c r="E726" s="2" t="s">
        <v>590</v>
      </c>
      <c r="F726" s="2" t="s">
        <v>53</v>
      </c>
      <c r="G726" s="2" t="s">
        <v>3779</v>
      </c>
      <c r="H726" s="2" t="s">
        <v>26</v>
      </c>
      <c r="I726" s="2" t="s">
        <v>26</v>
      </c>
      <c r="J726" s="2" t="s">
        <v>3754</v>
      </c>
      <c r="K726" s="2" t="s">
        <v>243</v>
      </c>
      <c r="L726" s="2" t="s">
        <v>2549</v>
      </c>
      <c r="M726" s="2">
        <v>178.35017300000001</v>
      </c>
      <c r="N726" s="2">
        <v>-19.048165999999998</v>
      </c>
    </row>
    <row r="727" spans="1:14">
      <c r="A727" s="2" t="s">
        <v>53</v>
      </c>
      <c r="B727" s="2" t="s">
        <v>3803</v>
      </c>
      <c r="C727" s="2" t="s">
        <v>3804</v>
      </c>
      <c r="D727" s="2" t="s">
        <v>2408</v>
      </c>
      <c r="E727" s="2" t="s">
        <v>590</v>
      </c>
      <c r="F727" s="2" t="s">
        <v>677</v>
      </c>
      <c r="G727" s="2" t="s">
        <v>3786</v>
      </c>
      <c r="H727" s="2" t="s">
        <v>26</v>
      </c>
      <c r="I727" s="2" t="s">
        <v>26</v>
      </c>
      <c r="J727" s="2" t="s">
        <v>3754</v>
      </c>
      <c r="K727" s="2" t="s">
        <v>243</v>
      </c>
      <c r="L727" s="2" t="s">
        <v>2549</v>
      </c>
      <c r="M727" s="2">
        <v>178.34369899999999</v>
      </c>
      <c r="N727" s="2">
        <v>-18.938704000000001</v>
      </c>
    </row>
    <row r="728" spans="1:14">
      <c r="A728" s="2" t="s">
        <v>53</v>
      </c>
      <c r="B728" s="2" t="s">
        <v>3070</v>
      </c>
      <c r="C728" s="2" t="s">
        <v>3805</v>
      </c>
      <c r="D728" s="2" t="s">
        <v>2427</v>
      </c>
      <c r="E728" s="2" t="s">
        <v>590</v>
      </c>
      <c r="F728" s="2" t="s">
        <v>53</v>
      </c>
      <c r="G728" s="2" t="s">
        <v>3779</v>
      </c>
      <c r="H728" s="2" t="s">
        <v>26</v>
      </c>
      <c r="I728" s="2" t="s">
        <v>26</v>
      </c>
      <c r="J728" s="2" t="s">
        <v>3754</v>
      </c>
      <c r="K728" s="2" t="s">
        <v>243</v>
      </c>
      <c r="L728" s="2" t="s">
        <v>2549</v>
      </c>
      <c r="M728" s="2">
        <v>178.32493400000001</v>
      </c>
      <c r="N728" s="2">
        <v>-19.027532000000001</v>
      </c>
    </row>
    <row r="729" spans="1:14">
      <c r="A729" s="2" t="s">
        <v>53</v>
      </c>
      <c r="B729" s="2" t="s">
        <v>3806</v>
      </c>
      <c r="C729" s="2" t="s">
        <v>3807</v>
      </c>
      <c r="D729" s="2" t="s">
        <v>2427</v>
      </c>
      <c r="E729" s="2" t="s">
        <v>590</v>
      </c>
      <c r="F729" s="2" t="s">
        <v>53</v>
      </c>
      <c r="G729" s="2" t="s">
        <v>3779</v>
      </c>
      <c r="H729" s="2" t="s">
        <v>26</v>
      </c>
      <c r="I729" s="2" t="s">
        <v>26</v>
      </c>
      <c r="J729" s="2" t="s">
        <v>3754</v>
      </c>
      <c r="K729" s="2" t="s">
        <v>243</v>
      </c>
      <c r="L729" s="2" t="s">
        <v>2549</v>
      </c>
      <c r="M729" s="2">
        <v>178.40432799999999</v>
      </c>
      <c r="N729" s="2">
        <v>-19.035102999999999</v>
      </c>
    </row>
    <row r="730" spans="1:14">
      <c r="A730" s="2" t="s">
        <v>53</v>
      </c>
      <c r="B730" s="2" t="s">
        <v>3808</v>
      </c>
      <c r="C730" s="2" t="s">
        <v>3809</v>
      </c>
      <c r="D730" s="2" t="s">
        <v>2427</v>
      </c>
      <c r="E730" s="2" t="s">
        <v>590</v>
      </c>
      <c r="F730" s="2" t="s">
        <v>53</v>
      </c>
      <c r="G730" s="2" t="s">
        <v>3779</v>
      </c>
      <c r="H730" s="2" t="s">
        <v>26</v>
      </c>
      <c r="I730" s="2" t="s">
        <v>26</v>
      </c>
      <c r="J730" s="2" t="s">
        <v>3754</v>
      </c>
      <c r="K730" s="2" t="s">
        <v>243</v>
      </c>
      <c r="L730" s="2" t="s">
        <v>2549</v>
      </c>
      <c r="M730" s="2">
        <v>178.37066899999999</v>
      </c>
      <c r="N730" s="2">
        <v>-19.056618</v>
      </c>
    </row>
    <row r="731" spans="1:14">
      <c r="A731" s="2" t="s">
        <v>53</v>
      </c>
      <c r="B731" s="2" t="s">
        <v>3810</v>
      </c>
      <c r="C731" s="2" t="s">
        <v>3811</v>
      </c>
      <c r="D731" s="2" t="s">
        <v>2427</v>
      </c>
      <c r="E731" s="2" t="s">
        <v>590</v>
      </c>
      <c r="F731" s="2" t="s">
        <v>53</v>
      </c>
      <c r="G731" s="2" t="s">
        <v>3779</v>
      </c>
      <c r="H731" s="2" t="s">
        <v>26</v>
      </c>
      <c r="I731" s="2" t="s">
        <v>26</v>
      </c>
      <c r="J731" s="2" t="s">
        <v>3754</v>
      </c>
      <c r="K731" s="2" t="s">
        <v>243</v>
      </c>
      <c r="L731" s="2" t="s">
        <v>2549</v>
      </c>
      <c r="M731" s="2">
        <v>178.40683799999999</v>
      </c>
      <c r="N731" s="2">
        <v>-19.039795000000002</v>
      </c>
    </row>
    <row r="732" spans="1:14">
      <c r="A732" s="2" t="s">
        <v>53</v>
      </c>
      <c r="B732" s="2" t="s">
        <v>3812</v>
      </c>
      <c r="C732" s="2" t="s">
        <v>3813</v>
      </c>
      <c r="D732" s="2" t="s">
        <v>2408</v>
      </c>
      <c r="E732" s="2" t="s">
        <v>590</v>
      </c>
      <c r="F732" s="2" t="s">
        <v>677</v>
      </c>
      <c r="G732" s="2" t="s">
        <v>3786</v>
      </c>
      <c r="H732" s="2" t="s">
        <v>26</v>
      </c>
      <c r="I732" s="2" t="s">
        <v>26</v>
      </c>
      <c r="J732" s="2" t="s">
        <v>3754</v>
      </c>
      <c r="K732" s="2" t="s">
        <v>243</v>
      </c>
      <c r="L732" s="2" t="s">
        <v>2549</v>
      </c>
      <c r="M732" s="2">
        <v>178.306297</v>
      </c>
      <c r="N732" s="2">
        <v>-18.953074999999998</v>
      </c>
    </row>
    <row r="733" spans="1:14">
      <c r="A733" s="2" t="s">
        <v>53</v>
      </c>
      <c r="B733" s="2" t="s">
        <v>3814</v>
      </c>
      <c r="C733" s="2" t="s">
        <v>3815</v>
      </c>
      <c r="D733" s="2" t="s">
        <v>2427</v>
      </c>
      <c r="E733" s="2" t="s">
        <v>590</v>
      </c>
      <c r="F733" s="2" t="s">
        <v>53</v>
      </c>
      <c r="G733" s="2" t="s">
        <v>3779</v>
      </c>
      <c r="H733" s="2" t="s">
        <v>26</v>
      </c>
      <c r="I733" s="2" t="s">
        <v>26</v>
      </c>
      <c r="J733" s="2" t="s">
        <v>3754</v>
      </c>
      <c r="K733" s="2" t="s">
        <v>243</v>
      </c>
      <c r="L733" s="2" t="s">
        <v>2549</v>
      </c>
      <c r="M733" s="2">
        <v>178.40185500000001</v>
      </c>
      <c r="N733" s="2">
        <v>-19.046025</v>
      </c>
    </row>
    <row r="734" spans="1:14">
      <c r="A734" s="2" t="s">
        <v>53</v>
      </c>
      <c r="B734" s="2" t="s">
        <v>3816</v>
      </c>
      <c r="C734" s="2" t="s">
        <v>3817</v>
      </c>
      <c r="D734" s="2" t="s">
        <v>2427</v>
      </c>
      <c r="E734" s="2" t="s">
        <v>590</v>
      </c>
      <c r="F734" s="2" t="s">
        <v>53</v>
      </c>
      <c r="G734" s="2" t="s">
        <v>3779</v>
      </c>
      <c r="H734" s="2" t="s">
        <v>26</v>
      </c>
      <c r="I734" s="2" t="s">
        <v>26</v>
      </c>
      <c r="J734" s="2" t="s">
        <v>3754</v>
      </c>
      <c r="K734" s="2" t="s">
        <v>243</v>
      </c>
      <c r="L734" s="2" t="s">
        <v>2549</v>
      </c>
      <c r="M734" s="2">
        <v>178.38056399999999</v>
      </c>
      <c r="N734" s="2">
        <v>-19.039984</v>
      </c>
    </row>
    <row r="735" spans="1:14">
      <c r="A735" s="2" t="s">
        <v>53</v>
      </c>
      <c r="B735" s="2" t="s">
        <v>3818</v>
      </c>
      <c r="C735" s="2" t="s">
        <v>3819</v>
      </c>
      <c r="D735" s="2" t="s">
        <v>2408</v>
      </c>
      <c r="E735" s="2" t="s">
        <v>590</v>
      </c>
      <c r="F735" s="2" t="s">
        <v>53</v>
      </c>
      <c r="G735" s="2" t="s">
        <v>3779</v>
      </c>
      <c r="H735" s="2" t="s">
        <v>26</v>
      </c>
      <c r="I735" s="2" t="s">
        <v>26</v>
      </c>
      <c r="J735" s="2" t="s">
        <v>3754</v>
      </c>
      <c r="K735" s="2" t="s">
        <v>243</v>
      </c>
      <c r="L735" s="2" t="s">
        <v>2549</v>
      </c>
      <c r="M735" s="2">
        <v>178.338415</v>
      </c>
      <c r="N735" s="2">
        <v>-19.016264</v>
      </c>
    </row>
    <row r="736" spans="1:14">
      <c r="A736" s="2" t="s">
        <v>53</v>
      </c>
      <c r="B736" s="2" t="s">
        <v>3820</v>
      </c>
      <c r="C736" s="2" t="s">
        <v>3821</v>
      </c>
      <c r="D736" s="2" t="s">
        <v>2427</v>
      </c>
      <c r="E736" s="2" t="s">
        <v>590</v>
      </c>
      <c r="F736" s="2" t="s">
        <v>53</v>
      </c>
      <c r="G736" s="2" t="s">
        <v>3779</v>
      </c>
      <c r="H736" s="2" t="s">
        <v>26</v>
      </c>
      <c r="I736" s="2" t="s">
        <v>26</v>
      </c>
      <c r="J736" s="2" t="s">
        <v>3754</v>
      </c>
      <c r="K736" s="2" t="s">
        <v>243</v>
      </c>
      <c r="L736" s="2" t="s">
        <v>2549</v>
      </c>
      <c r="M736" s="2">
        <v>178.31271699999999</v>
      </c>
      <c r="N736" s="2">
        <v>-19.0092</v>
      </c>
    </row>
    <row r="737" spans="1:14">
      <c r="A737" s="2" t="s">
        <v>53</v>
      </c>
      <c r="B737" s="2" t="s">
        <v>3822</v>
      </c>
      <c r="C737" s="2" t="s">
        <v>3823</v>
      </c>
      <c r="D737" s="2" t="s">
        <v>2427</v>
      </c>
      <c r="E737" s="2" t="s">
        <v>590</v>
      </c>
      <c r="F737" s="2" t="s">
        <v>53</v>
      </c>
      <c r="G737" s="2" t="s">
        <v>3779</v>
      </c>
      <c r="H737" s="2" t="s">
        <v>26</v>
      </c>
      <c r="I737" s="2" t="s">
        <v>26</v>
      </c>
      <c r="J737" s="2" t="s">
        <v>3754</v>
      </c>
      <c r="K737" s="2" t="s">
        <v>243</v>
      </c>
      <c r="L737" s="2" t="s">
        <v>2549</v>
      </c>
      <c r="M737" s="2">
        <v>178.40499199999999</v>
      </c>
      <c r="N737" s="2">
        <v>-19.029674</v>
      </c>
    </row>
    <row r="738" spans="1:14">
      <c r="A738" s="2" t="s">
        <v>53</v>
      </c>
      <c r="B738" s="2" t="s">
        <v>3822</v>
      </c>
      <c r="C738" s="2" t="s">
        <v>3824</v>
      </c>
      <c r="D738" s="2" t="s">
        <v>2427</v>
      </c>
      <c r="E738" s="2" t="s">
        <v>590</v>
      </c>
      <c r="F738" s="2" t="s">
        <v>53</v>
      </c>
      <c r="G738" s="2" t="s">
        <v>3779</v>
      </c>
      <c r="H738" s="2" t="s">
        <v>26</v>
      </c>
      <c r="I738" s="2" t="s">
        <v>26</v>
      </c>
      <c r="J738" s="2" t="s">
        <v>3754</v>
      </c>
      <c r="K738" s="2" t="s">
        <v>243</v>
      </c>
      <c r="L738" s="2" t="s">
        <v>2549</v>
      </c>
      <c r="M738" s="2">
        <v>178.273144</v>
      </c>
      <c r="N738" s="2">
        <v>-18.969301999999999</v>
      </c>
    </row>
    <row r="739" spans="1:14">
      <c r="A739" s="2" t="s">
        <v>53</v>
      </c>
      <c r="B739" s="2" t="s">
        <v>3825</v>
      </c>
      <c r="C739" s="2" t="s">
        <v>3826</v>
      </c>
      <c r="D739" s="2" t="s">
        <v>2427</v>
      </c>
      <c r="E739" s="2" t="s">
        <v>590</v>
      </c>
      <c r="F739" s="2" t="s">
        <v>53</v>
      </c>
      <c r="G739" s="2" t="s">
        <v>3779</v>
      </c>
      <c r="H739" s="2" t="s">
        <v>26</v>
      </c>
      <c r="I739" s="2" t="s">
        <v>26</v>
      </c>
      <c r="J739" s="2" t="s">
        <v>3754</v>
      </c>
      <c r="K739" s="2" t="s">
        <v>243</v>
      </c>
      <c r="L739" s="2" t="s">
        <v>2549</v>
      </c>
      <c r="M739" s="2">
        <v>178.34020200000001</v>
      </c>
      <c r="N739" s="2">
        <v>-19.030791000000001</v>
      </c>
    </row>
    <row r="740" spans="1:14">
      <c r="A740" s="2" t="s">
        <v>53</v>
      </c>
      <c r="B740" s="2" t="s">
        <v>110</v>
      </c>
      <c r="C740" s="2" t="s">
        <v>3827</v>
      </c>
      <c r="D740" s="2" t="s">
        <v>2408</v>
      </c>
      <c r="E740" s="2" t="s">
        <v>590</v>
      </c>
      <c r="F740" s="2" t="s">
        <v>677</v>
      </c>
      <c r="G740" s="2" t="s">
        <v>3786</v>
      </c>
      <c r="H740" s="2" t="s">
        <v>26</v>
      </c>
      <c r="I740" s="2" t="s">
        <v>26</v>
      </c>
      <c r="J740" s="2" t="s">
        <v>3754</v>
      </c>
      <c r="K740" s="2" t="s">
        <v>243</v>
      </c>
      <c r="L740" s="2" t="s">
        <v>2549</v>
      </c>
      <c r="M740" s="2">
        <v>178.33631099999999</v>
      </c>
      <c r="N740" s="2">
        <v>-18.939232000000001</v>
      </c>
    </row>
    <row r="741" spans="1:14">
      <c r="A741" s="2" t="s">
        <v>53</v>
      </c>
      <c r="B741" s="2" t="s">
        <v>3828</v>
      </c>
      <c r="C741" s="2" t="s">
        <v>3829</v>
      </c>
      <c r="D741" s="2" t="s">
        <v>2427</v>
      </c>
      <c r="E741" s="2" t="s">
        <v>590</v>
      </c>
      <c r="F741" s="2" t="s">
        <v>53</v>
      </c>
      <c r="G741" s="2" t="s">
        <v>3779</v>
      </c>
      <c r="H741" s="2" t="s">
        <v>26</v>
      </c>
      <c r="I741" s="2" t="s">
        <v>26</v>
      </c>
      <c r="J741" s="2" t="s">
        <v>3754</v>
      </c>
      <c r="K741" s="2" t="s">
        <v>243</v>
      </c>
      <c r="L741" s="2" t="s">
        <v>2549</v>
      </c>
      <c r="M741" s="2">
        <v>178.382181</v>
      </c>
      <c r="N741" s="2">
        <v>-19.043533</v>
      </c>
    </row>
    <row r="742" spans="1:14">
      <c r="A742" s="2" t="s">
        <v>53</v>
      </c>
      <c r="B742" s="2" t="s">
        <v>3830</v>
      </c>
      <c r="C742" s="2" t="s">
        <v>3831</v>
      </c>
      <c r="D742" s="2" t="s">
        <v>2427</v>
      </c>
      <c r="E742" s="2" t="s">
        <v>590</v>
      </c>
      <c r="F742" s="2" t="s">
        <v>53</v>
      </c>
      <c r="G742" s="2" t="s">
        <v>3779</v>
      </c>
      <c r="H742" s="2" t="s">
        <v>26</v>
      </c>
      <c r="I742" s="2" t="s">
        <v>26</v>
      </c>
      <c r="J742" s="2" t="s">
        <v>3754</v>
      </c>
      <c r="K742" s="2" t="s">
        <v>243</v>
      </c>
      <c r="L742" s="2" t="s">
        <v>2549</v>
      </c>
      <c r="M742" s="2">
        <v>178.374922</v>
      </c>
      <c r="N742" s="2">
        <v>-19.052330999999999</v>
      </c>
    </row>
    <row r="743" spans="1:14">
      <c r="A743" s="2" t="s">
        <v>53</v>
      </c>
      <c r="B743" s="2" t="s">
        <v>3832</v>
      </c>
      <c r="C743" s="2" t="s">
        <v>3833</v>
      </c>
      <c r="D743" s="2" t="s">
        <v>2427</v>
      </c>
      <c r="E743" s="2" t="s">
        <v>590</v>
      </c>
      <c r="F743" s="2" t="s">
        <v>53</v>
      </c>
      <c r="G743" s="2" t="s">
        <v>3779</v>
      </c>
      <c r="H743" s="2" t="s">
        <v>26</v>
      </c>
      <c r="I743" s="2" t="s">
        <v>26</v>
      </c>
      <c r="J743" s="2" t="s">
        <v>3754</v>
      </c>
      <c r="K743" s="2" t="s">
        <v>243</v>
      </c>
      <c r="L743" s="2" t="s">
        <v>2549</v>
      </c>
      <c r="M743" s="2">
        <v>178.335725</v>
      </c>
      <c r="N743" s="2">
        <v>-19.036750000000001</v>
      </c>
    </row>
    <row r="744" spans="1:14">
      <c r="A744" s="2" t="s">
        <v>53</v>
      </c>
      <c r="B744" s="2" t="s">
        <v>3834</v>
      </c>
      <c r="C744" s="2" t="s">
        <v>3835</v>
      </c>
      <c r="D744" s="2" t="s">
        <v>2427</v>
      </c>
      <c r="E744" s="2" t="s">
        <v>590</v>
      </c>
      <c r="F744" s="2" t="s">
        <v>53</v>
      </c>
      <c r="G744" s="2" t="s">
        <v>3779</v>
      </c>
      <c r="H744" s="2" t="s">
        <v>26</v>
      </c>
      <c r="I744" s="2" t="s">
        <v>26</v>
      </c>
      <c r="J744" s="2" t="s">
        <v>3754</v>
      </c>
      <c r="K744" s="2" t="s">
        <v>243</v>
      </c>
      <c r="L744" s="2" t="s">
        <v>2549</v>
      </c>
      <c r="M744" s="2">
        <v>178.40427700000001</v>
      </c>
      <c r="N744" s="2">
        <v>-19.046603999999999</v>
      </c>
    </row>
    <row r="745" spans="1:14">
      <c r="A745" s="2" t="s">
        <v>53</v>
      </c>
      <c r="B745" s="2" t="s">
        <v>142</v>
      </c>
      <c r="C745" s="2" t="s">
        <v>3836</v>
      </c>
      <c r="D745" s="2" t="s">
        <v>2408</v>
      </c>
      <c r="E745" s="2" t="s">
        <v>590</v>
      </c>
      <c r="F745" s="2" t="s">
        <v>53</v>
      </c>
      <c r="G745" s="2" t="s">
        <v>3779</v>
      </c>
      <c r="H745" s="2" t="s">
        <v>26</v>
      </c>
      <c r="I745" s="2" t="s">
        <v>26</v>
      </c>
      <c r="J745" s="2" t="s">
        <v>3754</v>
      </c>
      <c r="K745" s="2" t="s">
        <v>243</v>
      </c>
      <c r="L745" s="2" t="s">
        <v>2549</v>
      </c>
      <c r="M745" s="2">
        <v>178.320784</v>
      </c>
      <c r="N745" s="2">
        <v>-19.012243000000002</v>
      </c>
    </row>
    <row r="746" spans="1:14">
      <c r="A746" s="2" t="s">
        <v>53</v>
      </c>
      <c r="B746" s="2" t="s">
        <v>3837</v>
      </c>
      <c r="C746" s="2" t="s">
        <v>3838</v>
      </c>
      <c r="D746" s="2" t="s">
        <v>2427</v>
      </c>
      <c r="E746" s="2" t="s">
        <v>590</v>
      </c>
      <c r="F746" s="2" t="s">
        <v>53</v>
      </c>
      <c r="G746" s="2" t="s">
        <v>3779</v>
      </c>
      <c r="H746" s="2" t="s">
        <v>26</v>
      </c>
      <c r="I746" s="2" t="s">
        <v>26</v>
      </c>
      <c r="J746" s="2" t="s">
        <v>3754</v>
      </c>
      <c r="K746" s="2" t="s">
        <v>243</v>
      </c>
      <c r="L746" s="2" t="s">
        <v>2549</v>
      </c>
      <c r="M746" s="2">
        <v>178.37573399999999</v>
      </c>
      <c r="N746" s="2">
        <v>-19.050961000000001</v>
      </c>
    </row>
    <row r="747" spans="1:14">
      <c r="A747" s="2" t="s">
        <v>53</v>
      </c>
      <c r="B747" s="2" t="s">
        <v>3839</v>
      </c>
      <c r="C747" s="2" t="s">
        <v>3840</v>
      </c>
      <c r="D747" s="2" t="s">
        <v>2427</v>
      </c>
      <c r="E747" s="2" t="s">
        <v>590</v>
      </c>
      <c r="F747" s="2" t="s">
        <v>53</v>
      </c>
      <c r="G747" s="2" t="s">
        <v>3779</v>
      </c>
      <c r="H747" s="2" t="s">
        <v>26</v>
      </c>
      <c r="I747" s="2" t="s">
        <v>26</v>
      </c>
      <c r="J747" s="2" t="s">
        <v>3754</v>
      </c>
      <c r="K747" s="2" t="s">
        <v>243</v>
      </c>
      <c r="L747" s="2" t="s">
        <v>2549</v>
      </c>
      <c r="M747" s="2">
        <v>178.403997</v>
      </c>
      <c r="N747" s="2">
        <v>-19.032803000000001</v>
      </c>
    </row>
    <row r="748" spans="1:14">
      <c r="A748" s="2" t="s">
        <v>53</v>
      </c>
      <c r="B748" s="2" t="s">
        <v>3841</v>
      </c>
      <c r="C748" s="2" t="s">
        <v>3842</v>
      </c>
      <c r="D748" s="2" t="s">
        <v>2427</v>
      </c>
      <c r="E748" s="2" t="s">
        <v>590</v>
      </c>
      <c r="F748" s="2" t="s">
        <v>677</v>
      </c>
      <c r="G748" s="2" t="s">
        <v>3786</v>
      </c>
      <c r="H748" s="2" t="s">
        <v>26</v>
      </c>
      <c r="I748" s="2" t="s">
        <v>26</v>
      </c>
      <c r="J748" s="2" t="s">
        <v>3754</v>
      </c>
      <c r="K748" s="2" t="s">
        <v>243</v>
      </c>
      <c r="L748" s="2" t="s">
        <v>2549</v>
      </c>
      <c r="M748" s="2">
        <v>178.307106</v>
      </c>
      <c r="N748" s="2">
        <v>-18.948115000000001</v>
      </c>
    </row>
    <row r="749" spans="1:14">
      <c r="A749" s="2" t="s">
        <v>53</v>
      </c>
      <c r="B749" s="2" t="s">
        <v>3843</v>
      </c>
      <c r="C749" s="2" t="s">
        <v>3844</v>
      </c>
      <c r="D749" s="2" t="s">
        <v>2408</v>
      </c>
      <c r="E749" s="2" t="s">
        <v>590</v>
      </c>
      <c r="F749" s="2" t="s">
        <v>53</v>
      </c>
      <c r="G749" s="2" t="s">
        <v>3779</v>
      </c>
      <c r="H749" s="2" t="s">
        <v>26</v>
      </c>
      <c r="I749" s="2" t="s">
        <v>26</v>
      </c>
      <c r="J749" s="2" t="s">
        <v>3754</v>
      </c>
      <c r="K749" s="2" t="s">
        <v>243</v>
      </c>
      <c r="L749" s="2" t="s">
        <v>2549</v>
      </c>
      <c r="M749" s="2">
        <v>178.32494800000001</v>
      </c>
      <c r="N749" s="2">
        <v>-19.022029</v>
      </c>
    </row>
    <row r="750" spans="1:14">
      <c r="A750" s="2" t="s">
        <v>53</v>
      </c>
      <c r="B750" s="2" t="s">
        <v>3845</v>
      </c>
      <c r="C750" s="2" t="s">
        <v>3846</v>
      </c>
      <c r="D750" s="2" t="s">
        <v>2408</v>
      </c>
      <c r="E750" s="2" t="s">
        <v>590</v>
      </c>
      <c r="F750" s="2" t="s">
        <v>53</v>
      </c>
      <c r="G750" s="2" t="s">
        <v>3779</v>
      </c>
      <c r="H750" s="2" t="s">
        <v>26</v>
      </c>
      <c r="I750" s="2" t="s">
        <v>26</v>
      </c>
      <c r="J750" s="2" t="s">
        <v>3754</v>
      </c>
      <c r="K750" s="2" t="s">
        <v>243</v>
      </c>
      <c r="L750" s="2" t="s">
        <v>2549</v>
      </c>
      <c r="M750" s="2">
        <v>178.275544</v>
      </c>
      <c r="N750" s="2">
        <v>-18.981967000000001</v>
      </c>
    </row>
    <row r="751" spans="1:14">
      <c r="A751" s="2" t="s">
        <v>53</v>
      </c>
      <c r="B751" s="2" t="s">
        <v>3847</v>
      </c>
      <c r="C751" s="2" t="s">
        <v>3848</v>
      </c>
      <c r="D751" s="2" t="s">
        <v>2427</v>
      </c>
      <c r="E751" s="2" t="s">
        <v>590</v>
      </c>
      <c r="F751" s="2" t="s">
        <v>53</v>
      </c>
      <c r="G751" s="2" t="s">
        <v>3779</v>
      </c>
      <c r="H751" s="2" t="s">
        <v>26</v>
      </c>
      <c r="I751" s="2" t="s">
        <v>26</v>
      </c>
      <c r="J751" s="2" t="s">
        <v>3754</v>
      </c>
      <c r="K751" s="2" t="s">
        <v>243</v>
      </c>
      <c r="L751" s="2" t="s">
        <v>2549</v>
      </c>
      <c r="M751" s="2">
        <v>178.408241</v>
      </c>
      <c r="N751" s="2">
        <v>-19.046216999999999</v>
      </c>
    </row>
    <row r="752" spans="1:14">
      <c r="A752" s="2" t="s">
        <v>53</v>
      </c>
      <c r="B752" s="2" t="s">
        <v>3849</v>
      </c>
      <c r="C752" s="2" t="s">
        <v>3850</v>
      </c>
      <c r="D752" s="2" t="s">
        <v>2408</v>
      </c>
      <c r="E752" s="2" t="s">
        <v>590</v>
      </c>
      <c r="F752" s="2" t="s">
        <v>53</v>
      </c>
      <c r="G752" s="2" t="s">
        <v>3779</v>
      </c>
      <c r="H752" s="2" t="s">
        <v>26</v>
      </c>
      <c r="I752" s="2" t="s">
        <v>26</v>
      </c>
      <c r="J752" s="2" t="s">
        <v>3754</v>
      </c>
      <c r="K752" s="2" t="s">
        <v>243</v>
      </c>
      <c r="L752" s="2" t="s">
        <v>2549</v>
      </c>
      <c r="M752" s="2">
        <v>178.31546299999999</v>
      </c>
      <c r="N752" s="2">
        <v>-19.007885999999999</v>
      </c>
    </row>
    <row r="753" spans="1:14">
      <c r="A753" s="2" t="s">
        <v>94</v>
      </c>
      <c r="B753" s="2" t="s">
        <v>3851</v>
      </c>
      <c r="C753" s="2" t="s">
        <v>3852</v>
      </c>
      <c r="D753" s="2" t="s">
        <v>2408</v>
      </c>
      <c r="E753" s="2" t="s">
        <v>550</v>
      </c>
      <c r="F753" s="2" t="s">
        <v>94</v>
      </c>
      <c r="G753" s="2" t="s">
        <v>3853</v>
      </c>
      <c r="H753" s="2" t="s">
        <v>2422</v>
      </c>
      <c r="I753" s="2" t="s">
        <v>33</v>
      </c>
      <c r="J753" s="2" t="s">
        <v>2423</v>
      </c>
      <c r="K753" s="2" t="s">
        <v>249</v>
      </c>
      <c r="L753" s="2" t="s">
        <v>2424</v>
      </c>
      <c r="M753" s="2">
        <v>177.42126500000001</v>
      </c>
      <c r="N753" s="2">
        <v>-17.819631000000001</v>
      </c>
    </row>
    <row r="754" spans="1:14">
      <c r="A754" s="2" t="s">
        <v>94</v>
      </c>
      <c r="B754" s="2" t="s">
        <v>204</v>
      </c>
      <c r="C754" s="2" t="s">
        <v>3854</v>
      </c>
      <c r="D754" s="2" t="s">
        <v>2408</v>
      </c>
      <c r="E754" s="2" t="s">
        <v>550</v>
      </c>
      <c r="F754" s="2" t="s">
        <v>663</v>
      </c>
      <c r="G754" s="2" t="s">
        <v>3855</v>
      </c>
      <c r="H754" s="2" t="s">
        <v>2422</v>
      </c>
      <c r="I754" s="2" t="s">
        <v>33</v>
      </c>
      <c r="J754" s="2" t="s">
        <v>2423</v>
      </c>
      <c r="K754" s="2" t="s">
        <v>249</v>
      </c>
      <c r="L754" s="2" t="s">
        <v>2424</v>
      </c>
      <c r="M754" s="2">
        <v>177.37557699999999</v>
      </c>
      <c r="N754" s="2">
        <v>-17.829823000000001</v>
      </c>
    </row>
    <row r="755" spans="1:14">
      <c r="A755" s="2" t="s">
        <v>94</v>
      </c>
      <c r="B755" s="2" t="s">
        <v>4</v>
      </c>
      <c r="C755" s="2" t="s">
        <v>3856</v>
      </c>
      <c r="D755" s="2" t="s">
        <v>2408</v>
      </c>
      <c r="E755" s="2" t="s">
        <v>550</v>
      </c>
      <c r="F755" s="2" t="s">
        <v>663</v>
      </c>
      <c r="G755" s="2" t="s">
        <v>3855</v>
      </c>
      <c r="H755" s="2" t="s">
        <v>2422</v>
      </c>
      <c r="I755" s="2" t="s">
        <v>33</v>
      </c>
      <c r="J755" s="2" t="s">
        <v>2423</v>
      </c>
      <c r="K755" s="2" t="s">
        <v>249</v>
      </c>
      <c r="L755" s="2" t="s">
        <v>2424</v>
      </c>
      <c r="M755" s="2">
        <v>177.374438</v>
      </c>
      <c r="N755" s="2">
        <v>-17.809031999999998</v>
      </c>
    </row>
    <row r="756" spans="1:14">
      <c r="A756" s="2" t="s">
        <v>94</v>
      </c>
      <c r="B756" s="2" t="s">
        <v>3857</v>
      </c>
      <c r="C756" s="2" t="s">
        <v>3858</v>
      </c>
      <c r="D756" s="2" t="s">
        <v>2408</v>
      </c>
      <c r="E756" s="2" t="s">
        <v>550</v>
      </c>
      <c r="F756" s="2" t="s">
        <v>94</v>
      </c>
      <c r="G756" s="2" t="s">
        <v>3853</v>
      </c>
      <c r="H756" s="2" t="s">
        <v>2422</v>
      </c>
      <c r="I756" s="2" t="s">
        <v>33</v>
      </c>
      <c r="J756" s="2" t="s">
        <v>2423</v>
      </c>
      <c r="K756" s="2" t="s">
        <v>249</v>
      </c>
      <c r="L756" s="2" t="s">
        <v>2424</v>
      </c>
      <c r="M756" s="2">
        <v>177.42251899999999</v>
      </c>
      <c r="N756" s="2">
        <v>-17.795504999999999</v>
      </c>
    </row>
    <row r="757" spans="1:14">
      <c r="A757" s="2" t="s">
        <v>94</v>
      </c>
      <c r="B757" s="2" t="s">
        <v>3859</v>
      </c>
      <c r="C757" s="2" t="s">
        <v>3860</v>
      </c>
      <c r="D757" s="2" t="s">
        <v>2408</v>
      </c>
      <c r="E757" s="2" t="s">
        <v>550</v>
      </c>
      <c r="F757" s="2" t="s">
        <v>94</v>
      </c>
      <c r="G757" s="2" t="s">
        <v>3853</v>
      </c>
      <c r="H757" s="2" t="s">
        <v>2422</v>
      </c>
      <c r="I757" s="2" t="s">
        <v>33</v>
      </c>
      <c r="J757" s="2" t="s">
        <v>2423</v>
      </c>
      <c r="K757" s="2" t="s">
        <v>249</v>
      </c>
      <c r="L757" s="2" t="s">
        <v>2424</v>
      </c>
      <c r="M757" s="2">
        <v>177.41711000000001</v>
      </c>
      <c r="N757" s="2">
        <v>-17.798158000000001</v>
      </c>
    </row>
    <row r="758" spans="1:14">
      <c r="A758" s="2" t="s">
        <v>94</v>
      </c>
      <c r="B758" s="2" t="s">
        <v>215</v>
      </c>
      <c r="C758" s="2" t="s">
        <v>3861</v>
      </c>
      <c r="D758" s="2" t="s">
        <v>2408</v>
      </c>
      <c r="E758" s="2" t="s">
        <v>550</v>
      </c>
      <c r="F758" s="2" t="s">
        <v>94</v>
      </c>
      <c r="G758" s="2" t="s">
        <v>3853</v>
      </c>
      <c r="H758" s="2" t="s">
        <v>2422</v>
      </c>
      <c r="I758" s="2" t="s">
        <v>33</v>
      </c>
      <c r="J758" s="2" t="s">
        <v>2423</v>
      </c>
      <c r="K758" s="2" t="s">
        <v>249</v>
      </c>
      <c r="L758" s="2" t="s">
        <v>2424</v>
      </c>
      <c r="M758" s="2">
        <v>177.40633600000001</v>
      </c>
      <c r="N758" s="2">
        <v>-17.799548999999999</v>
      </c>
    </row>
    <row r="759" spans="1:14">
      <c r="A759" s="2" t="s">
        <v>94</v>
      </c>
      <c r="B759" s="2" t="s">
        <v>3862</v>
      </c>
      <c r="C759" s="2" t="s">
        <v>3863</v>
      </c>
      <c r="D759" s="2" t="s">
        <v>2408</v>
      </c>
      <c r="E759" s="2" t="s">
        <v>550</v>
      </c>
      <c r="F759" s="2" t="s">
        <v>94</v>
      </c>
      <c r="G759" s="2" t="s">
        <v>3853</v>
      </c>
      <c r="H759" s="2" t="s">
        <v>2422</v>
      </c>
      <c r="I759" s="2" t="s">
        <v>33</v>
      </c>
      <c r="J759" s="2" t="s">
        <v>2423</v>
      </c>
      <c r="K759" s="2" t="s">
        <v>249</v>
      </c>
      <c r="L759" s="2" t="s">
        <v>2424</v>
      </c>
      <c r="M759" s="2">
        <v>177.42023399999999</v>
      </c>
      <c r="N759" s="2">
        <v>-17.795819999999999</v>
      </c>
    </row>
    <row r="760" spans="1:14">
      <c r="A760" s="2" t="s">
        <v>94</v>
      </c>
      <c r="B760" s="2" t="s">
        <v>1438</v>
      </c>
      <c r="C760" s="2" t="s">
        <v>3864</v>
      </c>
      <c r="D760" s="2" t="s">
        <v>2408</v>
      </c>
      <c r="E760" s="2" t="s">
        <v>550</v>
      </c>
      <c r="F760" s="2" t="s">
        <v>94</v>
      </c>
      <c r="G760" s="2" t="s">
        <v>3853</v>
      </c>
      <c r="H760" s="2" t="s">
        <v>2422</v>
      </c>
      <c r="I760" s="2" t="s">
        <v>33</v>
      </c>
      <c r="J760" s="2" t="s">
        <v>2423</v>
      </c>
      <c r="K760" s="2" t="s">
        <v>249</v>
      </c>
      <c r="L760" s="2" t="s">
        <v>2424</v>
      </c>
      <c r="M760" s="2">
        <v>177.43012300000001</v>
      </c>
      <c r="N760" s="2">
        <v>-17.792984000000001</v>
      </c>
    </row>
    <row r="761" spans="1:14">
      <c r="A761" s="2" t="s">
        <v>94</v>
      </c>
      <c r="B761" s="2" t="s">
        <v>663</v>
      </c>
      <c r="C761" s="2" t="s">
        <v>3865</v>
      </c>
      <c r="D761" s="2" t="s">
        <v>2408</v>
      </c>
      <c r="E761" s="2" t="s">
        <v>550</v>
      </c>
      <c r="F761" s="2" t="s">
        <v>663</v>
      </c>
      <c r="G761" s="2" t="s">
        <v>3855</v>
      </c>
      <c r="H761" s="2" t="s">
        <v>2422</v>
      </c>
      <c r="I761" s="2" t="s">
        <v>33</v>
      </c>
      <c r="J761" s="2" t="s">
        <v>2423</v>
      </c>
      <c r="K761" s="2" t="s">
        <v>249</v>
      </c>
      <c r="L761" s="2" t="s">
        <v>2424</v>
      </c>
      <c r="M761" s="2">
        <v>177.39491799999999</v>
      </c>
      <c r="N761" s="2">
        <v>-17.800495000000002</v>
      </c>
    </row>
    <row r="762" spans="1:14">
      <c r="A762" s="2" t="s">
        <v>94</v>
      </c>
      <c r="B762" s="2" t="s">
        <v>3866</v>
      </c>
      <c r="C762" s="2" t="s">
        <v>3867</v>
      </c>
      <c r="D762" s="2" t="s">
        <v>2427</v>
      </c>
      <c r="E762" s="2" t="s">
        <v>550</v>
      </c>
      <c r="F762" s="2" t="s">
        <v>94</v>
      </c>
      <c r="G762" s="2" t="s">
        <v>3853</v>
      </c>
      <c r="H762" s="2" t="s">
        <v>2422</v>
      </c>
      <c r="I762" s="2" t="s">
        <v>33</v>
      </c>
      <c r="J762" s="2" t="s">
        <v>2423</v>
      </c>
      <c r="K762" s="2" t="s">
        <v>249</v>
      </c>
      <c r="L762" s="2" t="s">
        <v>2424</v>
      </c>
      <c r="M762" s="2">
        <v>177.44539399999999</v>
      </c>
      <c r="N762" s="2">
        <v>-17.848248000000002</v>
      </c>
    </row>
    <row r="763" spans="1:14">
      <c r="A763" s="2" t="s">
        <v>94</v>
      </c>
      <c r="B763" s="2" t="s">
        <v>2132</v>
      </c>
      <c r="C763" s="2" t="s">
        <v>3868</v>
      </c>
      <c r="D763" s="2" t="s">
        <v>2427</v>
      </c>
      <c r="E763" s="2" t="s">
        <v>550</v>
      </c>
      <c r="F763" s="2" t="s">
        <v>94</v>
      </c>
      <c r="G763" s="2" t="s">
        <v>3853</v>
      </c>
      <c r="H763" s="2" t="s">
        <v>2422</v>
      </c>
      <c r="I763" s="2" t="s">
        <v>33</v>
      </c>
      <c r="J763" s="2" t="s">
        <v>2423</v>
      </c>
      <c r="K763" s="2" t="s">
        <v>249</v>
      </c>
      <c r="L763" s="2" t="s">
        <v>2424</v>
      </c>
      <c r="M763" s="2">
        <v>177.46902399999999</v>
      </c>
      <c r="N763" s="2">
        <v>-17.765611</v>
      </c>
    </row>
    <row r="764" spans="1:14">
      <c r="A764" s="2" t="s">
        <v>94</v>
      </c>
      <c r="B764" s="2" t="s">
        <v>3869</v>
      </c>
      <c r="C764" s="2" t="s">
        <v>3870</v>
      </c>
      <c r="D764" s="2" t="s">
        <v>2408</v>
      </c>
      <c r="E764" s="2" t="s">
        <v>550</v>
      </c>
      <c r="F764" s="2" t="s">
        <v>94</v>
      </c>
      <c r="G764" s="2" t="s">
        <v>3853</v>
      </c>
      <c r="H764" s="2" t="s">
        <v>2422</v>
      </c>
      <c r="I764" s="2" t="s">
        <v>33</v>
      </c>
      <c r="J764" s="2" t="s">
        <v>2423</v>
      </c>
      <c r="K764" s="2" t="s">
        <v>249</v>
      </c>
      <c r="L764" s="2" t="s">
        <v>2424</v>
      </c>
      <c r="M764" s="2">
        <v>177.40776</v>
      </c>
      <c r="N764" s="2">
        <v>-17.824701000000001</v>
      </c>
    </row>
    <row r="765" spans="1:14">
      <c r="A765" s="2" t="s">
        <v>94</v>
      </c>
      <c r="B765" s="2" t="s">
        <v>3871</v>
      </c>
      <c r="C765" s="2" t="s">
        <v>3872</v>
      </c>
      <c r="D765" s="2" t="s">
        <v>2408</v>
      </c>
      <c r="E765" s="2" t="s">
        <v>550</v>
      </c>
      <c r="F765" s="2" t="s">
        <v>663</v>
      </c>
      <c r="G765" s="2" t="s">
        <v>3855</v>
      </c>
      <c r="H765" s="2" t="s">
        <v>2422</v>
      </c>
      <c r="I765" s="2" t="s">
        <v>33</v>
      </c>
      <c r="J765" s="2" t="s">
        <v>2423</v>
      </c>
      <c r="K765" s="2" t="s">
        <v>249</v>
      </c>
      <c r="L765" s="2" t="s">
        <v>2424</v>
      </c>
      <c r="M765" s="2">
        <v>177.39331999999999</v>
      </c>
      <c r="N765" s="2">
        <v>-17.808994999999999</v>
      </c>
    </row>
    <row r="766" spans="1:14">
      <c r="A766" s="2" t="s">
        <v>71</v>
      </c>
      <c r="B766" s="2" t="s">
        <v>2746</v>
      </c>
      <c r="C766" s="2" t="s">
        <v>3873</v>
      </c>
      <c r="D766" s="2" t="s">
        <v>2427</v>
      </c>
      <c r="E766" s="2" t="s">
        <v>610</v>
      </c>
      <c r="F766" s="2" t="s">
        <v>71</v>
      </c>
      <c r="G766" s="2" t="s">
        <v>3874</v>
      </c>
      <c r="H766" s="2" t="s">
        <v>71</v>
      </c>
      <c r="I766" s="2" t="s">
        <v>28</v>
      </c>
      <c r="J766" s="2" t="s">
        <v>2548</v>
      </c>
      <c r="K766" s="2" t="s">
        <v>243</v>
      </c>
      <c r="L766" s="2" t="s">
        <v>2549</v>
      </c>
      <c r="M766" s="2">
        <v>179.399823</v>
      </c>
      <c r="N766" s="2">
        <v>-17.800263999999999</v>
      </c>
    </row>
    <row r="767" spans="1:14">
      <c r="A767" s="2" t="s">
        <v>71</v>
      </c>
      <c r="B767" s="2" t="s">
        <v>3875</v>
      </c>
      <c r="C767" s="2" t="s">
        <v>3876</v>
      </c>
      <c r="D767" s="2" t="s">
        <v>2427</v>
      </c>
      <c r="E767" s="2" t="s">
        <v>610</v>
      </c>
      <c r="F767" s="2" t="s">
        <v>71</v>
      </c>
      <c r="G767" s="2" t="s">
        <v>3874</v>
      </c>
      <c r="H767" s="2" t="s">
        <v>71</v>
      </c>
      <c r="I767" s="2" t="s">
        <v>28</v>
      </c>
      <c r="J767" s="2" t="s">
        <v>2548</v>
      </c>
      <c r="K767" s="2" t="s">
        <v>243</v>
      </c>
      <c r="L767" s="2" t="s">
        <v>2549</v>
      </c>
      <c r="M767" s="2">
        <v>179.44242199999999</v>
      </c>
      <c r="N767" s="2">
        <v>-17.824380000000001</v>
      </c>
    </row>
    <row r="768" spans="1:14">
      <c r="A768" s="2" t="s">
        <v>71</v>
      </c>
      <c r="B768" s="2" t="s">
        <v>3877</v>
      </c>
      <c r="C768" s="2" t="s">
        <v>3878</v>
      </c>
      <c r="D768" s="2" t="s">
        <v>2427</v>
      </c>
      <c r="E768" s="2" t="s">
        <v>610</v>
      </c>
      <c r="F768" s="2" t="s">
        <v>71</v>
      </c>
      <c r="G768" s="2" t="s">
        <v>3874</v>
      </c>
      <c r="H768" s="2" t="s">
        <v>71</v>
      </c>
      <c r="I768" s="2" t="s">
        <v>28</v>
      </c>
      <c r="J768" s="2" t="s">
        <v>2548</v>
      </c>
      <c r="K768" s="2" t="s">
        <v>243</v>
      </c>
      <c r="L768" s="2" t="s">
        <v>2549</v>
      </c>
      <c r="M768" s="2">
        <v>179.43820400000001</v>
      </c>
      <c r="N768" s="2">
        <v>-17.836410000000001</v>
      </c>
    </row>
    <row r="769" spans="1:14">
      <c r="A769" s="2" t="s">
        <v>71</v>
      </c>
      <c r="B769" s="2" t="s">
        <v>3879</v>
      </c>
      <c r="C769" s="2" t="s">
        <v>3880</v>
      </c>
      <c r="D769" s="2" t="s">
        <v>2427</v>
      </c>
      <c r="E769" s="2" t="s">
        <v>610</v>
      </c>
      <c r="F769" s="2" t="s">
        <v>71</v>
      </c>
      <c r="G769" s="2" t="s">
        <v>3874</v>
      </c>
      <c r="H769" s="2" t="s">
        <v>71</v>
      </c>
      <c r="I769" s="2" t="s">
        <v>28</v>
      </c>
      <c r="J769" s="2" t="s">
        <v>2548</v>
      </c>
      <c r="K769" s="2" t="s">
        <v>243</v>
      </c>
      <c r="L769" s="2" t="s">
        <v>2549</v>
      </c>
      <c r="M769" s="2">
        <v>179.43450200000001</v>
      </c>
      <c r="N769" s="2">
        <v>-17.815196</v>
      </c>
    </row>
    <row r="770" spans="1:14">
      <c r="A770" s="2" t="s">
        <v>71</v>
      </c>
      <c r="B770" s="2" t="s">
        <v>3881</v>
      </c>
      <c r="C770" s="2" t="s">
        <v>3882</v>
      </c>
      <c r="D770" s="2" t="s">
        <v>2427</v>
      </c>
      <c r="E770" s="2" t="s">
        <v>610</v>
      </c>
      <c r="F770" s="2" t="s">
        <v>71</v>
      </c>
      <c r="G770" s="2" t="s">
        <v>3874</v>
      </c>
      <c r="H770" s="2" t="s">
        <v>71</v>
      </c>
      <c r="I770" s="2" t="s">
        <v>28</v>
      </c>
      <c r="J770" s="2" t="s">
        <v>2548</v>
      </c>
      <c r="K770" s="2" t="s">
        <v>243</v>
      </c>
      <c r="L770" s="2" t="s">
        <v>2549</v>
      </c>
      <c r="M770" s="2">
        <v>179.43803399999999</v>
      </c>
      <c r="N770" s="2">
        <v>-17.837263</v>
      </c>
    </row>
    <row r="771" spans="1:14">
      <c r="A771" s="2" t="s">
        <v>21</v>
      </c>
      <c r="B771" s="2" t="s">
        <v>3883</v>
      </c>
      <c r="C771" s="2" t="s">
        <v>3884</v>
      </c>
      <c r="D771" s="2" t="s">
        <v>2427</v>
      </c>
      <c r="E771" s="2" t="s">
        <v>628</v>
      </c>
      <c r="F771" s="2" t="s">
        <v>21</v>
      </c>
      <c r="G771" s="2" t="s">
        <v>3885</v>
      </c>
      <c r="H771" s="2" t="s">
        <v>2422</v>
      </c>
      <c r="I771" s="2" t="s">
        <v>21</v>
      </c>
      <c r="J771" s="2" t="s">
        <v>3337</v>
      </c>
      <c r="K771" s="2" t="s">
        <v>251</v>
      </c>
      <c r="L771" s="2" t="s">
        <v>2559</v>
      </c>
      <c r="M771" s="2">
        <v>178.51467700000001</v>
      </c>
      <c r="N771" s="2">
        <v>-18.058513999999999</v>
      </c>
    </row>
    <row r="772" spans="1:14">
      <c r="A772" s="2" t="s">
        <v>21</v>
      </c>
      <c r="B772" s="2" t="s">
        <v>3886</v>
      </c>
      <c r="C772" s="2" t="s">
        <v>3887</v>
      </c>
      <c r="D772" s="2" t="s">
        <v>2427</v>
      </c>
      <c r="E772" s="2" t="s">
        <v>628</v>
      </c>
      <c r="F772" s="2" t="s">
        <v>21</v>
      </c>
      <c r="G772" s="2" t="s">
        <v>3885</v>
      </c>
      <c r="H772" s="2" t="s">
        <v>2422</v>
      </c>
      <c r="I772" s="2" t="s">
        <v>21</v>
      </c>
      <c r="J772" s="2" t="s">
        <v>3337</v>
      </c>
      <c r="K772" s="2" t="s">
        <v>251</v>
      </c>
      <c r="L772" s="2" t="s">
        <v>2559</v>
      </c>
      <c r="M772" s="2">
        <v>178.43471600000001</v>
      </c>
      <c r="N772" s="2">
        <v>-17.968617999999999</v>
      </c>
    </row>
    <row r="773" spans="1:14">
      <c r="A773" s="2" t="s">
        <v>21</v>
      </c>
      <c r="B773" s="2" t="s">
        <v>3888</v>
      </c>
      <c r="C773" s="2" t="s">
        <v>3889</v>
      </c>
      <c r="D773" s="2" t="s">
        <v>2427</v>
      </c>
      <c r="E773" s="2" t="s">
        <v>628</v>
      </c>
      <c r="F773" s="2" t="s">
        <v>671</v>
      </c>
      <c r="G773" s="2" t="s">
        <v>3890</v>
      </c>
      <c r="H773" s="2" t="s">
        <v>2422</v>
      </c>
      <c r="I773" s="2" t="s">
        <v>21</v>
      </c>
      <c r="J773" s="2" t="s">
        <v>3337</v>
      </c>
      <c r="K773" s="2" t="s">
        <v>251</v>
      </c>
      <c r="L773" s="2" t="s">
        <v>2559</v>
      </c>
      <c r="M773" s="2">
        <v>178.456828</v>
      </c>
      <c r="N773" s="2">
        <v>-18.055447999999998</v>
      </c>
    </row>
    <row r="774" spans="1:14">
      <c r="A774" s="2" t="s">
        <v>21</v>
      </c>
      <c r="B774" s="2" t="s">
        <v>3891</v>
      </c>
      <c r="C774" s="2" t="s">
        <v>3892</v>
      </c>
      <c r="D774" s="2" t="s">
        <v>2427</v>
      </c>
      <c r="E774" s="2" t="s">
        <v>628</v>
      </c>
      <c r="F774" s="2" t="s">
        <v>21</v>
      </c>
      <c r="G774" s="2" t="s">
        <v>3885</v>
      </c>
      <c r="H774" s="2" t="s">
        <v>2422</v>
      </c>
      <c r="I774" s="2" t="s">
        <v>21</v>
      </c>
      <c r="J774" s="2" t="s">
        <v>3337</v>
      </c>
      <c r="K774" s="2" t="s">
        <v>251</v>
      </c>
      <c r="L774" s="2" t="s">
        <v>2559</v>
      </c>
      <c r="M774" s="2">
        <v>178.517777</v>
      </c>
      <c r="N774" s="2">
        <v>-18.032084000000001</v>
      </c>
    </row>
    <row r="775" spans="1:14">
      <c r="A775" s="2" t="s">
        <v>21</v>
      </c>
      <c r="B775" s="2" t="s">
        <v>3893</v>
      </c>
      <c r="C775" s="2" t="s">
        <v>3894</v>
      </c>
      <c r="D775" s="2" t="s">
        <v>2408</v>
      </c>
      <c r="E775" s="2" t="s">
        <v>628</v>
      </c>
      <c r="F775" s="2" t="s">
        <v>21</v>
      </c>
      <c r="G775" s="2" t="s">
        <v>3885</v>
      </c>
      <c r="H775" s="2" t="s">
        <v>2422</v>
      </c>
      <c r="I775" s="2" t="s">
        <v>21</v>
      </c>
      <c r="J775" s="2" t="s">
        <v>3337</v>
      </c>
      <c r="K775" s="2" t="s">
        <v>251</v>
      </c>
      <c r="L775" s="2" t="s">
        <v>2559</v>
      </c>
      <c r="M775" s="2">
        <v>178.451312</v>
      </c>
      <c r="N775" s="2">
        <v>-17.946293000000001</v>
      </c>
    </row>
    <row r="776" spans="1:14">
      <c r="A776" s="2" t="s">
        <v>21</v>
      </c>
      <c r="B776" s="2" t="s">
        <v>3895</v>
      </c>
      <c r="C776" s="2" t="s">
        <v>3896</v>
      </c>
      <c r="D776" s="2" t="s">
        <v>2427</v>
      </c>
      <c r="E776" s="2" t="s">
        <v>628</v>
      </c>
      <c r="F776" s="2" t="s">
        <v>21</v>
      </c>
      <c r="G776" s="2" t="s">
        <v>3885</v>
      </c>
      <c r="H776" s="2" t="s">
        <v>2422</v>
      </c>
      <c r="I776" s="2" t="s">
        <v>21</v>
      </c>
      <c r="J776" s="2" t="s">
        <v>3337</v>
      </c>
      <c r="K776" s="2" t="s">
        <v>251</v>
      </c>
      <c r="L776" s="2" t="s">
        <v>2559</v>
      </c>
      <c r="M776" s="2">
        <v>178.48401699999999</v>
      </c>
      <c r="N776" s="2">
        <v>-18.050602999999999</v>
      </c>
    </row>
    <row r="777" spans="1:14">
      <c r="A777" s="2" t="s">
        <v>21</v>
      </c>
      <c r="B777" s="2" t="s">
        <v>3897</v>
      </c>
      <c r="C777" s="2" t="s">
        <v>3898</v>
      </c>
      <c r="D777" s="2" t="s">
        <v>2408</v>
      </c>
      <c r="E777" s="2" t="s">
        <v>628</v>
      </c>
      <c r="F777" s="2" t="s">
        <v>21</v>
      </c>
      <c r="G777" s="2" t="s">
        <v>3885</v>
      </c>
      <c r="H777" s="2" t="s">
        <v>2422</v>
      </c>
      <c r="I777" s="2" t="s">
        <v>21</v>
      </c>
      <c r="J777" s="2" t="s">
        <v>3337</v>
      </c>
      <c r="K777" s="2" t="s">
        <v>251</v>
      </c>
      <c r="L777" s="2" t="s">
        <v>2559</v>
      </c>
      <c r="M777" s="2">
        <v>178.482461</v>
      </c>
      <c r="N777" s="2">
        <v>-18.085266000000001</v>
      </c>
    </row>
    <row r="778" spans="1:14">
      <c r="A778" s="2" t="s">
        <v>21</v>
      </c>
      <c r="B778" s="2" t="s">
        <v>3899</v>
      </c>
      <c r="C778" s="2" t="s">
        <v>3900</v>
      </c>
      <c r="D778" s="2" t="s">
        <v>2408</v>
      </c>
      <c r="E778" s="2" t="s">
        <v>628</v>
      </c>
      <c r="F778" s="2" t="s">
        <v>21</v>
      </c>
      <c r="G778" s="2" t="s">
        <v>3885</v>
      </c>
      <c r="H778" s="2" t="s">
        <v>2422</v>
      </c>
      <c r="I778" s="2" t="s">
        <v>21</v>
      </c>
      <c r="J778" s="2" t="s">
        <v>3337</v>
      </c>
      <c r="K778" s="2" t="s">
        <v>251</v>
      </c>
      <c r="L778" s="2" t="s">
        <v>2559</v>
      </c>
      <c r="M778" s="2">
        <v>178.52177900000001</v>
      </c>
      <c r="N778" s="2">
        <v>-17.975237</v>
      </c>
    </row>
    <row r="779" spans="1:14">
      <c r="A779" s="2" t="s">
        <v>21</v>
      </c>
      <c r="B779" s="2" t="s">
        <v>3901</v>
      </c>
      <c r="C779" s="2" t="s">
        <v>3902</v>
      </c>
      <c r="D779" s="2" t="s">
        <v>2408</v>
      </c>
      <c r="E779" s="2" t="s">
        <v>628</v>
      </c>
      <c r="F779" s="2" t="s">
        <v>21</v>
      </c>
      <c r="G779" s="2" t="s">
        <v>3885</v>
      </c>
      <c r="H779" s="2" t="s">
        <v>2422</v>
      </c>
      <c r="I779" s="2" t="s">
        <v>21</v>
      </c>
      <c r="J779" s="2" t="s">
        <v>3337</v>
      </c>
      <c r="K779" s="2" t="s">
        <v>251</v>
      </c>
      <c r="L779" s="2" t="s">
        <v>2559</v>
      </c>
      <c r="M779" s="2">
        <v>178.48217700000001</v>
      </c>
      <c r="N779" s="2">
        <v>-18.112366000000002</v>
      </c>
    </row>
    <row r="780" spans="1:14">
      <c r="A780" s="2" t="s">
        <v>21</v>
      </c>
      <c r="B780" s="2" t="s">
        <v>3903</v>
      </c>
      <c r="C780" s="2" t="s">
        <v>3904</v>
      </c>
      <c r="D780" s="2" t="s">
        <v>2427</v>
      </c>
      <c r="E780" s="2" t="s">
        <v>628</v>
      </c>
      <c r="F780" s="2" t="s">
        <v>21</v>
      </c>
      <c r="G780" s="2" t="s">
        <v>3885</v>
      </c>
      <c r="H780" s="2" t="s">
        <v>2422</v>
      </c>
      <c r="I780" s="2" t="s">
        <v>21</v>
      </c>
      <c r="J780" s="2" t="s">
        <v>3337</v>
      </c>
      <c r="K780" s="2" t="s">
        <v>251</v>
      </c>
      <c r="L780" s="2" t="s">
        <v>2559</v>
      </c>
      <c r="M780" s="2">
        <v>178.497489</v>
      </c>
      <c r="N780" s="2">
        <v>-18.072876999999998</v>
      </c>
    </row>
    <row r="781" spans="1:14">
      <c r="A781" s="2" t="s">
        <v>21</v>
      </c>
      <c r="B781" s="2" t="s">
        <v>3905</v>
      </c>
      <c r="C781" s="2" t="s">
        <v>3906</v>
      </c>
      <c r="D781" s="2" t="s">
        <v>2408</v>
      </c>
      <c r="E781" s="2" t="s">
        <v>628</v>
      </c>
      <c r="F781" s="2" t="s">
        <v>21</v>
      </c>
      <c r="G781" s="2" t="s">
        <v>3885</v>
      </c>
      <c r="H781" s="2" t="s">
        <v>2422</v>
      </c>
      <c r="I781" s="2" t="s">
        <v>21</v>
      </c>
      <c r="J781" s="2" t="s">
        <v>3337</v>
      </c>
      <c r="K781" s="2" t="s">
        <v>251</v>
      </c>
      <c r="L781" s="2" t="s">
        <v>2559</v>
      </c>
      <c r="M781" s="2">
        <v>178.42393799999999</v>
      </c>
      <c r="N781" s="2">
        <v>-17.970654</v>
      </c>
    </row>
    <row r="782" spans="1:14">
      <c r="A782" s="2" t="s">
        <v>21</v>
      </c>
      <c r="B782" s="2" t="s">
        <v>3907</v>
      </c>
      <c r="C782" s="2" t="s">
        <v>3908</v>
      </c>
      <c r="D782" s="2" t="s">
        <v>2408</v>
      </c>
      <c r="E782" s="2" t="s">
        <v>628</v>
      </c>
      <c r="F782" s="2" t="s">
        <v>21</v>
      </c>
      <c r="G782" s="2" t="s">
        <v>3885</v>
      </c>
      <c r="H782" s="2" t="s">
        <v>2422</v>
      </c>
      <c r="I782" s="2" t="s">
        <v>21</v>
      </c>
      <c r="J782" s="2" t="s">
        <v>3337</v>
      </c>
      <c r="K782" s="2" t="s">
        <v>251</v>
      </c>
      <c r="L782" s="2" t="s">
        <v>2559</v>
      </c>
      <c r="M782" s="2">
        <v>178.44070600000001</v>
      </c>
      <c r="N782" s="2">
        <v>-17.963839</v>
      </c>
    </row>
    <row r="783" spans="1:14">
      <c r="A783" s="2" t="s">
        <v>21</v>
      </c>
      <c r="B783" s="2" t="s">
        <v>3909</v>
      </c>
      <c r="C783" s="2" t="s">
        <v>3910</v>
      </c>
      <c r="D783" s="2" t="s">
        <v>2427</v>
      </c>
      <c r="E783" s="2" t="s">
        <v>628</v>
      </c>
      <c r="F783" s="2" t="s">
        <v>21</v>
      </c>
      <c r="G783" s="2" t="s">
        <v>3885</v>
      </c>
      <c r="H783" s="2" t="s">
        <v>2422</v>
      </c>
      <c r="I783" s="2" t="s">
        <v>21</v>
      </c>
      <c r="J783" s="2" t="s">
        <v>3337</v>
      </c>
      <c r="K783" s="2" t="s">
        <v>251</v>
      </c>
      <c r="L783" s="2" t="s">
        <v>2559</v>
      </c>
      <c r="M783" s="2">
        <v>178.51854499999999</v>
      </c>
      <c r="N783" s="2">
        <v>-18.070971</v>
      </c>
    </row>
    <row r="784" spans="1:14">
      <c r="A784" s="2" t="s">
        <v>21</v>
      </c>
      <c r="B784" s="2" t="s">
        <v>3911</v>
      </c>
      <c r="C784" s="2" t="s">
        <v>3912</v>
      </c>
      <c r="D784" s="2" t="s">
        <v>2408</v>
      </c>
      <c r="E784" s="2" t="s">
        <v>628</v>
      </c>
      <c r="F784" s="2" t="s">
        <v>21</v>
      </c>
      <c r="G784" s="2" t="s">
        <v>3885</v>
      </c>
      <c r="H784" s="2" t="s">
        <v>2422</v>
      </c>
      <c r="I784" s="2" t="s">
        <v>21</v>
      </c>
      <c r="J784" s="2" t="s">
        <v>3337</v>
      </c>
      <c r="K784" s="2" t="s">
        <v>251</v>
      </c>
      <c r="L784" s="2" t="s">
        <v>2559</v>
      </c>
      <c r="M784" s="2">
        <v>178.44380899999999</v>
      </c>
      <c r="N784" s="2">
        <v>-17.964590000000001</v>
      </c>
    </row>
    <row r="785" spans="1:14">
      <c r="A785" s="2" t="s">
        <v>21</v>
      </c>
      <c r="B785" s="2" t="s">
        <v>3913</v>
      </c>
      <c r="C785" s="2" t="s">
        <v>3914</v>
      </c>
      <c r="D785" s="2" t="s">
        <v>2408</v>
      </c>
      <c r="E785" s="2" t="s">
        <v>628</v>
      </c>
      <c r="F785" s="2" t="s">
        <v>21</v>
      </c>
      <c r="G785" s="2" t="s">
        <v>3885</v>
      </c>
      <c r="H785" s="2" t="s">
        <v>2422</v>
      </c>
      <c r="I785" s="2" t="s">
        <v>21</v>
      </c>
      <c r="J785" s="2" t="s">
        <v>3337</v>
      </c>
      <c r="K785" s="2" t="s">
        <v>251</v>
      </c>
      <c r="L785" s="2" t="s">
        <v>2559</v>
      </c>
      <c r="M785" s="2">
        <v>178.42906500000001</v>
      </c>
      <c r="N785" s="2">
        <v>-17.925462</v>
      </c>
    </row>
    <row r="786" spans="1:14">
      <c r="A786" s="2" t="s">
        <v>21</v>
      </c>
      <c r="B786" s="2" t="s">
        <v>3915</v>
      </c>
      <c r="C786" s="2" t="s">
        <v>3916</v>
      </c>
      <c r="D786" s="2" t="s">
        <v>2427</v>
      </c>
      <c r="E786" s="2" t="s">
        <v>628</v>
      </c>
      <c r="F786" s="2" t="s">
        <v>21</v>
      </c>
      <c r="G786" s="2" t="s">
        <v>3885</v>
      </c>
      <c r="H786" s="2" t="s">
        <v>2422</v>
      </c>
      <c r="I786" s="2" t="s">
        <v>21</v>
      </c>
      <c r="J786" s="2" t="s">
        <v>3337</v>
      </c>
      <c r="K786" s="2" t="s">
        <v>251</v>
      </c>
      <c r="L786" s="2" t="s">
        <v>2559</v>
      </c>
      <c r="M786" s="2">
        <v>178.51007999999999</v>
      </c>
      <c r="N786" s="2">
        <v>-18.078496000000001</v>
      </c>
    </row>
    <row r="787" spans="1:14">
      <c r="A787" s="2" t="s">
        <v>21</v>
      </c>
      <c r="B787" s="2" t="s">
        <v>3917</v>
      </c>
      <c r="C787" s="2" t="s">
        <v>3918</v>
      </c>
      <c r="D787" s="2" t="s">
        <v>2408</v>
      </c>
      <c r="E787" s="2" t="s">
        <v>628</v>
      </c>
      <c r="F787" s="2" t="s">
        <v>21</v>
      </c>
      <c r="G787" s="2" t="s">
        <v>3885</v>
      </c>
      <c r="H787" s="2" t="s">
        <v>2422</v>
      </c>
      <c r="I787" s="2" t="s">
        <v>21</v>
      </c>
      <c r="J787" s="2" t="s">
        <v>3337</v>
      </c>
      <c r="K787" s="2" t="s">
        <v>251</v>
      </c>
      <c r="L787" s="2" t="s">
        <v>2559</v>
      </c>
      <c r="M787" s="2">
        <v>178.453656</v>
      </c>
      <c r="N787" s="2">
        <v>-17.951052000000001</v>
      </c>
    </row>
    <row r="788" spans="1:14">
      <c r="A788" s="2" t="s">
        <v>21</v>
      </c>
      <c r="B788" s="2" t="s">
        <v>3919</v>
      </c>
      <c r="C788" s="2" t="s">
        <v>3920</v>
      </c>
      <c r="D788" s="2" t="s">
        <v>2408</v>
      </c>
      <c r="E788" s="2" t="s">
        <v>628</v>
      </c>
      <c r="F788" s="2" t="s">
        <v>671</v>
      </c>
      <c r="G788" s="2" t="s">
        <v>3890</v>
      </c>
      <c r="H788" s="2" t="s">
        <v>2422</v>
      </c>
      <c r="I788" s="2" t="s">
        <v>21</v>
      </c>
      <c r="J788" s="2" t="s">
        <v>3337</v>
      </c>
      <c r="K788" s="2" t="s">
        <v>251</v>
      </c>
      <c r="L788" s="2" t="s">
        <v>2559</v>
      </c>
      <c r="M788" s="2">
        <v>178.43925999999999</v>
      </c>
      <c r="N788" s="2">
        <v>-18.026084000000001</v>
      </c>
    </row>
    <row r="789" spans="1:14">
      <c r="A789" s="2" t="s">
        <v>21</v>
      </c>
      <c r="B789" s="2" t="s">
        <v>3668</v>
      </c>
      <c r="C789" s="2" t="s">
        <v>3921</v>
      </c>
      <c r="D789" s="2" t="s">
        <v>2408</v>
      </c>
      <c r="E789" s="2" t="s">
        <v>628</v>
      </c>
      <c r="F789" s="2" t="s">
        <v>21</v>
      </c>
      <c r="G789" s="2" t="s">
        <v>3885</v>
      </c>
      <c r="H789" s="2" t="s">
        <v>2422</v>
      </c>
      <c r="I789" s="2" t="s">
        <v>21</v>
      </c>
      <c r="J789" s="2" t="s">
        <v>3337</v>
      </c>
      <c r="K789" s="2" t="s">
        <v>251</v>
      </c>
      <c r="L789" s="2" t="s">
        <v>2559</v>
      </c>
      <c r="M789" s="2">
        <v>178.51719</v>
      </c>
      <c r="N789" s="2">
        <v>-18.011424000000002</v>
      </c>
    </row>
    <row r="790" spans="1:14">
      <c r="A790" s="2" t="s">
        <v>21</v>
      </c>
      <c r="B790" s="2" t="s">
        <v>3922</v>
      </c>
      <c r="C790" s="2" t="s">
        <v>3923</v>
      </c>
      <c r="D790" s="2" t="s">
        <v>2427</v>
      </c>
      <c r="E790" s="2" t="s">
        <v>628</v>
      </c>
      <c r="F790" s="2" t="s">
        <v>21</v>
      </c>
      <c r="G790" s="2" t="s">
        <v>3885</v>
      </c>
      <c r="H790" s="2" t="s">
        <v>2422</v>
      </c>
      <c r="I790" s="2" t="s">
        <v>21</v>
      </c>
      <c r="J790" s="2" t="s">
        <v>3337</v>
      </c>
      <c r="K790" s="2" t="s">
        <v>251</v>
      </c>
      <c r="L790" s="2" t="s">
        <v>2559</v>
      </c>
      <c r="M790" s="2">
        <v>178.466205</v>
      </c>
      <c r="N790" s="2">
        <v>-18.075831999999998</v>
      </c>
    </row>
    <row r="791" spans="1:14">
      <c r="A791" s="2" t="s">
        <v>21</v>
      </c>
      <c r="B791" s="2" t="s">
        <v>3924</v>
      </c>
      <c r="C791" s="2" t="s">
        <v>3925</v>
      </c>
      <c r="D791" s="2" t="s">
        <v>2408</v>
      </c>
      <c r="E791" s="2" t="s">
        <v>628</v>
      </c>
      <c r="F791" s="2" t="s">
        <v>671</v>
      </c>
      <c r="G791" s="2" t="s">
        <v>3890</v>
      </c>
      <c r="H791" s="2" t="s">
        <v>2422</v>
      </c>
      <c r="I791" s="2" t="s">
        <v>21</v>
      </c>
      <c r="J791" s="2" t="s">
        <v>3337</v>
      </c>
      <c r="K791" s="2" t="s">
        <v>251</v>
      </c>
      <c r="L791" s="2" t="s">
        <v>2559</v>
      </c>
      <c r="M791" s="2">
        <v>178.47205299999999</v>
      </c>
      <c r="N791" s="2">
        <v>-18.023078000000002</v>
      </c>
    </row>
    <row r="792" spans="1:14">
      <c r="A792" s="2" t="s">
        <v>21</v>
      </c>
      <c r="B792" s="2" t="s">
        <v>3926</v>
      </c>
      <c r="C792" s="2" t="s">
        <v>3927</v>
      </c>
      <c r="D792" s="2" t="s">
        <v>2427</v>
      </c>
      <c r="E792" s="2" t="s">
        <v>628</v>
      </c>
      <c r="F792" s="2" t="s">
        <v>21</v>
      </c>
      <c r="G792" s="2" t="s">
        <v>3885</v>
      </c>
      <c r="H792" s="2" t="s">
        <v>2422</v>
      </c>
      <c r="I792" s="2" t="s">
        <v>21</v>
      </c>
      <c r="J792" s="2" t="s">
        <v>3337</v>
      </c>
      <c r="K792" s="2" t="s">
        <v>251</v>
      </c>
      <c r="L792" s="2" t="s">
        <v>2559</v>
      </c>
      <c r="M792" s="2">
        <v>178.456335</v>
      </c>
      <c r="N792" s="2">
        <v>-18.079374000000001</v>
      </c>
    </row>
    <row r="793" spans="1:14">
      <c r="A793" s="2" t="s">
        <v>21</v>
      </c>
      <c r="B793" s="2" t="s">
        <v>2714</v>
      </c>
      <c r="C793" s="2" t="s">
        <v>3928</v>
      </c>
      <c r="D793" s="2" t="s">
        <v>2408</v>
      </c>
      <c r="E793" s="2" t="s">
        <v>628</v>
      </c>
      <c r="F793" s="2" t="s">
        <v>21</v>
      </c>
      <c r="G793" s="2" t="s">
        <v>3885</v>
      </c>
      <c r="H793" s="2" t="s">
        <v>2422</v>
      </c>
      <c r="I793" s="2" t="s">
        <v>21</v>
      </c>
      <c r="J793" s="2" t="s">
        <v>3337</v>
      </c>
      <c r="K793" s="2" t="s">
        <v>251</v>
      </c>
      <c r="L793" s="2" t="s">
        <v>2559</v>
      </c>
      <c r="M793" s="2">
        <v>178.441824</v>
      </c>
      <c r="N793" s="2">
        <v>-18.099710999999999</v>
      </c>
    </row>
    <row r="794" spans="1:14">
      <c r="A794" s="2" t="s">
        <v>21</v>
      </c>
      <c r="B794" s="2" t="s">
        <v>3929</v>
      </c>
      <c r="C794" s="2" t="s">
        <v>3930</v>
      </c>
      <c r="D794" s="2" t="s">
        <v>2427</v>
      </c>
      <c r="E794" s="2" t="s">
        <v>628</v>
      </c>
      <c r="F794" s="2" t="s">
        <v>21</v>
      </c>
      <c r="G794" s="2" t="s">
        <v>3885</v>
      </c>
      <c r="H794" s="2" t="s">
        <v>2422</v>
      </c>
      <c r="I794" s="2" t="s">
        <v>21</v>
      </c>
      <c r="J794" s="2" t="s">
        <v>3337</v>
      </c>
      <c r="K794" s="2" t="s">
        <v>251</v>
      </c>
      <c r="L794" s="2" t="s">
        <v>2559</v>
      </c>
      <c r="M794" s="2">
        <v>178.448329</v>
      </c>
      <c r="N794" s="2">
        <v>-18.086834</v>
      </c>
    </row>
    <row r="795" spans="1:14">
      <c r="A795" s="2" t="s">
        <v>21</v>
      </c>
      <c r="B795" s="2" t="s">
        <v>3931</v>
      </c>
      <c r="C795" s="2" t="s">
        <v>3932</v>
      </c>
      <c r="D795" s="2" t="s">
        <v>2427</v>
      </c>
      <c r="E795" s="2" t="s">
        <v>628</v>
      </c>
      <c r="F795" s="2" t="s">
        <v>21</v>
      </c>
      <c r="G795" s="2" t="s">
        <v>3885</v>
      </c>
      <c r="H795" s="2" t="s">
        <v>2422</v>
      </c>
      <c r="I795" s="2" t="s">
        <v>21</v>
      </c>
      <c r="J795" s="2" t="s">
        <v>3337</v>
      </c>
      <c r="K795" s="2" t="s">
        <v>251</v>
      </c>
      <c r="L795" s="2" t="s">
        <v>2559</v>
      </c>
      <c r="M795" s="2">
        <v>178.48702800000001</v>
      </c>
      <c r="N795" s="2">
        <v>-18.077684000000001</v>
      </c>
    </row>
    <row r="796" spans="1:14">
      <c r="A796" s="2" t="s">
        <v>21</v>
      </c>
      <c r="B796" s="2" t="s">
        <v>3933</v>
      </c>
      <c r="C796" s="2" t="s">
        <v>3934</v>
      </c>
      <c r="D796" s="2" t="s">
        <v>2427</v>
      </c>
      <c r="E796" s="2" t="s">
        <v>628</v>
      </c>
      <c r="F796" s="2" t="s">
        <v>21</v>
      </c>
      <c r="G796" s="2" t="s">
        <v>3885</v>
      </c>
      <c r="H796" s="2" t="s">
        <v>2422</v>
      </c>
      <c r="I796" s="2" t="s">
        <v>21</v>
      </c>
      <c r="J796" s="2" t="s">
        <v>3337</v>
      </c>
      <c r="K796" s="2" t="s">
        <v>251</v>
      </c>
      <c r="L796" s="2" t="s">
        <v>2559</v>
      </c>
      <c r="M796" s="2">
        <v>178.43631999999999</v>
      </c>
      <c r="N796" s="2">
        <v>-17.965692000000001</v>
      </c>
    </row>
    <row r="797" spans="1:14">
      <c r="A797" s="2" t="s">
        <v>21</v>
      </c>
      <c r="B797" s="2" t="s">
        <v>3935</v>
      </c>
      <c r="C797" s="2" t="s">
        <v>3936</v>
      </c>
      <c r="D797" s="2" t="s">
        <v>2427</v>
      </c>
      <c r="E797" s="2" t="s">
        <v>628</v>
      </c>
      <c r="F797" s="2" t="s">
        <v>21</v>
      </c>
      <c r="G797" s="2" t="s">
        <v>3885</v>
      </c>
      <c r="H797" s="2" t="s">
        <v>2422</v>
      </c>
      <c r="I797" s="2" t="s">
        <v>21</v>
      </c>
      <c r="J797" s="2" t="s">
        <v>3337</v>
      </c>
      <c r="K797" s="2" t="s">
        <v>251</v>
      </c>
      <c r="L797" s="2" t="s">
        <v>2559</v>
      </c>
      <c r="M797" s="2">
        <v>178.47492500000001</v>
      </c>
      <c r="N797" s="2">
        <v>-18.083804000000001</v>
      </c>
    </row>
    <row r="798" spans="1:14">
      <c r="A798" s="2" t="s">
        <v>21</v>
      </c>
      <c r="B798" s="2" t="s">
        <v>3937</v>
      </c>
      <c r="C798" s="2" t="s">
        <v>3938</v>
      </c>
      <c r="D798" s="2" t="s">
        <v>2427</v>
      </c>
      <c r="E798" s="2" t="s">
        <v>628</v>
      </c>
      <c r="F798" s="2" t="s">
        <v>21</v>
      </c>
      <c r="G798" s="2" t="s">
        <v>3885</v>
      </c>
      <c r="H798" s="2" t="s">
        <v>2422</v>
      </c>
      <c r="I798" s="2" t="s">
        <v>21</v>
      </c>
      <c r="J798" s="2" t="s">
        <v>3337</v>
      </c>
      <c r="K798" s="2" t="s">
        <v>251</v>
      </c>
      <c r="L798" s="2" t="s">
        <v>2559</v>
      </c>
      <c r="M798" s="2">
        <v>178.49331599999999</v>
      </c>
      <c r="N798" s="2">
        <v>-18.020323999999999</v>
      </c>
    </row>
    <row r="799" spans="1:14">
      <c r="A799" s="2" t="s">
        <v>21</v>
      </c>
      <c r="B799" s="2" t="s">
        <v>3939</v>
      </c>
      <c r="C799" s="2" t="s">
        <v>3940</v>
      </c>
      <c r="D799" s="2" t="s">
        <v>2427</v>
      </c>
      <c r="E799" s="2" t="s">
        <v>628</v>
      </c>
      <c r="F799" s="2" t="s">
        <v>21</v>
      </c>
      <c r="G799" s="2" t="s">
        <v>3885</v>
      </c>
      <c r="H799" s="2" t="s">
        <v>2422</v>
      </c>
      <c r="I799" s="2" t="s">
        <v>21</v>
      </c>
      <c r="J799" s="2" t="s">
        <v>3337</v>
      </c>
      <c r="K799" s="2" t="s">
        <v>251</v>
      </c>
      <c r="L799" s="2" t="s">
        <v>2559</v>
      </c>
      <c r="M799" s="2">
        <v>178.49386899999999</v>
      </c>
      <c r="N799" s="2">
        <v>-18.086637</v>
      </c>
    </row>
    <row r="800" spans="1:14">
      <c r="A800" s="2" t="s">
        <v>21</v>
      </c>
      <c r="B800" s="2" t="s">
        <v>3941</v>
      </c>
      <c r="C800" s="2" t="s">
        <v>3942</v>
      </c>
      <c r="D800" s="2" t="s">
        <v>2427</v>
      </c>
      <c r="E800" s="2" t="s">
        <v>628</v>
      </c>
      <c r="F800" s="2" t="s">
        <v>21</v>
      </c>
      <c r="G800" s="2" t="s">
        <v>3885</v>
      </c>
      <c r="H800" s="2" t="s">
        <v>2422</v>
      </c>
      <c r="I800" s="2" t="s">
        <v>21</v>
      </c>
      <c r="J800" s="2" t="s">
        <v>3337</v>
      </c>
      <c r="K800" s="2" t="s">
        <v>251</v>
      </c>
      <c r="L800" s="2" t="s">
        <v>2559</v>
      </c>
      <c r="M800" s="2">
        <v>178.421967</v>
      </c>
      <c r="N800" s="2">
        <v>-18.091145999999998</v>
      </c>
    </row>
    <row r="801" spans="1:14">
      <c r="A801" s="2" t="s">
        <v>21</v>
      </c>
      <c r="B801" s="2" t="s">
        <v>3943</v>
      </c>
      <c r="C801" s="2" t="s">
        <v>3944</v>
      </c>
      <c r="D801" s="2" t="s">
        <v>2408</v>
      </c>
      <c r="E801" s="2" t="s">
        <v>628</v>
      </c>
      <c r="F801" s="2" t="s">
        <v>21</v>
      </c>
      <c r="G801" s="2" t="s">
        <v>3885</v>
      </c>
      <c r="H801" s="2" t="s">
        <v>2422</v>
      </c>
      <c r="I801" s="2" t="s">
        <v>21</v>
      </c>
      <c r="J801" s="2" t="s">
        <v>3337</v>
      </c>
      <c r="K801" s="2" t="s">
        <v>251</v>
      </c>
      <c r="L801" s="2" t="s">
        <v>2559</v>
      </c>
      <c r="M801" s="2">
        <v>178.392931</v>
      </c>
      <c r="N801" s="2">
        <v>-17.978031999999999</v>
      </c>
    </row>
    <row r="802" spans="1:14">
      <c r="A802" s="2" t="s">
        <v>54</v>
      </c>
      <c r="B802" s="2" t="s">
        <v>3945</v>
      </c>
      <c r="C802" s="2" t="s">
        <v>3946</v>
      </c>
      <c r="D802" s="2" t="s">
        <v>2408</v>
      </c>
      <c r="E802" s="2" t="s">
        <v>591</v>
      </c>
      <c r="F802" s="2" t="s">
        <v>54</v>
      </c>
      <c r="G802" s="2" t="s">
        <v>3947</v>
      </c>
      <c r="H802" s="2" t="s">
        <v>3948</v>
      </c>
      <c r="I802" s="2" t="s">
        <v>26</v>
      </c>
      <c r="J802" s="2" t="s">
        <v>3754</v>
      </c>
      <c r="K802" s="2" t="s">
        <v>243</v>
      </c>
      <c r="L802" s="2" t="s">
        <v>2549</v>
      </c>
      <c r="M802" s="2">
        <v>178.53039999999999</v>
      </c>
      <c r="N802" s="2">
        <v>-18.844415000000001</v>
      </c>
    </row>
    <row r="803" spans="1:14">
      <c r="A803" s="2" t="s">
        <v>54</v>
      </c>
      <c r="B803" s="2" t="s">
        <v>634</v>
      </c>
      <c r="C803" s="2" t="s">
        <v>3949</v>
      </c>
      <c r="D803" s="2" t="s">
        <v>2427</v>
      </c>
      <c r="E803" s="2" t="s">
        <v>591</v>
      </c>
      <c r="F803" s="2" t="s">
        <v>54</v>
      </c>
      <c r="G803" s="2" t="s">
        <v>3947</v>
      </c>
      <c r="H803" s="2" t="s">
        <v>26</v>
      </c>
      <c r="I803" s="2" t="s">
        <v>26</v>
      </c>
      <c r="J803" s="2" t="s">
        <v>3754</v>
      </c>
      <c r="K803" s="2" t="s">
        <v>243</v>
      </c>
      <c r="L803" s="2" t="s">
        <v>2549</v>
      </c>
      <c r="M803" s="2">
        <v>178.43993599999999</v>
      </c>
      <c r="N803" s="2">
        <v>-19.018497</v>
      </c>
    </row>
    <row r="804" spans="1:14">
      <c r="A804" s="2" t="s">
        <v>54</v>
      </c>
      <c r="B804" s="2" t="s">
        <v>3950</v>
      </c>
      <c r="C804" s="2" t="s">
        <v>3951</v>
      </c>
      <c r="D804" s="2" t="s">
        <v>2408</v>
      </c>
      <c r="E804" s="2" t="s">
        <v>591</v>
      </c>
      <c r="F804" s="2" t="s">
        <v>54</v>
      </c>
      <c r="G804" s="2" t="s">
        <v>3947</v>
      </c>
      <c r="H804" s="2" t="s">
        <v>3950</v>
      </c>
      <c r="I804" s="2" t="s">
        <v>26</v>
      </c>
      <c r="J804" s="2" t="s">
        <v>3754</v>
      </c>
      <c r="K804" s="2" t="s">
        <v>243</v>
      </c>
      <c r="L804" s="2" t="s">
        <v>2549</v>
      </c>
      <c r="M804" s="2">
        <v>178.522042</v>
      </c>
      <c r="N804" s="2">
        <v>-18.760161</v>
      </c>
    </row>
    <row r="805" spans="1:14">
      <c r="A805" s="2" t="s">
        <v>54</v>
      </c>
      <c r="B805" s="2" t="s">
        <v>3952</v>
      </c>
      <c r="C805" s="2" t="s">
        <v>3953</v>
      </c>
      <c r="D805" s="2" t="s">
        <v>2427</v>
      </c>
      <c r="E805" s="2" t="s">
        <v>591</v>
      </c>
      <c r="F805" s="2" t="s">
        <v>54</v>
      </c>
      <c r="G805" s="2" t="s">
        <v>3947</v>
      </c>
      <c r="H805" s="2" t="s">
        <v>26</v>
      </c>
      <c r="I805" s="2" t="s">
        <v>26</v>
      </c>
      <c r="J805" s="2" t="s">
        <v>3754</v>
      </c>
      <c r="K805" s="2" t="s">
        <v>243</v>
      </c>
      <c r="L805" s="2" t="s">
        <v>2549</v>
      </c>
      <c r="M805" s="2">
        <v>178.47763699999999</v>
      </c>
      <c r="N805" s="2">
        <v>-18.991358000000002</v>
      </c>
    </row>
    <row r="806" spans="1:14">
      <c r="A806" s="2" t="s">
        <v>54</v>
      </c>
      <c r="B806" s="2" t="s">
        <v>3954</v>
      </c>
      <c r="C806" s="2" t="s">
        <v>3955</v>
      </c>
      <c r="D806" s="2" t="s">
        <v>2427</v>
      </c>
      <c r="E806" s="2" t="s">
        <v>591</v>
      </c>
      <c r="F806" s="2" t="s">
        <v>54</v>
      </c>
      <c r="G806" s="2" t="s">
        <v>3947</v>
      </c>
      <c r="H806" s="2" t="s">
        <v>26</v>
      </c>
      <c r="I806" s="2" t="s">
        <v>26</v>
      </c>
      <c r="J806" s="2" t="s">
        <v>3754</v>
      </c>
      <c r="K806" s="2" t="s">
        <v>243</v>
      </c>
      <c r="L806" s="2" t="s">
        <v>2549</v>
      </c>
      <c r="M806" s="2">
        <v>178.48495299999999</v>
      </c>
      <c r="N806" s="2">
        <v>-18.999101</v>
      </c>
    </row>
    <row r="807" spans="1:14">
      <c r="A807" s="2" t="s">
        <v>54</v>
      </c>
      <c r="B807" s="2" t="s">
        <v>3956</v>
      </c>
      <c r="C807" s="2" t="s">
        <v>3957</v>
      </c>
      <c r="D807" s="2" t="s">
        <v>2427</v>
      </c>
      <c r="E807" s="2" t="s">
        <v>591</v>
      </c>
      <c r="F807" s="2" t="s">
        <v>54</v>
      </c>
      <c r="G807" s="2" t="s">
        <v>3947</v>
      </c>
      <c r="H807" s="2" t="s">
        <v>58</v>
      </c>
      <c r="I807" s="2" t="s">
        <v>26</v>
      </c>
      <c r="J807" s="2" t="s">
        <v>3754</v>
      </c>
      <c r="K807" s="2" t="s">
        <v>243</v>
      </c>
      <c r="L807" s="2" t="s">
        <v>2549</v>
      </c>
      <c r="M807" s="2">
        <v>178.50216800000001</v>
      </c>
      <c r="N807" s="2">
        <v>-18.915153</v>
      </c>
    </row>
    <row r="808" spans="1:14">
      <c r="A808" s="2" t="s">
        <v>54</v>
      </c>
      <c r="B808" s="2" t="s">
        <v>3958</v>
      </c>
      <c r="C808" s="2" t="s">
        <v>3959</v>
      </c>
      <c r="D808" s="2" t="s">
        <v>2427</v>
      </c>
      <c r="E808" s="2" t="s">
        <v>591</v>
      </c>
      <c r="F808" s="2" t="s">
        <v>54</v>
      </c>
      <c r="G808" s="2" t="s">
        <v>3947</v>
      </c>
      <c r="H808" s="2" t="s">
        <v>3950</v>
      </c>
      <c r="I808" s="2" t="s">
        <v>26</v>
      </c>
      <c r="J808" s="2" t="s">
        <v>3754</v>
      </c>
      <c r="K808" s="2" t="s">
        <v>243</v>
      </c>
      <c r="L808" s="2" t="s">
        <v>2549</v>
      </c>
      <c r="M808" s="2">
        <v>178.522448</v>
      </c>
      <c r="N808" s="2">
        <v>-18.765516000000002</v>
      </c>
    </row>
    <row r="809" spans="1:14">
      <c r="A809" s="2" t="s">
        <v>54</v>
      </c>
      <c r="B809" s="2" t="s">
        <v>3960</v>
      </c>
      <c r="C809" s="2" t="s">
        <v>3961</v>
      </c>
      <c r="D809" s="2" t="s">
        <v>2408</v>
      </c>
      <c r="E809" s="2" t="s">
        <v>591</v>
      </c>
      <c r="F809" s="2" t="s">
        <v>54</v>
      </c>
      <c r="G809" s="2" t="s">
        <v>3947</v>
      </c>
      <c r="H809" s="2" t="s">
        <v>26</v>
      </c>
      <c r="I809" s="2" t="s">
        <v>26</v>
      </c>
      <c r="J809" s="2" t="s">
        <v>3754</v>
      </c>
      <c r="K809" s="2" t="s">
        <v>243</v>
      </c>
      <c r="L809" s="2" t="s">
        <v>2549</v>
      </c>
      <c r="M809" s="2">
        <v>178.41306700000001</v>
      </c>
      <c r="N809" s="2">
        <v>-18.970101</v>
      </c>
    </row>
    <row r="810" spans="1:14">
      <c r="A810" s="2" t="s">
        <v>54</v>
      </c>
      <c r="B810" s="2" t="s">
        <v>3962</v>
      </c>
      <c r="C810" s="2" t="s">
        <v>3963</v>
      </c>
      <c r="D810" s="2" t="s">
        <v>2427</v>
      </c>
      <c r="E810" s="2" t="s">
        <v>591</v>
      </c>
      <c r="F810" s="2" t="s">
        <v>54</v>
      </c>
      <c r="G810" s="2" t="s">
        <v>3947</v>
      </c>
      <c r="H810" s="2" t="s">
        <v>26</v>
      </c>
      <c r="I810" s="2" t="s">
        <v>26</v>
      </c>
      <c r="J810" s="2" t="s">
        <v>3754</v>
      </c>
      <c r="K810" s="2" t="s">
        <v>243</v>
      </c>
      <c r="L810" s="2" t="s">
        <v>2549</v>
      </c>
      <c r="M810" s="2">
        <v>178.40731700000001</v>
      </c>
      <c r="N810" s="2">
        <v>-18.948682000000002</v>
      </c>
    </row>
    <row r="811" spans="1:14">
      <c r="A811" s="2" t="s">
        <v>54</v>
      </c>
      <c r="B811" s="2" t="s">
        <v>118</v>
      </c>
      <c r="C811" s="2" t="s">
        <v>3964</v>
      </c>
      <c r="D811" s="2" t="s">
        <v>2427</v>
      </c>
      <c r="E811" s="2" t="s">
        <v>591</v>
      </c>
      <c r="F811" s="2" t="s">
        <v>54</v>
      </c>
      <c r="G811" s="2" t="s">
        <v>3947</v>
      </c>
      <c r="H811" s="2" t="s">
        <v>26</v>
      </c>
      <c r="I811" s="2" t="s">
        <v>26</v>
      </c>
      <c r="J811" s="2" t="s">
        <v>3754</v>
      </c>
      <c r="K811" s="2" t="s">
        <v>243</v>
      </c>
      <c r="L811" s="2" t="s">
        <v>2549</v>
      </c>
      <c r="M811" s="2">
        <v>178.40224000000001</v>
      </c>
      <c r="N811" s="2">
        <v>-19.018032000000002</v>
      </c>
    </row>
    <row r="812" spans="1:14">
      <c r="A812" s="2" t="s">
        <v>54</v>
      </c>
      <c r="B812" s="2" t="s">
        <v>3965</v>
      </c>
      <c r="C812" s="2" t="s">
        <v>3966</v>
      </c>
      <c r="D812" s="2" t="s">
        <v>2427</v>
      </c>
      <c r="E812" s="2" t="s">
        <v>591</v>
      </c>
      <c r="F812" s="2" t="s">
        <v>54</v>
      </c>
      <c r="G812" s="2" t="s">
        <v>3947</v>
      </c>
      <c r="H812" s="2" t="s">
        <v>58</v>
      </c>
      <c r="I812" s="2" t="s">
        <v>26</v>
      </c>
      <c r="J812" s="2" t="s">
        <v>3754</v>
      </c>
      <c r="K812" s="2" t="s">
        <v>243</v>
      </c>
      <c r="L812" s="2" t="s">
        <v>2549</v>
      </c>
      <c r="M812" s="2">
        <v>178.465439</v>
      </c>
      <c r="N812" s="2">
        <v>-18.921475000000001</v>
      </c>
    </row>
    <row r="813" spans="1:14">
      <c r="A813" s="2" t="s">
        <v>54</v>
      </c>
      <c r="B813" s="2" t="s">
        <v>3967</v>
      </c>
      <c r="C813" s="2" t="s">
        <v>3968</v>
      </c>
      <c r="D813" s="2" t="s">
        <v>2427</v>
      </c>
      <c r="E813" s="2" t="s">
        <v>591</v>
      </c>
      <c r="F813" s="2" t="s">
        <v>54</v>
      </c>
      <c r="G813" s="2" t="s">
        <v>3947</v>
      </c>
      <c r="H813" s="2" t="s">
        <v>26</v>
      </c>
      <c r="I813" s="2" t="s">
        <v>26</v>
      </c>
      <c r="J813" s="2" t="s">
        <v>3754</v>
      </c>
      <c r="K813" s="2" t="s">
        <v>243</v>
      </c>
      <c r="L813" s="2" t="s">
        <v>2549</v>
      </c>
      <c r="M813" s="2">
        <v>178.41107199999999</v>
      </c>
      <c r="N813" s="2">
        <v>-19.017765000000001</v>
      </c>
    </row>
    <row r="814" spans="1:14">
      <c r="A814" s="2" t="s">
        <v>54</v>
      </c>
      <c r="B814" s="2" t="s">
        <v>124</v>
      </c>
      <c r="C814" s="2" t="s">
        <v>3969</v>
      </c>
      <c r="D814" s="2" t="s">
        <v>2408</v>
      </c>
      <c r="E814" s="2" t="s">
        <v>591</v>
      </c>
      <c r="F814" s="2" t="s">
        <v>54</v>
      </c>
      <c r="G814" s="2" t="s">
        <v>3947</v>
      </c>
      <c r="H814" s="2" t="s">
        <v>26</v>
      </c>
      <c r="I814" s="2" t="s">
        <v>26</v>
      </c>
      <c r="J814" s="2" t="s">
        <v>3754</v>
      </c>
      <c r="K814" s="2" t="s">
        <v>243</v>
      </c>
      <c r="L814" s="2" t="s">
        <v>2549</v>
      </c>
      <c r="M814" s="2">
        <v>178.40724800000001</v>
      </c>
      <c r="N814" s="2">
        <v>-18.983445</v>
      </c>
    </row>
    <row r="815" spans="1:14">
      <c r="A815" s="2" t="s">
        <v>54</v>
      </c>
      <c r="B815" s="2" t="s">
        <v>3970</v>
      </c>
      <c r="C815" s="2" t="s">
        <v>3971</v>
      </c>
      <c r="D815" s="2" t="s">
        <v>2427</v>
      </c>
      <c r="E815" s="2" t="s">
        <v>591</v>
      </c>
      <c r="F815" s="2" t="s">
        <v>54</v>
      </c>
      <c r="G815" s="2" t="s">
        <v>3947</v>
      </c>
      <c r="H815" s="2" t="s">
        <v>26</v>
      </c>
      <c r="I815" s="2" t="s">
        <v>26</v>
      </c>
      <c r="J815" s="2" t="s">
        <v>3754</v>
      </c>
      <c r="K815" s="2" t="s">
        <v>243</v>
      </c>
      <c r="L815" s="2" t="s">
        <v>2549</v>
      </c>
      <c r="M815" s="2">
        <v>178.40382399999999</v>
      </c>
      <c r="N815" s="2">
        <v>-19.021601</v>
      </c>
    </row>
    <row r="816" spans="1:14">
      <c r="A816" s="2" t="s">
        <v>54</v>
      </c>
      <c r="B816" s="2" t="s">
        <v>154</v>
      </c>
      <c r="C816" s="2" t="s">
        <v>3972</v>
      </c>
      <c r="D816" s="2" t="s">
        <v>2408</v>
      </c>
      <c r="E816" s="2" t="s">
        <v>591</v>
      </c>
      <c r="F816" s="2" t="s">
        <v>54</v>
      </c>
      <c r="G816" s="2" t="s">
        <v>3947</v>
      </c>
      <c r="H816" s="2" t="s">
        <v>58</v>
      </c>
      <c r="I816" s="2" t="s">
        <v>26</v>
      </c>
      <c r="J816" s="2" t="s">
        <v>3754</v>
      </c>
      <c r="K816" s="2" t="s">
        <v>243</v>
      </c>
      <c r="L816" s="2" t="s">
        <v>2549</v>
      </c>
      <c r="M816" s="2">
        <v>178.46954500000001</v>
      </c>
      <c r="N816" s="2">
        <v>-18.890032000000001</v>
      </c>
    </row>
    <row r="817" spans="1:14">
      <c r="A817" s="2" t="s">
        <v>54</v>
      </c>
      <c r="B817" s="2" t="s">
        <v>155</v>
      </c>
      <c r="C817" s="2" t="s">
        <v>3973</v>
      </c>
      <c r="D817" s="2" t="s">
        <v>2427</v>
      </c>
      <c r="E817" s="2" t="s">
        <v>591</v>
      </c>
      <c r="F817" s="2" t="s">
        <v>54</v>
      </c>
      <c r="G817" s="2" t="s">
        <v>3947</v>
      </c>
      <c r="H817" s="2" t="s">
        <v>26</v>
      </c>
      <c r="I817" s="2" t="s">
        <v>26</v>
      </c>
      <c r="J817" s="2" t="s">
        <v>3754</v>
      </c>
      <c r="K817" s="2" t="s">
        <v>243</v>
      </c>
      <c r="L817" s="2" t="s">
        <v>2549</v>
      </c>
      <c r="M817" s="2">
        <v>178.47233600000001</v>
      </c>
      <c r="N817" s="2">
        <v>-19.010387999999999</v>
      </c>
    </row>
    <row r="818" spans="1:14">
      <c r="A818" s="2" t="s">
        <v>54</v>
      </c>
      <c r="B818" s="2" t="s">
        <v>3974</v>
      </c>
      <c r="C818" s="2" t="s">
        <v>3975</v>
      </c>
      <c r="D818" s="2" t="s">
        <v>2408</v>
      </c>
      <c r="E818" s="2" t="s">
        <v>591</v>
      </c>
      <c r="F818" s="2" t="s">
        <v>54</v>
      </c>
      <c r="G818" s="2" t="s">
        <v>3947</v>
      </c>
      <c r="H818" s="2" t="s">
        <v>26</v>
      </c>
      <c r="I818" s="2" t="s">
        <v>26</v>
      </c>
      <c r="J818" s="2" t="s">
        <v>3754</v>
      </c>
      <c r="K818" s="2" t="s">
        <v>243</v>
      </c>
      <c r="L818" s="2" t="s">
        <v>2549</v>
      </c>
      <c r="M818" s="2">
        <v>178.46439599999999</v>
      </c>
      <c r="N818" s="2">
        <v>-18.998175</v>
      </c>
    </row>
    <row r="819" spans="1:14">
      <c r="A819" s="2" t="s">
        <v>54</v>
      </c>
      <c r="B819" s="2" t="s">
        <v>3976</v>
      </c>
      <c r="C819" s="2" t="s">
        <v>3977</v>
      </c>
      <c r="D819" s="2" t="s">
        <v>2427</v>
      </c>
      <c r="E819" s="2" t="s">
        <v>591</v>
      </c>
      <c r="F819" s="2" t="s">
        <v>54</v>
      </c>
      <c r="G819" s="2" t="s">
        <v>3947</v>
      </c>
      <c r="H819" s="2" t="s">
        <v>58</v>
      </c>
      <c r="I819" s="2" t="s">
        <v>26</v>
      </c>
      <c r="J819" s="2" t="s">
        <v>3754</v>
      </c>
      <c r="K819" s="2" t="s">
        <v>243</v>
      </c>
      <c r="L819" s="2" t="s">
        <v>2549</v>
      </c>
      <c r="M819" s="2">
        <v>178.49019799999999</v>
      </c>
      <c r="N819" s="2">
        <v>-18.934847999999999</v>
      </c>
    </row>
    <row r="820" spans="1:14">
      <c r="A820" s="2" t="s">
        <v>54</v>
      </c>
      <c r="B820" s="2" t="s">
        <v>3978</v>
      </c>
      <c r="C820" s="2" t="s">
        <v>3979</v>
      </c>
      <c r="D820" s="2" t="s">
        <v>2427</v>
      </c>
      <c r="E820" s="2" t="s">
        <v>591</v>
      </c>
      <c r="F820" s="2" t="s">
        <v>54</v>
      </c>
      <c r="G820" s="2" t="s">
        <v>3947</v>
      </c>
      <c r="H820" s="2" t="s">
        <v>58</v>
      </c>
      <c r="I820" s="2" t="s">
        <v>26</v>
      </c>
      <c r="J820" s="2" t="s">
        <v>3754</v>
      </c>
      <c r="K820" s="2" t="s">
        <v>243</v>
      </c>
      <c r="L820" s="2" t="s">
        <v>2549</v>
      </c>
      <c r="M820" s="2">
        <v>178.48988</v>
      </c>
      <c r="N820" s="2">
        <v>-18.87379</v>
      </c>
    </row>
    <row r="821" spans="1:14">
      <c r="A821" s="2" t="s">
        <v>54</v>
      </c>
      <c r="B821" s="2" t="s">
        <v>3980</v>
      </c>
      <c r="C821" s="2" t="s">
        <v>3981</v>
      </c>
      <c r="D821" s="2" t="s">
        <v>2427</v>
      </c>
      <c r="E821" s="2" t="s">
        <v>591</v>
      </c>
      <c r="F821" s="2" t="s">
        <v>54</v>
      </c>
      <c r="G821" s="2" t="s">
        <v>3947</v>
      </c>
      <c r="H821" s="2" t="s">
        <v>26</v>
      </c>
      <c r="I821" s="2" t="s">
        <v>26</v>
      </c>
      <c r="J821" s="2" t="s">
        <v>3754</v>
      </c>
      <c r="K821" s="2" t="s">
        <v>243</v>
      </c>
      <c r="L821" s="2" t="s">
        <v>2549</v>
      </c>
      <c r="M821" s="2">
        <v>178.42559900000001</v>
      </c>
      <c r="N821" s="2">
        <v>-18.965536</v>
      </c>
    </row>
    <row r="822" spans="1:14">
      <c r="A822" s="2" t="s">
        <v>54</v>
      </c>
      <c r="B822" s="2" t="s">
        <v>3982</v>
      </c>
      <c r="C822" s="2" t="s">
        <v>3983</v>
      </c>
      <c r="D822" s="2" t="s">
        <v>2427</v>
      </c>
      <c r="E822" s="2" t="s">
        <v>591</v>
      </c>
      <c r="F822" s="2" t="s">
        <v>54</v>
      </c>
      <c r="G822" s="2" t="s">
        <v>3947</v>
      </c>
      <c r="H822" s="2" t="s">
        <v>26</v>
      </c>
      <c r="I822" s="2" t="s">
        <v>26</v>
      </c>
      <c r="J822" s="2" t="s">
        <v>3754</v>
      </c>
      <c r="K822" s="2" t="s">
        <v>243</v>
      </c>
      <c r="L822" s="2" t="s">
        <v>2549</v>
      </c>
      <c r="M822" s="2">
        <v>178.44629699999999</v>
      </c>
      <c r="N822" s="2">
        <v>-19.013043</v>
      </c>
    </row>
    <row r="823" spans="1:14">
      <c r="A823" s="2" t="s">
        <v>54</v>
      </c>
      <c r="B823" s="2" t="s">
        <v>3984</v>
      </c>
      <c r="C823" s="2" t="s">
        <v>3985</v>
      </c>
      <c r="D823" s="2" t="s">
        <v>2427</v>
      </c>
      <c r="E823" s="2" t="s">
        <v>591</v>
      </c>
      <c r="F823" s="2" t="s">
        <v>54</v>
      </c>
      <c r="G823" s="2" t="s">
        <v>3947</v>
      </c>
      <c r="H823" s="2" t="s">
        <v>26</v>
      </c>
      <c r="I823" s="2" t="s">
        <v>26</v>
      </c>
      <c r="J823" s="2" t="s">
        <v>3754</v>
      </c>
      <c r="K823" s="2" t="s">
        <v>243</v>
      </c>
      <c r="L823" s="2" t="s">
        <v>2549</v>
      </c>
      <c r="M823" s="2">
        <v>178.41419400000001</v>
      </c>
      <c r="N823" s="2">
        <v>-18.950980000000001</v>
      </c>
    </row>
    <row r="824" spans="1:14">
      <c r="A824" s="2" t="s">
        <v>54</v>
      </c>
      <c r="B824" s="2" t="s">
        <v>3986</v>
      </c>
      <c r="C824" s="2" t="s">
        <v>3987</v>
      </c>
      <c r="D824" s="2" t="s">
        <v>2427</v>
      </c>
      <c r="E824" s="2" t="s">
        <v>591</v>
      </c>
      <c r="F824" s="2" t="s">
        <v>54</v>
      </c>
      <c r="G824" s="2" t="s">
        <v>3947</v>
      </c>
      <c r="H824" s="2" t="s">
        <v>58</v>
      </c>
      <c r="I824" s="2" t="s">
        <v>26</v>
      </c>
      <c r="J824" s="2" t="s">
        <v>3754</v>
      </c>
      <c r="K824" s="2" t="s">
        <v>243</v>
      </c>
      <c r="L824" s="2" t="s">
        <v>2549</v>
      </c>
      <c r="M824" s="2">
        <v>178.479816</v>
      </c>
      <c r="N824" s="2">
        <v>-18.933816</v>
      </c>
    </row>
    <row r="825" spans="1:14">
      <c r="A825" s="2" t="s">
        <v>54</v>
      </c>
      <c r="B825" s="2" t="s">
        <v>3988</v>
      </c>
      <c r="C825" s="2" t="s">
        <v>3989</v>
      </c>
      <c r="D825" s="2" t="s">
        <v>2427</v>
      </c>
      <c r="E825" s="2" t="s">
        <v>591</v>
      </c>
      <c r="F825" s="2" t="s">
        <v>54</v>
      </c>
      <c r="G825" s="2" t="s">
        <v>3947</v>
      </c>
      <c r="H825" s="2" t="s">
        <v>26</v>
      </c>
      <c r="I825" s="2" t="s">
        <v>26</v>
      </c>
      <c r="J825" s="2" t="s">
        <v>3754</v>
      </c>
      <c r="K825" s="2" t="s">
        <v>243</v>
      </c>
      <c r="L825" s="2" t="s">
        <v>2549</v>
      </c>
      <c r="M825" s="2">
        <v>178.42762400000001</v>
      </c>
      <c r="N825" s="2">
        <v>-18.963614</v>
      </c>
    </row>
    <row r="826" spans="1:14">
      <c r="A826" s="2" t="s">
        <v>54</v>
      </c>
      <c r="B826" s="2" t="s">
        <v>3990</v>
      </c>
      <c r="C826" s="2" t="s">
        <v>3991</v>
      </c>
      <c r="D826" s="2" t="s">
        <v>2427</v>
      </c>
      <c r="E826" s="2" t="s">
        <v>591</v>
      </c>
      <c r="F826" s="2" t="s">
        <v>54</v>
      </c>
      <c r="G826" s="2" t="s">
        <v>3947</v>
      </c>
      <c r="H826" s="2" t="s">
        <v>58</v>
      </c>
      <c r="I826" s="2" t="s">
        <v>26</v>
      </c>
      <c r="J826" s="2" t="s">
        <v>3754</v>
      </c>
      <c r="K826" s="2" t="s">
        <v>243</v>
      </c>
      <c r="L826" s="2" t="s">
        <v>2549</v>
      </c>
      <c r="M826" s="2">
        <v>178.49104199999999</v>
      </c>
      <c r="N826" s="2">
        <v>-18.921354000000001</v>
      </c>
    </row>
    <row r="827" spans="1:14">
      <c r="A827" s="2" t="s">
        <v>54</v>
      </c>
      <c r="B827" s="2" t="s">
        <v>3992</v>
      </c>
      <c r="C827" s="2" t="s">
        <v>3993</v>
      </c>
      <c r="D827" s="2" t="s">
        <v>2427</v>
      </c>
      <c r="E827" s="2" t="s">
        <v>591</v>
      </c>
      <c r="F827" s="2" t="s">
        <v>54</v>
      </c>
      <c r="G827" s="2" t="s">
        <v>3947</v>
      </c>
      <c r="H827" s="2" t="s">
        <v>26</v>
      </c>
      <c r="I827" s="2" t="s">
        <v>26</v>
      </c>
      <c r="J827" s="2" t="s">
        <v>3754</v>
      </c>
      <c r="K827" s="2" t="s">
        <v>243</v>
      </c>
      <c r="L827" s="2" t="s">
        <v>2549</v>
      </c>
      <c r="M827" s="2">
        <v>178.41635400000001</v>
      </c>
      <c r="N827" s="2">
        <v>-18.967261000000001</v>
      </c>
    </row>
    <row r="828" spans="1:14">
      <c r="A828" s="2" t="s">
        <v>54</v>
      </c>
      <c r="B828" s="2" t="s">
        <v>3994</v>
      </c>
      <c r="C828" s="2" t="s">
        <v>3995</v>
      </c>
      <c r="D828" s="2" t="s">
        <v>2427</v>
      </c>
      <c r="E828" s="2" t="s">
        <v>591</v>
      </c>
      <c r="F828" s="2" t="s">
        <v>54</v>
      </c>
      <c r="G828" s="2" t="s">
        <v>3947</v>
      </c>
      <c r="H828" s="2" t="s">
        <v>26</v>
      </c>
      <c r="I828" s="2" t="s">
        <v>26</v>
      </c>
      <c r="J828" s="2" t="s">
        <v>3754</v>
      </c>
      <c r="K828" s="2" t="s">
        <v>243</v>
      </c>
      <c r="L828" s="2" t="s">
        <v>2549</v>
      </c>
      <c r="M828" s="2">
        <v>178.483788</v>
      </c>
      <c r="N828" s="2">
        <v>-18.997868</v>
      </c>
    </row>
    <row r="829" spans="1:14">
      <c r="A829" s="2" t="s">
        <v>54</v>
      </c>
      <c r="B829" s="2" t="s">
        <v>3605</v>
      </c>
      <c r="C829" s="2" t="s">
        <v>3996</v>
      </c>
      <c r="D829" s="2" t="s">
        <v>2427</v>
      </c>
      <c r="E829" s="2" t="s">
        <v>591</v>
      </c>
      <c r="F829" s="2" t="s">
        <v>54</v>
      </c>
      <c r="G829" s="2" t="s">
        <v>3947</v>
      </c>
      <c r="H829" s="2" t="s">
        <v>26</v>
      </c>
      <c r="I829" s="2" t="s">
        <v>26</v>
      </c>
      <c r="J829" s="2" t="s">
        <v>3754</v>
      </c>
      <c r="K829" s="2" t="s">
        <v>243</v>
      </c>
      <c r="L829" s="2" t="s">
        <v>2549</v>
      </c>
      <c r="M829" s="2">
        <v>178.425881</v>
      </c>
      <c r="N829" s="2">
        <v>-18.968146999999998</v>
      </c>
    </row>
    <row r="830" spans="1:14">
      <c r="A830" s="2" t="s">
        <v>54</v>
      </c>
      <c r="B830" s="2" t="s">
        <v>3997</v>
      </c>
      <c r="C830" s="2" t="s">
        <v>3998</v>
      </c>
      <c r="D830" s="2" t="s">
        <v>2427</v>
      </c>
      <c r="E830" s="2" t="s">
        <v>591</v>
      </c>
      <c r="F830" s="2" t="s">
        <v>54</v>
      </c>
      <c r="G830" s="2" t="s">
        <v>3947</v>
      </c>
      <c r="H830" s="2" t="s">
        <v>26</v>
      </c>
      <c r="I830" s="2" t="s">
        <v>26</v>
      </c>
      <c r="J830" s="2" t="s">
        <v>3754</v>
      </c>
      <c r="K830" s="2" t="s">
        <v>243</v>
      </c>
      <c r="L830" s="2" t="s">
        <v>2549</v>
      </c>
      <c r="M830" s="2">
        <v>178.433537</v>
      </c>
      <c r="N830" s="2">
        <v>-19.018699999999999</v>
      </c>
    </row>
    <row r="831" spans="1:14">
      <c r="A831" s="2" t="s">
        <v>54</v>
      </c>
      <c r="B831" s="2" t="s">
        <v>3999</v>
      </c>
      <c r="C831" s="2" t="s">
        <v>4000</v>
      </c>
      <c r="D831" s="2" t="s">
        <v>2427</v>
      </c>
      <c r="E831" s="2" t="s">
        <v>591</v>
      </c>
      <c r="F831" s="2" t="s">
        <v>54</v>
      </c>
      <c r="G831" s="2" t="s">
        <v>3947</v>
      </c>
      <c r="H831" s="2" t="s">
        <v>58</v>
      </c>
      <c r="I831" s="2" t="s">
        <v>26</v>
      </c>
      <c r="J831" s="2" t="s">
        <v>3754</v>
      </c>
      <c r="K831" s="2" t="s">
        <v>243</v>
      </c>
      <c r="L831" s="2" t="s">
        <v>2549</v>
      </c>
      <c r="M831" s="2">
        <v>178.46115499999999</v>
      </c>
      <c r="N831" s="2">
        <v>-18.920096000000001</v>
      </c>
    </row>
    <row r="832" spans="1:14">
      <c r="A832" s="2" t="s">
        <v>54</v>
      </c>
      <c r="B832" s="2" t="s">
        <v>4001</v>
      </c>
      <c r="C832" s="2" t="s">
        <v>4002</v>
      </c>
      <c r="D832" s="2" t="s">
        <v>2408</v>
      </c>
      <c r="E832" s="2" t="s">
        <v>591</v>
      </c>
      <c r="F832" s="2" t="s">
        <v>54</v>
      </c>
      <c r="G832" s="2" t="s">
        <v>3947</v>
      </c>
      <c r="H832" s="2" t="s">
        <v>26</v>
      </c>
      <c r="I832" s="2" t="s">
        <v>26</v>
      </c>
      <c r="J832" s="2" t="s">
        <v>3754</v>
      </c>
      <c r="K832" s="2" t="s">
        <v>243</v>
      </c>
      <c r="L832" s="2" t="s">
        <v>2549</v>
      </c>
      <c r="M832" s="2">
        <v>178.377915</v>
      </c>
      <c r="N832" s="2">
        <v>-18.953092999999999</v>
      </c>
    </row>
    <row r="833" spans="1:14">
      <c r="A833" s="2" t="s">
        <v>54</v>
      </c>
      <c r="B833" s="2" t="s">
        <v>160</v>
      </c>
      <c r="C833" s="2" t="s">
        <v>4003</v>
      </c>
      <c r="D833" s="2" t="s">
        <v>2427</v>
      </c>
      <c r="E833" s="2" t="s">
        <v>591</v>
      </c>
      <c r="F833" s="2" t="s">
        <v>54</v>
      </c>
      <c r="G833" s="2" t="s">
        <v>3947</v>
      </c>
      <c r="H833" s="2" t="s">
        <v>26</v>
      </c>
      <c r="I833" s="2" t="s">
        <v>26</v>
      </c>
      <c r="J833" s="2" t="s">
        <v>3754</v>
      </c>
      <c r="K833" s="2" t="s">
        <v>243</v>
      </c>
      <c r="L833" s="2" t="s">
        <v>2549</v>
      </c>
      <c r="M833" s="2">
        <v>178.47581700000001</v>
      </c>
      <c r="N833" s="2">
        <v>-18.985966999999999</v>
      </c>
    </row>
    <row r="834" spans="1:14">
      <c r="A834" s="2" t="s">
        <v>54</v>
      </c>
      <c r="B834" s="2" t="s">
        <v>160</v>
      </c>
      <c r="C834" s="2" t="s">
        <v>4004</v>
      </c>
      <c r="D834" s="2" t="s">
        <v>2408</v>
      </c>
      <c r="E834" s="2" t="s">
        <v>591</v>
      </c>
      <c r="F834" s="2" t="s">
        <v>54</v>
      </c>
      <c r="G834" s="2" t="s">
        <v>3947</v>
      </c>
      <c r="H834" s="2" t="s">
        <v>26</v>
      </c>
      <c r="I834" s="2" t="s">
        <v>26</v>
      </c>
      <c r="J834" s="2" t="s">
        <v>3754</v>
      </c>
      <c r="K834" s="2" t="s">
        <v>243</v>
      </c>
      <c r="L834" s="2" t="s">
        <v>2549</v>
      </c>
      <c r="M834" s="2">
        <v>178.37467000000001</v>
      </c>
      <c r="N834" s="2">
        <v>-18.953934</v>
      </c>
    </row>
    <row r="835" spans="1:14">
      <c r="A835" s="2" t="s">
        <v>54</v>
      </c>
      <c r="B835" s="2" t="s">
        <v>4005</v>
      </c>
      <c r="C835" s="2" t="s">
        <v>4006</v>
      </c>
      <c r="D835" s="2" t="s">
        <v>2408</v>
      </c>
      <c r="E835" s="2" t="s">
        <v>591</v>
      </c>
      <c r="F835" s="2" t="s">
        <v>54</v>
      </c>
      <c r="G835" s="2" t="s">
        <v>3947</v>
      </c>
      <c r="H835" s="2" t="s">
        <v>26</v>
      </c>
      <c r="I835" s="2" t="s">
        <v>26</v>
      </c>
      <c r="J835" s="2" t="s">
        <v>3754</v>
      </c>
      <c r="K835" s="2" t="s">
        <v>243</v>
      </c>
      <c r="L835" s="2" t="s">
        <v>2549</v>
      </c>
      <c r="M835" s="2">
        <v>178.376071</v>
      </c>
      <c r="N835" s="2">
        <v>-18.954048</v>
      </c>
    </row>
    <row r="836" spans="1:14">
      <c r="A836" s="2" t="s">
        <v>54</v>
      </c>
      <c r="B836" s="2" t="s">
        <v>4007</v>
      </c>
      <c r="C836" s="2" t="s">
        <v>4008</v>
      </c>
      <c r="D836" s="2" t="s">
        <v>2427</v>
      </c>
      <c r="E836" s="2" t="s">
        <v>591</v>
      </c>
      <c r="F836" s="2" t="s">
        <v>54</v>
      </c>
      <c r="G836" s="2" t="s">
        <v>3947</v>
      </c>
      <c r="H836" s="2" t="s">
        <v>58</v>
      </c>
      <c r="I836" s="2" t="s">
        <v>26</v>
      </c>
      <c r="J836" s="2" t="s">
        <v>3754</v>
      </c>
      <c r="K836" s="2" t="s">
        <v>243</v>
      </c>
      <c r="L836" s="2" t="s">
        <v>2549</v>
      </c>
      <c r="M836" s="2">
        <v>178.51725400000001</v>
      </c>
      <c r="N836" s="2">
        <v>-18.907677</v>
      </c>
    </row>
    <row r="837" spans="1:14">
      <c r="A837" s="2" t="s">
        <v>54</v>
      </c>
      <c r="B837" s="2" t="s">
        <v>4009</v>
      </c>
      <c r="C837" s="2" t="s">
        <v>4010</v>
      </c>
      <c r="D837" s="2" t="s">
        <v>2408</v>
      </c>
      <c r="E837" s="2" t="s">
        <v>591</v>
      </c>
      <c r="F837" s="2" t="s">
        <v>54</v>
      </c>
      <c r="G837" s="2" t="s">
        <v>3947</v>
      </c>
      <c r="H837" s="2" t="s">
        <v>26</v>
      </c>
      <c r="I837" s="2" t="s">
        <v>26</v>
      </c>
      <c r="J837" s="2" t="s">
        <v>3754</v>
      </c>
      <c r="K837" s="2" t="s">
        <v>243</v>
      </c>
      <c r="L837" s="2" t="s">
        <v>2549</v>
      </c>
      <c r="M837" s="2">
        <v>178.428112</v>
      </c>
      <c r="N837" s="2">
        <v>-18.970337000000001</v>
      </c>
    </row>
    <row r="838" spans="1:14">
      <c r="A838" s="2" t="s">
        <v>54</v>
      </c>
      <c r="B838" s="2" t="s">
        <v>4011</v>
      </c>
      <c r="C838" s="2" t="s">
        <v>4012</v>
      </c>
      <c r="D838" s="2" t="s">
        <v>2408</v>
      </c>
      <c r="E838" s="2" t="s">
        <v>591</v>
      </c>
      <c r="F838" s="2" t="s">
        <v>54</v>
      </c>
      <c r="G838" s="2" t="s">
        <v>3947</v>
      </c>
      <c r="H838" s="2" t="s">
        <v>26</v>
      </c>
      <c r="I838" s="2" t="s">
        <v>26</v>
      </c>
      <c r="J838" s="2" t="s">
        <v>3754</v>
      </c>
      <c r="K838" s="2" t="s">
        <v>243</v>
      </c>
      <c r="L838" s="2" t="s">
        <v>2549</v>
      </c>
      <c r="M838" s="2">
        <v>178.40713299999999</v>
      </c>
      <c r="N838" s="2">
        <v>-19.017378000000001</v>
      </c>
    </row>
    <row r="839" spans="1:14">
      <c r="A839" s="2" t="s">
        <v>54</v>
      </c>
      <c r="B839" s="2" t="s">
        <v>271</v>
      </c>
      <c r="C839" s="2" t="s">
        <v>4013</v>
      </c>
      <c r="D839" s="2" t="s">
        <v>2427</v>
      </c>
      <c r="E839" s="2" t="s">
        <v>591</v>
      </c>
      <c r="F839" s="2" t="s">
        <v>54</v>
      </c>
      <c r="G839" s="2" t="s">
        <v>3947</v>
      </c>
      <c r="H839" s="2" t="s">
        <v>26</v>
      </c>
      <c r="I839" s="2" t="s">
        <v>26</v>
      </c>
      <c r="J839" s="2" t="s">
        <v>3754</v>
      </c>
      <c r="K839" s="2" t="s">
        <v>243</v>
      </c>
      <c r="L839" s="2" t="s">
        <v>2549</v>
      </c>
      <c r="M839" s="2">
        <v>178.40691899999999</v>
      </c>
      <c r="N839" s="2">
        <v>-19.026396999999999</v>
      </c>
    </row>
    <row r="840" spans="1:14">
      <c r="A840" s="2" t="s">
        <v>54</v>
      </c>
      <c r="B840" s="2" t="s">
        <v>4014</v>
      </c>
      <c r="C840" s="2" t="s">
        <v>4015</v>
      </c>
      <c r="D840" s="2" t="s">
        <v>2427</v>
      </c>
      <c r="E840" s="2" t="s">
        <v>591</v>
      </c>
      <c r="F840" s="2" t="s">
        <v>54</v>
      </c>
      <c r="G840" s="2" t="s">
        <v>3947</v>
      </c>
      <c r="H840" s="2" t="s">
        <v>26</v>
      </c>
      <c r="I840" s="2" t="s">
        <v>26</v>
      </c>
      <c r="J840" s="2" t="s">
        <v>3754</v>
      </c>
      <c r="K840" s="2" t="s">
        <v>243</v>
      </c>
      <c r="L840" s="2" t="s">
        <v>2549</v>
      </c>
      <c r="M840" s="2">
        <v>178.43025700000001</v>
      </c>
      <c r="N840" s="2">
        <v>-18.972757000000001</v>
      </c>
    </row>
    <row r="841" spans="1:14">
      <c r="A841" s="2" t="s">
        <v>54</v>
      </c>
      <c r="B841" s="2" t="s">
        <v>3380</v>
      </c>
      <c r="C841" s="2" t="s">
        <v>4016</v>
      </c>
      <c r="D841" s="2" t="s">
        <v>2408</v>
      </c>
      <c r="E841" s="2" t="s">
        <v>591</v>
      </c>
      <c r="F841" s="2" t="s">
        <v>54</v>
      </c>
      <c r="G841" s="2" t="s">
        <v>3947</v>
      </c>
      <c r="H841" s="2" t="s">
        <v>58</v>
      </c>
      <c r="I841" s="2" t="s">
        <v>26</v>
      </c>
      <c r="J841" s="2" t="s">
        <v>3754</v>
      </c>
      <c r="K841" s="2" t="s">
        <v>243</v>
      </c>
      <c r="L841" s="2" t="s">
        <v>2549</v>
      </c>
      <c r="M841" s="2">
        <v>178.49303</v>
      </c>
      <c r="N841" s="2">
        <v>-18.879728</v>
      </c>
    </row>
    <row r="842" spans="1:14">
      <c r="A842" s="2" t="s">
        <v>54</v>
      </c>
      <c r="B842" s="2" t="s">
        <v>4017</v>
      </c>
      <c r="C842" s="2" t="s">
        <v>4018</v>
      </c>
      <c r="D842" s="2" t="s">
        <v>2408</v>
      </c>
      <c r="E842" s="2" t="s">
        <v>591</v>
      </c>
      <c r="F842" s="2" t="s">
        <v>54</v>
      </c>
      <c r="G842" s="2" t="s">
        <v>3947</v>
      </c>
      <c r="H842" s="2" t="s">
        <v>58</v>
      </c>
      <c r="I842" s="2" t="s">
        <v>26</v>
      </c>
      <c r="J842" s="2" t="s">
        <v>3754</v>
      </c>
      <c r="K842" s="2" t="s">
        <v>243</v>
      </c>
      <c r="L842" s="2" t="s">
        <v>2549</v>
      </c>
      <c r="M842" s="2">
        <v>178.506911</v>
      </c>
      <c r="N842" s="2">
        <v>-18.917660999999999</v>
      </c>
    </row>
    <row r="843" spans="1:14">
      <c r="A843" s="2" t="s">
        <v>54</v>
      </c>
      <c r="B843" s="2" t="s">
        <v>3354</v>
      </c>
      <c r="C843" s="2" t="s">
        <v>4019</v>
      </c>
      <c r="D843" s="2" t="s">
        <v>2427</v>
      </c>
      <c r="E843" s="2" t="s">
        <v>591</v>
      </c>
      <c r="F843" s="2" t="s">
        <v>54</v>
      </c>
      <c r="G843" s="2" t="s">
        <v>3947</v>
      </c>
      <c r="H843" s="2" t="s">
        <v>26</v>
      </c>
      <c r="I843" s="2" t="s">
        <v>26</v>
      </c>
      <c r="J843" s="2" t="s">
        <v>3754</v>
      </c>
      <c r="K843" s="2" t="s">
        <v>243</v>
      </c>
      <c r="L843" s="2" t="s">
        <v>2549</v>
      </c>
      <c r="M843" s="2">
        <v>178.45938100000001</v>
      </c>
      <c r="N843" s="2">
        <v>-18.969132999999999</v>
      </c>
    </row>
    <row r="844" spans="1:14">
      <c r="A844" s="2" t="s">
        <v>54</v>
      </c>
      <c r="B844" s="2" t="s">
        <v>4020</v>
      </c>
      <c r="C844" s="2" t="s">
        <v>4021</v>
      </c>
      <c r="D844" s="2" t="s">
        <v>2427</v>
      </c>
      <c r="E844" s="2" t="s">
        <v>591</v>
      </c>
      <c r="F844" s="2" t="s">
        <v>54</v>
      </c>
      <c r="G844" s="2" t="s">
        <v>3947</v>
      </c>
      <c r="H844" s="2" t="s">
        <v>26</v>
      </c>
      <c r="I844" s="2" t="s">
        <v>26</v>
      </c>
      <c r="J844" s="2" t="s">
        <v>3754</v>
      </c>
      <c r="K844" s="2" t="s">
        <v>243</v>
      </c>
      <c r="L844" s="2" t="s">
        <v>2549</v>
      </c>
      <c r="M844" s="2">
        <v>178.41485700000001</v>
      </c>
      <c r="N844" s="2">
        <v>-19.024484000000001</v>
      </c>
    </row>
    <row r="845" spans="1:14">
      <c r="A845" s="2" t="s">
        <v>54</v>
      </c>
      <c r="B845" s="2" t="s">
        <v>4022</v>
      </c>
      <c r="C845" s="2" t="s">
        <v>4023</v>
      </c>
      <c r="D845" s="2" t="s">
        <v>2427</v>
      </c>
      <c r="E845" s="2" t="s">
        <v>591</v>
      </c>
      <c r="F845" s="2" t="s">
        <v>54</v>
      </c>
      <c r="G845" s="2" t="s">
        <v>3947</v>
      </c>
      <c r="H845" s="2" t="s">
        <v>26</v>
      </c>
      <c r="I845" s="2" t="s">
        <v>26</v>
      </c>
      <c r="J845" s="2" t="s">
        <v>3754</v>
      </c>
      <c r="K845" s="2" t="s">
        <v>243</v>
      </c>
      <c r="L845" s="2" t="s">
        <v>2549</v>
      </c>
      <c r="M845" s="2">
        <v>178.370091</v>
      </c>
      <c r="N845" s="2">
        <v>-18.941125</v>
      </c>
    </row>
    <row r="846" spans="1:14">
      <c r="A846" s="2" t="s">
        <v>54</v>
      </c>
      <c r="B846" s="2" t="s">
        <v>4024</v>
      </c>
      <c r="C846" s="2" t="s">
        <v>4025</v>
      </c>
      <c r="D846" s="2" t="s">
        <v>2427</v>
      </c>
      <c r="E846" s="2" t="s">
        <v>591</v>
      </c>
      <c r="F846" s="2" t="s">
        <v>54</v>
      </c>
      <c r="G846" s="2" t="s">
        <v>3947</v>
      </c>
      <c r="H846" s="2" t="s">
        <v>26</v>
      </c>
      <c r="I846" s="2" t="s">
        <v>26</v>
      </c>
      <c r="J846" s="2" t="s">
        <v>3754</v>
      </c>
      <c r="K846" s="2" t="s">
        <v>243</v>
      </c>
      <c r="L846" s="2" t="s">
        <v>2549</v>
      </c>
      <c r="M846" s="2">
        <v>178.40519499999999</v>
      </c>
      <c r="N846" s="2">
        <v>-19.027588000000002</v>
      </c>
    </row>
    <row r="847" spans="1:14">
      <c r="A847" s="2" t="s">
        <v>54</v>
      </c>
      <c r="B847" s="2" t="s">
        <v>4026</v>
      </c>
      <c r="C847" s="2" t="s">
        <v>4027</v>
      </c>
      <c r="D847" s="2" t="s">
        <v>2408</v>
      </c>
      <c r="E847" s="2" t="s">
        <v>591</v>
      </c>
      <c r="F847" s="2" t="s">
        <v>54</v>
      </c>
      <c r="G847" s="2" t="s">
        <v>3947</v>
      </c>
      <c r="H847" s="2" t="s">
        <v>58</v>
      </c>
      <c r="I847" s="2" t="s">
        <v>26</v>
      </c>
      <c r="J847" s="2" t="s">
        <v>3754</v>
      </c>
      <c r="K847" s="2" t="s">
        <v>243</v>
      </c>
      <c r="L847" s="2" t="s">
        <v>2549</v>
      </c>
      <c r="M847" s="2">
        <v>178.46861200000001</v>
      </c>
      <c r="N847" s="2">
        <v>-18.891556999999999</v>
      </c>
    </row>
    <row r="848" spans="1:14">
      <c r="A848" s="2" t="s">
        <v>54</v>
      </c>
      <c r="B848" s="2" t="s">
        <v>2812</v>
      </c>
      <c r="C848" s="2" t="s">
        <v>4028</v>
      </c>
      <c r="D848" s="2" t="s">
        <v>2427</v>
      </c>
      <c r="E848" s="2" t="s">
        <v>591</v>
      </c>
      <c r="F848" s="2" t="s">
        <v>54</v>
      </c>
      <c r="G848" s="2" t="s">
        <v>3947</v>
      </c>
      <c r="H848" s="2" t="s">
        <v>58</v>
      </c>
      <c r="I848" s="2" t="s">
        <v>26</v>
      </c>
      <c r="J848" s="2" t="s">
        <v>3754</v>
      </c>
      <c r="K848" s="2" t="s">
        <v>243</v>
      </c>
      <c r="L848" s="2" t="s">
        <v>2549</v>
      </c>
      <c r="M848" s="2">
        <v>178.47751299999999</v>
      </c>
      <c r="N848" s="2">
        <v>-18.926103999999999</v>
      </c>
    </row>
    <row r="849" spans="1:14">
      <c r="A849" s="2" t="s">
        <v>54</v>
      </c>
      <c r="B849" s="2" t="s">
        <v>3456</v>
      </c>
      <c r="C849" s="2" t="s">
        <v>4029</v>
      </c>
      <c r="D849" s="2" t="s">
        <v>2427</v>
      </c>
      <c r="E849" s="2" t="s">
        <v>591</v>
      </c>
      <c r="F849" s="2" t="s">
        <v>54</v>
      </c>
      <c r="G849" s="2" t="s">
        <v>3947</v>
      </c>
      <c r="H849" s="2" t="s">
        <v>26</v>
      </c>
      <c r="I849" s="2" t="s">
        <v>26</v>
      </c>
      <c r="J849" s="2" t="s">
        <v>3754</v>
      </c>
      <c r="K849" s="2" t="s">
        <v>243</v>
      </c>
      <c r="L849" s="2" t="s">
        <v>2549</v>
      </c>
      <c r="M849" s="2">
        <v>178.435204</v>
      </c>
      <c r="N849" s="2">
        <v>-19.031749000000001</v>
      </c>
    </row>
    <row r="850" spans="1:14">
      <c r="A850" s="2" t="s">
        <v>54</v>
      </c>
      <c r="B850" s="2" t="s">
        <v>4030</v>
      </c>
      <c r="C850" s="2" t="s">
        <v>4031</v>
      </c>
      <c r="D850" s="2" t="s">
        <v>2427</v>
      </c>
      <c r="E850" s="2" t="s">
        <v>591</v>
      </c>
      <c r="F850" s="2" t="s">
        <v>54</v>
      </c>
      <c r="G850" s="2" t="s">
        <v>3947</v>
      </c>
      <c r="H850" s="2" t="s">
        <v>58</v>
      </c>
      <c r="I850" s="2" t="s">
        <v>26</v>
      </c>
      <c r="J850" s="2" t="s">
        <v>3754</v>
      </c>
      <c r="K850" s="2" t="s">
        <v>243</v>
      </c>
      <c r="L850" s="2" t="s">
        <v>2549</v>
      </c>
      <c r="M850" s="2">
        <v>178.509096</v>
      </c>
      <c r="N850" s="2">
        <v>-18.913568999999999</v>
      </c>
    </row>
    <row r="851" spans="1:14">
      <c r="A851" s="2" t="s">
        <v>54</v>
      </c>
      <c r="B851" s="2" t="s">
        <v>4032</v>
      </c>
      <c r="C851" s="2" t="s">
        <v>4033</v>
      </c>
      <c r="D851" s="2" t="s">
        <v>2427</v>
      </c>
      <c r="E851" s="2" t="s">
        <v>591</v>
      </c>
      <c r="F851" s="2" t="s">
        <v>54</v>
      </c>
      <c r="G851" s="2" t="s">
        <v>3947</v>
      </c>
      <c r="H851" s="2" t="s">
        <v>26</v>
      </c>
      <c r="I851" s="2" t="s">
        <v>26</v>
      </c>
      <c r="J851" s="2" t="s">
        <v>3754</v>
      </c>
      <c r="K851" s="2" t="s">
        <v>243</v>
      </c>
      <c r="L851" s="2" t="s">
        <v>2549</v>
      </c>
      <c r="M851" s="2">
        <v>178.44177300000001</v>
      </c>
      <c r="N851" s="2">
        <v>-19.026281999999998</v>
      </c>
    </row>
    <row r="852" spans="1:14">
      <c r="A852" s="2" t="s">
        <v>54</v>
      </c>
      <c r="B852" s="2" t="s">
        <v>4034</v>
      </c>
      <c r="C852" s="2" t="s">
        <v>4035</v>
      </c>
      <c r="D852" s="2" t="s">
        <v>2427</v>
      </c>
      <c r="E852" s="2" t="s">
        <v>591</v>
      </c>
      <c r="F852" s="2" t="s">
        <v>54</v>
      </c>
      <c r="G852" s="2" t="s">
        <v>3947</v>
      </c>
      <c r="H852" s="2" t="s">
        <v>26</v>
      </c>
      <c r="I852" s="2" t="s">
        <v>26</v>
      </c>
      <c r="J852" s="2" t="s">
        <v>3754</v>
      </c>
      <c r="K852" s="2" t="s">
        <v>243</v>
      </c>
      <c r="L852" s="2" t="s">
        <v>2549</v>
      </c>
      <c r="M852" s="2">
        <v>178.47670500000001</v>
      </c>
      <c r="N852" s="2">
        <v>-18.998695999999999</v>
      </c>
    </row>
    <row r="853" spans="1:14">
      <c r="A853" s="2" t="s">
        <v>54</v>
      </c>
      <c r="B853" s="2" t="s">
        <v>4036</v>
      </c>
      <c r="C853" s="2" t="s">
        <v>4037</v>
      </c>
      <c r="D853" s="2" t="s">
        <v>2427</v>
      </c>
      <c r="E853" s="2" t="s">
        <v>591</v>
      </c>
      <c r="F853" s="2" t="s">
        <v>54</v>
      </c>
      <c r="G853" s="2" t="s">
        <v>3947</v>
      </c>
      <c r="H853" s="2" t="s">
        <v>26</v>
      </c>
      <c r="I853" s="2" t="s">
        <v>26</v>
      </c>
      <c r="J853" s="2" t="s">
        <v>3754</v>
      </c>
      <c r="K853" s="2" t="s">
        <v>243</v>
      </c>
      <c r="L853" s="2" t="s">
        <v>2549</v>
      </c>
      <c r="M853" s="2">
        <v>178.450636</v>
      </c>
      <c r="N853" s="2">
        <v>-19.040669999999999</v>
      </c>
    </row>
    <row r="854" spans="1:14">
      <c r="A854" s="2" t="s">
        <v>54</v>
      </c>
      <c r="B854" s="2" t="s">
        <v>2832</v>
      </c>
      <c r="C854" s="2" t="s">
        <v>4038</v>
      </c>
      <c r="D854" s="2" t="s">
        <v>2427</v>
      </c>
      <c r="E854" s="2" t="s">
        <v>591</v>
      </c>
      <c r="F854" s="2" t="s">
        <v>54</v>
      </c>
      <c r="G854" s="2" t="s">
        <v>3947</v>
      </c>
      <c r="H854" s="2" t="s">
        <v>58</v>
      </c>
      <c r="I854" s="2" t="s">
        <v>26</v>
      </c>
      <c r="J854" s="2" t="s">
        <v>3754</v>
      </c>
      <c r="K854" s="2" t="s">
        <v>243</v>
      </c>
      <c r="L854" s="2" t="s">
        <v>2549</v>
      </c>
      <c r="M854" s="2">
        <v>178.51771099999999</v>
      </c>
      <c r="N854" s="2">
        <v>-18.902631</v>
      </c>
    </row>
    <row r="855" spans="1:14">
      <c r="A855" s="2" t="s">
        <v>54</v>
      </c>
      <c r="B855" s="2" t="s">
        <v>2832</v>
      </c>
      <c r="C855" s="2" t="s">
        <v>4039</v>
      </c>
      <c r="D855" s="2" t="s">
        <v>2427</v>
      </c>
      <c r="E855" s="2" t="s">
        <v>591</v>
      </c>
      <c r="F855" s="2" t="s">
        <v>54</v>
      </c>
      <c r="G855" s="2" t="s">
        <v>3947</v>
      </c>
      <c r="H855" s="2" t="s">
        <v>58</v>
      </c>
      <c r="I855" s="2" t="s">
        <v>26</v>
      </c>
      <c r="J855" s="2" t="s">
        <v>3754</v>
      </c>
      <c r="K855" s="2" t="s">
        <v>243</v>
      </c>
      <c r="L855" s="2" t="s">
        <v>2549</v>
      </c>
      <c r="M855" s="2">
        <v>178.518494</v>
      </c>
      <c r="N855" s="2">
        <v>-18.900922999999999</v>
      </c>
    </row>
    <row r="856" spans="1:14">
      <c r="A856" s="2" t="s">
        <v>54</v>
      </c>
      <c r="B856" s="2" t="s">
        <v>4040</v>
      </c>
      <c r="C856" s="2" t="s">
        <v>4041</v>
      </c>
      <c r="D856" s="2" t="s">
        <v>2427</v>
      </c>
      <c r="E856" s="2" t="s">
        <v>591</v>
      </c>
      <c r="F856" s="2" t="s">
        <v>54</v>
      </c>
      <c r="G856" s="2" t="s">
        <v>3947</v>
      </c>
      <c r="H856" s="2" t="s">
        <v>4042</v>
      </c>
      <c r="I856" s="2" t="s">
        <v>26</v>
      </c>
      <c r="J856" s="2" t="s">
        <v>3754</v>
      </c>
      <c r="K856" s="2" t="s">
        <v>243</v>
      </c>
      <c r="L856" s="2" t="s">
        <v>2549</v>
      </c>
      <c r="M856" s="2">
        <v>178.52489</v>
      </c>
      <c r="N856" s="2">
        <v>-18.805025000000001</v>
      </c>
    </row>
    <row r="857" spans="1:14">
      <c r="A857" s="2" t="s">
        <v>54</v>
      </c>
      <c r="B857" s="2" t="s">
        <v>3003</v>
      </c>
      <c r="C857" s="2" t="s">
        <v>4043</v>
      </c>
      <c r="D857" s="2" t="s">
        <v>2427</v>
      </c>
      <c r="E857" s="2" t="s">
        <v>591</v>
      </c>
      <c r="F857" s="2" t="s">
        <v>54</v>
      </c>
      <c r="G857" s="2" t="s">
        <v>3947</v>
      </c>
      <c r="H857" s="2" t="s">
        <v>26</v>
      </c>
      <c r="I857" s="2" t="s">
        <v>26</v>
      </c>
      <c r="J857" s="2" t="s">
        <v>3754</v>
      </c>
      <c r="K857" s="2" t="s">
        <v>243</v>
      </c>
      <c r="L857" s="2" t="s">
        <v>2549</v>
      </c>
      <c r="M857" s="2">
        <v>178.43410800000001</v>
      </c>
      <c r="N857" s="2">
        <v>-19.017766999999999</v>
      </c>
    </row>
    <row r="858" spans="1:14">
      <c r="A858" s="2" t="s">
        <v>54</v>
      </c>
      <c r="B858" s="2" t="s">
        <v>4044</v>
      </c>
      <c r="C858" s="2" t="s">
        <v>4045</v>
      </c>
      <c r="D858" s="2" t="s">
        <v>2427</v>
      </c>
      <c r="E858" s="2" t="s">
        <v>591</v>
      </c>
      <c r="F858" s="2" t="s">
        <v>54</v>
      </c>
      <c r="G858" s="2" t="s">
        <v>3947</v>
      </c>
      <c r="H858" s="2" t="s">
        <v>58</v>
      </c>
      <c r="I858" s="2" t="s">
        <v>26</v>
      </c>
      <c r="J858" s="2" t="s">
        <v>3754</v>
      </c>
      <c r="K858" s="2" t="s">
        <v>243</v>
      </c>
      <c r="L858" s="2" t="s">
        <v>2549</v>
      </c>
      <c r="M858" s="2">
        <v>178.45530600000001</v>
      </c>
      <c r="N858" s="2">
        <v>-18.892061999999999</v>
      </c>
    </row>
    <row r="859" spans="1:14">
      <c r="A859" s="2" t="s">
        <v>54</v>
      </c>
      <c r="B859" s="2" t="s">
        <v>166</v>
      </c>
      <c r="C859" s="2" t="s">
        <v>4046</v>
      </c>
      <c r="D859" s="2" t="s">
        <v>2427</v>
      </c>
      <c r="E859" s="2" t="s">
        <v>591</v>
      </c>
      <c r="F859" s="2" t="s">
        <v>54</v>
      </c>
      <c r="G859" s="2" t="s">
        <v>3947</v>
      </c>
      <c r="H859" s="2" t="s">
        <v>26</v>
      </c>
      <c r="I859" s="2" t="s">
        <v>26</v>
      </c>
      <c r="J859" s="2" t="s">
        <v>3754</v>
      </c>
      <c r="K859" s="2" t="s">
        <v>243</v>
      </c>
      <c r="L859" s="2" t="s">
        <v>2549</v>
      </c>
      <c r="M859" s="2">
        <v>178.46872999999999</v>
      </c>
      <c r="N859" s="2">
        <v>-18.967997</v>
      </c>
    </row>
    <row r="860" spans="1:14">
      <c r="A860" s="2" t="s">
        <v>54</v>
      </c>
      <c r="B860" s="2" t="s">
        <v>166</v>
      </c>
      <c r="C860" s="2" t="s">
        <v>4047</v>
      </c>
      <c r="D860" s="2" t="s">
        <v>2427</v>
      </c>
      <c r="E860" s="2" t="s">
        <v>591</v>
      </c>
      <c r="F860" s="2" t="s">
        <v>54</v>
      </c>
      <c r="G860" s="2" t="s">
        <v>3947</v>
      </c>
      <c r="H860" s="2" t="s">
        <v>58</v>
      </c>
      <c r="I860" s="2" t="s">
        <v>26</v>
      </c>
      <c r="J860" s="2" t="s">
        <v>3754</v>
      </c>
      <c r="K860" s="2" t="s">
        <v>243</v>
      </c>
      <c r="L860" s="2" t="s">
        <v>2549</v>
      </c>
      <c r="M860" s="2">
        <v>178.487596</v>
      </c>
      <c r="N860" s="2">
        <v>-18.938963000000001</v>
      </c>
    </row>
    <row r="861" spans="1:14">
      <c r="A861" s="2" t="s">
        <v>54</v>
      </c>
      <c r="B861" s="2" t="s">
        <v>166</v>
      </c>
      <c r="C861" s="2" t="s">
        <v>4048</v>
      </c>
      <c r="D861" s="2" t="s">
        <v>2427</v>
      </c>
      <c r="E861" s="2" t="s">
        <v>591</v>
      </c>
      <c r="F861" s="2" t="s">
        <v>54</v>
      </c>
      <c r="G861" s="2" t="s">
        <v>3947</v>
      </c>
      <c r="H861" s="2" t="s">
        <v>26</v>
      </c>
      <c r="I861" s="2" t="s">
        <v>26</v>
      </c>
      <c r="J861" s="2" t="s">
        <v>3754</v>
      </c>
      <c r="K861" s="2" t="s">
        <v>243</v>
      </c>
      <c r="L861" s="2" t="s">
        <v>2549</v>
      </c>
      <c r="M861" s="2">
        <v>178.41764000000001</v>
      </c>
      <c r="N861" s="2">
        <v>-19.029845999999999</v>
      </c>
    </row>
    <row r="862" spans="1:14">
      <c r="A862" s="2" t="s">
        <v>54</v>
      </c>
      <c r="B862" s="2" t="s">
        <v>4049</v>
      </c>
      <c r="C862" s="2" t="s">
        <v>4050</v>
      </c>
      <c r="D862" s="2" t="s">
        <v>2427</v>
      </c>
      <c r="E862" s="2" t="s">
        <v>591</v>
      </c>
      <c r="F862" s="2" t="s">
        <v>54</v>
      </c>
      <c r="G862" s="2" t="s">
        <v>3947</v>
      </c>
      <c r="H862" s="2" t="s">
        <v>26</v>
      </c>
      <c r="I862" s="2" t="s">
        <v>26</v>
      </c>
      <c r="J862" s="2" t="s">
        <v>3754</v>
      </c>
      <c r="K862" s="2" t="s">
        <v>243</v>
      </c>
      <c r="L862" s="2" t="s">
        <v>2549</v>
      </c>
      <c r="M862" s="2">
        <v>178.483159</v>
      </c>
      <c r="N862" s="2">
        <v>-18.996244999999998</v>
      </c>
    </row>
    <row r="863" spans="1:14">
      <c r="A863" s="2" t="s">
        <v>54</v>
      </c>
      <c r="B863" s="2" t="s">
        <v>4049</v>
      </c>
      <c r="C863" s="2" t="s">
        <v>4051</v>
      </c>
      <c r="D863" s="2" t="s">
        <v>2427</v>
      </c>
      <c r="E863" s="2" t="s">
        <v>591</v>
      </c>
      <c r="F863" s="2" t="s">
        <v>54</v>
      </c>
      <c r="G863" s="2" t="s">
        <v>3947</v>
      </c>
      <c r="H863" s="2" t="s">
        <v>26</v>
      </c>
      <c r="I863" s="2" t="s">
        <v>26</v>
      </c>
      <c r="J863" s="2" t="s">
        <v>3754</v>
      </c>
      <c r="K863" s="2" t="s">
        <v>243</v>
      </c>
      <c r="L863" s="2" t="s">
        <v>2549</v>
      </c>
      <c r="M863" s="2">
        <v>178.41655900000001</v>
      </c>
      <c r="N863" s="2">
        <v>-19.028335999999999</v>
      </c>
    </row>
    <row r="864" spans="1:14">
      <c r="A864" s="2" t="s">
        <v>54</v>
      </c>
      <c r="B864" s="2" t="s">
        <v>4052</v>
      </c>
      <c r="C864" s="2" t="s">
        <v>4053</v>
      </c>
      <c r="D864" s="2" t="s">
        <v>2427</v>
      </c>
      <c r="E864" s="2" t="s">
        <v>591</v>
      </c>
      <c r="F864" s="2" t="s">
        <v>54</v>
      </c>
      <c r="G864" s="2" t="s">
        <v>3947</v>
      </c>
      <c r="H864" s="2" t="s">
        <v>26</v>
      </c>
      <c r="I864" s="2" t="s">
        <v>26</v>
      </c>
      <c r="J864" s="2" t="s">
        <v>3754</v>
      </c>
      <c r="K864" s="2" t="s">
        <v>243</v>
      </c>
      <c r="L864" s="2" t="s">
        <v>2549</v>
      </c>
      <c r="M864" s="2">
        <v>178.48073400000001</v>
      </c>
      <c r="N864" s="2">
        <v>-19.011405</v>
      </c>
    </row>
    <row r="865" spans="1:14">
      <c r="A865" s="2" t="s">
        <v>54</v>
      </c>
      <c r="B865" s="2" t="s">
        <v>4054</v>
      </c>
      <c r="C865" s="2" t="s">
        <v>4055</v>
      </c>
      <c r="D865" s="2" t="s">
        <v>2427</v>
      </c>
      <c r="E865" s="2" t="s">
        <v>591</v>
      </c>
      <c r="F865" s="2" t="s">
        <v>54</v>
      </c>
      <c r="G865" s="2" t="s">
        <v>3947</v>
      </c>
      <c r="H865" s="2" t="s">
        <v>4042</v>
      </c>
      <c r="I865" s="2" t="s">
        <v>26</v>
      </c>
      <c r="J865" s="2" t="s">
        <v>3754</v>
      </c>
      <c r="K865" s="2" t="s">
        <v>243</v>
      </c>
      <c r="L865" s="2" t="s">
        <v>2549</v>
      </c>
      <c r="M865" s="2">
        <v>178.52586500000001</v>
      </c>
      <c r="N865" s="2">
        <v>-18.801811000000001</v>
      </c>
    </row>
    <row r="866" spans="1:14">
      <c r="A866" s="2" t="s">
        <v>54</v>
      </c>
      <c r="B866" s="2" t="s">
        <v>3767</v>
      </c>
      <c r="C866" s="2" t="s">
        <v>4056</v>
      </c>
      <c r="D866" s="2" t="s">
        <v>2427</v>
      </c>
      <c r="E866" s="2" t="s">
        <v>591</v>
      </c>
      <c r="F866" s="2" t="s">
        <v>54</v>
      </c>
      <c r="G866" s="2" t="s">
        <v>3947</v>
      </c>
      <c r="H866" s="2" t="s">
        <v>26</v>
      </c>
      <c r="I866" s="2" t="s">
        <v>26</v>
      </c>
      <c r="J866" s="2" t="s">
        <v>3754</v>
      </c>
      <c r="K866" s="2" t="s">
        <v>243</v>
      </c>
      <c r="L866" s="2" t="s">
        <v>2549</v>
      </c>
      <c r="M866" s="2">
        <v>178.43109699999999</v>
      </c>
      <c r="N866" s="2">
        <v>-18.979482000000001</v>
      </c>
    </row>
    <row r="867" spans="1:14">
      <c r="A867" s="2" t="s">
        <v>54</v>
      </c>
      <c r="B867" s="2" t="s">
        <v>4057</v>
      </c>
      <c r="C867" s="2" t="s">
        <v>4058</v>
      </c>
      <c r="D867" s="2" t="s">
        <v>2408</v>
      </c>
      <c r="E867" s="2" t="s">
        <v>591</v>
      </c>
      <c r="F867" s="2" t="s">
        <v>54</v>
      </c>
      <c r="G867" s="2" t="s">
        <v>3947</v>
      </c>
      <c r="H867" s="2" t="s">
        <v>26</v>
      </c>
      <c r="I867" s="2" t="s">
        <v>26</v>
      </c>
      <c r="J867" s="2" t="s">
        <v>3754</v>
      </c>
      <c r="K867" s="2" t="s">
        <v>243</v>
      </c>
      <c r="L867" s="2" t="s">
        <v>2549</v>
      </c>
      <c r="M867" s="2">
        <v>178.46131500000001</v>
      </c>
      <c r="N867" s="2">
        <v>-19.020273</v>
      </c>
    </row>
    <row r="868" spans="1:14">
      <c r="A868" s="2" t="s">
        <v>54</v>
      </c>
      <c r="B868" s="2" t="s">
        <v>4059</v>
      </c>
      <c r="C868" s="2" t="s">
        <v>4060</v>
      </c>
      <c r="D868" s="2" t="s">
        <v>2427</v>
      </c>
      <c r="E868" s="2" t="s">
        <v>591</v>
      </c>
      <c r="F868" s="2" t="s">
        <v>54</v>
      </c>
      <c r="G868" s="2" t="s">
        <v>3947</v>
      </c>
      <c r="H868" s="2" t="s">
        <v>58</v>
      </c>
      <c r="I868" s="2" t="s">
        <v>26</v>
      </c>
      <c r="J868" s="2" t="s">
        <v>3754</v>
      </c>
      <c r="K868" s="2" t="s">
        <v>243</v>
      </c>
      <c r="L868" s="2" t="s">
        <v>2549</v>
      </c>
      <c r="M868" s="2">
        <v>178.49277699999999</v>
      </c>
      <c r="N868" s="2">
        <v>-18.921500999999999</v>
      </c>
    </row>
    <row r="869" spans="1:14">
      <c r="A869" s="2" t="s">
        <v>54</v>
      </c>
      <c r="B869" s="2" t="s">
        <v>4059</v>
      </c>
      <c r="C869" s="2" t="s">
        <v>4061</v>
      </c>
      <c r="D869" s="2" t="s">
        <v>2427</v>
      </c>
      <c r="E869" s="2" t="s">
        <v>591</v>
      </c>
      <c r="F869" s="2" t="s">
        <v>54</v>
      </c>
      <c r="G869" s="2" t="s">
        <v>3947</v>
      </c>
      <c r="H869" s="2" t="s">
        <v>26</v>
      </c>
      <c r="I869" s="2" t="s">
        <v>26</v>
      </c>
      <c r="J869" s="2" t="s">
        <v>3754</v>
      </c>
      <c r="K869" s="2" t="s">
        <v>243</v>
      </c>
      <c r="L869" s="2" t="s">
        <v>2549</v>
      </c>
      <c r="M869" s="2">
        <v>178.41356099999999</v>
      </c>
      <c r="N869" s="2">
        <v>-18.955622000000002</v>
      </c>
    </row>
    <row r="870" spans="1:14">
      <c r="A870" s="2" t="s">
        <v>54</v>
      </c>
      <c r="B870" s="2" t="s">
        <v>4062</v>
      </c>
      <c r="C870" s="2" t="s">
        <v>4063</v>
      </c>
      <c r="D870" s="2" t="s">
        <v>2427</v>
      </c>
      <c r="E870" s="2" t="s">
        <v>591</v>
      </c>
      <c r="F870" s="2" t="s">
        <v>54</v>
      </c>
      <c r="G870" s="2" t="s">
        <v>3947</v>
      </c>
      <c r="H870" s="2" t="s">
        <v>26</v>
      </c>
      <c r="I870" s="2" t="s">
        <v>26</v>
      </c>
      <c r="J870" s="2" t="s">
        <v>3754</v>
      </c>
      <c r="K870" s="2" t="s">
        <v>243</v>
      </c>
      <c r="L870" s="2" t="s">
        <v>2549</v>
      </c>
      <c r="M870" s="2">
        <v>178.40444500000001</v>
      </c>
      <c r="N870" s="2">
        <v>-18.947724000000001</v>
      </c>
    </row>
    <row r="871" spans="1:14">
      <c r="A871" s="2" t="s">
        <v>54</v>
      </c>
      <c r="B871" s="2" t="s">
        <v>2443</v>
      </c>
      <c r="C871" s="2" t="s">
        <v>4064</v>
      </c>
      <c r="D871" s="2" t="s">
        <v>2427</v>
      </c>
      <c r="E871" s="2" t="s">
        <v>591</v>
      </c>
      <c r="F871" s="2" t="s">
        <v>54</v>
      </c>
      <c r="G871" s="2" t="s">
        <v>3947</v>
      </c>
      <c r="H871" s="2" t="s">
        <v>26</v>
      </c>
      <c r="I871" s="2" t="s">
        <v>26</v>
      </c>
      <c r="J871" s="2" t="s">
        <v>3754</v>
      </c>
      <c r="K871" s="2" t="s">
        <v>243</v>
      </c>
      <c r="L871" s="2" t="s">
        <v>2549</v>
      </c>
      <c r="M871" s="2">
        <v>178.475773</v>
      </c>
      <c r="N871" s="2">
        <v>-18.981698999999999</v>
      </c>
    </row>
    <row r="872" spans="1:14">
      <c r="A872" s="2" t="s">
        <v>54</v>
      </c>
      <c r="B872" s="2" t="s">
        <v>4065</v>
      </c>
      <c r="C872" s="2" t="s">
        <v>4066</v>
      </c>
      <c r="D872" s="2" t="s">
        <v>2427</v>
      </c>
      <c r="E872" s="2" t="s">
        <v>591</v>
      </c>
      <c r="F872" s="2" t="s">
        <v>54</v>
      </c>
      <c r="G872" s="2" t="s">
        <v>3947</v>
      </c>
      <c r="H872" s="2" t="s">
        <v>26</v>
      </c>
      <c r="I872" s="2" t="s">
        <v>26</v>
      </c>
      <c r="J872" s="2" t="s">
        <v>3754</v>
      </c>
      <c r="K872" s="2" t="s">
        <v>243</v>
      </c>
      <c r="L872" s="2" t="s">
        <v>2549</v>
      </c>
      <c r="M872" s="2">
        <v>178.375361</v>
      </c>
      <c r="N872" s="2">
        <v>-18.949983</v>
      </c>
    </row>
    <row r="873" spans="1:14">
      <c r="A873" s="2" t="s">
        <v>54</v>
      </c>
      <c r="B873" s="2" t="s">
        <v>4067</v>
      </c>
      <c r="C873" s="2" t="s">
        <v>4068</v>
      </c>
      <c r="D873" s="2" t="s">
        <v>2427</v>
      </c>
      <c r="E873" s="2" t="s">
        <v>591</v>
      </c>
      <c r="F873" s="2" t="s">
        <v>54</v>
      </c>
      <c r="G873" s="2" t="s">
        <v>3947</v>
      </c>
      <c r="H873" s="2" t="s">
        <v>26</v>
      </c>
      <c r="I873" s="2" t="s">
        <v>26</v>
      </c>
      <c r="J873" s="2" t="s">
        <v>3754</v>
      </c>
      <c r="K873" s="2" t="s">
        <v>243</v>
      </c>
      <c r="L873" s="2" t="s">
        <v>2549</v>
      </c>
      <c r="M873" s="2">
        <v>178.38090700000001</v>
      </c>
      <c r="N873" s="2">
        <v>-18.946202</v>
      </c>
    </row>
    <row r="874" spans="1:14">
      <c r="A874" s="2" t="s">
        <v>54</v>
      </c>
      <c r="B874" s="2" t="s">
        <v>4069</v>
      </c>
      <c r="C874" s="2" t="s">
        <v>4070</v>
      </c>
      <c r="D874" s="2" t="s">
        <v>2427</v>
      </c>
      <c r="E874" s="2" t="s">
        <v>591</v>
      </c>
      <c r="F874" s="2" t="s">
        <v>54</v>
      </c>
      <c r="G874" s="2" t="s">
        <v>3947</v>
      </c>
      <c r="H874" s="2" t="s">
        <v>26</v>
      </c>
      <c r="I874" s="2" t="s">
        <v>26</v>
      </c>
      <c r="J874" s="2" t="s">
        <v>3754</v>
      </c>
      <c r="K874" s="2" t="s">
        <v>243</v>
      </c>
      <c r="L874" s="2" t="s">
        <v>2549</v>
      </c>
      <c r="M874" s="2">
        <v>178.38065900000001</v>
      </c>
      <c r="N874" s="2">
        <v>-18.947018</v>
      </c>
    </row>
    <row r="875" spans="1:14">
      <c r="A875" s="2" t="s">
        <v>54</v>
      </c>
      <c r="B875" s="2" t="s">
        <v>4071</v>
      </c>
      <c r="C875" s="2" t="s">
        <v>4072</v>
      </c>
      <c r="D875" s="2" t="s">
        <v>2427</v>
      </c>
      <c r="E875" s="2" t="s">
        <v>591</v>
      </c>
      <c r="F875" s="2" t="s">
        <v>54</v>
      </c>
      <c r="G875" s="2" t="s">
        <v>3947</v>
      </c>
      <c r="H875" s="2" t="s">
        <v>26</v>
      </c>
      <c r="I875" s="2" t="s">
        <v>26</v>
      </c>
      <c r="J875" s="2" t="s">
        <v>3754</v>
      </c>
      <c r="K875" s="2" t="s">
        <v>243</v>
      </c>
      <c r="L875" s="2" t="s">
        <v>2549</v>
      </c>
      <c r="M875" s="2">
        <v>178.37467799999999</v>
      </c>
      <c r="N875" s="2">
        <v>-18.945876999999999</v>
      </c>
    </row>
    <row r="876" spans="1:14">
      <c r="A876" s="2" t="s">
        <v>54</v>
      </c>
      <c r="B876" s="2" t="s">
        <v>4073</v>
      </c>
      <c r="C876" s="2" t="s">
        <v>4074</v>
      </c>
      <c r="D876" s="2" t="s">
        <v>2427</v>
      </c>
      <c r="E876" s="2" t="s">
        <v>591</v>
      </c>
      <c r="F876" s="2" t="s">
        <v>54</v>
      </c>
      <c r="G876" s="2" t="s">
        <v>3947</v>
      </c>
      <c r="H876" s="2" t="s">
        <v>26</v>
      </c>
      <c r="I876" s="2" t="s">
        <v>26</v>
      </c>
      <c r="J876" s="2" t="s">
        <v>3754</v>
      </c>
      <c r="K876" s="2" t="s">
        <v>243</v>
      </c>
      <c r="L876" s="2" t="s">
        <v>2549</v>
      </c>
      <c r="M876" s="2">
        <v>178.374863</v>
      </c>
      <c r="N876" s="2">
        <v>-18.947375000000001</v>
      </c>
    </row>
    <row r="877" spans="1:14">
      <c r="A877" s="2" t="s">
        <v>54</v>
      </c>
      <c r="B877" s="2" t="s">
        <v>4075</v>
      </c>
      <c r="C877" s="2" t="s">
        <v>4076</v>
      </c>
      <c r="D877" s="2" t="s">
        <v>2427</v>
      </c>
      <c r="E877" s="2" t="s">
        <v>591</v>
      </c>
      <c r="F877" s="2" t="s">
        <v>54</v>
      </c>
      <c r="G877" s="2" t="s">
        <v>3947</v>
      </c>
      <c r="H877" s="2" t="s">
        <v>26</v>
      </c>
      <c r="I877" s="2" t="s">
        <v>26</v>
      </c>
      <c r="J877" s="2" t="s">
        <v>3754</v>
      </c>
      <c r="K877" s="2" t="s">
        <v>243</v>
      </c>
      <c r="L877" s="2" t="s">
        <v>2549</v>
      </c>
      <c r="M877" s="2">
        <v>178.47852700000001</v>
      </c>
      <c r="N877" s="2">
        <v>-18.999067</v>
      </c>
    </row>
    <row r="878" spans="1:14">
      <c r="A878" s="2" t="s">
        <v>54</v>
      </c>
      <c r="B878" s="2" t="s">
        <v>4077</v>
      </c>
      <c r="C878" s="2" t="s">
        <v>4078</v>
      </c>
      <c r="D878" s="2" t="s">
        <v>2427</v>
      </c>
      <c r="E878" s="2" t="s">
        <v>591</v>
      </c>
      <c r="F878" s="2" t="s">
        <v>54</v>
      </c>
      <c r="G878" s="2" t="s">
        <v>3947</v>
      </c>
      <c r="H878" s="2" t="s">
        <v>58</v>
      </c>
      <c r="I878" s="2" t="s">
        <v>26</v>
      </c>
      <c r="J878" s="2" t="s">
        <v>3754</v>
      </c>
      <c r="K878" s="2" t="s">
        <v>243</v>
      </c>
      <c r="L878" s="2" t="s">
        <v>2549</v>
      </c>
      <c r="M878" s="2">
        <v>178.46557200000001</v>
      </c>
      <c r="N878" s="2">
        <v>-18.882377000000002</v>
      </c>
    </row>
    <row r="879" spans="1:14">
      <c r="A879" s="2" t="s">
        <v>54</v>
      </c>
      <c r="B879" s="2" t="s">
        <v>4079</v>
      </c>
      <c r="C879" s="2" t="s">
        <v>4080</v>
      </c>
      <c r="D879" s="2" t="s">
        <v>2427</v>
      </c>
      <c r="E879" s="2" t="s">
        <v>591</v>
      </c>
      <c r="F879" s="2" t="s">
        <v>54</v>
      </c>
      <c r="G879" s="2" t="s">
        <v>3947</v>
      </c>
      <c r="H879" s="2" t="s">
        <v>58</v>
      </c>
      <c r="I879" s="2" t="s">
        <v>26</v>
      </c>
      <c r="J879" s="2" t="s">
        <v>3754</v>
      </c>
      <c r="K879" s="2" t="s">
        <v>243</v>
      </c>
      <c r="L879" s="2" t="s">
        <v>2549</v>
      </c>
      <c r="M879" s="2">
        <v>178.48946699999999</v>
      </c>
      <c r="N879" s="2">
        <v>-18.923698000000002</v>
      </c>
    </row>
    <row r="880" spans="1:14">
      <c r="A880" s="2" t="s">
        <v>54</v>
      </c>
      <c r="B880" s="2" t="s">
        <v>4081</v>
      </c>
      <c r="C880" s="2" t="s">
        <v>4082</v>
      </c>
      <c r="D880" s="2" t="s">
        <v>2427</v>
      </c>
      <c r="E880" s="2" t="s">
        <v>591</v>
      </c>
      <c r="F880" s="2" t="s">
        <v>54</v>
      </c>
      <c r="G880" s="2" t="s">
        <v>3947</v>
      </c>
      <c r="H880" s="2" t="s">
        <v>26</v>
      </c>
      <c r="I880" s="2" t="s">
        <v>26</v>
      </c>
      <c r="J880" s="2" t="s">
        <v>3754</v>
      </c>
      <c r="K880" s="2" t="s">
        <v>243</v>
      </c>
      <c r="L880" s="2" t="s">
        <v>2549</v>
      </c>
      <c r="M880" s="2">
        <v>178.43793500000001</v>
      </c>
      <c r="N880" s="2">
        <v>-19.017955000000001</v>
      </c>
    </row>
    <row r="881" spans="1:14">
      <c r="A881" s="2" t="s">
        <v>54</v>
      </c>
      <c r="B881" s="2" t="s">
        <v>4083</v>
      </c>
      <c r="C881" s="2" t="s">
        <v>4084</v>
      </c>
      <c r="D881" s="2" t="s">
        <v>2427</v>
      </c>
      <c r="E881" s="2" t="s">
        <v>591</v>
      </c>
      <c r="F881" s="2" t="s">
        <v>54</v>
      </c>
      <c r="G881" s="2" t="s">
        <v>3947</v>
      </c>
      <c r="H881" s="2" t="s">
        <v>26</v>
      </c>
      <c r="I881" s="2" t="s">
        <v>26</v>
      </c>
      <c r="J881" s="2" t="s">
        <v>3754</v>
      </c>
      <c r="K881" s="2" t="s">
        <v>243</v>
      </c>
      <c r="L881" s="2" t="s">
        <v>2549</v>
      </c>
      <c r="M881" s="2">
        <v>178.45428100000001</v>
      </c>
      <c r="N881" s="2">
        <v>-19.031635000000001</v>
      </c>
    </row>
    <row r="882" spans="1:14">
      <c r="A882" s="2" t="s">
        <v>54</v>
      </c>
      <c r="B882" s="2" t="s">
        <v>4085</v>
      </c>
      <c r="C882" s="2" t="s">
        <v>4086</v>
      </c>
      <c r="D882" s="2" t="s">
        <v>2427</v>
      </c>
      <c r="E882" s="2" t="s">
        <v>591</v>
      </c>
      <c r="F882" s="2" t="s">
        <v>54</v>
      </c>
      <c r="G882" s="2" t="s">
        <v>3947</v>
      </c>
      <c r="H882" s="2" t="s">
        <v>26</v>
      </c>
      <c r="I882" s="2" t="s">
        <v>26</v>
      </c>
      <c r="J882" s="2" t="s">
        <v>3754</v>
      </c>
      <c r="K882" s="2" t="s">
        <v>243</v>
      </c>
      <c r="L882" s="2" t="s">
        <v>2549</v>
      </c>
      <c r="M882" s="2">
        <v>178.415447</v>
      </c>
      <c r="N882" s="2">
        <v>-18.965843</v>
      </c>
    </row>
    <row r="883" spans="1:14">
      <c r="A883" s="2" t="s">
        <v>54</v>
      </c>
      <c r="B883" s="2" t="s">
        <v>4087</v>
      </c>
      <c r="C883" s="2" t="s">
        <v>4088</v>
      </c>
      <c r="D883" s="2" t="s">
        <v>2427</v>
      </c>
      <c r="E883" s="2" t="s">
        <v>591</v>
      </c>
      <c r="F883" s="2" t="s">
        <v>54</v>
      </c>
      <c r="G883" s="2" t="s">
        <v>3947</v>
      </c>
      <c r="H883" s="2" t="s">
        <v>26</v>
      </c>
      <c r="I883" s="2" t="s">
        <v>26</v>
      </c>
      <c r="J883" s="2" t="s">
        <v>3754</v>
      </c>
      <c r="K883" s="2" t="s">
        <v>243</v>
      </c>
      <c r="L883" s="2" t="s">
        <v>2549</v>
      </c>
      <c r="M883" s="2">
        <v>178.47570999999999</v>
      </c>
      <c r="N883" s="2">
        <v>-18.998984</v>
      </c>
    </row>
    <row r="884" spans="1:14">
      <c r="A884" s="2" t="s">
        <v>54</v>
      </c>
      <c r="B884" s="2" t="s">
        <v>2945</v>
      </c>
      <c r="C884" s="2" t="s">
        <v>4089</v>
      </c>
      <c r="D884" s="2" t="s">
        <v>2427</v>
      </c>
      <c r="E884" s="2" t="s">
        <v>591</v>
      </c>
      <c r="F884" s="2" t="s">
        <v>54</v>
      </c>
      <c r="G884" s="2" t="s">
        <v>3947</v>
      </c>
      <c r="H884" s="2" t="s">
        <v>58</v>
      </c>
      <c r="I884" s="2" t="s">
        <v>26</v>
      </c>
      <c r="J884" s="2" t="s">
        <v>3754</v>
      </c>
      <c r="K884" s="2" t="s">
        <v>243</v>
      </c>
      <c r="L884" s="2" t="s">
        <v>2549</v>
      </c>
      <c r="M884" s="2">
        <v>178.488032</v>
      </c>
      <c r="N884" s="2">
        <v>-18.931473</v>
      </c>
    </row>
    <row r="885" spans="1:14">
      <c r="A885" s="2" t="s">
        <v>54</v>
      </c>
      <c r="B885" s="2" t="s">
        <v>4090</v>
      </c>
      <c r="C885" s="2" t="s">
        <v>4091</v>
      </c>
      <c r="D885" s="2" t="s">
        <v>2427</v>
      </c>
      <c r="E885" s="2" t="s">
        <v>591</v>
      </c>
      <c r="F885" s="2" t="s">
        <v>54</v>
      </c>
      <c r="G885" s="2" t="s">
        <v>3947</v>
      </c>
      <c r="H885" s="2" t="s">
        <v>26</v>
      </c>
      <c r="I885" s="2" t="s">
        <v>26</v>
      </c>
      <c r="J885" s="2" t="s">
        <v>3754</v>
      </c>
      <c r="K885" s="2" t="s">
        <v>243</v>
      </c>
      <c r="L885" s="2" t="s">
        <v>2549</v>
      </c>
      <c r="M885" s="2">
        <v>178.44264999999999</v>
      </c>
      <c r="N885" s="2">
        <v>-19.012751000000002</v>
      </c>
    </row>
    <row r="886" spans="1:14">
      <c r="A886" s="2" t="s">
        <v>54</v>
      </c>
      <c r="B886" s="2" t="s">
        <v>4092</v>
      </c>
      <c r="C886" s="2" t="s">
        <v>4093</v>
      </c>
      <c r="D886" s="2" t="s">
        <v>2408</v>
      </c>
      <c r="E886" s="2" t="s">
        <v>591</v>
      </c>
      <c r="F886" s="2" t="s">
        <v>54</v>
      </c>
      <c r="G886" s="2" t="s">
        <v>3947</v>
      </c>
      <c r="H886" s="2" t="s">
        <v>26</v>
      </c>
      <c r="I886" s="2" t="s">
        <v>26</v>
      </c>
      <c r="J886" s="2" t="s">
        <v>3754</v>
      </c>
      <c r="K886" s="2" t="s">
        <v>243</v>
      </c>
      <c r="L886" s="2" t="s">
        <v>2549</v>
      </c>
      <c r="M886" s="2">
        <v>178.42404999999999</v>
      </c>
      <c r="N886" s="2">
        <v>-18.978907</v>
      </c>
    </row>
    <row r="887" spans="1:14">
      <c r="A887" s="2" t="s">
        <v>54</v>
      </c>
      <c r="B887" s="2" t="s">
        <v>4094</v>
      </c>
      <c r="C887" s="2" t="s">
        <v>4095</v>
      </c>
      <c r="D887" s="2" t="s">
        <v>2427</v>
      </c>
      <c r="E887" s="2" t="s">
        <v>591</v>
      </c>
      <c r="F887" s="2" t="s">
        <v>54</v>
      </c>
      <c r="G887" s="2" t="s">
        <v>3947</v>
      </c>
      <c r="H887" s="2" t="s">
        <v>26</v>
      </c>
      <c r="I887" s="2" t="s">
        <v>26</v>
      </c>
      <c r="J887" s="2" t="s">
        <v>3754</v>
      </c>
      <c r="K887" s="2" t="s">
        <v>243</v>
      </c>
      <c r="L887" s="2" t="s">
        <v>2549</v>
      </c>
      <c r="M887" s="2">
        <v>178.440515</v>
      </c>
      <c r="N887" s="2">
        <v>-18.961424999999998</v>
      </c>
    </row>
    <row r="888" spans="1:14">
      <c r="A888" s="2" t="s">
        <v>54</v>
      </c>
      <c r="B888" s="2" t="s">
        <v>4094</v>
      </c>
      <c r="C888" s="2" t="s">
        <v>4096</v>
      </c>
      <c r="D888" s="2" t="s">
        <v>2408</v>
      </c>
      <c r="E888" s="2" t="s">
        <v>591</v>
      </c>
      <c r="F888" s="2" t="s">
        <v>54</v>
      </c>
      <c r="G888" s="2" t="s">
        <v>3947</v>
      </c>
      <c r="H888" s="2" t="s">
        <v>26</v>
      </c>
      <c r="I888" s="2" t="s">
        <v>26</v>
      </c>
      <c r="J888" s="2" t="s">
        <v>3754</v>
      </c>
      <c r="K888" s="2" t="s">
        <v>243</v>
      </c>
      <c r="L888" s="2" t="s">
        <v>2549</v>
      </c>
      <c r="M888" s="2">
        <v>178.44047599999999</v>
      </c>
      <c r="N888" s="2">
        <v>-18.961379000000001</v>
      </c>
    </row>
    <row r="889" spans="1:14">
      <c r="A889" s="2" t="s">
        <v>54</v>
      </c>
      <c r="B889" s="2" t="s">
        <v>4097</v>
      </c>
      <c r="C889" s="2" t="s">
        <v>4098</v>
      </c>
      <c r="D889" s="2" t="s">
        <v>2427</v>
      </c>
      <c r="E889" s="2" t="s">
        <v>591</v>
      </c>
      <c r="F889" s="2" t="s">
        <v>54</v>
      </c>
      <c r="G889" s="2" t="s">
        <v>3947</v>
      </c>
      <c r="H889" s="2" t="s">
        <v>26</v>
      </c>
      <c r="I889" s="2" t="s">
        <v>26</v>
      </c>
      <c r="J889" s="2" t="s">
        <v>3754</v>
      </c>
      <c r="K889" s="2" t="s">
        <v>243</v>
      </c>
      <c r="L889" s="2" t="s">
        <v>2549</v>
      </c>
      <c r="M889" s="2">
        <v>178.402659</v>
      </c>
      <c r="N889" s="2">
        <v>-19.020358999999999</v>
      </c>
    </row>
    <row r="890" spans="1:14">
      <c r="A890" s="2" t="s">
        <v>54</v>
      </c>
      <c r="B890" s="2" t="s">
        <v>4099</v>
      </c>
      <c r="C890" s="2" t="s">
        <v>4100</v>
      </c>
      <c r="D890" s="2" t="s">
        <v>2427</v>
      </c>
      <c r="E890" s="2" t="s">
        <v>591</v>
      </c>
      <c r="F890" s="2" t="s">
        <v>54</v>
      </c>
      <c r="G890" s="2" t="s">
        <v>3947</v>
      </c>
      <c r="H890" s="2" t="s">
        <v>26</v>
      </c>
      <c r="I890" s="2" t="s">
        <v>26</v>
      </c>
      <c r="J890" s="2" t="s">
        <v>3754</v>
      </c>
      <c r="K890" s="2" t="s">
        <v>243</v>
      </c>
      <c r="L890" s="2" t="s">
        <v>2549</v>
      </c>
      <c r="M890" s="2">
        <v>178.44189800000001</v>
      </c>
      <c r="N890" s="2">
        <v>-19.015478000000002</v>
      </c>
    </row>
    <row r="891" spans="1:14">
      <c r="A891" s="2" t="s">
        <v>54</v>
      </c>
      <c r="B891" s="2" t="s">
        <v>2717</v>
      </c>
      <c r="C891" s="2" t="s">
        <v>4101</v>
      </c>
      <c r="D891" s="2" t="s">
        <v>2408</v>
      </c>
      <c r="E891" s="2" t="s">
        <v>591</v>
      </c>
      <c r="F891" s="2" t="s">
        <v>54</v>
      </c>
      <c r="G891" s="2" t="s">
        <v>3947</v>
      </c>
      <c r="H891" s="2" t="s">
        <v>26</v>
      </c>
      <c r="I891" s="2" t="s">
        <v>26</v>
      </c>
      <c r="J891" s="2" t="s">
        <v>3754</v>
      </c>
      <c r="K891" s="2" t="s">
        <v>243</v>
      </c>
      <c r="L891" s="2" t="s">
        <v>2549</v>
      </c>
      <c r="M891" s="2">
        <v>178.451851</v>
      </c>
      <c r="N891" s="2">
        <v>-18.967319</v>
      </c>
    </row>
    <row r="892" spans="1:14">
      <c r="A892" s="2" t="s">
        <v>54</v>
      </c>
      <c r="B892" s="2" t="s">
        <v>4102</v>
      </c>
      <c r="C892" s="2" t="s">
        <v>4103</v>
      </c>
      <c r="D892" s="2" t="s">
        <v>2427</v>
      </c>
      <c r="E892" s="2" t="s">
        <v>591</v>
      </c>
      <c r="F892" s="2" t="s">
        <v>54</v>
      </c>
      <c r="G892" s="2" t="s">
        <v>3947</v>
      </c>
      <c r="H892" s="2" t="s">
        <v>26</v>
      </c>
      <c r="I892" s="2" t="s">
        <v>26</v>
      </c>
      <c r="J892" s="2" t="s">
        <v>3754</v>
      </c>
      <c r="K892" s="2" t="s">
        <v>243</v>
      </c>
      <c r="L892" s="2" t="s">
        <v>2549</v>
      </c>
      <c r="M892" s="2">
        <v>178.48195200000001</v>
      </c>
      <c r="N892" s="2">
        <v>-18.999229</v>
      </c>
    </row>
    <row r="893" spans="1:14">
      <c r="A893" s="2" t="s">
        <v>54</v>
      </c>
      <c r="B893" s="2" t="s">
        <v>4104</v>
      </c>
      <c r="C893" s="2" t="s">
        <v>4105</v>
      </c>
      <c r="D893" s="2" t="s">
        <v>2427</v>
      </c>
      <c r="E893" s="2" t="s">
        <v>591</v>
      </c>
      <c r="F893" s="2" t="s">
        <v>54</v>
      </c>
      <c r="G893" s="2" t="s">
        <v>3947</v>
      </c>
      <c r="H893" s="2" t="s">
        <v>26</v>
      </c>
      <c r="I893" s="2" t="s">
        <v>26</v>
      </c>
      <c r="J893" s="2" t="s">
        <v>3754</v>
      </c>
      <c r="K893" s="2" t="s">
        <v>243</v>
      </c>
      <c r="L893" s="2" t="s">
        <v>2549</v>
      </c>
      <c r="M893" s="2">
        <v>178.47578899999999</v>
      </c>
      <c r="N893" s="2">
        <v>-18.987611999999999</v>
      </c>
    </row>
    <row r="894" spans="1:14">
      <c r="A894" s="2" t="s">
        <v>54</v>
      </c>
      <c r="B894" s="2" t="s">
        <v>4106</v>
      </c>
      <c r="C894" s="2" t="s">
        <v>4107</v>
      </c>
      <c r="D894" s="2" t="s">
        <v>2427</v>
      </c>
      <c r="E894" s="2" t="s">
        <v>591</v>
      </c>
      <c r="F894" s="2" t="s">
        <v>54</v>
      </c>
      <c r="G894" s="2" t="s">
        <v>3947</v>
      </c>
      <c r="H894" s="2" t="s">
        <v>58</v>
      </c>
      <c r="I894" s="2" t="s">
        <v>26</v>
      </c>
      <c r="J894" s="2" t="s">
        <v>3754</v>
      </c>
      <c r="K894" s="2" t="s">
        <v>243</v>
      </c>
      <c r="L894" s="2" t="s">
        <v>2549</v>
      </c>
      <c r="M894" s="2">
        <v>178.485027</v>
      </c>
      <c r="N894" s="2">
        <v>-18.874753999999999</v>
      </c>
    </row>
    <row r="895" spans="1:14">
      <c r="A895" s="2" t="s">
        <v>54</v>
      </c>
      <c r="B895" s="2" t="s">
        <v>4108</v>
      </c>
      <c r="C895" s="2" t="s">
        <v>4109</v>
      </c>
      <c r="D895" s="2" t="s">
        <v>2427</v>
      </c>
      <c r="E895" s="2" t="s">
        <v>591</v>
      </c>
      <c r="F895" s="2" t="s">
        <v>54</v>
      </c>
      <c r="G895" s="2" t="s">
        <v>3947</v>
      </c>
      <c r="H895" s="2" t="s">
        <v>26</v>
      </c>
      <c r="I895" s="2" t="s">
        <v>26</v>
      </c>
      <c r="J895" s="2" t="s">
        <v>3754</v>
      </c>
      <c r="K895" s="2" t="s">
        <v>243</v>
      </c>
      <c r="L895" s="2" t="s">
        <v>2549</v>
      </c>
      <c r="M895" s="2">
        <v>178.39262199999999</v>
      </c>
      <c r="N895" s="2">
        <v>-18.945824000000002</v>
      </c>
    </row>
    <row r="896" spans="1:14">
      <c r="A896" s="2" t="s">
        <v>54</v>
      </c>
      <c r="B896" s="2" t="s">
        <v>4110</v>
      </c>
      <c r="C896" s="2" t="s">
        <v>4111</v>
      </c>
      <c r="D896" s="2" t="s">
        <v>2427</v>
      </c>
      <c r="E896" s="2" t="s">
        <v>591</v>
      </c>
      <c r="F896" s="2" t="s">
        <v>54</v>
      </c>
      <c r="G896" s="2" t="s">
        <v>3947</v>
      </c>
      <c r="H896" s="2" t="s">
        <v>26</v>
      </c>
      <c r="I896" s="2" t="s">
        <v>26</v>
      </c>
      <c r="J896" s="2" t="s">
        <v>3754</v>
      </c>
      <c r="K896" s="2" t="s">
        <v>243</v>
      </c>
      <c r="L896" s="2" t="s">
        <v>2549</v>
      </c>
      <c r="M896" s="2">
        <v>178.379434</v>
      </c>
      <c r="N896" s="2">
        <v>-18.948827999999999</v>
      </c>
    </row>
    <row r="897" spans="1:14">
      <c r="A897" s="2" t="s">
        <v>54</v>
      </c>
      <c r="B897" s="2" t="s">
        <v>4112</v>
      </c>
      <c r="C897" s="2" t="s">
        <v>4113</v>
      </c>
      <c r="D897" s="2" t="s">
        <v>2427</v>
      </c>
      <c r="E897" s="2" t="s">
        <v>591</v>
      </c>
      <c r="F897" s="2" t="s">
        <v>54</v>
      </c>
      <c r="G897" s="2" t="s">
        <v>3947</v>
      </c>
      <c r="H897" s="2" t="s">
        <v>26</v>
      </c>
      <c r="I897" s="2" t="s">
        <v>26</v>
      </c>
      <c r="J897" s="2" t="s">
        <v>3754</v>
      </c>
      <c r="K897" s="2" t="s">
        <v>243</v>
      </c>
      <c r="L897" s="2" t="s">
        <v>2549</v>
      </c>
      <c r="M897" s="2">
        <v>178.375989</v>
      </c>
      <c r="N897" s="2">
        <v>-18.950733</v>
      </c>
    </row>
    <row r="898" spans="1:14">
      <c r="A898" s="2" t="s">
        <v>54</v>
      </c>
      <c r="B898" s="2" t="s">
        <v>4114</v>
      </c>
      <c r="C898" s="2" t="s">
        <v>4115</v>
      </c>
      <c r="D898" s="2" t="s">
        <v>2427</v>
      </c>
      <c r="E898" s="2" t="s">
        <v>591</v>
      </c>
      <c r="F898" s="2" t="s">
        <v>54</v>
      </c>
      <c r="G898" s="2" t="s">
        <v>3947</v>
      </c>
      <c r="H898" s="2" t="s">
        <v>58</v>
      </c>
      <c r="I898" s="2" t="s">
        <v>26</v>
      </c>
      <c r="J898" s="2" t="s">
        <v>3754</v>
      </c>
      <c r="K898" s="2" t="s">
        <v>243</v>
      </c>
      <c r="L898" s="2" t="s">
        <v>2549</v>
      </c>
      <c r="M898" s="2">
        <v>178.46902499999999</v>
      </c>
      <c r="N898" s="2">
        <v>-18.897243</v>
      </c>
    </row>
    <row r="899" spans="1:14">
      <c r="A899" s="2" t="s">
        <v>54</v>
      </c>
      <c r="B899" s="2" t="s">
        <v>4116</v>
      </c>
      <c r="C899" s="2" t="s">
        <v>4117</v>
      </c>
      <c r="D899" s="2" t="s">
        <v>2427</v>
      </c>
      <c r="E899" s="2" t="s">
        <v>591</v>
      </c>
      <c r="F899" s="2" t="s">
        <v>54</v>
      </c>
      <c r="G899" s="2" t="s">
        <v>3947</v>
      </c>
      <c r="H899" s="2" t="s">
        <v>26</v>
      </c>
      <c r="I899" s="2" t="s">
        <v>26</v>
      </c>
      <c r="J899" s="2" t="s">
        <v>3754</v>
      </c>
      <c r="K899" s="2" t="s">
        <v>243</v>
      </c>
      <c r="L899" s="2" t="s">
        <v>2549</v>
      </c>
      <c r="M899" s="2">
        <v>178.390928</v>
      </c>
      <c r="N899" s="2">
        <v>-18.953980000000001</v>
      </c>
    </row>
    <row r="900" spans="1:14">
      <c r="A900" s="2" t="s">
        <v>54</v>
      </c>
      <c r="B900" s="2" t="s">
        <v>4118</v>
      </c>
      <c r="C900" s="2" t="s">
        <v>4119</v>
      </c>
      <c r="D900" s="2" t="s">
        <v>2408</v>
      </c>
      <c r="E900" s="2" t="s">
        <v>591</v>
      </c>
      <c r="F900" s="2" t="s">
        <v>54</v>
      </c>
      <c r="G900" s="2" t="s">
        <v>3947</v>
      </c>
      <c r="H900" s="2" t="s">
        <v>58</v>
      </c>
      <c r="I900" s="2" t="s">
        <v>26</v>
      </c>
      <c r="J900" s="2" t="s">
        <v>3754</v>
      </c>
      <c r="K900" s="2" t="s">
        <v>243</v>
      </c>
      <c r="L900" s="2" t="s">
        <v>2549</v>
      </c>
      <c r="M900" s="2">
        <v>178.475188</v>
      </c>
      <c r="N900" s="2">
        <v>-18.922256999999998</v>
      </c>
    </row>
    <row r="901" spans="1:14">
      <c r="A901" s="2" t="s">
        <v>54</v>
      </c>
      <c r="B901" s="2" t="s">
        <v>4120</v>
      </c>
      <c r="C901" s="2" t="s">
        <v>4121</v>
      </c>
      <c r="D901" s="2" t="s">
        <v>2408</v>
      </c>
      <c r="E901" s="2" t="s">
        <v>591</v>
      </c>
      <c r="F901" s="2" t="s">
        <v>54</v>
      </c>
      <c r="G901" s="2" t="s">
        <v>3947</v>
      </c>
      <c r="H901" s="2" t="s">
        <v>26</v>
      </c>
      <c r="I901" s="2" t="s">
        <v>26</v>
      </c>
      <c r="J901" s="2" t="s">
        <v>3754</v>
      </c>
      <c r="K901" s="2" t="s">
        <v>243</v>
      </c>
      <c r="L901" s="2" t="s">
        <v>2549</v>
      </c>
      <c r="M901" s="2">
        <v>178.429587</v>
      </c>
      <c r="N901" s="2">
        <v>-19.025102</v>
      </c>
    </row>
    <row r="902" spans="1:14">
      <c r="A902" s="2" t="s">
        <v>54</v>
      </c>
      <c r="B902" s="2" t="s">
        <v>4122</v>
      </c>
      <c r="C902" s="2" t="s">
        <v>4123</v>
      </c>
      <c r="D902" s="2" t="s">
        <v>2427</v>
      </c>
      <c r="E902" s="2" t="s">
        <v>591</v>
      </c>
      <c r="F902" s="2" t="s">
        <v>54</v>
      </c>
      <c r="G902" s="2" t="s">
        <v>3947</v>
      </c>
      <c r="H902" s="2" t="s">
        <v>58</v>
      </c>
      <c r="I902" s="2" t="s">
        <v>26</v>
      </c>
      <c r="J902" s="2" t="s">
        <v>3754</v>
      </c>
      <c r="K902" s="2" t="s">
        <v>243</v>
      </c>
      <c r="L902" s="2" t="s">
        <v>2549</v>
      </c>
      <c r="M902" s="2">
        <v>178.504943</v>
      </c>
      <c r="N902" s="2">
        <v>-18.917128999999999</v>
      </c>
    </row>
    <row r="903" spans="1:14">
      <c r="A903" s="2" t="s">
        <v>54</v>
      </c>
      <c r="B903" s="2" t="s">
        <v>4124</v>
      </c>
      <c r="C903" s="2" t="s">
        <v>4125</v>
      </c>
      <c r="D903" s="2" t="s">
        <v>2427</v>
      </c>
      <c r="E903" s="2" t="s">
        <v>591</v>
      </c>
      <c r="F903" s="2" t="s">
        <v>54</v>
      </c>
      <c r="G903" s="2" t="s">
        <v>3947</v>
      </c>
      <c r="H903" s="2" t="s">
        <v>58</v>
      </c>
      <c r="I903" s="2" t="s">
        <v>26</v>
      </c>
      <c r="J903" s="2" t="s">
        <v>3754</v>
      </c>
      <c r="K903" s="2" t="s">
        <v>243</v>
      </c>
      <c r="L903" s="2" t="s">
        <v>2549</v>
      </c>
      <c r="M903" s="2">
        <v>178.48821899999999</v>
      </c>
      <c r="N903" s="2">
        <v>-18.929010999999999</v>
      </c>
    </row>
    <row r="904" spans="1:14">
      <c r="A904" s="2" t="s">
        <v>54</v>
      </c>
      <c r="B904" s="2" t="s">
        <v>4126</v>
      </c>
      <c r="C904" s="2" t="s">
        <v>4127</v>
      </c>
      <c r="D904" s="2" t="s">
        <v>2427</v>
      </c>
      <c r="E904" s="2" t="s">
        <v>591</v>
      </c>
      <c r="F904" s="2" t="s">
        <v>54</v>
      </c>
      <c r="G904" s="2" t="s">
        <v>3947</v>
      </c>
      <c r="H904" s="2" t="s">
        <v>26</v>
      </c>
      <c r="I904" s="2" t="s">
        <v>26</v>
      </c>
      <c r="J904" s="2" t="s">
        <v>3754</v>
      </c>
      <c r="K904" s="2" t="s">
        <v>243</v>
      </c>
      <c r="L904" s="2" t="s">
        <v>2549</v>
      </c>
      <c r="M904" s="2">
        <v>178.37472700000001</v>
      </c>
      <c r="N904" s="2">
        <v>-18.951778999999998</v>
      </c>
    </row>
    <row r="905" spans="1:14">
      <c r="A905" s="2" t="s">
        <v>54</v>
      </c>
      <c r="B905" s="2" t="s">
        <v>4128</v>
      </c>
      <c r="C905" s="2" t="s">
        <v>4129</v>
      </c>
      <c r="D905" s="2" t="s">
        <v>2427</v>
      </c>
      <c r="E905" s="2" t="s">
        <v>591</v>
      </c>
      <c r="F905" s="2" t="s">
        <v>54</v>
      </c>
      <c r="G905" s="2" t="s">
        <v>3947</v>
      </c>
      <c r="H905" s="2" t="s">
        <v>58</v>
      </c>
      <c r="I905" s="2" t="s">
        <v>26</v>
      </c>
      <c r="J905" s="2" t="s">
        <v>3754</v>
      </c>
      <c r="K905" s="2" t="s">
        <v>243</v>
      </c>
      <c r="L905" s="2" t="s">
        <v>2549</v>
      </c>
      <c r="M905" s="2">
        <v>178.469977</v>
      </c>
      <c r="N905" s="2">
        <v>-18.923121999999999</v>
      </c>
    </row>
    <row r="906" spans="1:14">
      <c r="A906" s="2" t="s">
        <v>54</v>
      </c>
      <c r="B906" s="2" t="s">
        <v>4130</v>
      </c>
      <c r="C906" s="2" t="s">
        <v>4131</v>
      </c>
      <c r="D906" s="2" t="s">
        <v>2427</v>
      </c>
      <c r="E906" s="2" t="s">
        <v>591</v>
      </c>
      <c r="F906" s="2" t="s">
        <v>54</v>
      </c>
      <c r="G906" s="2" t="s">
        <v>3947</v>
      </c>
      <c r="H906" s="2" t="s">
        <v>26</v>
      </c>
      <c r="I906" s="2" t="s">
        <v>26</v>
      </c>
      <c r="J906" s="2" t="s">
        <v>3754</v>
      </c>
      <c r="K906" s="2" t="s">
        <v>243</v>
      </c>
      <c r="L906" s="2" t="s">
        <v>2549</v>
      </c>
      <c r="M906" s="2">
        <v>178.452653</v>
      </c>
      <c r="N906" s="2">
        <v>-19.037326</v>
      </c>
    </row>
    <row r="907" spans="1:14">
      <c r="A907" s="2" t="s">
        <v>54</v>
      </c>
      <c r="B907" s="2" t="s">
        <v>4132</v>
      </c>
      <c r="C907" s="2" t="s">
        <v>4133</v>
      </c>
      <c r="D907" s="2" t="s">
        <v>2427</v>
      </c>
      <c r="E907" s="2" t="s">
        <v>591</v>
      </c>
      <c r="F907" s="2" t="s">
        <v>54</v>
      </c>
      <c r="G907" s="2" t="s">
        <v>3947</v>
      </c>
      <c r="H907" s="2" t="s">
        <v>58</v>
      </c>
      <c r="I907" s="2" t="s">
        <v>26</v>
      </c>
      <c r="J907" s="2" t="s">
        <v>3754</v>
      </c>
      <c r="K907" s="2" t="s">
        <v>243</v>
      </c>
      <c r="L907" s="2" t="s">
        <v>2549</v>
      </c>
      <c r="M907" s="2">
        <v>178.494721</v>
      </c>
      <c r="N907" s="2">
        <v>-18.920933999999999</v>
      </c>
    </row>
    <row r="908" spans="1:14">
      <c r="A908" s="2" t="s">
        <v>54</v>
      </c>
      <c r="B908" s="2" t="s">
        <v>4134</v>
      </c>
      <c r="C908" s="2" t="s">
        <v>4135</v>
      </c>
      <c r="D908" s="2" t="s">
        <v>2427</v>
      </c>
      <c r="E908" s="2" t="s">
        <v>591</v>
      </c>
      <c r="F908" s="2" t="s">
        <v>54</v>
      </c>
      <c r="G908" s="2" t="s">
        <v>3947</v>
      </c>
      <c r="H908" s="2" t="s">
        <v>58</v>
      </c>
      <c r="I908" s="2" t="s">
        <v>26</v>
      </c>
      <c r="J908" s="2" t="s">
        <v>3754</v>
      </c>
      <c r="K908" s="2" t="s">
        <v>243</v>
      </c>
      <c r="L908" s="2" t="s">
        <v>2549</v>
      </c>
      <c r="M908" s="2">
        <v>178.479106</v>
      </c>
      <c r="N908" s="2">
        <v>-18.937087999999999</v>
      </c>
    </row>
    <row r="909" spans="1:14">
      <c r="A909" s="2" t="s">
        <v>54</v>
      </c>
      <c r="B909" s="2" t="s">
        <v>4136</v>
      </c>
      <c r="C909" s="2" t="s">
        <v>4137</v>
      </c>
      <c r="D909" s="2" t="s">
        <v>2427</v>
      </c>
      <c r="E909" s="2" t="s">
        <v>591</v>
      </c>
      <c r="F909" s="2" t="s">
        <v>54</v>
      </c>
      <c r="G909" s="2" t="s">
        <v>3947</v>
      </c>
      <c r="H909" s="2" t="s">
        <v>58</v>
      </c>
      <c r="I909" s="2" t="s">
        <v>26</v>
      </c>
      <c r="J909" s="2" t="s">
        <v>3754</v>
      </c>
      <c r="K909" s="2" t="s">
        <v>243</v>
      </c>
      <c r="L909" s="2" t="s">
        <v>2549</v>
      </c>
      <c r="M909" s="2">
        <v>178.46916400000001</v>
      </c>
      <c r="N909" s="2">
        <v>-18.88026</v>
      </c>
    </row>
    <row r="910" spans="1:14">
      <c r="A910" s="2" t="s">
        <v>54</v>
      </c>
      <c r="B910" s="2" t="s">
        <v>4138</v>
      </c>
      <c r="C910" s="2" t="s">
        <v>4139</v>
      </c>
      <c r="D910" s="2" t="s">
        <v>2427</v>
      </c>
      <c r="E910" s="2" t="s">
        <v>591</v>
      </c>
      <c r="F910" s="2" t="s">
        <v>54</v>
      </c>
      <c r="G910" s="2" t="s">
        <v>3947</v>
      </c>
      <c r="H910" s="2" t="s">
        <v>26</v>
      </c>
      <c r="I910" s="2" t="s">
        <v>26</v>
      </c>
      <c r="J910" s="2" t="s">
        <v>3754</v>
      </c>
      <c r="K910" s="2" t="s">
        <v>243</v>
      </c>
      <c r="L910" s="2" t="s">
        <v>2549</v>
      </c>
      <c r="M910" s="2">
        <v>178.432264</v>
      </c>
      <c r="N910" s="2">
        <v>-19.029575999999999</v>
      </c>
    </row>
    <row r="911" spans="1:14">
      <c r="A911" s="2" t="s">
        <v>54</v>
      </c>
      <c r="B911" s="2" t="s">
        <v>3230</v>
      </c>
      <c r="C911" s="2" t="s">
        <v>4140</v>
      </c>
      <c r="D911" s="2" t="s">
        <v>2427</v>
      </c>
      <c r="E911" s="2" t="s">
        <v>591</v>
      </c>
      <c r="F911" s="2" t="s">
        <v>54</v>
      </c>
      <c r="G911" s="2" t="s">
        <v>3947</v>
      </c>
      <c r="H911" s="2" t="s">
        <v>26</v>
      </c>
      <c r="I911" s="2" t="s">
        <v>26</v>
      </c>
      <c r="J911" s="2" t="s">
        <v>3754</v>
      </c>
      <c r="K911" s="2" t="s">
        <v>243</v>
      </c>
      <c r="L911" s="2" t="s">
        <v>2549</v>
      </c>
      <c r="M911" s="2">
        <v>178.40496200000001</v>
      </c>
      <c r="N911" s="2">
        <v>-19.022933999999999</v>
      </c>
    </row>
    <row r="912" spans="1:14">
      <c r="A912" s="2" t="s">
        <v>54</v>
      </c>
      <c r="B912" s="2" t="s">
        <v>4141</v>
      </c>
      <c r="C912" s="2" t="s">
        <v>4142</v>
      </c>
      <c r="D912" s="2" t="s">
        <v>2427</v>
      </c>
      <c r="E912" s="2" t="s">
        <v>591</v>
      </c>
      <c r="F912" s="2" t="s">
        <v>54</v>
      </c>
      <c r="G912" s="2" t="s">
        <v>3947</v>
      </c>
      <c r="H912" s="2" t="s">
        <v>26</v>
      </c>
      <c r="I912" s="2" t="s">
        <v>26</v>
      </c>
      <c r="J912" s="2" t="s">
        <v>3754</v>
      </c>
      <c r="K912" s="2" t="s">
        <v>243</v>
      </c>
      <c r="L912" s="2" t="s">
        <v>2549</v>
      </c>
      <c r="M912" s="2">
        <v>178.41993199999999</v>
      </c>
      <c r="N912" s="2">
        <v>-19.030763</v>
      </c>
    </row>
    <row r="913" spans="1:14">
      <c r="A913" s="2" t="s">
        <v>54</v>
      </c>
      <c r="B913" s="2" t="s">
        <v>4143</v>
      </c>
      <c r="C913" s="2" t="s">
        <v>4144</v>
      </c>
      <c r="D913" s="2" t="s">
        <v>2427</v>
      </c>
      <c r="E913" s="2" t="s">
        <v>591</v>
      </c>
      <c r="F913" s="2" t="s">
        <v>54</v>
      </c>
      <c r="G913" s="2" t="s">
        <v>3947</v>
      </c>
      <c r="H913" s="2" t="s">
        <v>26</v>
      </c>
      <c r="I913" s="2" t="s">
        <v>26</v>
      </c>
      <c r="J913" s="2" t="s">
        <v>3754</v>
      </c>
      <c r="K913" s="2" t="s">
        <v>243</v>
      </c>
      <c r="L913" s="2" t="s">
        <v>2549</v>
      </c>
      <c r="M913" s="2">
        <v>178.42124200000001</v>
      </c>
      <c r="N913" s="2">
        <v>-18.983160000000002</v>
      </c>
    </row>
    <row r="914" spans="1:14">
      <c r="A914" s="2" t="s">
        <v>54</v>
      </c>
      <c r="B914" s="2" t="s">
        <v>4143</v>
      </c>
      <c r="C914" s="2" t="s">
        <v>4145</v>
      </c>
      <c r="D914" s="2" t="s">
        <v>2408</v>
      </c>
      <c r="E914" s="2" t="s">
        <v>591</v>
      </c>
      <c r="F914" s="2" t="s">
        <v>54</v>
      </c>
      <c r="G914" s="2" t="s">
        <v>3947</v>
      </c>
      <c r="H914" s="2" t="s">
        <v>26</v>
      </c>
      <c r="I914" s="2" t="s">
        <v>26</v>
      </c>
      <c r="J914" s="2" t="s">
        <v>3754</v>
      </c>
      <c r="K914" s="2" t="s">
        <v>243</v>
      </c>
      <c r="L914" s="2" t="s">
        <v>2549</v>
      </c>
      <c r="M914" s="2">
        <v>178.42117999999999</v>
      </c>
      <c r="N914" s="2">
        <v>-18.983402999999999</v>
      </c>
    </row>
    <row r="915" spans="1:14">
      <c r="A915" s="2" t="s">
        <v>54</v>
      </c>
      <c r="B915" s="2" t="s">
        <v>4146</v>
      </c>
      <c r="C915" s="2" t="s">
        <v>4147</v>
      </c>
      <c r="D915" s="2" t="s">
        <v>2427</v>
      </c>
      <c r="E915" s="2" t="s">
        <v>591</v>
      </c>
      <c r="F915" s="2" t="s">
        <v>54</v>
      </c>
      <c r="G915" s="2" t="s">
        <v>3947</v>
      </c>
      <c r="H915" s="2" t="s">
        <v>3950</v>
      </c>
      <c r="I915" s="2" t="s">
        <v>26</v>
      </c>
      <c r="J915" s="2" t="s">
        <v>3754</v>
      </c>
      <c r="K915" s="2" t="s">
        <v>243</v>
      </c>
      <c r="L915" s="2" t="s">
        <v>2549</v>
      </c>
      <c r="M915" s="2">
        <v>178.52214000000001</v>
      </c>
      <c r="N915" s="2">
        <v>-18.768687</v>
      </c>
    </row>
    <row r="916" spans="1:14">
      <c r="A916" s="2" t="s">
        <v>54</v>
      </c>
      <c r="B916" s="2" t="s">
        <v>4148</v>
      </c>
      <c r="C916" s="2" t="s">
        <v>4149</v>
      </c>
      <c r="D916" s="2" t="s">
        <v>2427</v>
      </c>
      <c r="E916" s="2" t="s">
        <v>591</v>
      </c>
      <c r="F916" s="2" t="s">
        <v>54</v>
      </c>
      <c r="G916" s="2" t="s">
        <v>3947</v>
      </c>
      <c r="H916" s="2" t="s">
        <v>26</v>
      </c>
      <c r="I916" s="2" t="s">
        <v>26</v>
      </c>
      <c r="J916" s="2" t="s">
        <v>3754</v>
      </c>
      <c r="K916" s="2" t="s">
        <v>243</v>
      </c>
      <c r="L916" s="2" t="s">
        <v>2549</v>
      </c>
      <c r="M916" s="2">
        <v>178.46831299999999</v>
      </c>
      <c r="N916" s="2">
        <v>-19.015906999999999</v>
      </c>
    </row>
    <row r="917" spans="1:14">
      <c r="A917" s="2" t="s">
        <v>54</v>
      </c>
      <c r="B917" s="2" t="s">
        <v>4150</v>
      </c>
      <c r="C917" s="2" t="s">
        <v>4151</v>
      </c>
      <c r="D917" s="2" t="s">
        <v>2427</v>
      </c>
      <c r="E917" s="2" t="s">
        <v>591</v>
      </c>
      <c r="F917" s="2" t="s">
        <v>54</v>
      </c>
      <c r="G917" s="2" t="s">
        <v>3947</v>
      </c>
      <c r="H917" s="2" t="s">
        <v>58</v>
      </c>
      <c r="I917" s="2" t="s">
        <v>26</v>
      </c>
      <c r="J917" s="2" t="s">
        <v>3754</v>
      </c>
      <c r="K917" s="2" t="s">
        <v>243</v>
      </c>
      <c r="L917" s="2" t="s">
        <v>2549</v>
      </c>
      <c r="M917" s="2">
        <v>178.47692900000001</v>
      </c>
      <c r="N917" s="2">
        <v>-18.877275000000001</v>
      </c>
    </row>
    <row r="918" spans="1:14">
      <c r="A918" s="2" t="s">
        <v>54</v>
      </c>
      <c r="B918" s="2" t="s">
        <v>4152</v>
      </c>
      <c r="C918" s="2" t="s">
        <v>4153</v>
      </c>
      <c r="D918" s="2" t="s">
        <v>2427</v>
      </c>
      <c r="E918" s="2" t="s">
        <v>591</v>
      </c>
      <c r="F918" s="2" t="s">
        <v>54</v>
      </c>
      <c r="G918" s="2" t="s">
        <v>3947</v>
      </c>
      <c r="H918" s="2" t="s">
        <v>26</v>
      </c>
      <c r="I918" s="2" t="s">
        <v>26</v>
      </c>
      <c r="J918" s="2" t="s">
        <v>3754</v>
      </c>
      <c r="K918" s="2" t="s">
        <v>243</v>
      </c>
      <c r="L918" s="2" t="s">
        <v>2549</v>
      </c>
      <c r="M918" s="2">
        <v>178.44545299999999</v>
      </c>
      <c r="N918" s="2">
        <v>-19.008714000000001</v>
      </c>
    </row>
    <row r="919" spans="1:14">
      <c r="A919" s="2" t="s">
        <v>54</v>
      </c>
      <c r="B919" s="2" t="s">
        <v>4154</v>
      </c>
      <c r="C919" s="2" t="s">
        <v>4155</v>
      </c>
      <c r="D919" s="2" t="s">
        <v>2427</v>
      </c>
      <c r="E919" s="2" t="s">
        <v>591</v>
      </c>
      <c r="F919" s="2" t="s">
        <v>54</v>
      </c>
      <c r="G919" s="2" t="s">
        <v>3947</v>
      </c>
      <c r="H919" s="2" t="s">
        <v>26</v>
      </c>
      <c r="I919" s="2" t="s">
        <v>26</v>
      </c>
      <c r="J919" s="2" t="s">
        <v>3754</v>
      </c>
      <c r="K919" s="2" t="s">
        <v>243</v>
      </c>
      <c r="L919" s="2" t="s">
        <v>2549</v>
      </c>
      <c r="M919" s="2">
        <v>178.42950300000001</v>
      </c>
      <c r="N919" s="2">
        <v>-19.027979999999999</v>
      </c>
    </row>
    <row r="920" spans="1:14">
      <c r="A920" s="2" t="s">
        <v>54</v>
      </c>
      <c r="B920" s="2" t="s">
        <v>4156</v>
      </c>
      <c r="C920" s="2" t="s">
        <v>4157</v>
      </c>
      <c r="D920" s="2" t="s">
        <v>2427</v>
      </c>
      <c r="E920" s="2" t="s">
        <v>591</v>
      </c>
      <c r="F920" s="2" t="s">
        <v>54</v>
      </c>
      <c r="G920" s="2" t="s">
        <v>3947</v>
      </c>
      <c r="H920" s="2" t="s">
        <v>26</v>
      </c>
      <c r="I920" s="2" t="s">
        <v>26</v>
      </c>
      <c r="J920" s="2" t="s">
        <v>3754</v>
      </c>
      <c r="K920" s="2" t="s">
        <v>243</v>
      </c>
      <c r="L920" s="2" t="s">
        <v>2549</v>
      </c>
      <c r="M920" s="2">
        <v>178.379504</v>
      </c>
      <c r="N920" s="2">
        <v>-18.949729000000001</v>
      </c>
    </row>
    <row r="921" spans="1:14">
      <c r="A921" s="2" t="s">
        <v>54</v>
      </c>
      <c r="B921" s="2" t="s">
        <v>4158</v>
      </c>
      <c r="C921" s="2" t="s">
        <v>4159</v>
      </c>
      <c r="D921" s="2" t="s">
        <v>2427</v>
      </c>
      <c r="E921" s="2" t="s">
        <v>591</v>
      </c>
      <c r="F921" s="2" t="s">
        <v>54</v>
      </c>
      <c r="G921" s="2" t="s">
        <v>3947</v>
      </c>
      <c r="H921" s="2" t="s">
        <v>26</v>
      </c>
      <c r="I921" s="2" t="s">
        <v>26</v>
      </c>
      <c r="J921" s="2" t="s">
        <v>3754</v>
      </c>
      <c r="K921" s="2" t="s">
        <v>243</v>
      </c>
      <c r="L921" s="2" t="s">
        <v>2549</v>
      </c>
      <c r="M921" s="2">
        <v>178.46314100000001</v>
      </c>
      <c r="N921" s="2">
        <v>-18.968686000000002</v>
      </c>
    </row>
    <row r="922" spans="1:14">
      <c r="A922" s="2" t="s">
        <v>54</v>
      </c>
      <c r="B922" s="2" t="s">
        <v>4160</v>
      </c>
      <c r="C922" s="2" t="s">
        <v>4161</v>
      </c>
      <c r="D922" s="2" t="s">
        <v>2427</v>
      </c>
      <c r="E922" s="2" t="s">
        <v>591</v>
      </c>
      <c r="F922" s="2" t="s">
        <v>54</v>
      </c>
      <c r="G922" s="2" t="s">
        <v>3947</v>
      </c>
      <c r="H922" s="2" t="s">
        <v>26</v>
      </c>
      <c r="I922" s="2" t="s">
        <v>26</v>
      </c>
      <c r="J922" s="2" t="s">
        <v>3754</v>
      </c>
      <c r="K922" s="2" t="s">
        <v>243</v>
      </c>
      <c r="L922" s="2" t="s">
        <v>2549</v>
      </c>
      <c r="M922" s="2">
        <v>178.43398199999999</v>
      </c>
      <c r="N922" s="2">
        <v>-18.977699000000001</v>
      </c>
    </row>
    <row r="923" spans="1:14">
      <c r="A923" s="2" t="s">
        <v>54</v>
      </c>
      <c r="B923" s="2" t="s">
        <v>4160</v>
      </c>
      <c r="C923" s="2" t="s">
        <v>4162</v>
      </c>
      <c r="D923" s="2" t="s">
        <v>2408</v>
      </c>
      <c r="E923" s="2" t="s">
        <v>591</v>
      </c>
      <c r="F923" s="2" t="s">
        <v>54</v>
      </c>
      <c r="G923" s="2" t="s">
        <v>3947</v>
      </c>
      <c r="H923" s="2" t="s">
        <v>26</v>
      </c>
      <c r="I923" s="2" t="s">
        <v>26</v>
      </c>
      <c r="J923" s="2" t="s">
        <v>3754</v>
      </c>
      <c r="K923" s="2" t="s">
        <v>243</v>
      </c>
      <c r="L923" s="2" t="s">
        <v>2549</v>
      </c>
      <c r="M923" s="2">
        <v>178.429641</v>
      </c>
      <c r="N923" s="2">
        <v>-18.978399</v>
      </c>
    </row>
    <row r="924" spans="1:14">
      <c r="A924" s="2" t="s">
        <v>54</v>
      </c>
      <c r="B924" s="2" t="s">
        <v>4163</v>
      </c>
      <c r="C924" s="2" t="s">
        <v>4164</v>
      </c>
      <c r="D924" s="2" t="s">
        <v>2427</v>
      </c>
      <c r="E924" s="2" t="s">
        <v>591</v>
      </c>
      <c r="F924" s="2" t="s">
        <v>54</v>
      </c>
      <c r="G924" s="2" t="s">
        <v>3947</v>
      </c>
      <c r="H924" s="2" t="s">
        <v>26</v>
      </c>
      <c r="I924" s="2" t="s">
        <v>26</v>
      </c>
      <c r="J924" s="2" t="s">
        <v>3754</v>
      </c>
      <c r="K924" s="2" t="s">
        <v>243</v>
      </c>
      <c r="L924" s="2" t="s">
        <v>2549</v>
      </c>
      <c r="M924" s="2">
        <v>178.48040599999999</v>
      </c>
      <c r="N924" s="2">
        <v>-18.99878</v>
      </c>
    </row>
    <row r="925" spans="1:14">
      <c r="A925" s="2" t="s">
        <v>54</v>
      </c>
      <c r="B925" s="2" t="s">
        <v>4165</v>
      </c>
      <c r="C925" s="2" t="s">
        <v>4166</v>
      </c>
      <c r="D925" s="2" t="s">
        <v>2427</v>
      </c>
      <c r="E925" s="2" t="s">
        <v>591</v>
      </c>
      <c r="F925" s="2" t="s">
        <v>54</v>
      </c>
      <c r="G925" s="2" t="s">
        <v>3947</v>
      </c>
      <c r="H925" s="2" t="s">
        <v>26</v>
      </c>
      <c r="I925" s="2" t="s">
        <v>26</v>
      </c>
      <c r="J925" s="2" t="s">
        <v>3754</v>
      </c>
      <c r="K925" s="2" t="s">
        <v>243</v>
      </c>
      <c r="L925" s="2" t="s">
        <v>2549</v>
      </c>
      <c r="M925" s="2">
        <v>178.43576400000001</v>
      </c>
      <c r="N925" s="2">
        <v>-19.016446999999999</v>
      </c>
    </row>
    <row r="926" spans="1:14">
      <c r="A926" s="2" t="s">
        <v>54</v>
      </c>
      <c r="B926" s="2" t="s">
        <v>4167</v>
      </c>
      <c r="C926" s="2" t="s">
        <v>4168</v>
      </c>
      <c r="D926" s="2" t="s">
        <v>2427</v>
      </c>
      <c r="E926" s="2" t="s">
        <v>591</v>
      </c>
      <c r="F926" s="2" t="s">
        <v>54</v>
      </c>
      <c r="G926" s="2" t="s">
        <v>3947</v>
      </c>
      <c r="H926" s="2" t="s">
        <v>26</v>
      </c>
      <c r="I926" s="2" t="s">
        <v>26</v>
      </c>
      <c r="J926" s="2" t="s">
        <v>3754</v>
      </c>
      <c r="K926" s="2" t="s">
        <v>243</v>
      </c>
      <c r="L926" s="2" t="s">
        <v>2549</v>
      </c>
      <c r="M926" s="2">
        <v>178.470179</v>
      </c>
      <c r="N926" s="2">
        <v>-18.972487000000001</v>
      </c>
    </row>
    <row r="927" spans="1:14">
      <c r="A927" s="2" t="s">
        <v>54</v>
      </c>
      <c r="B927" s="2" t="s">
        <v>4167</v>
      </c>
      <c r="C927" s="2" t="s">
        <v>4169</v>
      </c>
      <c r="D927" s="2" t="s">
        <v>2427</v>
      </c>
      <c r="E927" s="2" t="s">
        <v>591</v>
      </c>
      <c r="F927" s="2" t="s">
        <v>54</v>
      </c>
      <c r="G927" s="2" t="s">
        <v>3947</v>
      </c>
      <c r="H927" s="2" t="s">
        <v>3950</v>
      </c>
      <c r="I927" s="2" t="s">
        <v>26</v>
      </c>
      <c r="J927" s="2" t="s">
        <v>3754</v>
      </c>
      <c r="K927" s="2" t="s">
        <v>243</v>
      </c>
      <c r="L927" s="2" t="s">
        <v>2549</v>
      </c>
      <c r="M927" s="2">
        <v>178.51799099999999</v>
      </c>
      <c r="N927" s="2">
        <v>-18.765612999999998</v>
      </c>
    </row>
    <row r="928" spans="1:14">
      <c r="A928" s="2" t="s">
        <v>54</v>
      </c>
      <c r="B928" s="2" t="s">
        <v>2657</v>
      </c>
      <c r="C928" s="2" t="s">
        <v>4170</v>
      </c>
      <c r="D928" s="2" t="s">
        <v>2408</v>
      </c>
      <c r="E928" s="2" t="s">
        <v>591</v>
      </c>
      <c r="F928" s="2" t="s">
        <v>54</v>
      </c>
      <c r="G928" s="2" t="s">
        <v>3947</v>
      </c>
      <c r="H928" s="2" t="s">
        <v>58</v>
      </c>
      <c r="I928" s="2" t="s">
        <v>26</v>
      </c>
      <c r="J928" s="2" t="s">
        <v>3754</v>
      </c>
      <c r="K928" s="2" t="s">
        <v>243</v>
      </c>
      <c r="L928" s="2" t="s">
        <v>2549</v>
      </c>
      <c r="M928" s="2">
        <v>178.47648000000001</v>
      </c>
      <c r="N928" s="2">
        <v>-18.923316</v>
      </c>
    </row>
    <row r="929" spans="1:14">
      <c r="A929" s="2" t="s">
        <v>54</v>
      </c>
      <c r="B929" s="2" t="s">
        <v>4171</v>
      </c>
      <c r="C929" s="2" t="s">
        <v>4172</v>
      </c>
      <c r="D929" s="2" t="s">
        <v>2427</v>
      </c>
      <c r="E929" s="2" t="s">
        <v>591</v>
      </c>
      <c r="F929" s="2" t="s">
        <v>54</v>
      </c>
      <c r="G929" s="2" t="s">
        <v>3947</v>
      </c>
      <c r="H929" s="2" t="s">
        <v>26</v>
      </c>
      <c r="I929" s="2" t="s">
        <v>26</v>
      </c>
      <c r="J929" s="2" t="s">
        <v>3754</v>
      </c>
      <c r="K929" s="2" t="s">
        <v>243</v>
      </c>
      <c r="L929" s="2" t="s">
        <v>2549</v>
      </c>
      <c r="M929" s="2">
        <v>178.403593</v>
      </c>
      <c r="N929" s="2">
        <v>-18.947600000000001</v>
      </c>
    </row>
    <row r="930" spans="1:14">
      <c r="A930" s="2" t="s">
        <v>54</v>
      </c>
      <c r="B930" s="2" t="s">
        <v>4173</v>
      </c>
      <c r="C930" s="2" t="s">
        <v>4174</v>
      </c>
      <c r="D930" s="2" t="s">
        <v>2427</v>
      </c>
      <c r="E930" s="2" t="s">
        <v>591</v>
      </c>
      <c r="F930" s="2" t="s">
        <v>54</v>
      </c>
      <c r="G930" s="2" t="s">
        <v>3947</v>
      </c>
      <c r="H930" s="2" t="s">
        <v>26</v>
      </c>
      <c r="I930" s="2" t="s">
        <v>26</v>
      </c>
      <c r="J930" s="2" t="s">
        <v>3754</v>
      </c>
      <c r="K930" s="2" t="s">
        <v>243</v>
      </c>
      <c r="L930" s="2" t="s">
        <v>2549</v>
      </c>
      <c r="M930" s="2">
        <v>178.40516700000001</v>
      </c>
      <c r="N930" s="2">
        <v>-18.948291999999999</v>
      </c>
    </row>
    <row r="931" spans="1:14">
      <c r="A931" s="2" t="s">
        <v>54</v>
      </c>
      <c r="B931" s="2" t="s">
        <v>4175</v>
      </c>
      <c r="C931" s="2" t="s">
        <v>4176</v>
      </c>
      <c r="D931" s="2" t="s">
        <v>2427</v>
      </c>
      <c r="E931" s="2" t="s">
        <v>591</v>
      </c>
      <c r="F931" s="2" t="s">
        <v>54</v>
      </c>
      <c r="G931" s="2" t="s">
        <v>3947</v>
      </c>
      <c r="H931" s="2" t="s">
        <v>26</v>
      </c>
      <c r="I931" s="2" t="s">
        <v>26</v>
      </c>
      <c r="J931" s="2" t="s">
        <v>3754</v>
      </c>
      <c r="K931" s="2" t="s">
        <v>243</v>
      </c>
      <c r="L931" s="2" t="s">
        <v>2549</v>
      </c>
      <c r="M931" s="2">
        <v>178.43758500000001</v>
      </c>
      <c r="N931" s="2">
        <v>-19.024177999999999</v>
      </c>
    </row>
    <row r="932" spans="1:14">
      <c r="A932" s="2" t="s">
        <v>54</v>
      </c>
      <c r="B932" s="2" t="s">
        <v>4177</v>
      </c>
      <c r="C932" s="2" t="s">
        <v>4178</v>
      </c>
      <c r="D932" s="2" t="s">
        <v>2427</v>
      </c>
      <c r="E932" s="2" t="s">
        <v>591</v>
      </c>
      <c r="F932" s="2" t="s">
        <v>54</v>
      </c>
      <c r="G932" s="2" t="s">
        <v>3947</v>
      </c>
      <c r="H932" s="2" t="s">
        <v>26</v>
      </c>
      <c r="I932" s="2" t="s">
        <v>26</v>
      </c>
      <c r="J932" s="2" t="s">
        <v>3754</v>
      </c>
      <c r="K932" s="2" t="s">
        <v>243</v>
      </c>
      <c r="L932" s="2" t="s">
        <v>2549</v>
      </c>
      <c r="M932" s="2">
        <v>178.41191499999999</v>
      </c>
      <c r="N932" s="2">
        <v>-18.949901000000001</v>
      </c>
    </row>
    <row r="933" spans="1:14">
      <c r="A933" s="2" t="s">
        <v>54</v>
      </c>
      <c r="B933" s="2" t="s">
        <v>3479</v>
      </c>
      <c r="C933" s="2" t="s">
        <v>4179</v>
      </c>
      <c r="D933" s="2" t="s">
        <v>2427</v>
      </c>
      <c r="E933" s="2" t="s">
        <v>591</v>
      </c>
      <c r="F933" s="2" t="s">
        <v>54</v>
      </c>
      <c r="G933" s="2" t="s">
        <v>3947</v>
      </c>
      <c r="H933" s="2" t="s">
        <v>26</v>
      </c>
      <c r="I933" s="2" t="s">
        <v>26</v>
      </c>
      <c r="J933" s="2" t="s">
        <v>3754</v>
      </c>
      <c r="K933" s="2" t="s">
        <v>243</v>
      </c>
      <c r="L933" s="2" t="s">
        <v>2549</v>
      </c>
      <c r="M933" s="2">
        <v>178.37303299999999</v>
      </c>
      <c r="N933" s="2">
        <v>-18.943756</v>
      </c>
    </row>
    <row r="934" spans="1:14">
      <c r="A934" s="2" t="s">
        <v>54</v>
      </c>
      <c r="B934" s="2" t="s">
        <v>3698</v>
      </c>
      <c r="C934" s="2" t="s">
        <v>4180</v>
      </c>
      <c r="D934" s="2" t="s">
        <v>2427</v>
      </c>
      <c r="E934" s="2" t="s">
        <v>591</v>
      </c>
      <c r="F934" s="2" t="s">
        <v>54</v>
      </c>
      <c r="G934" s="2" t="s">
        <v>3947</v>
      </c>
      <c r="H934" s="2" t="s">
        <v>58</v>
      </c>
      <c r="I934" s="2" t="s">
        <v>26</v>
      </c>
      <c r="J934" s="2" t="s">
        <v>3754</v>
      </c>
      <c r="K934" s="2" t="s">
        <v>243</v>
      </c>
      <c r="L934" s="2" t="s">
        <v>2549</v>
      </c>
      <c r="M934" s="2">
        <v>178.48032599999999</v>
      </c>
      <c r="N934" s="2">
        <v>-18.928056000000002</v>
      </c>
    </row>
    <row r="935" spans="1:14">
      <c r="A935" s="2" t="s">
        <v>48</v>
      </c>
      <c r="B935" s="2" t="s">
        <v>4181</v>
      </c>
      <c r="C935" s="2" t="s">
        <v>4182</v>
      </c>
      <c r="D935" s="2" t="s">
        <v>2408</v>
      </c>
      <c r="E935" s="2" t="s">
        <v>567</v>
      </c>
      <c r="F935" s="2" t="s">
        <v>633</v>
      </c>
      <c r="G935" s="2" t="s">
        <v>4183</v>
      </c>
      <c r="H935" s="2" t="s">
        <v>2422</v>
      </c>
      <c r="I935" s="2" t="s">
        <v>25</v>
      </c>
      <c r="J935" s="2" t="s">
        <v>2558</v>
      </c>
      <c r="K935" s="2" t="s">
        <v>251</v>
      </c>
      <c r="L935" s="2" t="s">
        <v>2559</v>
      </c>
      <c r="M935" s="2">
        <v>178.64251999999999</v>
      </c>
      <c r="N935" s="2">
        <v>-18.034019000000001</v>
      </c>
    </row>
    <row r="936" spans="1:14">
      <c r="A936" s="2" t="s">
        <v>48</v>
      </c>
      <c r="B936" s="2" t="s">
        <v>4184</v>
      </c>
      <c r="C936" s="2" t="s">
        <v>4185</v>
      </c>
      <c r="D936" s="2" t="s">
        <v>2427</v>
      </c>
      <c r="E936" s="2" t="s">
        <v>567</v>
      </c>
      <c r="F936" s="2" t="s">
        <v>271</v>
      </c>
      <c r="G936" s="2" t="s">
        <v>2637</v>
      </c>
      <c r="H936" s="2" t="s">
        <v>2422</v>
      </c>
      <c r="I936" s="2" t="s">
        <v>25</v>
      </c>
      <c r="J936" s="2" t="s">
        <v>2558</v>
      </c>
      <c r="K936" s="2" t="s">
        <v>251</v>
      </c>
      <c r="L936" s="2" t="s">
        <v>2559</v>
      </c>
      <c r="M936" s="2">
        <v>178.50984399999999</v>
      </c>
      <c r="N936" s="2">
        <v>-17.627814999999998</v>
      </c>
    </row>
    <row r="937" spans="1:14">
      <c r="A937" s="2" t="s">
        <v>48</v>
      </c>
      <c r="B937" s="2" t="s">
        <v>3777</v>
      </c>
      <c r="C937" s="2" t="s">
        <v>4186</v>
      </c>
      <c r="D937" s="2" t="s">
        <v>2408</v>
      </c>
      <c r="E937" s="2" t="s">
        <v>567</v>
      </c>
      <c r="F937" s="2" t="s">
        <v>271</v>
      </c>
      <c r="G937" s="2" t="s">
        <v>2637</v>
      </c>
      <c r="H937" s="2" t="s">
        <v>2422</v>
      </c>
      <c r="I937" s="2" t="s">
        <v>25</v>
      </c>
      <c r="J937" s="2" t="s">
        <v>2558</v>
      </c>
      <c r="K937" s="2" t="s">
        <v>251</v>
      </c>
      <c r="L937" s="2" t="s">
        <v>2559</v>
      </c>
      <c r="M937" s="2">
        <v>178.58390399999999</v>
      </c>
      <c r="N937" s="2">
        <v>-17.666846</v>
      </c>
    </row>
    <row r="938" spans="1:14">
      <c r="A938" s="2" t="s">
        <v>48</v>
      </c>
      <c r="B938" s="2" t="s">
        <v>4187</v>
      </c>
      <c r="C938" s="2" t="s">
        <v>4188</v>
      </c>
      <c r="D938" s="2" t="s">
        <v>2408</v>
      </c>
      <c r="E938" s="2" t="s">
        <v>567</v>
      </c>
      <c r="F938" s="2" t="s">
        <v>51</v>
      </c>
      <c r="G938" s="2" t="s">
        <v>4189</v>
      </c>
      <c r="H938" s="2" t="s">
        <v>2422</v>
      </c>
      <c r="I938" s="2" t="s">
        <v>25</v>
      </c>
      <c r="J938" s="2" t="s">
        <v>2558</v>
      </c>
      <c r="K938" s="2" t="s">
        <v>251</v>
      </c>
      <c r="L938" s="2" t="s">
        <v>2559</v>
      </c>
      <c r="M938" s="2">
        <v>178.53266600000001</v>
      </c>
      <c r="N938" s="2">
        <v>-17.767164999999999</v>
      </c>
    </row>
    <row r="939" spans="1:14">
      <c r="A939" s="2" t="s">
        <v>48</v>
      </c>
      <c r="B939" s="2" t="s">
        <v>114</v>
      </c>
      <c r="C939" s="2" t="s">
        <v>4190</v>
      </c>
      <c r="D939" s="2" t="s">
        <v>2408</v>
      </c>
      <c r="E939" s="2" t="s">
        <v>567</v>
      </c>
      <c r="F939" s="2" t="s">
        <v>633</v>
      </c>
      <c r="G939" s="2" t="s">
        <v>4183</v>
      </c>
      <c r="H939" s="2" t="s">
        <v>2422</v>
      </c>
      <c r="I939" s="2" t="s">
        <v>25</v>
      </c>
      <c r="J939" s="2" t="s">
        <v>2558</v>
      </c>
      <c r="K939" s="2" t="s">
        <v>251</v>
      </c>
      <c r="L939" s="2" t="s">
        <v>2559</v>
      </c>
      <c r="M939" s="2">
        <v>178.618481</v>
      </c>
      <c r="N939" s="2">
        <v>-18.050730000000001</v>
      </c>
    </row>
    <row r="940" spans="1:14">
      <c r="A940" s="2" t="s">
        <v>48</v>
      </c>
      <c r="B940" s="2" t="s">
        <v>115</v>
      </c>
      <c r="C940" s="2" t="s">
        <v>4191</v>
      </c>
      <c r="D940" s="2" t="s">
        <v>2408</v>
      </c>
      <c r="E940" s="2" t="s">
        <v>567</v>
      </c>
      <c r="F940" s="2" t="s">
        <v>633</v>
      </c>
      <c r="G940" s="2" t="s">
        <v>4183</v>
      </c>
      <c r="H940" s="2" t="s">
        <v>2422</v>
      </c>
      <c r="I940" s="2" t="s">
        <v>25</v>
      </c>
      <c r="J940" s="2" t="s">
        <v>2558</v>
      </c>
      <c r="K940" s="2" t="s">
        <v>251</v>
      </c>
      <c r="L940" s="2" t="s">
        <v>2559</v>
      </c>
      <c r="M940" s="2">
        <v>178.63377500000001</v>
      </c>
      <c r="N940" s="2">
        <v>-18.049720000000001</v>
      </c>
    </row>
    <row r="941" spans="1:14">
      <c r="A941" s="2" t="s">
        <v>48</v>
      </c>
      <c r="B941" s="2" t="s">
        <v>4192</v>
      </c>
      <c r="C941" s="2" t="s">
        <v>4193</v>
      </c>
      <c r="D941" s="2" t="s">
        <v>2408</v>
      </c>
      <c r="E941" s="2" t="s">
        <v>567</v>
      </c>
      <c r="F941" s="2" t="s">
        <v>51</v>
      </c>
      <c r="G941" s="2" t="s">
        <v>4189</v>
      </c>
      <c r="H941" s="2" t="s">
        <v>2422</v>
      </c>
      <c r="I941" s="2" t="s">
        <v>25</v>
      </c>
      <c r="J941" s="2" t="s">
        <v>2558</v>
      </c>
      <c r="K941" s="2" t="s">
        <v>251</v>
      </c>
      <c r="L941" s="2" t="s">
        <v>2559</v>
      </c>
      <c r="M941" s="2">
        <v>178.559212</v>
      </c>
      <c r="N941" s="2">
        <v>-17.744206999999999</v>
      </c>
    </row>
    <row r="942" spans="1:14">
      <c r="A942" s="2" t="s">
        <v>48</v>
      </c>
      <c r="B942" s="2" t="s">
        <v>112</v>
      </c>
      <c r="C942" s="2" t="s">
        <v>4194</v>
      </c>
      <c r="D942" s="2" t="s">
        <v>2427</v>
      </c>
      <c r="E942" s="2" t="s">
        <v>567</v>
      </c>
      <c r="F942" s="2" t="s">
        <v>112</v>
      </c>
      <c r="G942" s="2" t="s">
        <v>4195</v>
      </c>
      <c r="H942" s="2" t="s">
        <v>2422</v>
      </c>
      <c r="I942" s="2" t="s">
        <v>25</v>
      </c>
      <c r="J942" s="2" t="s">
        <v>2558</v>
      </c>
      <c r="K942" s="2" t="s">
        <v>251</v>
      </c>
      <c r="L942" s="2" t="s">
        <v>2559</v>
      </c>
      <c r="M942" s="2">
        <v>178.50247400000001</v>
      </c>
      <c r="N942" s="2">
        <v>-17.612489</v>
      </c>
    </row>
    <row r="943" spans="1:14">
      <c r="A943" s="2" t="s">
        <v>48</v>
      </c>
      <c r="B943" s="2" t="s">
        <v>4196</v>
      </c>
      <c r="C943" s="2" t="s">
        <v>4197</v>
      </c>
      <c r="D943" s="2" t="s">
        <v>2408</v>
      </c>
      <c r="E943" s="2" t="s">
        <v>567</v>
      </c>
      <c r="F943" s="2" t="s">
        <v>271</v>
      </c>
      <c r="G943" s="2" t="s">
        <v>2637</v>
      </c>
      <c r="H943" s="2" t="s">
        <v>2422</v>
      </c>
      <c r="I943" s="2" t="s">
        <v>25</v>
      </c>
      <c r="J943" s="2" t="s">
        <v>2558</v>
      </c>
      <c r="K943" s="2" t="s">
        <v>251</v>
      </c>
      <c r="L943" s="2" t="s">
        <v>2559</v>
      </c>
      <c r="M943" s="2">
        <v>178.56305499999999</v>
      </c>
      <c r="N943" s="2">
        <v>-17.658048999999998</v>
      </c>
    </row>
    <row r="944" spans="1:14">
      <c r="A944" s="2" t="s">
        <v>48</v>
      </c>
      <c r="B944" s="2" t="s">
        <v>4198</v>
      </c>
      <c r="C944" s="2" t="s">
        <v>4199</v>
      </c>
      <c r="D944" s="2" t="s">
        <v>2408</v>
      </c>
      <c r="E944" s="2" t="s">
        <v>567</v>
      </c>
      <c r="F944" s="2" t="s">
        <v>112</v>
      </c>
      <c r="G944" s="2" t="s">
        <v>4195</v>
      </c>
      <c r="H944" s="2" t="s">
        <v>2422</v>
      </c>
      <c r="I944" s="2" t="s">
        <v>25</v>
      </c>
      <c r="J944" s="2" t="s">
        <v>2558</v>
      </c>
      <c r="K944" s="2" t="s">
        <v>251</v>
      </c>
      <c r="L944" s="2" t="s">
        <v>2559</v>
      </c>
      <c r="M944" s="2">
        <v>178.48521600000001</v>
      </c>
      <c r="N944" s="2">
        <v>-17.625306999999999</v>
      </c>
    </row>
    <row r="945" spans="1:14">
      <c r="A945" s="2" t="s">
        <v>48</v>
      </c>
      <c r="B945" s="2" t="s">
        <v>4200</v>
      </c>
      <c r="C945" s="2" t="s">
        <v>4201</v>
      </c>
      <c r="D945" s="2" t="s">
        <v>2408</v>
      </c>
      <c r="E945" s="2" t="s">
        <v>567</v>
      </c>
      <c r="F945" s="2" t="s">
        <v>271</v>
      </c>
      <c r="G945" s="2" t="s">
        <v>2637</v>
      </c>
      <c r="H945" s="2" t="s">
        <v>2422</v>
      </c>
      <c r="I945" s="2" t="s">
        <v>25</v>
      </c>
      <c r="J945" s="2" t="s">
        <v>2558</v>
      </c>
      <c r="K945" s="2" t="s">
        <v>251</v>
      </c>
      <c r="L945" s="2" t="s">
        <v>2559</v>
      </c>
      <c r="M945" s="2">
        <v>178.53849600000001</v>
      </c>
      <c r="N945" s="2">
        <v>-17.634578999999999</v>
      </c>
    </row>
    <row r="946" spans="1:14">
      <c r="A946" s="2" t="s">
        <v>48</v>
      </c>
      <c r="B946" s="2" t="s">
        <v>4202</v>
      </c>
      <c r="C946" s="2" t="s">
        <v>4203</v>
      </c>
      <c r="D946" s="2" t="s">
        <v>2408</v>
      </c>
      <c r="E946" s="2" t="s">
        <v>567</v>
      </c>
      <c r="F946" s="2" t="s">
        <v>666</v>
      </c>
      <c r="G946" s="2" t="s">
        <v>4204</v>
      </c>
      <c r="H946" s="2" t="s">
        <v>2422</v>
      </c>
      <c r="I946" s="2" t="s">
        <v>25</v>
      </c>
      <c r="J946" s="2" t="s">
        <v>2558</v>
      </c>
      <c r="K946" s="2" t="s">
        <v>251</v>
      </c>
      <c r="L946" s="2" t="s">
        <v>2559</v>
      </c>
      <c r="M946" s="2">
        <v>178.58075500000001</v>
      </c>
      <c r="N946" s="2">
        <v>-18.071939</v>
      </c>
    </row>
    <row r="947" spans="1:14">
      <c r="A947" s="2" t="s">
        <v>48</v>
      </c>
      <c r="B947" s="2" t="s">
        <v>4205</v>
      </c>
      <c r="C947" s="2" t="s">
        <v>4206</v>
      </c>
      <c r="D947" s="2" t="s">
        <v>2427</v>
      </c>
      <c r="E947" s="2" t="s">
        <v>567</v>
      </c>
      <c r="F947" s="2" t="s">
        <v>633</v>
      </c>
      <c r="G947" s="2" t="s">
        <v>4183</v>
      </c>
      <c r="H947" s="2" t="s">
        <v>2422</v>
      </c>
      <c r="I947" s="2" t="s">
        <v>25</v>
      </c>
      <c r="J947" s="2" t="s">
        <v>2558</v>
      </c>
      <c r="K947" s="2" t="s">
        <v>251</v>
      </c>
      <c r="L947" s="2" t="s">
        <v>2559</v>
      </c>
      <c r="M947" s="2">
        <v>178.66753600000001</v>
      </c>
      <c r="N947" s="2">
        <v>-18.045055999999999</v>
      </c>
    </row>
    <row r="948" spans="1:14">
      <c r="A948" s="2" t="s">
        <v>48</v>
      </c>
      <c r="B948" s="2" t="s">
        <v>124</v>
      </c>
      <c r="C948" s="2" t="s">
        <v>4207</v>
      </c>
      <c r="D948" s="2" t="s">
        <v>2408</v>
      </c>
      <c r="E948" s="2" t="s">
        <v>567</v>
      </c>
      <c r="F948" s="2" t="s">
        <v>271</v>
      </c>
      <c r="G948" s="2" t="s">
        <v>2637</v>
      </c>
      <c r="H948" s="2" t="s">
        <v>2422</v>
      </c>
      <c r="I948" s="2" t="s">
        <v>25</v>
      </c>
      <c r="J948" s="2" t="s">
        <v>2558</v>
      </c>
      <c r="K948" s="2" t="s">
        <v>251</v>
      </c>
      <c r="L948" s="2" t="s">
        <v>2559</v>
      </c>
      <c r="M948" s="2">
        <v>178.57720699999999</v>
      </c>
      <c r="N948" s="2">
        <v>-17.649652</v>
      </c>
    </row>
    <row r="949" spans="1:14">
      <c r="A949" s="2" t="s">
        <v>48</v>
      </c>
      <c r="B949" s="2" t="s">
        <v>4208</v>
      </c>
      <c r="C949" s="2" t="s">
        <v>4209</v>
      </c>
      <c r="D949" s="2" t="s">
        <v>2408</v>
      </c>
      <c r="E949" s="2" t="s">
        <v>567</v>
      </c>
      <c r="F949" s="2" t="s">
        <v>51</v>
      </c>
      <c r="G949" s="2" t="s">
        <v>4189</v>
      </c>
      <c r="H949" s="2" t="s">
        <v>2422</v>
      </c>
      <c r="I949" s="2" t="s">
        <v>25</v>
      </c>
      <c r="J949" s="2" t="s">
        <v>2558</v>
      </c>
      <c r="K949" s="2" t="s">
        <v>251</v>
      </c>
      <c r="L949" s="2" t="s">
        <v>2559</v>
      </c>
      <c r="M949" s="2">
        <v>178.55184700000001</v>
      </c>
      <c r="N949" s="2">
        <v>-17.741116000000002</v>
      </c>
    </row>
    <row r="950" spans="1:14">
      <c r="A950" s="2" t="s">
        <v>48</v>
      </c>
      <c r="B950" s="2" t="s">
        <v>4210</v>
      </c>
      <c r="C950" s="2" t="s">
        <v>4211</v>
      </c>
      <c r="D950" s="2" t="s">
        <v>2408</v>
      </c>
      <c r="E950" s="2" t="s">
        <v>567</v>
      </c>
      <c r="F950" s="2" t="s">
        <v>666</v>
      </c>
      <c r="G950" s="2" t="s">
        <v>4204</v>
      </c>
      <c r="H950" s="2" t="s">
        <v>2422</v>
      </c>
      <c r="I950" s="2" t="s">
        <v>25</v>
      </c>
      <c r="J950" s="2" t="s">
        <v>2558</v>
      </c>
      <c r="K950" s="2" t="s">
        <v>251</v>
      </c>
      <c r="L950" s="2" t="s">
        <v>2559</v>
      </c>
      <c r="M950" s="2">
        <v>178.59406100000001</v>
      </c>
      <c r="N950" s="2">
        <v>-18.070060000000002</v>
      </c>
    </row>
    <row r="951" spans="1:14">
      <c r="A951" s="2" t="s">
        <v>48</v>
      </c>
      <c r="B951" s="2" t="s">
        <v>4212</v>
      </c>
      <c r="C951" s="2" t="s">
        <v>4213</v>
      </c>
      <c r="D951" s="2" t="s">
        <v>2408</v>
      </c>
      <c r="E951" s="2" t="s">
        <v>567</v>
      </c>
      <c r="F951" s="2" t="s">
        <v>271</v>
      </c>
      <c r="G951" s="2" t="s">
        <v>2637</v>
      </c>
      <c r="H951" s="2" t="s">
        <v>2422</v>
      </c>
      <c r="I951" s="2" t="s">
        <v>25</v>
      </c>
      <c r="J951" s="2" t="s">
        <v>2558</v>
      </c>
      <c r="K951" s="2" t="s">
        <v>251</v>
      </c>
      <c r="L951" s="2" t="s">
        <v>2559</v>
      </c>
      <c r="M951" s="2">
        <v>178.52052800000001</v>
      </c>
      <c r="N951" s="2">
        <v>-17.622039000000001</v>
      </c>
    </row>
    <row r="952" spans="1:14">
      <c r="A952" s="2" t="s">
        <v>48</v>
      </c>
      <c r="B952" s="2" t="s">
        <v>4214</v>
      </c>
      <c r="C952" s="2" t="s">
        <v>4215</v>
      </c>
      <c r="D952" s="2" t="s">
        <v>2427</v>
      </c>
      <c r="E952" s="2" t="s">
        <v>567</v>
      </c>
      <c r="F952" s="2" t="s">
        <v>271</v>
      </c>
      <c r="G952" s="2" t="s">
        <v>2637</v>
      </c>
      <c r="H952" s="2" t="s">
        <v>2422</v>
      </c>
      <c r="I952" s="2" t="s">
        <v>25</v>
      </c>
      <c r="J952" s="2" t="s">
        <v>2558</v>
      </c>
      <c r="K952" s="2" t="s">
        <v>251</v>
      </c>
      <c r="L952" s="2" t="s">
        <v>2559</v>
      </c>
      <c r="M952" s="2">
        <v>178.536652</v>
      </c>
      <c r="N952" s="2">
        <v>-17.624099000000001</v>
      </c>
    </row>
    <row r="953" spans="1:14">
      <c r="A953" s="2" t="s">
        <v>48</v>
      </c>
      <c r="B953" s="2" t="s">
        <v>4216</v>
      </c>
      <c r="C953" s="2" t="s">
        <v>4217</v>
      </c>
      <c r="D953" s="2" t="s">
        <v>2408</v>
      </c>
      <c r="E953" s="2" t="s">
        <v>567</v>
      </c>
      <c r="F953" s="2" t="s">
        <v>633</v>
      </c>
      <c r="G953" s="2" t="s">
        <v>4183</v>
      </c>
      <c r="H953" s="2" t="s">
        <v>2422</v>
      </c>
      <c r="I953" s="2" t="s">
        <v>25</v>
      </c>
      <c r="J953" s="2" t="s">
        <v>2558</v>
      </c>
      <c r="K953" s="2" t="s">
        <v>251</v>
      </c>
      <c r="L953" s="2" t="s">
        <v>2559</v>
      </c>
      <c r="M953" s="2">
        <v>178.616412</v>
      </c>
      <c r="N953" s="2">
        <v>-18.054781999999999</v>
      </c>
    </row>
    <row r="954" spans="1:14">
      <c r="A954" s="2" t="s">
        <v>48</v>
      </c>
      <c r="B954" s="2" t="s">
        <v>4218</v>
      </c>
      <c r="C954" s="2" t="s">
        <v>4219</v>
      </c>
      <c r="D954" s="2" t="s">
        <v>2408</v>
      </c>
      <c r="E954" s="2" t="s">
        <v>567</v>
      </c>
      <c r="F954" s="2" t="s">
        <v>48</v>
      </c>
      <c r="G954" s="2" t="s">
        <v>4220</v>
      </c>
      <c r="H954" s="2" t="s">
        <v>2422</v>
      </c>
      <c r="I954" s="2" t="s">
        <v>25</v>
      </c>
      <c r="J954" s="2" t="s">
        <v>2558</v>
      </c>
      <c r="K954" s="2" t="s">
        <v>251</v>
      </c>
      <c r="L954" s="2" t="s">
        <v>2559</v>
      </c>
      <c r="M954" s="2">
        <v>178.584013</v>
      </c>
      <c r="N954" s="2">
        <v>-18.045404999999999</v>
      </c>
    </row>
    <row r="955" spans="1:14">
      <c r="A955" s="2" t="s">
        <v>48</v>
      </c>
      <c r="B955" s="2" t="s">
        <v>125</v>
      </c>
      <c r="C955" s="2" t="s">
        <v>4221</v>
      </c>
      <c r="D955" s="2" t="s">
        <v>2427</v>
      </c>
      <c r="E955" s="2" t="s">
        <v>567</v>
      </c>
      <c r="F955" s="2" t="s">
        <v>271</v>
      </c>
      <c r="G955" s="2" t="s">
        <v>2637</v>
      </c>
      <c r="H955" s="2" t="s">
        <v>2422</v>
      </c>
      <c r="I955" s="2" t="s">
        <v>25</v>
      </c>
      <c r="J955" s="2" t="s">
        <v>2558</v>
      </c>
      <c r="K955" s="2" t="s">
        <v>251</v>
      </c>
      <c r="L955" s="2" t="s">
        <v>2559</v>
      </c>
      <c r="M955" s="2">
        <v>178.55836300000001</v>
      </c>
      <c r="N955" s="2">
        <v>-17.648911999999999</v>
      </c>
    </row>
    <row r="956" spans="1:14">
      <c r="A956" s="2" t="s">
        <v>48</v>
      </c>
      <c r="B956" s="2" t="s">
        <v>4222</v>
      </c>
      <c r="C956" s="2" t="s">
        <v>4223</v>
      </c>
      <c r="D956" s="2" t="s">
        <v>2408</v>
      </c>
      <c r="E956" s="2" t="s">
        <v>567</v>
      </c>
      <c r="F956" s="2" t="s">
        <v>666</v>
      </c>
      <c r="G956" s="2" t="s">
        <v>4204</v>
      </c>
      <c r="H956" s="2" t="s">
        <v>2422</v>
      </c>
      <c r="I956" s="2" t="s">
        <v>25</v>
      </c>
      <c r="J956" s="2" t="s">
        <v>2558</v>
      </c>
      <c r="K956" s="2" t="s">
        <v>251</v>
      </c>
      <c r="L956" s="2" t="s">
        <v>2559</v>
      </c>
      <c r="M956" s="2">
        <v>178.594966</v>
      </c>
      <c r="N956" s="2">
        <v>-18.065726000000002</v>
      </c>
    </row>
    <row r="957" spans="1:14">
      <c r="A957" s="2" t="s">
        <v>48</v>
      </c>
      <c r="B957" s="2" t="s">
        <v>4224</v>
      </c>
      <c r="C957" s="2" t="s">
        <v>4225</v>
      </c>
      <c r="D957" s="2" t="s">
        <v>2408</v>
      </c>
      <c r="E957" s="2" t="s">
        <v>567</v>
      </c>
      <c r="F957" s="2" t="s">
        <v>633</v>
      </c>
      <c r="G957" s="2" t="s">
        <v>4183</v>
      </c>
      <c r="H957" s="2" t="s">
        <v>2422</v>
      </c>
      <c r="I957" s="2" t="s">
        <v>25</v>
      </c>
      <c r="J957" s="2" t="s">
        <v>2558</v>
      </c>
      <c r="K957" s="2" t="s">
        <v>251</v>
      </c>
      <c r="L957" s="2" t="s">
        <v>2559</v>
      </c>
      <c r="M957" s="2">
        <v>178.621655</v>
      </c>
      <c r="N957" s="2">
        <v>-18.060566999999999</v>
      </c>
    </row>
    <row r="958" spans="1:14">
      <c r="A958" s="2" t="s">
        <v>48</v>
      </c>
      <c r="B958" s="2" t="s">
        <v>4226</v>
      </c>
      <c r="C958" s="2" t="s">
        <v>4227</v>
      </c>
      <c r="D958" s="2" t="s">
        <v>2408</v>
      </c>
      <c r="E958" s="2" t="s">
        <v>567</v>
      </c>
      <c r="F958" s="2" t="s">
        <v>271</v>
      </c>
      <c r="G958" s="2" t="s">
        <v>2637</v>
      </c>
      <c r="H958" s="2" t="s">
        <v>2422</v>
      </c>
      <c r="I958" s="2" t="s">
        <v>25</v>
      </c>
      <c r="J958" s="2" t="s">
        <v>2558</v>
      </c>
      <c r="K958" s="2" t="s">
        <v>251</v>
      </c>
      <c r="L958" s="2" t="s">
        <v>2559</v>
      </c>
      <c r="M958" s="2">
        <v>178.505143</v>
      </c>
      <c r="N958" s="2">
        <v>-17.626193000000001</v>
      </c>
    </row>
    <row r="959" spans="1:14">
      <c r="A959" s="2" t="s">
        <v>48</v>
      </c>
      <c r="B959" s="2" t="s">
        <v>128</v>
      </c>
      <c r="C959" s="2" t="s">
        <v>4228</v>
      </c>
      <c r="D959" s="2" t="s">
        <v>2427</v>
      </c>
      <c r="E959" s="2" t="s">
        <v>567</v>
      </c>
      <c r="F959" s="2" t="s">
        <v>271</v>
      </c>
      <c r="G959" s="2" t="s">
        <v>2637</v>
      </c>
      <c r="H959" s="2" t="s">
        <v>2422</v>
      </c>
      <c r="I959" s="2" t="s">
        <v>25</v>
      </c>
      <c r="J959" s="2" t="s">
        <v>2558</v>
      </c>
      <c r="K959" s="2" t="s">
        <v>251</v>
      </c>
      <c r="L959" s="2" t="s">
        <v>2559</v>
      </c>
      <c r="M959" s="2">
        <v>178.50529299999999</v>
      </c>
      <c r="N959" s="2">
        <v>-17.622441999999999</v>
      </c>
    </row>
    <row r="960" spans="1:14">
      <c r="A960" s="2" t="s">
        <v>48</v>
      </c>
      <c r="B960" s="2" t="s">
        <v>4229</v>
      </c>
      <c r="C960" s="2" t="s">
        <v>4230</v>
      </c>
      <c r="D960" s="2" t="s">
        <v>2408</v>
      </c>
      <c r="E960" s="2" t="s">
        <v>567</v>
      </c>
      <c r="F960" s="2" t="s">
        <v>271</v>
      </c>
      <c r="G960" s="2" t="s">
        <v>2637</v>
      </c>
      <c r="H960" s="2" t="s">
        <v>2422</v>
      </c>
      <c r="I960" s="2" t="s">
        <v>25</v>
      </c>
      <c r="J960" s="2" t="s">
        <v>2558</v>
      </c>
      <c r="K960" s="2" t="s">
        <v>251</v>
      </c>
      <c r="L960" s="2" t="s">
        <v>2559</v>
      </c>
      <c r="M960" s="2">
        <v>178.564042</v>
      </c>
      <c r="N960" s="2">
        <v>-17.704971</v>
      </c>
    </row>
    <row r="961" spans="1:14">
      <c r="A961" s="2" t="s">
        <v>48</v>
      </c>
      <c r="B961" s="2" t="s">
        <v>3430</v>
      </c>
      <c r="C961" s="2" t="s">
        <v>4231</v>
      </c>
      <c r="D961" s="2" t="s">
        <v>2408</v>
      </c>
      <c r="E961" s="2" t="s">
        <v>567</v>
      </c>
      <c r="F961" s="2" t="s">
        <v>271</v>
      </c>
      <c r="G961" s="2" t="s">
        <v>2637</v>
      </c>
      <c r="H961" s="2" t="s">
        <v>2422</v>
      </c>
      <c r="I961" s="2" t="s">
        <v>25</v>
      </c>
      <c r="J961" s="2" t="s">
        <v>2558</v>
      </c>
      <c r="K961" s="2" t="s">
        <v>251</v>
      </c>
      <c r="L961" s="2" t="s">
        <v>2559</v>
      </c>
      <c r="M961" s="2">
        <v>178.55434399999999</v>
      </c>
      <c r="N961" s="2">
        <v>-17.650874999999999</v>
      </c>
    </row>
    <row r="962" spans="1:14">
      <c r="A962" s="2" t="s">
        <v>48</v>
      </c>
      <c r="B962" s="2" t="s">
        <v>132</v>
      </c>
      <c r="C962" s="2" t="s">
        <v>4232</v>
      </c>
      <c r="D962" s="2" t="s">
        <v>2408</v>
      </c>
      <c r="E962" s="2" t="s">
        <v>567</v>
      </c>
      <c r="F962" s="2" t="s">
        <v>271</v>
      </c>
      <c r="G962" s="2" t="s">
        <v>2637</v>
      </c>
      <c r="H962" s="2" t="s">
        <v>132</v>
      </c>
      <c r="I962" s="2" t="s">
        <v>25</v>
      </c>
      <c r="J962" s="2" t="s">
        <v>2558</v>
      </c>
      <c r="K962" s="2" t="s">
        <v>251</v>
      </c>
      <c r="L962" s="2" t="s">
        <v>2559</v>
      </c>
      <c r="M962" s="2">
        <v>178.67202700000001</v>
      </c>
      <c r="N962" s="2">
        <v>-17.583231000000001</v>
      </c>
    </row>
    <row r="963" spans="1:14">
      <c r="A963" s="2" t="s">
        <v>48</v>
      </c>
      <c r="B963" s="2" t="s">
        <v>4233</v>
      </c>
      <c r="C963" s="2" t="s">
        <v>4234</v>
      </c>
      <c r="D963" s="2" t="s">
        <v>2408</v>
      </c>
      <c r="E963" s="2" t="s">
        <v>567</v>
      </c>
      <c r="F963" s="2" t="s">
        <v>48</v>
      </c>
      <c r="G963" s="2" t="s">
        <v>4220</v>
      </c>
      <c r="H963" s="2" t="s">
        <v>2422</v>
      </c>
      <c r="I963" s="2" t="s">
        <v>25</v>
      </c>
      <c r="J963" s="2" t="s">
        <v>2558</v>
      </c>
      <c r="K963" s="2" t="s">
        <v>251</v>
      </c>
      <c r="L963" s="2" t="s">
        <v>2559</v>
      </c>
      <c r="M963" s="2">
        <v>178.603365</v>
      </c>
      <c r="N963" s="2">
        <v>-18.062144</v>
      </c>
    </row>
    <row r="964" spans="1:14">
      <c r="A964" s="2" t="s">
        <v>48</v>
      </c>
      <c r="B964" s="2" t="s">
        <v>3293</v>
      </c>
      <c r="C964" s="2" t="s">
        <v>4235</v>
      </c>
      <c r="D964" s="2" t="s">
        <v>2408</v>
      </c>
      <c r="E964" s="2" t="s">
        <v>567</v>
      </c>
      <c r="F964" s="2" t="s">
        <v>633</v>
      </c>
      <c r="G964" s="2" t="s">
        <v>4183</v>
      </c>
      <c r="H964" s="2" t="s">
        <v>2422</v>
      </c>
      <c r="I964" s="2" t="s">
        <v>25</v>
      </c>
      <c r="J964" s="2" t="s">
        <v>2558</v>
      </c>
      <c r="K964" s="2" t="s">
        <v>251</v>
      </c>
      <c r="L964" s="2" t="s">
        <v>2559</v>
      </c>
      <c r="M964" s="2">
        <v>178.625136</v>
      </c>
      <c r="N964" s="2">
        <v>-18.040306999999999</v>
      </c>
    </row>
    <row r="965" spans="1:14">
      <c r="A965" s="2" t="s">
        <v>48</v>
      </c>
      <c r="B965" s="2" t="s">
        <v>4236</v>
      </c>
      <c r="C965" s="2" t="s">
        <v>4237</v>
      </c>
      <c r="D965" s="2" t="s">
        <v>2408</v>
      </c>
      <c r="E965" s="2" t="s">
        <v>567</v>
      </c>
      <c r="F965" s="2" t="s">
        <v>666</v>
      </c>
      <c r="G965" s="2" t="s">
        <v>4204</v>
      </c>
      <c r="H965" s="2" t="s">
        <v>2422</v>
      </c>
      <c r="I965" s="2" t="s">
        <v>25</v>
      </c>
      <c r="J965" s="2" t="s">
        <v>2558</v>
      </c>
      <c r="K965" s="2" t="s">
        <v>251</v>
      </c>
      <c r="L965" s="2" t="s">
        <v>2559</v>
      </c>
      <c r="M965" s="2">
        <v>178.570402</v>
      </c>
      <c r="N965" s="2">
        <v>-18.08117</v>
      </c>
    </row>
    <row r="966" spans="1:14">
      <c r="A966" s="2" t="s">
        <v>48</v>
      </c>
      <c r="B966" s="2" t="s">
        <v>3436</v>
      </c>
      <c r="C966" s="2" t="s">
        <v>4238</v>
      </c>
      <c r="D966" s="2" t="s">
        <v>2427</v>
      </c>
      <c r="E966" s="2" t="s">
        <v>567</v>
      </c>
      <c r="F966" s="2" t="s">
        <v>271</v>
      </c>
      <c r="G966" s="2" t="s">
        <v>2637</v>
      </c>
      <c r="H966" s="2" t="s">
        <v>2422</v>
      </c>
      <c r="I966" s="2" t="s">
        <v>25</v>
      </c>
      <c r="J966" s="2" t="s">
        <v>2558</v>
      </c>
      <c r="K966" s="2" t="s">
        <v>251</v>
      </c>
      <c r="L966" s="2" t="s">
        <v>2559</v>
      </c>
      <c r="M966" s="2">
        <v>178.56776600000001</v>
      </c>
      <c r="N966" s="2">
        <v>-17.700586999999999</v>
      </c>
    </row>
    <row r="967" spans="1:14">
      <c r="A967" s="2" t="s">
        <v>48</v>
      </c>
      <c r="B967" s="2" t="s">
        <v>4239</v>
      </c>
      <c r="C967" s="2" t="s">
        <v>4240</v>
      </c>
      <c r="D967" s="2" t="s">
        <v>2408</v>
      </c>
      <c r="E967" s="2" t="s">
        <v>567</v>
      </c>
      <c r="F967" s="2" t="s">
        <v>48</v>
      </c>
      <c r="G967" s="2" t="s">
        <v>4220</v>
      </c>
      <c r="H967" s="2" t="s">
        <v>2422</v>
      </c>
      <c r="I967" s="2" t="s">
        <v>25</v>
      </c>
      <c r="J967" s="2" t="s">
        <v>2558</v>
      </c>
      <c r="K967" s="2" t="s">
        <v>251</v>
      </c>
      <c r="L967" s="2" t="s">
        <v>2559</v>
      </c>
      <c r="M967" s="2">
        <v>178.604321</v>
      </c>
      <c r="N967" s="2">
        <v>-18.066963000000001</v>
      </c>
    </row>
    <row r="968" spans="1:14">
      <c r="A968" s="2" t="s">
        <v>48</v>
      </c>
      <c r="B968" s="2" t="s">
        <v>147</v>
      </c>
      <c r="C968" s="2" t="s">
        <v>4241</v>
      </c>
      <c r="D968" s="2" t="s">
        <v>2427</v>
      </c>
      <c r="E968" s="2" t="s">
        <v>567</v>
      </c>
      <c r="F968" s="2" t="s">
        <v>51</v>
      </c>
      <c r="G968" s="2" t="s">
        <v>4189</v>
      </c>
      <c r="H968" s="2" t="s">
        <v>2422</v>
      </c>
      <c r="I968" s="2" t="s">
        <v>25</v>
      </c>
      <c r="J968" s="2" t="s">
        <v>2558</v>
      </c>
      <c r="K968" s="2" t="s">
        <v>251</v>
      </c>
      <c r="L968" s="2" t="s">
        <v>2559</v>
      </c>
      <c r="M968" s="2">
        <v>178.53126900000001</v>
      </c>
      <c r="N968" s="2">
        <v>-17.739464999999999</v>
      </c>
    </row>
    <row r="969" spans="1:14">
      <c r="A969" s="2" t="s">
        <v>48</v>
      </c>
      <c r="B969" s="2" t="s">
        <v>1</v>
      </c>
      <c r="C969" s="2" t="s">
        <v>4242</v>
      </c>
      <c r="D969" s="2" t="s">
        <v>2408</v>
      </c>
      <c r="E969" s="2" t="s">
        <v>567</v>
      </c>
      <c r="F969" s="2" t="s">
        <v>48</v>
      </c>
      <c r="G969" s="2" t="s">
        <v>4220</v>
      </c>
      <c r="H969" s="2" t="s">
        <v>2422</v>
      </c>
      <c r="I969" s="2" t="s">
        <v>25</v>
      </c>
      <c r="J969" s="2" t="s">
        <v>2558</v>
      </c>
      <c r="K969" s="2" t="s">
        <v>251</v>
      </c>
      <c r="L969" s="2" t="s">
        <v>2559</v>
      </c>
      <c r="M969" s="2">
        <v>178.59884500000001</v>
      </c>
      <c r="N969" s="2">
        <v>-18.059186</v>
      </c>
    </row>
    <row r="970" spans="1:14">
      <c r="A970" s="2" t="s">
        <v>48</v>
      </c>
      <c r="B970" s="2" t="s">
        <v>4243</v>
      </c>
      <c r="C970" s="2" t="s">
        <v>4244</v>
      </c>
      <c r="D970" s="2" t="s">
        <v>2408</v>
      </c>
      <c r="E970" s="2" t="s">
        <v>567</v>
      </c>
      <c r="F970" s="2" t="s">
        <v>271</v>
      </c>
      <c r="G970" s="2" t="s">
        <v>2637</v>
      </c>
      <c r="H970" s="2" t="s">
        <v>2422</v>
      </c>
      <c r="I970" s="2" t="s">
        <v>25</v>
      </c>
      <c r="J970" s="2" t="s">
        <v>2558</v>
      </c>
      <c r="K970" s="2" t="s">
        <v>251</v>
      </c>
      <c r="L970" s="2" t="s">
        <v>2559</v>
      </c>
      <c r="M970" s="2">
        <v>178.56330399999999</v>
      </c>
      <c r="N970" s="2">
        <v>-17.717182000000001</v>
      </c>
    </row>
    <row r="971" spans="1:14">
      <c r="A971" s="2" t="s">
        <v>48</v>
      </c>
      <c r="B971" s="2" t="s">
        <v>4245</v>
      </c>
      <c r="C971" s="2" t="s">
        <v>4246</v>
      </c>
      <c r="D971" s="2" t="s">
        <v>2427</v>
      </c>
      <c r="E971" s="2" t="s">
        <v>567</v>
      </c>
      <c r="F971" s="2" t="s">
        <v>271</v>
      </c>
      <c r="G971" s="2" t="s">
        <v>2637</v>
      </c>
      <c r="H971" s="2" t="s">
        <v>2422</v>
      </c>
      <c r="I971" s="2" t="s">
        <v>25</v>
      </c>
      <c r="J971" s="2" t="s">
        <v>2558</v>
      </c>
      <c r="K971" s="2" t="s">
        <v>251</v>
      </c>
      <c r="L971" s="2" t="s">
        <v>2559</v>
      </c>
      <c r="M971" s="2">
        <v>178.50765699999999</v>
      </c>
      <c r="N971" s="2">
        <v>-17.626093000000001</v>
      </c>
    </row>
    <row r="972" spans="1:14">
      <c r="A972" s="2" t="s">
        <v>48</v>
      </c>
      <c r="B972" s="2" t="s">
        <v>4247</v>
      </c>
      <c r="C972" s="2" t="s">
        <v>4248</v>
      </c>
      <c r="D972" s="2" t="s">
        <v>2408</v>
      </c>
      <c r="E972" s="2" t="s">
        <v>567</v>
      </c>
      <c r="F972" s="2" t="s">
        <v>46</v>
      </c>
      <c r="G972" s="2" t="s">
        <v>4249</v>
      </c>
      <c r="H972" s="2" t="s">
        <v>2422</v>
      </c>
      <c r="I972" s="2" t="s">
        <v>25</v>
      </c>
      <c r="J972" s="2" t="s">
        <v>2558</v>
      </c>
      <c r="K972" s="2" t="s">
        <v>251</v>
      </c>
      <c r="L972" s="2" t="s">
        <v>2559</v>
      </c>
      <c r="M972" s="2">
        <v>178.56535400000001</v>
      </c>
      <c r="N972" s="2">
        <v>-18.054268</v>
      </c>
    </row>
    <row r="973" spans="1:14">
      <c r="A973" s="2" t="s">
        <v>48</v>
      </c>
      <c r="B973" s="2" t="s">
        <v>4250</v>
      </c>
      <c r="C973" s="2" t="s">
        <v>4251</v>
      </c>
      <c r="D973" s="2" t="s">
        <v>2408</v>
      </c>
      <c r="E973" s="2" t="s">
        <v>567</v>
      </c>
      <c r="F973" s="2" t="s">
        <v>48</v>
      </c>
      <c r="G973" s="2" t="s">
        <v>4220</v>
      </c>
      <c r="H973" s="2" t="s">
        <v>2422</v>
      </c>
      <c r="I973" s="2" t="s">
        <v>25</v>
      </c>
      <c r="J973" s="2" t="s">
        <v>2558</v>
      </c>
      <c r="K973" s="2" t="s">
        <v>251</v>
      </c>
      <c r="L973" s="2" t="s">
        <v>2559</v>
      </c>
      <c r="M973" s="2">
        <v>178.65370300000001</v>
      </c>
      <c r="N973" s="2">
        <v>-18.082972999999999</v>
      </c>
    </row>
    <row r="974" spans="1:14">
      <c r="A974" s="2" t="s">
        <v>48</v>
      </c>
      <c r="B974" s="2" t="s">
        <v>3</v>
      </c>
      <c r="C974" s="2" t="s">
        <v>4252</v>
      </c>
      <c r="D974" s="2" t="s">
        <v>2408</v>
      </c>
      <c r="E974" s="2" t="s">
        <v>567</v>
      </c>
      <c r="F974" s="2" t="s">
        <v>112</v>
      </c>
      <c r="G974" s="2" t="s">
        <v>4195</v>
      </c>
      <c r="H974" s="2" t="s">
        <v>2422</v>
      </c>
      <c r="I974" s="2" t="s">
        <v>25</v>
      </c>
      <c r="J974" s="2" t="s">
        <v>2558</v>
      </c>
      <c r="K974" s="2" t="s">
        <v>251</v>
      </c>
      <c r="L974" s="2" t="s">
        <v>2559</v>
      </c>
      <c r="M974" s="2">
        <v>178.472195</v>
      </c>
      <c r="N974" s="2">
        <v>-17.568427</v>
      </c>
    </row>
    <row r="975" spans="1:14">
      <c r="A975" s="2" t="s">
        <v>48</v>
      </c>
      <c r="B975" s="2" t="s">
        <v>4253</v>
      </c>
      <c r="C975" s="2" t="s">
        <v>4254</v>
      </c>
      <c r="D975" s="2" t="s">
        <v>2427</v>
      </c>
      <c r="E975" s="2" t="s">
        <v>567</v>
      </c>
      <c r="F975" s="2" t="s">
        <v>271</v>
      </c>
      <c r="G975" s="2" t="s">
        <v>2637</v>
      </c>
      <c r="H975" s="2" t="s">
        <v>2422</v>
      </c>
      <c r="I975" s="2" t="s">
        <v>25</v>
      </c>
      <c r="J975" s="2" t="s">
        <v>2558</v>
      </c>
      <c r="K975" s="2" t="s">
        <v>251</v>
      </c>
      <c r="L975" s="2" t="s">
        <v>2559</v>
      </c>
      <c r="M975" s="2">
        <v>178.56821500000001</v>
      </c>
      <c r="N975" s="2">
        <v>-17.641376999999999</v>
      </c>
    </row>
    <row r="976" spans="1:14">
      <c r="A976" s="2" t="s">
        <v>48</v>
      </c>
      <c r="B976" s="2" t="s">
        <v>4255</v>
      </c>
      <c r="C976" s="2" t="s">
        <v>4256</v>
      </c>
      <c r="D976" s="2" t="s">
        <v>2427</v>
      </c>
      <c r="E976" s="2" t="s">
        <v>567</v>
      </c>
      <c r="F976" s="2" t="s">
        <v>112</v>
      </c>
      <c r="G976" s="2" t="s">
        <v>4195</v>
      </c>
      <c r="H976" s="2" t="s">
        <v>2422</v>
      </c>
      <c r="I976" s="2" t="s">
        <v>25</v>
      </c>
      <c r="J976" s="2" t="s">
        <v>2558</v>
      </c>
      <c r="K976" s="2" t="s">
        <v>251</v>
      </c>
      <c r="L976" s="2" t="s">
        <v>2559</v>
      </c>
      <c r="M976" s="2">
        <v>178.493089</v>
      </c>
      <c r="N976" s="2">
        <v>-17.595074</v>
      </c>
    </row>
    <row r="977" spans="1:14">
      <c r="A977" s="2" t="s">
        <v>48</v>
      </c>
      <c r="B977" s="2" t="s">
        <v>4257</v>
      </c>
      <c r="C977" s="2" t="s">
        <v>4258</v>
      </c>
      <c r="D977" s="2" t="s">
        <v>2408</v>
      </c>
      <c r="E977" s="2" t="s">
        <v>567</v>
      </c>
      <c r="F977" s="2" t="s">
        <v>112</v>
      </c>
      <c r="G977" s="2" t="s">
        <v>4195</v>
      </c>
      <c r="H977" s="2" t="s">
        <v>2422</v>
      </c>
      <c r="I977" s="2" t="s">
        <v>25</v>
      </c>
      <c r="J977" s="2" t="s">
        <v>2558</v>
      </c>
      <c r="K977" s="2" t="s">
        <v>251</v>
      </c>
      <c r="L977" s="2" t="s">
        <v>2559</v>
      </c>
      <c r="M977" s="2">
        <v>178.48765499999999</v>
      </c>
      <c r="N977" s="2">
        <v>-17.636407999999999</v>
      </c>
    </row>
    <row r="978" spans="1:14">
      <c r="A978" s="2" t="s">
        <v>48</v>
      </c>
      <c r="B978" s="2" t="s">
        <v>4259</v>
      </c>
      <c r="C978" s="2" t="s">
        <v>4260</v>
      </c>
      <c r="D978" s="2" t="s">
        <v>2408</v>
      </c>
      <c r="E978" s="2" t="s">
        <v>567</v>
      </c>
      <c r="F978" s="2" t="s">
        <v>112</v>
      </c>
      <c r="G978" s="2" t="s">
        <v>4195</v>
      </c>
      <c r="H978" s="2" t="s">
        <v>2422</v>
      </c>
      <c r="I978" s="2" t="s">
        <v>25</v>
      </c>
      <c r="J978" s="2" t="s">
        <v>2558</v>
      </c>
      <c r="K978" s="2" t="s">
        <v>251</v>
      </c>
      <c r="L978" s="2" t="s">
        <v>2559</v>
      </c>
      <c r="M978" s="2">
        <v>178.49583699999999</v>
      </c>
      <c r="N978" s="2">
        <v>-17.601013999999999</v>
      </c>
    </row>
    <row r="979" spans="1:14">
      <c r="A979" s="2" t="s">
        <v>48</v>
      </c>
      <c r="B979" s="2" t="s">
        <v>4261</v>
      </c>
      <c r="C979" s="2" t="s">
        <v>4262</v>
      </c>
      <c r="D979" s="2" t="s">
        <v>2408</v>
      </c>
      <c r="E979" s="2" t="s">
        <v>567</v>
      </c>
      <c r="F979" s="2" t="s">
        <v>46</v>
      </c>
      <c r="G979" s="2" t="s">
        <v>4249</v>
      </c>
      <c r="H979" s="2" t="s">
        <v>2422</v>
      </c>
      <c r="I979" s="2" t="s">
        <v>25</v>
      </c>
      <c r="J979" s="2" t="s">
        <v>2558</v>
      </c>
      <c r="K979" s="2" t="s">
        <v>251</v>
      </c>
      <c r="L979" s="2" t="s">
        <v>2559</v>
      </c>
      <c r="M979" s="2">
        <v>178.57323</v>
      </c>
      <c r="N979" s="2">
        <v>-18.062055000000001</v>
      </c>
    </row>
    <row r="980" spans="1:14">
      <c r="A980" s="2" t="s">
        <v>48</v>
      </c>
      <c r="B980" s="2" t="s">
        <v>4263</v>
      </c>
      <c r="C980" s="2" t="s">
        <v>4264</v>
      </c>
      <c r="D980" s="2" t="s">
        <v>2427</v>
      </c>
      <c r="E980" s="2" t="s">
        <v>567</v>
      </c>
      <c r="F980" s="2" t="s">
        <v>271</v>
      </c>
      <c r="G980" s="2" t="s">
        <v>2637</v>
      </c>
      <c r="H980" s="2" t="s">
        <v>2422</v>
      </c>
      <c r="I980" s="2" t="s">
        <v>25</v>
      </c>
      <c r="J980" s="2" t="s">
        <v>2558</v>
      </c>
      <c r="K980" s="2" t="s">
        <v>251</v>
      </c>
      <c r="L980" s="2" t="s">
        <v>2559</v>
      </c>
      <c r="M980" s="2">
        <v>178.579217</v>
      </c>
      <c r="N980" s="2">
        <v>-17.676347</v>
      </c>
    </row>
    <row r="981" spans="1:14">
      <c r="A981" s="2" t="s">
        <v>48</v>
      </c>
      <c r="B981" s="2" t="s">
        <v>4265</v>
      </c>
      <c r="C981" s="2" t="s">
        <v>4266</v>
      </c>
      <c r="D981" s="2" t="s">
        <v>2408</v>
      </c>
      <c r="E981" s="2" t="s">
        <v>567</v>
      </c>
      <c r="F981" s="2" t="s">
        <v>48</v>
      </c>
      <c r="G981" s="2" t="s">
        <v>4220</v>
      </c>
      <c r="H981" s="2" t="s">
        <v>2422</v>
      </c>
      <c r="I981" s="2" t="s">
        <v>25</v>
      </c>
      <c r="J981" s="2" t="s">
        <v>2558</v>
      </c>
      <c r="K981" s="2" t="s">
        <v>251</v>
      </c>
      <c r="L981" s="2" t="s">
        <v>2559</v>
      </c>
      <c r="M981" s="2">
        <v>178.599864</v>
      </c>
      <c r="N981" s="2">
        <v>-18.056833999999998</v>
      </c>
    </row>
    <row r="982" spans="1:14">
      <c r="A982" s="2" t="s">
        <v>48</v>
      </c>
      <c r="B982" s="2" t="s">
        <v>4267</v>
      </c>
      <c r="C982" s="2" t="s">
        <v>4268</v>
      </c>
      <c r="D982" s="2" t="s">
        <v>2427</v>
      </c>
      <c r="E982" s="2" t="s">
        <v>567</v>
      </c>
      <c r="F982" s="2" t="s">
        <v>271</v>
      </c>
      <c r="G982" s="2" t="s">
        <v>2637</v>
      </c>
      <c r="H982" s="2" t="s">
        <v>2422</v>
      </c>
      <c r="I982" s="2" t="s">
        <v>25</v>
      </c>
      <c r="J982" s="2" t="s">
        <v>2558</v>
      </c>
      <c r="K982" s="2" t="s">
        <v>251</v>
      </c>
      <c r="L982" s="2" t="s">
        <v>2559</v>
      </c>
      <c r="M982" s="2">
        <v>178.57670999999999</v>
      </c>
      <c r="N982" s="2">
        <v>-17.679511999999999</v>
      </c>
    </row>
    <row r="983" spans="1:14">
      <c r="A983" s="2" t="s">
        <v>48</v>
      </c>
      <c r="B983" s="2" t="s">
        <v>4269</v>
      </c>
      <c r="C983" s="2" t="s">
        <v>4270</v>
      </c>
      <c r="D983" s="2" t="s">
        <v>2427</v>
      </c>
      <c r="E983" s="2" t="s">
        <v>567</v>
      </c>
      <c r="F983" s="2" t="s">
        <v>51</v>
      </c>
      <c r="G983" s="2" t="s">
        <v>4189</v>
      </c>
      <c r="H983" s="2" t="s">
        <v>2422</v>
      </c>
      <c r="I983" s="2" t="s">
        <v>25</v>
      </c>
      <c r="J983" s="2" t="s">
        <v>2558</v>
      </c>
      <c r="K983" s="2" t="s">
        <v>251</v>
      </c>
      <c r="L983" s="2" t="s">
        <v>2559</v>
      </c>
      <c r="M983" s="2">
        <v>178.517402</v>
      </c>
      <c r="N983" s="2">
        <v>-17.756906000000001</v>
      </c>
    </row>
    <row r="984" spans="1:14">
      <c r="A984" s="2" t="s">
        <v>48</v>
      </c>
      <c r="B984" s="2" t="s">
        <v>139</v>
      </c>
      <c r="C984" s="2" t="s">
        <v>4271</v>
      </c>
      <c r="D984" s="2" t="s">
        <v>2427</v>
      </c>
      <c r="E984" s="2" t="s">
        <v>567</v>
      </c>
      <c r="F984" s="2" t="s">
        <v>271</v>
      </c>
      <c r="G984" s="2" t="s">
        <v>2637</v>
      </c>
      <c r="H984" s="2" t="s">
        <v>2422</v>
      </c>
      <c r="I984" s="2" t="s">
        <v>25</v>
      </c>
      <c r="J984" s="2" t="s">
        <v>2558</v>
      </c>
      <c r="K984" s="2" t="s">
        <v>251</v>
      </c>
      <c r="L984" s="2" t="s">
        <v>2559</v>
      </c>
      <c r="M984" s="2">
        <v>178.57570000000001</v>
      </c>
      <c r="N984" s="2">
        <v>-17.660644999999999</v>
      </c>
    </row>
    <row r="985" spans="1:14">
      <c r="A985" s="2" t="s">
        <v>48</v>
      </c>
      <c r="B985" s="2" t="s">
        <v>4272</v>
      </c>
      <c r="C985" s="2" t="s">
        <v>4273</v>
      </c>
      <c r="D985" s="2" t="s">
        <v>2408</v>
      </c>
      <c r="E985" s="2" t="s">
        <v>567</v>
      </c>
      <c r="F985" s="2" t="s">
        <v>271</v>
      </c>
      <c r="G985" s="2" t="s">
        <v>2637</v>
      </c>
      <c r="H985" s="2" t="s">
        <v>2422</v>
      </c>
      <c r="I985" s="2" t="s">
        <v>25</v>
      </c>
      <c r="J985" s="2" t="s">
        <v>2558</v>
      </c>
      <c r="K985" s="2" t="s">
        <v>251</v>
      </c>
      <c r="L985" s="2" t="s">
        <v>2559</v>
      </c>
      <c r="M985" s="2">
        <v>178.54968500000001</v>
      </c>
      <c r="N985" s="2">
        <v>-17.628471999999999</v>
      </c>
    </row>
    <row r="986" spans="1:14">
      <c r="A986" s="2" t="s">
        <v>48</v>
      </c>
      <c r="B986" s="2" t="s">
        <v>4274</v>
      </c>
      <c r="C986" s="2" t="s">
        <v>4275</v>
      </c>
      <c r="D986" s="2" t="s">
        <v>2408</v>
      </c>
      <c r="E986" s="2" t="s">
        <v>567</v>
      </c>
      <c r="F986" s="2" t="s">
        <v>271</v>
      </c>
      <c r="G986" s="2" t="s">
        <v>2637</v>
      </c>
      <c r="H986" s="2" t="s">
        <v>4274</v>
      </c>
      <c r="I986" s="2" t="s">
        <v>25</v>
      </c>
      <c r="J986" s="2" t="s">
        <v>2558</v>
      </c>
      <c r="K986" s="2" t="s">
        <v>251</v>
      </c>
      <c r="L986" s="2" t="s">
        <v>2559</v>
      </c>
      <c r="M986" s="2">
        <v>178.58346499999999</v>
      </c>
      <c r="N986" s="2">
        <v>-17.638017999999999</v>
      </c>
    </row>
    <row r="987" spans="1:14">
      <c r="A987" s="2" t="s">
        <v>48</v>
      </c>
      <c r="B987" s="2" t="s">
        <v>4276</v>
      </c>
      <c r="C987" s="2" t="s">
        <v>4277</v>
      </c>
      <c r="D987" s="2" t="s">
        <v>2427</v>
      </c>
      <c r="E987" s="2" t="s">
        <v>567</v>
      </c>
      <c r="F987" s="2" t="s">
        <v>271</v>
      </c>
      <c r="G987" s="2" t="s">
        <v>2637</v>
      </c>
      <c r="H987" s="2" t="s">
        <v>2422</v>
      </c>
      <c r="I987" s="2" t="s">
        <v>25</v>
      </c>
      <c r="J987" s="2" t="s">
        <v>2558</v>
      </c>
      <c r="K987" s="2" t="s">
        <v>251</v>
      </c>
      <c r="L987" s="2" t="s">
        <v>2559</v>
      </c>
      <c r="M987" s="2">
        <v>178.552581</v>
      </c>
      <c r="N987" s="2">
        <v>-17.728448</v>
      </c>
    </row>
    <row r="988" spans="1:14">
      <c r="A988" s="2" t="s">
        <v>48</v>
      </c>
      <c r="B988" s="2" t="s">
        <v>51</v>
      </c>
      <c r="C988" s="2" t="s">
        <v>4278</v>
      </c>
      <c r="D988" s="2" t="s">
        <v>2408</v>
      </c>
      <c r="E988" s="2" t="s">
        <v>567</v>
      </c>
      <c r="F988" s="2" t="s">
        <v>51</v>
      </c>
      <c r="G988" s="2" t="s">
        <v>4189</v>
      </c>
      <c r="H988" s="2" t="s">
        <v>2422</v>
      </c>
      <c r="I988" s="2" t="s">
        <v>25</v>
      </c>
      <c r="J988" s="2" t="s">
        <v>2558</v>
      </c>
      <c r="K988" s="2" t="s">
        <v>251</v>
      </c>
      <c r="L988" s="2" t="s">
        <v>2559</v>
      </c>
      <c r="M988" s="2">
        <v>178.54742300000001</v>
      </c>
      <c r="N988" s="2">
        <v>-17.750653</v>
      </c>
    </row>
    <row r="989" spans="1:14">
      <c r="A989" s="2" t="s">
        <v>48</v>
      </c>
      <c r="B989" s="2" t="s">
        <v>4279</v>
      </c>
      <c r="C989" s="2" t="s">
        <v>4280</v>
      </c>
      <c r="D989" s="2" t="s">
        <v>2408</v>
      </c>
      <c r="E989" s="2" t="s">
        <v>567</v>
      </c>
      <c r="F989" s="2" t="s">
        <v>112</v>
      </c>
      <c r="G989" s="2" t="s">
        <v>4195</v>
      </c>
      <c r="H989" s="2" t="s">
        <v>2422</v>
      </c>
      <c r="I989" s="2" t="s">
        <v>25</v>
      </c>
      <c r="J989" s="2" t="s">
        <v>2558</v>
      </c>
      <c r="K989" s="2" t="s">
        <v>251</v>
      </c>
      <c r="L989" s="2" t="s">
        <v>2559</v>
      </c>
      <c r="M989" s="2">
        <v>178.49032800000001</v>
      </c>
      <c r="N989" s="2">
        <v>-17.584377</v>
      </c>
    </row>
    <row r="990" spans="1:14">
      <c r="A990" s="2" t="s">
        <v>48</v>
      </c>
      <c r="B990" s="2" t="s">
        <v>142</v>
      </c>
      <c r="C990" s="2" t="s">
        <v>4281</v>
      </c>
      <c r="D990" s="2" t="s">
        <v>2427</v>
      </c>
      <c r="E990" s="2" t="s">
        <v>567</v>
      </c>
      <c r="F990" s="2" t="s">
        <v>271</v>
      </c>
      <c r="G990" s="2" t="s">
        <v>2637</v>
      </c>
      <c r="H990" s="2" t="s">
        <v>2422</v>
      </c>
      <c r="I990" s="2" t="s">
        <v>25</v>
      </c>
      <c r="J990" s="2" t="s">
        <v>2558</v>
      </c>
      <c r="K990" s="2" t="s">
        <v>251</v>
      </c>
      <c r="L990" s="2" t="s">
        <v>2559</v>
      </c>
      <c r="M990" s="2">
        <v>178.54734199999999</v>
      </c>
      <c r="N990" s="2">
        <v>-17.637402000000002</v>
      </c>
    </row>
    <row r="991" spans="1:14">
      <c r="A991" s="2" t="s">
        <v>48</v>
      </c>
      <c r="B991" s="2" t="s">
        <v>4282</v>
      </c>
      <c r="C991" s="2" t="s">
        <v>4283</v>
      </c>
      <c r="D991" s="2" t="s">
        <v>2427</v>
      </c>
      <c r="E991" s="2" t="s">
        <v>567</v>
      </c>
      <c r="F991" s="2" t="s">
        <v>271</v>
      </c>
      <c r="G991" s="2" t="s">
        <v>2637</v>
      </c>
      <c r="H991" s="2" t="s">
        <v>2422</v>
      </c>
      <c r="I991" s="2" t="s">
        <v>25</v>
      </c>
      <c r="J991" s="2" t="s">
        <v>2558</v>
      </c>
      <c r="K991" s="2" t="s">
        <v>251</v>
      </c>
      <c r="L991" s="2" t="s">
        <v>2559</v>
      </c>
      <c r="M991" s="2">
        <v>178.556623</v>
      </c>
      <c r="N991" s="2">
        <v>-17.66245</v>
      </c>
    </row>
    <row r="992" spans="1:14">
      <c r="A992" s="2" t="s">
        <v>48</v>
      </c>
      <c r="B992" s="2" t="s">
        <v>4284</v>
      </c>
      <c r="C992" s="2" t="s">
        <v>4285</v>
      </c>
      <c r="D992" s="2" t="s">
        <v>2408</v>
      </c>
      <c r="E992" s="2" t="s">
        <v>567</v>
      </c>
      <c r="F992" s="2" t="s">
        <v>48</v>
      </c>
      <c r="G992" s="2" t="s">
        <v>4220</v>
      </c>
      <c r="H992" s="2" t="s">
        <v>2422</v>
      </c>
      <c r="I992" s="2" t="s">
        <v>25</v>
      </c>
      <c r="J992" s="2" t="s">
        <v>2558</v>
      </c>
      <c r="K992" s="2" t="s">
        <v>251</v>
      </c>
      <c r="L992" s="2" t="s">
        <v>2559</v>
      </c>
      <c r="M992" s="2">
        <v>178.58752200000001</v>
      </c>
      <c r="N992" s="2">
        <v>-18.060693000000001</v>
      </c>
    </row>
    <row r="993" spans="1:14">
      <c r="A993" s="2" t="s">
        <v>48</v>
      </c>
      <c r="B993" s="2" t="s">
        <v>4286</v>
      </c>
      <c r="C993" s="2" t="s">
        <v>4287</v>
      </c>
      <c r="D993" s="2" t="s">
        <v>2427</v>
      </c>
      <c r="E993" s="2" t="s">
        <v>567</v>
      </c>
      <c r="F993" s="2" t="s">
        <v>271</v>
      </c>
      <c r="G993" s="2" t="s">
        <v>2637</v>
      </c>
      <c r="H993" s="2" t="s">
        <v>2422</v>
      </c>
      <c r="I993" s="2" t="s">
        <v>25</v>
      </c>
      <c r="J993" s="2" t="s">
        <v>2558</v>
      </c>
      <c r="K993" s="2" t="s">
        <v>251</v>
      </c>
      <c r="L993" s="2" t="s">
        <v>2559</v>
      </c>
      <c r="M993" s="2">
        <v>178.58283800000001</v>
      </c>
      <c r="N993" s="2">
        <v>-17.651325</v>
      </c>
    </row>
    <row r="994" spans="1:14">
      <c r="A994" s="2" t="s">
        <v>48</v>
      </c>
      <c r="B994" s="2" t="s">
        <v>4288</v>
      </c>
      <c r="C994" s="2" t="s">
        <v>4289</v>
      </c>
      <c r="D994" s="2" t="s">
        <v>2408</v>
      </c>
      <c r="E994" s="2" t="s">
        <v>567</v>
      </c>
      <c r="F994" s="2" t="s">
        <v>48</v>
      </c>
      <c r="G994" s="2" t="s">
        <v>4220</v>
      </c>
      <c r="H994" s="2" t="s">
        <v>2422</v>
      </c>
      <c r="I994" s="2" t="s">
        <v>25</v>
      </c>
      <c r="J994" s="2" t="s">
        <v>2558</v>
      </c>
      <c r="K994" s="2" t="s">
        <v>251</v>
      </c>
      <c r="L994" s="2" t="s">
        <v>2559</v>
      </c>
      <c r="M994" s="2">
        <v>178.65643900000001</v>
      </c>
      <c r="N994" s="2">
        <v>-18.081128</v>
      </c>
    </row>
    <row r="995" spans="1:14">
      <c r="A995" s="2" t="s">
        <v>48</v>
      </c>
      <c r="B995" s="2" t="s">
        <v>4290</v>
      </c>
      <c r="C995" s="2" t="s">
        <v>4291</v>
      </c>
      <c r="D995" s="2" t="s">
        <v>2408</v>
      </c>
      <c r="E995" s="2" t="s">
        <v>567</v>
      </c>
      <c r="F995" s="2" t="s">
        <v>666</v>
      </c>
      <c r="G995" s="2" t="s">
        <v>4204</v>
      </c>
      <c r="H995" s="2" t="s">
        <v>2422</v>
      </c>
      <c r="I995" s="2" t="s">
        <v>25</v>
      </c>
      <c r="J995" s="2" t="s">
        <v>2558</v>
      </c>
      <c r="K995" s="2" t="s">
        <v>251</v>
      </c>
      <c r="L995" s="2" t="s">
        <v>2559</v>
      </c>
      <c r="M995" s="2">
        <v>178.58860300000001</v>
      </c>
      <c r="N995" s="2">
        <v>-18.080155999999999</v>
      </c>
    </row>
    <row r="996" spans="1:14">
      <c r="A996" s="2" t="s">
        <v>48</v>
      </c>
      <c r="B996" s="2" t="s">
        <v>4292</v>
      </c>
      <c r="C996" s="2" t="s">
        <v>4293</v>
      </c>
      <c r="D996" s="2" t="s">
        <v>2408</v>
      </c>
      <c r="E996" s="2" t="s">
        <v>567</v>
      </c>
      <c r="F996" s="2" t="s">
        <v>48</v>
      </c>
      <c r="G996" s="2" t="s">
        <v>4220</v>
      </c>
      <c r="H996" s="2" t="s">
        <v>2422</v>
      </c>
      <c r="I996" s="2" t="s">
        <v>25</v>
      </c>
      <c r="J996" s="2" t="s">
        <v>2558</v>
      </c>
      <c r="K996" s="2" t="s">
        <v>251</v>
      </c>
      <c r="L996" s="2" t="s">
        <v>2559</v>
      </c>
      <c r="M996" s="2">
        <v>178.60571300000001</v>
      </c>
      <c r="N996" s="2">
        <v>-18.073134</v>
      </c>
    </row>
    <row r="997" spans="1:14">
      <c r="A997" s="2" t="s">
        <v>48</v>
      </c>
      <c r="B997" s="2" t="s">
        <v>4294</v>
      </c>
      <c r="C997" s="2" t="s">
        <v>4295</v>
      </c>
      <c r="D997" s="2" t="s">
        <v>2427</v>
      </c>
      <c r="E997" s="2" t="s">
        <v>567</v>
      </c>
      <c r="F997" s="2" t="s">
        <v>271</v>
      </c>
      <c r="G997" s="2" t="s">
        <v>2637</v>
      </c>
      <c r="H997" s="2" t="s">
        <v>2422</v>
      </c>
      <c r="I997" s="2" t="s">
        <v>25</v>
      </c>
      <c r="J997" s="2" t="s">
        <v>2558</v>
      </c>
      <c r="K997" s="2" t="s">
        <v>251</v>
      </c>
      <c r="L997" s="2" t="s">
        <v>2559</v>
      </c>
      <c r="M997" s="2">
        <v>178.56176400000001</v>
      </c>
      <c r="N997" s="2">
        <v>-17.64179</v>
      </c>
    </row>
    <row r="998" spans="1:14">
      <c r="A998" s="2" t="s">
        <v>48</v>
      </c>
      <c r="B998" s="2" t="s">
        <v>4296</v>
      </c>
      <c r="C998" s="2" t="s">
        <v>4297</v>
      </c>
      <c r="D998" s="2" t="s">
        <v>2427</v>
      </c>
      <c r="E998" s="2" t="s">
        <v>567</v>
      </c>
      <c r="F998" s="2" t="s">
        <v>112</v>
      </c>
      <c r="G998" s="2" t="s">
        <v>4195</v>
      </c>
      <c r="H998" s="2" t="s">
        <v>2422</v>
      </c>
      <c r="I998" s="2" t="s">
        <v>25</v>
      </c>
      <c r="J998" s="2" t="s">
        <v>2558</v>
      </c>
      <c r="K998" s="2" t="s">
        <v>251</v>
      </c>
      <c r="L998" s="2" t="s">
        <v>2559</v>
      </c>
      <c r="M998" s="2">
        <v>178.49464599999999</v>
      </c>
      <c r="N998" s="2">
        <v>-17.628119000000002</v>
      </c>
    </row>
    <row r="999" spans="1:14">
      <c r="A999" s="2" t="s">
        <v>48</v>
      </c>
      <c r="B999" s="2" t="s">
        <v>4298</v>
      </c>
      <c r="C999" s="2" t="s">
        <v>4299</v>
      </c>
      <c r="D999" s="2" t="s">
        <v>2427</v>
      </c>
      <c r="E999" s="2" t="s">
        <v>567</v>
      </c>
      <c r="F999" s="2" t="s">
        <v>48</v>
      </c>
      <c r="G999" s="2" t="s">
        <v>4220</v>
      </c>
      <c r="H999" s="2" t="s">
        <v>2422</v>
      </c>
      <c r="I999" s="2" t="s">
        <v>25</v>
      </c>
      <c r="J999" s="2" t="s">
        <v>2558</v>
      </c>
      <c r="K999" s="2" t="s">
        <v>251</v>
      </c>
      <c r="L999" s="2" t="s">
        <v>2559</v>
      </c>
      <c r="M999" s="2">
        <v>178.576806</v>
      </c>
      <c r="N999" s="2">
        <v>-18.052706000000001</v>
      </c>
    </row>
    <row r="1000" spans="1:14">
      <c r="A1000" s="2" t="s">
        <v>48</v>
      </c>
      <c r="B1000" s="2" t="s">
        <v>4300</v>
      </c>
      <c r="C1000" s="2" t="s">
        <v>4301</v>
      </c>
      <c r="D1000" s="2" t="s">
        <v>2427</v>
      </c>
      <c r="E1000" s="2" t="s">
        <v>567</v>
      </c>
      <c r="F1000" s="2" t="s">
        <v>51</v>
      </c>
      <c r="G1000" s="2" t="s">
        <v>4189</v>
      </c>
      <c r="H1000" s="2" t="s">
        <v>2422</v>
      </c>
      <c r="I1000" s="2" t="s">
        <v>25</v>
      </c>
      <c r="J1000" s="2" t="s">
        <v>2558</v>
      </c>
      <c r="K1000" s="2" t="s">
        <v>251</v>
      </c>
      <c r="L1000" s="2" t="s">
        <v>2559</v>
      </c>
      <c r="M1000" s="2">
        <v>178.450684</v>
      </c>
      <c r="N1000" s="2">
        <v>-17.786515999999999</v>
      </c>
    </row>
    <row r="1001" spans="1:14">
      <c r="A1001" s="2" t="s">
        <v>48</v>
      </c>
      <c r="B1001" s="2" t="s">
        <v>4302</v>
      </c>
      <c r="C1001" s="2" t="s">
        <v>4303</v>
      </c>
      <c r="D1001" s="2" t="s">
        <v>2408</v>
      </c>
      <c r="E1001" s="2" t="s">
        <v>567</v>
      </c>
      <c r="F1001" s="2" t="s">
        <v>112</v>
      </c>
      <c r="G1001" s="2" t="s">
        <v>4195</v>
      </c>
      <c r="H1001" s="2" t="s">
        <v>2422</v>
      </c>
      <c r="I1001" s="2" t="s">
        <v>25</v>
      </c>
      <c r="J1001" s="2" t="s">
        <v>2558</v>
      </c>
      <c r="K1001" s="2" t="s">
        <v>251</v>
      </c>
      <c r="L1001" s="2" t="s">
        <v>2559</v>
      </c>
      <c r="M1001" s="2">
        <v>178.48620399999999</v>
      </c>
      <c r="N1001" s="2">
        <v>-17.64226</v>
      </c>
    </row>
    <row r="1002" spans="1:14">
      <c r="A1002" s="2" t="s">
        <v>48</v>
      </c>
      <c r="B1002" s="2" t="s">
        <v>3710</v>
      </c>
      <c r="C1002" s="2" t="s">
        <v>4304</v>
      </c>
      <c r="D1002" s="2" t="s">
        <v>2408</v>
      </c>
      <c r="E1002" s="2" t="s">
        <v>567</v>
      </c>
      <c r="F1002" s="2" t="s">
        <v>666</v>
      </c>
      <c r="G1002" s="2" t="s">
        <v>4204</v>
      </c>
      <c r="H1002" s="2" t="s">
        <v>2422</v>
      </c>
      <c r="I1002" s="2" t="s">
        <v>25</v>
      </c>
      <c r="J1002" s="2" t="s">
        <v>2558</v>
      </c>
      <c r="K1002" s="2" t="s">
        <v>251</v>
      </c>
      <c r="L1002" s="2" t="s">
        <v>2559</v>
      </c>
      <c r="M1002" s="2">
        <v>178.591306</v>
      </c>
      <c r="N1002" s="2">
        <v>-18.085179</v>
      </c>
    </row>
    <row r="1003" spans="1:14">
      <c r="A1003" s="2" t="s">
        <v>48</v>
      </c>
      <c r="B1003" s="2" t="s">
        <v>4143</v>
      </c>
      <c r="C1003" s="2" t="s">
        <v>4305</v>
      </c>
      <c r="D1003" s="2" t="s">
        <v>2408</v>
      </c>
      <c r="E1003" s="2" t="s">
        <v>567</v>
      </c>
      <c r="F1003" s="2" t="s">
        <v>48</v>
      </c>
      <c r="G1003" s="2" t="s">
        <v>4220</v>
      </c>
      <c r="H1003" s="2" t="s">
        <v>2422</v>
      </c>
      <c r="I1003" s="2" t="s">
        <v>25</v>
      </c>
      <c r="J1003" s="2" t="s">
        <v>2558</v>
      </c>
      <c r="K1003" s="2" t="s">
        <v>251</v>
      </c>
      <c r="L1003" s="2" t="s">
        <v>2559</v>
      </c>
      <c r="M1003" s="2">
        <v>178.586704</v>
      </c>
      <c r="N1003" s="2">
        <v>-18.041191000000001</v>
      </c>
    </row>
    <row r="1004" spans="1:14">
      <c r="A1004" s="2" t="s">
        <v>48</v>
      </c>
      <c r="B1004" s="2" t="s">
        <v>4306</v>
      </c>
      <c r="C1004" s="2" t="s">
        <v>4307</v>
      </c>
      <c r="D1004" s="2" t="s">
        <v>2427</v>
      </c>
      <c r="E1004" s="2" t="s">
        <v>567</v>
      </c>
      <c r="F1004" s="2" t="s">
        <v>271</v>
      </c>
      <c r="G1004" s="2" t="s">
        <v>2637</v>
      </c>
      <c r="H1004" s="2" t="s">
        <v>2422</v>
      </c>
      <c r="I1004" s="2" t="s">
        <v>25</v>
      </c>
      <c r="J1004" s="2" t="s">
        <v>2558</v>
      </c>
      <c r="K1004" s="2" t="s">
        <v>251</v>
      </c>
      <c r="L1004" s="2" t="s">
        <v>2559</v>
      </c>
      <c r="M1004" s="2">
        <v>178.56324000000001</v>
      </c>
      <c r="N1004" s="2">
        <v>-17.683019000000002</v>
      </c>
    </row>
    <row r="1005" spans="1:14">
      <c r="A1005" s="2" t="s">
        <v>48</v>
      </c>
      <c r="B1005" s="2" t="s">
        <v>4306</v>
      </c>
      <c r="C1005" s="2" t="s">
        <v>4308</v>
      </c>
      <c r="D1005" s="2" t="s">
        <v>2427</v>
      </c>
      <c r="E1005" s="2" t="s">
        <v>567</v>
      </c>
      <c r="F1005" s="2" t="s">
        <v>271</v>
      </c>
      <c r="G1005" s="2" t="s">
        <v>2637</v>
      </c>
      <c r="H1005" s="2" t="s">
        <v>2422</v>
      </c>
      <c r="I1005" s="2" t="s">
        <v>25</v>
      </c>
      <c r="J1005" s="2" t="s">
        <v>2558</v>
      </c>
      <c r="K1005" s="2" t="s">
        <v>251</v>
      </c>
      <c r="L1005" s="2" t="s">
        <v>2559</v>
      </c>
      <c r="M1005" s="2">
        <v>178.551827</v>
      </c>
      <c r="N1005" s="2">
        <v>-17.660323999999999</v>
      </c>
    </row>
    <row r="1006" spans="1:14">
      <c r="A1006" s="2" t="s">
        <v>48</v>
      </c>
      <c r="B1006" s="2" t="s">
        <v>4309</v>
      </c>
      <c r="C1006" s="2" t="s">
        <v>4310</v>
      </c>
      <c r="D1006" s="2" t="s">
        <v>2427</v>
      </c>
      <c r="E1006" s="2" t="s">
        <v>567</v>
      </c>
      <c r="F1006" s="2" t="s">
        <v>51</v>
      </c>
      <c r="G1006" s="2" t="s">
        <v>4189</v>
      </c>
      <c r="H1006" s="2" t="s">
        <v>2422</v>
      </c>
      <c r="I1006" s="2" t="s">
        <v>25</v>
      </c>
      <c r="J1006" s="2" t="s">
        <v>2558</v>
      </c>
      <c r="K1006" s="2" t="s">
        <v>251</v>
      </c>
      <c r="L1006" s="2" t="s">
        <v>2559</v>
      </c>
      <c r="M1006" s="2">
        <v>178.521737</v>
      </c>
      <c r="N1006" s="2">
        <v>-17.738056</v>
      </c>
    </row>
    <row r="1007" spans="1:14">
      <c r="A1007" s="2" t="s">
        <v>48</v>
      </c>
      <c r="B1007" s="2" t="s">
        <v>4311</v>
      </c>
      <c r="C1007" s="2" t="s">
        <v>4312</v>
      </c>
      <c r="D1007" s="2" t="s">
        <v>2408</v>
      </c>
      <c r="E1007" s="2" t="s">
        <v>567</v>
      </c>
      <c r="F1007" s="2" t="s">
        <v>48</v>
      </c>
      <c r="G1007" s="2" t="s">
        <v>4220</v>
      </c>
      <c r="H1007" s="2" t="s">
        <v>2422</v>
      </c>
      <c r="I1007" s="2" t="s">
        <v>25</v>
      </c>
      <c r="J1007" s="2" t="s">
        <v>2558</v>
      </c>
      <c r="K1007" s="2" t="s">
        <v>251</v>
      </c>
      <c r="L1007" s="2" t="s">
        <v>2559</v>
      </c>
      <c r="M1007" s="2">
        <v>178.60694899999999</v>
      </c>
      <c r="N1007" s="2">
        <v>-18.048842</v>
      </c>
    </row>
    <row r="1008" spans="1:14">
      <c r="A1008" s="2" t="s">
        <v>48</v>
      </c>
      <c r="B1008" s="2" t="s">
        <v>4313</v>
      </c>
      <c r="C1008" s="2" t="s">
        <v>4314</v>
      </c>
      <c r="D1008" s="2" t="s">
        <v>2427</v>
      </c>
      <c r="E1008" s="2" t="s">
        <v>567</v>
      </c>
      <c r="F1008" s="2" t="s">
        <v>271</v>
      </c>
      <c r="G1008" s="2" t="s">
        <v>2637</v>
      </c>
      <c r="H1008" s="2" t="s">
        <v>2422</v>
      </c>
      <c r="I1008" s="2" t="s">
        <v>25</v>
      </c>
      <c r="J1008" s="2" t="s">
        <v>2558</v>
      </c>
      <c r="K1008" s="2" t="s">
        <v>251</v>
      </c>
      <c r="L1008" s="2" t="s">
        <v>2559</v>
      </c>
      <c r="M1008" s="2">
        <v>178.56797800000001</v>
      </c>
      <c r="N1008" s="2">
        <v>-17.698452</v>
      </c>
    </row>
    <row r="1009" spans="1:14">
      <c r="A1009" s="2" t="s">
        <v>48</v>
      </c>
      <c r="B1009" s="2" t="s">
        <v>4315</v>
      </c>
      <c r="C1009" s="2" t="s">
        <v>4316</v>
      </c>
      <c r="D1009" s="2" t="s">
        <v>2427</v>
      </c>
      <c r="E1009" s="2" t="s">
        <v>567</v>
      </c>
      <c r="F1009" s="2" t="s">
        <v>51</v>
      </c>
      <c r="G1009" s="2" t="s">
        <v>4189</v>
      </c>
      <c r="H1009" s="2" t="s">
        <v>2422</v>
      </c>
      <c r="I1009" s="2" t="s">
        <v>25</v>
      </c>
      <c r="J1009" s="2" t="s">
        <v>2558</v>
      </c>
      <c r="K1009" s="2" t="s">
        <v>251</v>
      </c>
      <c r="L1009" s="2" t="s">
        <v>2559</v>
      </c>
      <c r="M1009" s="2">
        <v>178.489565</v>
      </c>
      <c r="N1009" s="2">
        <v>-17.731089000000001</v>
      </c>
    </row>
    <row r="1010" spans="1:14">
      <c r="A1010" s="2" t="s">
        <v>48</v>
      </c>
      <c r="B1010" s="2" t="s">
        <v>4317</v>
      </c>
      <c r="C1010" s="2" t="s">
        <v>4318</v>
      </c>
      <c r="D1010" s="2" t="s">
        <v>2427</v>
      </c>
      <c r="E1010" s="2" t="s">
        <v>567</v>
      </c>
      <c r="F1010" s="2" t="s">
        <v>51</v>
      </c>
      <c r="G1010" s="2" t="s">
        <v>4189</v>
      </c>
      <c r="H1010" s="2" t="s">
        <v>2422</v>
      </c>
      <c r="I1010" s="2" t="s">
        <v>25</v>
      </c>
      <c r="J1010" s="2" t="s">
        <v>2558</v>
      </c>
      <c r="K1010" s="2" t="s">
        <v>251</v>
      </c>
      <c r="L1010" s="2" t="s">
        <v>2559</v>
      </c>
      <c r="M1010" s="2">
        <v>178.480863</v>
      </c>
      <c r="N1010" s="2">
        <v>-17.717582</v>
      </c>
    </row>
    <row r="1011" spans="1:14">
      <c r="A1011" s="2" t="s">
        <v>48</v>
      </c>
      <c r="B1011" s="2" t="s">
        <v>4319</v>
      </c>
      <c r="C1011" s="2" t="s">
        <v>4320</v>
      </c>
      <c r="D1011" s="2" t="s">
        <v>2427</v>
      </c>
      <c r="E1011" s="2" t="s">
        <v>567</v>
      </c>
      <c r="F1011" s="2" t="s">
        <v>271</v>
      </c>
      <c r="G1011" s="2" t="s">
        <v>2637</v>
      </c>
      <c r="H1011" s="2" t="s">
        <v>2422</v>
      </c>
      <c r="I1011" s="2" t="s">
        <v>25</v>
      </c>
      <c r="J1011" s="2" t="s">
        <v>2558</v>
      </c>
      <c r="K1011" s="2" t="s">
        <v>251</v>
      </c>
      <c r="L1011" s="2" t="s">
        <v>2559</v>
      </c>
      <c r="M1011" s="2">
        <v>178.54771199999999</v>
      </c>
      <c r="N1011" s="2">
        <v>-17.711922999999999</v>
      </c>
    </row>
    <row r="1012" spans="1:14">
      <c r="A1012" s="2" t="s">
        <v>48</v>
      </c>
      <c r="B1012" s="2" t="s">
        <v>4321</v>
      </c>
      <c r="C1012" s="2" t="s">
        <v>4322</v>
      </c>
      <c r="D1012" s="2" t="s">
        <v>2427</v>
      </c>
      <c r="E1012" s="2" t="s">
        <v>567</v>
      </c>
      <c r="F1012" s="2" t="s">
        <v>51</v>
      </c>
      <c r="G1012" s="2" t="s">
        <v>4189</v>
      </c>
      <c r="H1012" s="2" t="s">
        <v>2422</v>
      </c>
      <c r="I1012" s="2" t="s">
        <v>25</v>
      </c>
      <c r="J1012" s="2" t="s">
        <v>2558</v>
      </c>
      <c r="K1012" s="2" t="s">
        <v>251</v>
      </c>
      <c r="L1012" s="2" t="s">
        <v>2559</v>
      </c>
      <c r="M1012" s="2">
        <v>178.48577900000001</v>
      </c>
      <c r="N1012" s="2">
        <v>-17.730633000000001</v>
      </c>
    </row>
    <row r="1013" spans="1:14">
      <c r="A1013" s="2" t="s">
        <v>48</v>
      </c>
      <c r="B1013" s="2" t="s">
        <v>4323</v>
      </c>
      <c r="C1013" s="2" t="s">
        <v>4324</v>
      </c>
      <c r="D1013" s="2" t="s">
        <v>2427</v>
      </c>
      <c r="E1013" s="2" t="s">
        <v>567</v>
      </c>
      <c r="F1013" s="2" t="s">
        <v>271</v>
      </c>
      <c r="G1013" s="2" t="s">
        <v>2637</v>
      </c>
      <c r="H1013" s="2" t="s">
        <v>2422</v>
      </c>
      <c r="I1013" s="2" t="s">
        <v>25</v>
      </c>
      <c r="J1013" s="2" t="s">
        <v>2558</v>
      </c>
      <c r="K1013" s="2" t="s">
        <v>251</v>
      </c>
      <c r="L1013" s="2" t="s">
        <v>2559</v>
      </c>
      <c r="M1013" s="2">
        <v>178.57173299999999</v>
      </c>
      <c r="N1013" s="2">
        <v>-17.686498</v>
      </c>
    </row>
    <row r="1014" spans="1:14">
      <c r="A1014" s="2" t="s">
        <v>48</v>
      </c>
      <c r="B1014" s="2" t="s">
        <v>4325</v>
      </c>
      <c r="C1014" s="2" t="s">
        <v>4326</v>
      </c>
      <c r="D1014" s="2" t="s">
        <v>2427</v>
      </c>
      <c r="E1014" s="2" t="s">
        <v>567</v>
      </c>
      <c r="F1014" s="2" t="s">
        <v>271</v>
      </c>
      <c r="G1014" s="2" t="s">
        <v>2637</v>
      </c>
      <c r="H1014" s="2" t="s">
        <v>2422</v>
      </c>
      <c r="I1014" s="2" t="s">
        <v>25</v>
      </c>
      <c r="J1014" s="2" t="s">
        <v>2558</v>
      </c>
      <c r="K1014" s="2" t="s">
        <v>251</v>
      </c>
      <c r="L1014" s="2" t="s">
        <v>2559</v>
      </c>
      <c r="M1014" s="2">
        <v>178.57528600000001</v>
      </c>
      <c r="N1014" s="2">
        <v>-17.693987</v>
      </c>
    </row>
    <row r="1015" spans="1:14">
      <c r="A1015" s="2" t="s">
        <v>48</v>
      </c>
      <c r="B1015" s="2" t="s">
        <v>4327</v>
      </c>
      <c r="C1015" s="2" t="s">
        <v>4328</v>
      </c>
      <c r="D1015" s="2" t="s">
        <v>2427</v>
      </c>
      <c r="E1015" s="2" t="s">
        <v>567</v>
      </c>
      <c r="F1015" s="2" t="s">
        <v>51</v>
      </c>
      <c r="G1015" s="2" t="s">
        <v>4189</v>
      </c>
      <c r="H1015" s="2" t="s">
        <v>2422</v>
      </c>
      <c r="I1015" s="2" t="s">
        <v>25</v>
      </c>
      <c r="J1015" s="2" t="s">
        <v>2558</v>
      </c>
      <c r="K1015" s="2" t="s">
        <v>251</v>
      </c>
      <c r="L1015" s="2" t="s">
        <v>2559</v>
      </c>
      <c r="M1015" s="2">
        <v>178.55228700000001</v>
      </c>
      <c r="N1015" s="2">
        <v>-17.737428000000001</v>
      </c>
    </row>
    <row r="1016" spans="1:14">
      <c r="A1016" s="2" t="s">
        <v>48</v>
      </c>
      <c r="B1016" s="2" t="s">
        <v>4329</v>
      </c>
      <c r="C1016" s="2" t="s">
        <v>4330</v>
      </c>
      <c r="D1016" s="2" t="s">
        <v>2427</v>
      </c>
      <c r="E1016" s="2" t="s">
        <v>567</v>
      </c>
      <c r="F1016" s="2" t="s">
        <v>271</v>
      </c>
      <c r="G1016" s="2" t="s">
        <v>2637</v>
      </c>
      <c r="H1016" s="2" t="s">
        <v>2422</v>
      </c>
      <c r="I1016" s="2" t="s">
        <v>25</v>
      </c>
      <c r="J1016" s="2" t="s">
        <v>2558</v>
      </c>
      <c r="K1016" s="2" t="s">
        <v>251</v>
      </c>
      <c r="L1016" s="2" t="s">
        <v>2559</v>
      </c>
      <c r="M1016" s="2">
        <v>178.49673999999999</v>
      </c>
      <c r="N1016" s="2">
        <v>-17.626733999999999</v>
      </c>
    </row>
    <row r="1017" spans="1:14">
      <c r="A1017" s="2" t="s">
        <v>108</v>
      </c>
      <c r="B1017" s="2" t="s">
        <v>4331</v>
      </c>
      <c r="C1017" s="2" t="s">
        <v>4332</v>
      </c>
      <c r="D1017" s="2" t="s">
        <v>2408</v>
      </c>
      <c r="E1017" s="2" t="s">
        <v>556</v>
      </c>
      <c r="F1017" s="2" t="s">
        <v>356</v>
      </c>
      <c r="G1017" s="2" t="s">
        <v>4333</v>
      </c>
      <c r="H1017" s="2" t="s">
        <v>2422</v>
      </c>
      <c r="I1017" s="2" t="s">
        <v>35</v>
      </c>
      <c r="J1017" s="2" t="s">
        <v>4334</v>
      </c>
      <c r="K1017" s="2" t="s">
        <v>249</v>
      </c>
      <c r="L1017" s="2" t="s">
        <v>2424</v>
      </c>
      <c r="M1017" s="2">
        <v>178.329556</v>
      </c>
      <c r="N1017" s="2">
        <v>-17.672991</v>
      </c>
    </row>
    <row r="1018" spans="1:14">
      <c r="A1018" s="2" t="s">
        <v>108</v>
      </c>
      <c r="B1018" s="2" t="s">
        <v>42</v>
      </c>
      <c r="C1018" s="2" t="s">
        <v>4335</v>
      </c>
      <c r="D1018" s="2" t="s">
        <v>2427</v>
      </c>
      <c r="E1018" s="2" t="s">
        <v>556</v>
      </c>
      <c r="F1018" s="2" t="s">
        <v>221</v>
      </c>
      <c r="G1018" s="2" t="s">
        <v>4336</v>
      </c>
      <c r="H1018" s="2" t="s">
        <v>2422</v>
      </c>
      <c r="I1018" s="2" t="s">
        <v>35</v>
      </c>
      <c r="J1018" s="2" t="s">
        <v>4334</v>
      </c>
      <c r="K1018" s="2" t="s">
        <v>249</v>
      </c>
      <c r="L1018" s="2" t="s">
        <v>2424</v>
      </c>
      <c r="M1018" s="2">
        <v>178.338911</v>
      </c>
      <c r="N1018" s="2">
        <v>-17.499569999999999</v>
      </c>
    </row>
    <row r="1019" spans="1:14">
      <c r="A1019" s="2" t="s">
        <v>108</v>
      </c>
      <c r="B1019" s="2" t="s">
        <v>4337</v>
      </c>
      <c r="C1019" s="2" t="s">
        <v>4338</v>
      </c>
      <c r="D1019" s="2" t="s">
        <v>2427</v>
      </c>
      <c r="E1019" s="2" t="s">
        <v>556</v>
      </c>
      <c r="F1019" s="2" t="s">
        <v>221</v>
      </c>
      <c r="G1019" s="2" t="s">
        <v>4336</v>
      </c>
      <c r="H1019" s="2" t="s">
        <v>2422</v>
      </c>
      <c r="I1019" s="2" t="s">
        <v>35</v>
      </c>
      <c r="J1019" s="2" t="s">
        <v>4334</v>
      </c>
      <c r="K1019" s="2" t="s">
        <v>249</v>
      </c>
      <c r="L1019" s="2" t="s">
        <v>2424</v>
      </c>
      <c r="M1019" s="2">
        <v>178.25915800000001</v>
      </c>
      <c r="N1019" s="2">
        <v>-17.463123</v>
      </c>
    </row>
    <row r="1020" spans="1:14">
      <c r="A1020" s="2" t="s">
        <v>108</v>
      </c>
      <c r="B1020" s="2" t="s">
        <v>4339</v>
      </c>
      <c r="C1020" s="2" t="s">
        <v>4340</v>
      </c>
      <c r="D1020" s="2" t="s">
        <v>2408</v>
      </c>
      <c r="E1020" s="2" t="s">
        <v>556</v>
      </c>
      <c r="F1020" s="2" t="s">
        <v>644</v>
      </c>
      <c r="G1020" s="2" t="s">
        <v>4341</v>
      </c>
      <c r="H1020" s="2" t="s">
        <v>2422</v>
      </c>
      <c r="I1020" s="2" t="s">
        <v>35</v>
      </c>
      <c r="J1020" s="2" t="s">
        <v>4334</v>
      </c>
      <c r="K1020" s="2" t="s">
        <v>249</v>
      </c>
      <c r="L1020" s="2" t="s">
        <v>2424</v>
      </c>
      <c r="M1020" s="2">
        <v>178.31436199999999</v>
      </c>
      <c r="N1020" s="2">
        <v>-17.663938000000002</v>
      </c>
    </row>
    <row r="1021" spans="1:14">
      <c r="A1021" s="2" t="s">
        <v>108</v>
      </c>
      <c r="B1021" s="2" t="s">
        <v>4342</v>
      </c>
      <c r="C1021" s="2" t="s">
        <v>4343</v>
      </c>
      <c r="D1021" s="2" t="s">
        <v>2427</v>
      </c>
      <c r="E1021" s="2" t="s">
        <v>556</v>
      </c>
      <c r="F1021" s="2" t="s">
        <v>108</v>
      </c>
      <c r="G1021" s="2" t="s">
        <v>4344</v>
      </c>
      <c r="H1021" s="2" t="s">
        <v>2422</v>
      </c>
      <c r="I1021" s="2" t="s">
        <v>35</v>
      </c>
      <c r="J1021" s="2" t="s">
        <v>4334</v>
      </c>
      <c r="K1021" s="2" t="s">
        <v>249</v>
      </c>
      <c r="L1021" s="2" t="s">
        <v>2424</v>
      </c>
      <c r="M1021" s="2">
        <v>178.373985</v>
      </c>
      <c r="N1021" s="2">
        <v>-17.540854</v>
      </c>
    </row>
    <row r="1022" spans="1:14">
      <c r="A1022" s="2" t="s">
        <v>108</v>
      </c>
      <c r="B1022" s="2" t="s">
        <v>4342</v>
      </c>
      <c r="C1022" s="2" t="s">
        <v>4345</v>
      </c>
      <c r="D1022" s="2" t="s">
        <v>2427</v>
      </c>
      <c r="E1022" s="2" t="s">
        <v>556</v>
      </c>
      <c r="F1022" s="2" t="s">
        <v>108</v>
      </c>
      <c r="G1022" s="2" t="s">
        <v>4344</v>
      </c>
      <c r="H1022" s="2" t="s">
        <v>2422</v>
      </c>
      <c r="I1022" s="2" t="s">
        <v>35</v>
      </c>
      <c r="J1022" s="2" t="s">
        <v>4334</v>
      </c>
      <c r="K1022" s="2" t="s">
        <v>249</v>
      </c>
      <c r="L1022" s="2" t="s">
        <v>2424</v>
      </c>
      <c r="M1022" s="2">
        <v>178.373953</v>
      </c>
      <c r="N1022" s="2">
        <v>-17.540859999999999</v>
      </c>
    </row>
    <row r="1023" spans="1:14">
      <c r="A1023" s="2" t="s">
        <v>108</v>
      </c>
      <c r="B1023" s="2" t="s">
        <v>4346</v>
      </c>
      <c r="C1023" s="2" t="s">
        <v>4347</v>
      </c>
      <c r="D1023" s="2" t="s">
        <v>2427</v>
      </c>
      <c r="E1023" s="2" t="s">
        <v>556</v>
      </c>
      <c r="F1023" s="2" t="s">
        <v>2678</v>
      </c>
      <c r="G1023" s="2" t="s">
        <v>4348</v>
      </c>
      <c r="H1023" s="2" t="s">
        <v>2422</v>
      </c>
      <c r="I1023" s="2" t="s">
        <v>35</v>
      </c>
      <c r="J1023" s="2" t="s">
        <v>4334</v>
      </c>
      <c r="K1023" s="2" t="s">
        <v>249</v>
      </c>
      <c r="L1023" s="2" t="s">
        <v>2424</v>
      </c>
      <c r="M1023" s="2">
        <v>178.40442300000001</v>
      </c>
      <c r="N1023" s="2">
        <v>-17.544378999999999</v>
      </c>
    </row>
    <row r="1024" spans="1:14">
      <c r="A1024" s="2" t="s">
        <v>108</v>
      </c>
      <c r="B1024" s="2" t="s">
        <v>181</v>
      </c>
      <c r="C1024" s="2" t="s">
        <v>4349</v>
      </c>
      <c r="D1024" s="2" t="s">
        <v>2408</v>
      </c>
      <c r="E1024" s="2" t="s">
        <v>556</v>
      </c>
      <c r="F1024" s="2" t="s">
        <v>644</v>
      </c>
      <c r="G1024" s="2" t="s">
        <v>4341</v>
      </c>
      <c r="H1024" s="2" t="s">
        <v>2422</v>
      </c>
      <c r="I1024" s="2" t="s">
        <v>35</v>
      </c>
      <c r="J1024" s="2" t="s">
        <v>4334</v>
      </c>
      <c r="K1024" s="2" t="s">
        <v>249</v>
      </c>
      <c r="L1024" s="2" t="s">
        <v>2424</v>
      </c>
      <c r="M1024" s="2">
        <v>178.25552300000001</v>
      </c>
      <c r="N1024" s="2">
        <v>-17.602775999999999</v>
      </c>
    </row>
    <row r="1025" spans="1:14">
      <c r="A1025" s="2" t="s">
        <v>108</v>
      </c>
      <c r="B1025" s="2" t="s">
        <v>200</v>
      </c>
      <c r="C1025" s="2" t="s">
        <v>4350</v>
      </c>
      <c r="D1025" s="2" t="s">
        <v>2408</v>
      </c>
      <c r="E1025" s="2" t="s">
        <v>556</v>
      </c>
      <c r="F1025" s="2" t="s">
        <v>352</v>
      </c>
      <c r="G1025" s="2" t="s">
        <v>4351</v>
      </c>
      <c r="H1025" s="2" t="s">
        <v>2422</v>
      </c>
      <c r="I1025" s="2" t="s">
        <v>35</v>
      </c>
      <c r="J1025" s="2" t="s">
        <v>4334</v>
      </c>
      <c r="K1025" s="2" t="s">
        <v>249</v>
      </c>
      <c r="L1025" s="2" t="s">
        <v>2424</v>
      </c>
      <c r="M1025" s="2">
        <v>178.43727999999999</v>
      </c>
      <c r="N1025" s="2">
        <v>-17.565833999999999</v>
      </c>
    </row>
    <row r="1026" spans="1:14">
      <c r="A1026" s="2" t="s">
        <v>108</v>
      </c>
      <c r="B1026" s="2" t="s">
        <v>4352</v>
      </c>
      <c r="C1026" s="2" t="s">
        <v>4353</v>
      </c>
      <c r="D1026" s="2" t="s">
        <v>2408</v>
      </c>
      <c r="E1026" s="2" t="s">
        <v>556</v>
      </c>
      <c r="F1026" s="2" t="s">
        <v>352</v>
      </c>
      <c r="G1026" s="2" t="s">
        <v>4351</v>
      </c>
      <c r="H1026" s="2" t="s">
        <v>2422</v>
      </c>
      <c r="I1026" s="2" t="s">
        <v>35</v>
      </c>
      <c r="J1026" s="2" t="s">
        <v>4334</v>
      </c>
      <c r="K1026" s="2" t="s">
        <v>249</v>
      </c>
      <c r="L1026" s="2" t="s">
        <v>2424</v>
      </c>
      <c r="M1026" s="2">
        <v>178.43011300000001</v>
      </c>
      <c r="N1026" s="2">
        <v>-17.562809000000001</v>
      </c>
    </row>
    <row r="1027" spans="1:14">
      <c r="A1027" s="2" t="s">
        <v>108</v>
      </c>
      <c r="B1027" s="2" t="s">
        <v>4354</v>
      </c>
      <c r="C1027" s="2" t="s">
        <v>4355</v>
      </c>
      <c r="D1027" s="2" t="s">
        <v>2427</v>
      </c>
      <c r="E1027" s="2" t="s">
        <v>556</v>
      </c>
      <c r="F1027" s="2" t="s">
        <v>644</v>
      </c>
      <c r="G1027" s="2" t="s">
        <v>4341</v>
      </c>
      <c r="H1027" s="2" t="s">
        <v>2422</v>
      </c>
      <c r="I1027" s="2" t="s">
        <v>35</v>
      </c>
      <c r="J1027" s="2" t="s">
        <v>4334</v>
      </c>
      <c r="K1027" s="2" t="s">
        <v>249</v>
      </c>
      <c r="L1027" s="2" t="s">
        <v>2424</v>
      </c>
      <c r="M1027" s="2">
        <v>178.29986700000001</v>
      </c>
      <c r="N1027" s="2">
        <v>-17.582705000000001</v>
      </c>
    </row>
    <row r="1028" spans="1:14">
      <c r="A1028" s="2" t="s">
        <v>108</v>
      </c>
      <c r="B1028" s="2" t="s">
        <v>2678</v>
      </c>
      <c r="C1028" s="2" t="s">
        <v>4356</v>
      </c>
      <c r="D1028" s="2" t="s">
        <v>2427</v>
      </c>
      <c r="E1028" s="2" t="s">
        <v>556</v>
      </c>
      <c r="F1028" s="2" t="s">
        <v>2678</v>
      </c>
      <c r="G1028" s="2" t="s">
        <v>4348</v>
      </c>
      <c r="H1028" s="2" t="s">
        <v>2422</v>
      </c>
      <c r="I1028" s="2" t="s">
        <v>35</v>
      </c>
      <c r="J1028" s="2" t="s">
        <v>4334</v>
      </c>
      <c r="K1028" s="2" t="s">
        <v>249</v>
      </c>
      <c r="L1028" s="2" t="s">
        <v>2424</v>
      </c>
      <c r="M1028" s="2">
        <v>178.399089</v>
      </c>
      <c r="N1028" s="2">
        <v>-17.551262999999999</v>
      </c>
    </row>
    <row r="1029" spans="1:14">
      <c r="A1029" s="2" t="s">
        <v>108</v>
      </c>
      <c r="B1029" s="2" t="s">
        <v>119</v>
      </c>
      <c r="C1029" s="2" t="s">
        <v>4357</v>
      </c>
      <c r="D1029" s="2" t="s">
        <v>2408</v>
      </c>
      <c r="E1029" s="2" t="s">
        <v>556</v>
      </c>
      <c r="F1029" s="2" t="s">
        <v>5</v>
      </c>
      <c r="G1029" s="2" t="s">
        <v>4358</v>
      </c>
      <c r="H1029" s="2" t="s">
        <v>2422</v>
      </c>
      <c r="I1029" s="2" t="s">
        <v>35</v>
      </c>
      <c r="J1029" s="2" t="s">
        <v>4334</v>
      </c>
      <c r="K1029" s="2" t="s">
        <v>249</v>
      </c>
      <c r="L1029" s="2" t="s">
        <v>2424</v>
      </c>
      <c r="M1029" s="2">
        <v>178.283907</v>
      </c>
      <c r="N1029" s="2">
        <v>-17.497021</v>
      </c>
    </row>
    <row r="1030" spans="1:14">
      <c r="A1030" s="2" t="s">
        <v>108</v>
      </c>
      <c r="B1030" s="2" t="s">
        <v>4359</v>
      </c>
      <c r="C1030" s="2" t="s">
        <v>4360</v>
      </c>
      <c r="D1030" s="2" t="s">
        <v>2427</v>
      </c>
      <c r="E1030" s="2" t="s">
        <v>556</v>
      </c>
      <c r="F1030" s="2" t="s">
        <v>644</v>
      </c>
      <c r="G1030" s="2" t="s">
        <v>4341</v>
      </c>
      <c r="H1030" s="2" t="s">
        <v>2422</v>
      </c>
      <c r="I1030" s="2" t="s">
        <v>35</v>
      </c>
      <c r="J1030" s="2" t="s">
        <v>4334</v>
      </c>
      <c r="K1030" s="2" t="s">
        <v>249</v>
      </c>
      <c r="L1030" s="2" t="s">
        <v>2424</v>
      </c>
      <c r="M1030" s="2">
        <v>178.36802900000001</v>
      </c>
      <c r="N1030" s="2">
        <v>-17.629321000000001</v>
      </c>
    </row>
    <row r="1031" spans="1:14">
      <c r="A1031" s="2" t="s">
        <v>108</v>
      </c>
      <c r="B1031" s="2" t="s">
        <v>4361</v>
      </c>
      <c r="C1031" s="2" t="s">
        <v>4362</v>
      </c>
      <c r="D1031" s="2" t="s">
        <v>2427</v>
      </c>
      <c r="E1031" s="2" t="s">
        <v>556</v>
      </c>
      <c r="F1031" s="2" t="s">
        <v>644</v>
      </c>
      <c r="G1031" s="2" t="s">
        <v>4341</v>
      </c>
      <c r="H1031" s="2" t="s">
        <v>2422</v>
      </c>
      <c r="I1031" s="2" t="s">
        <v>35</v>
      </c>
      <c r="J1031" s="2" t="s">
        <v>4334</v>
      </c>
      <c r="K1031" s="2" t="s">
        <v>249</v>
      </c>
      <c r="L1031" s="2" t="s">
        <v>2424</v>
      </c>
      <c r="M1031" s="2">
        <v>178.30947599999999</v>
      </c>
      <c r="N1031" s="2">
        <v>-17.651081000000001</v>
      </c>
    </row>
    <row r="1032" spans="1:14">
      <c r="A1032" s="2" t="s">
        <v>108</v>
      </c>
      <c r="B1032" s="2" t="s">
        <v>4363</v>
      </c>
      <c r="C1032" s="2" t="s">
        <v>4364</v>
      </c>
      <c r="D1032" s="2" t="s">
        <v>2427</v>
      </c>
      <c r="E1032" s="2" t="s">
        <v>556</v>
      </c>
      <c r="F1032" s="2" t="s">
        <v>644</v>
      </c>
      <c r="G1032" s="2" t="s">
        <v>4341</v>
      </c>
      <c r="H1032" s="2" t="s">
        <v>2422</v>
      </c>
      <c r="I1032" s="2" t="s">
        <v>35</v>
      </c>
      <c r="J1032" s="2" t="s">
        <v>4334</v>
      </c>
      <c r="K1032" s="2" t="s">
        <v>249</v>
      </c>
      <c r="L1032" s="2" t="s">
        <v>2424</v>
      </c>
      <c r="M1032" s="2">
        <v>178.31422499999999</v>
      </c>
      <c r="N1032" s="2">
        <v>-17.653241999999999</v>
      </c>
    </row>
    <row r="1033" spans="1:14">
      <c r="A1033" s="2" t="s">
        <v>108</v>
      </c>
      <c r="B1033" s="2" t="s">
        <v>4365</v>
      </c>
      <c r="C1033" s="2" t="s">
        <v>4366</v>
      </c>
      <c r="D1033" s="2" t="s">
        <v>2408</v>
      </c>
      <c r="E1033" s="2" t="s">
        <v>556</v>
      </c>
      <c r="F1033" s="2" t="s">
        <v>352</v>
      </c>
      <c r="G1033" s="2" t="s">
        <v>4351</v>
      </c>
      <c r="H1033" s="2" t="s">
        <v>2422</v>
      </c>
      <c r="I1033" s="2" t="s">
        <v>35</v>
      </c>
      <c r="J1033" s="2" t="s">
        <v>4334</v>
      </c>
      <c r="K1033" s="2" t="s">
        <v>249</v>
      </c>
      <c r="L1033" s="2" t="s">
        <v>2424</v>
      </c>
      <c r="M1033" s="2">
        <v>178.43338600000001</v>
      </c>
      <c r="N1033" s="2">
        <v>-17.562467000000002</v>
      </c>
    </row>
    <row r="1034" spans="1:14">
      <c r="A1034" s="2" t="s">
        <v>108</v>
      </c>
      <c r="B1034" s="2" t="s">
        <v>4367</v>
      </c>
      <c r="C1034" s="2" t="s">
        <v>4368</v>
      </c>
      <c r="D1034" s="2" t="s">
        <v>4369</v>
      </c>
      <c r="E1034" s="2" t="s">
        <v>556</v>
      </c>
      <c r="F1034" s="2" t="s">
        <v>5</v>
      </c>
      <c r="G1034" s="2" t="s">
        <v>4358</v>
      </c>
      <c r="H1034" s="2" t="s">
        <v>2422</v>
      </c>
      <c r="I1034" s="2" t="s">
        <v>35</v>
      </c>
      <c r="J1034" s="2" t="s">
        <v>4334</v>
      </c>
      <c r="K1034" s="2" t="s">
        <v>249</v>
      </c>
      <c r="L1034" s="2" t="s">
        <v>2424</v>
      </c>
      <c r="M1034" s="2">
        <v>178.25985399999999</v>
      </c>
      <c r="N1034" s="2">
        <v>-17.502541000000001</v>
      </c>
    </row>
    <row r="1035" spans="1:14">
      <c r="A1035" s="2" t="s">
        <v>108</v>
      </c>
      <c r="B1035" s="2" t="s">
        <v>4370</v>
      </c>
      <c r="C1035" s="2" t="s">
        <v>4371</v>
      </c>
      <c r="D1035" s="2" t="s">
        <v>2408</v>
      </c>
      <c r="E1035" s="2" t="s">
        <v>556</v>
      </c>
      <c r="F1035" s="2" t="s">
        <v>2678</v>
      </c>
      <c r="G1035" s="2" t="s">
        <v>4348</v>
      </c>
      <c r="H1035" s="2" t="s">
        <v>2422</v>
      </c>
      <c r="I1035" s="2" t="s">
        <v>35</v>
      </c>
      <c r="J1035" s="2" t="s">
        <v>4334</v>
      </c>
      <c r="K1035" s="2" t="s">
        <v>249</v>
      </c>
      <c r="L1035" s="2" t="s">
        <v>2424</v>
      </c>
      <c r="M1035" s="2">
        <v>178.39200399999999</v>
      </c>
      <c r="N1035" s="2">
        <v>-17.542898999999998</v>
      </c>
    </row>
    <row r="1036" spans="1:14">
      <c r="A1036" s="2" t="s">
        <v>108</v>
      </c>
      <c r="B1036" s="2" t="s">
        <v>4372</v>
      </c>
      <c r="C1036" s="2" t="s">
        <v>4373</v>
      </c>
      <c r="D1036" s="2" t="s">
        <v>2427</v>
      </c>
      <c r="E1036" s="2" t="s">
        <v>556</v>
      </c>
      <c r="F1036" s="2" t="s">
        <v>108</v>
      </c>
      <c r="G1036" s="2" t="s">
        <v>4344</v>
      </c>
      <c r="H1036" s="2" t="s">
        <v>2422</v>
      </c>
      <c r="I1036" s="2" t="s">
        <v>35</v>
      </c>
      <c r="J1036" s="2" t="s">
        <v>4334</v>
      </c>
      <c r="K1036" s="2" t="s">
        <v>249</v>
      </c>
      <c r="L1036" s="2" t="s">
        <v>2424</v>
      </c>
      <c r="M1036" s="2">
        <v>178.360398</v>
      </c>
      <c r="N1036" s="2">
        <v>-17.539822000000001</v>
      </c>
    </row>
    <row r="1037" spans="1:14">
      <c r="A1037" s="2" t="s">
        <v>108</v>
      </c>
      <c r="B1037" s="2" t="s">
        <v>4374</v>
      </c>
      <c r="C1037" s="2" t="s">
        <v>4375</v>
      </c>
      <c r="D1037" s="2" t="s">
        <v>2408</v>
      </c>
      <c r="E1037" s="2" t="s">
        <v>556</v>
      </c>
      <c r="F1037" s="2" t="s">
        <v>108</v>
      </c>
      <c r="G1037" s="2" t="s">
        <v>4344</v>
      </c>
      <c r="H1037" s="2" t="s">
        <v>2422</v>
      </c>
      <c r="I1037" s="2" t="s">
        <v>35</v>
      </c>
      <c r="J1037" s="2" t="s">
        <v>4334</v>
      </c>
      <c r="K1037" s="2" t="s">
        <v>249</v>
      </c>
      <c r="L1037" s="2" t="s">
        <v>2424</v>
      </c>
      <c r="M1037" s="2">
        <v>178.36524</v>
      </c>
      <c r="N1037" s="2">
        <v>-17.521694</v>
      </c>
    </row>
    <row r="1038" spans="1:14">
      <c r="A1038" s="2" t="s">
        <v>108</v>
      </c>
      <c r="B1038" s="2" t="s">
        <v>4376</v>
      </c>
      <c r="C1038" s="2" t="s">
        <v>4377</v>
      </c>
      <c r="D1038" s="2" t="s">
        <v>2427</v>
      </c>
      <c r="E1038" s="2" t="s">
        <v>556</v>
      </c>
      <c r="F1038" s="2" t="s">
        <v>352</v>
      </c>
      <c r="G1038" s="2" t="s">
        <v>4351</v>
      </c>
      <c r="H1038" s="2" t="s">
        <v>2422</v>
      </c>
      <c r="I1038" s="2" t="s">
        <v>35</v>
      </c>
      <c r="J1038" s="2" t="s">
        <v>4334</v>
      </c>
      <c r="K1038" s="2" t="s">
        <v>249</v>
      </c>
      <c r="L1038" s="2" t="s">
        <v>2424</v>
      </c>
      <c r="M1038" s="2">
        <v>178.44689099999999</v>
      </c>
      <c r="N1038" s="2">
        <v>-17.566443</v>
      </c>
    </row>
    <row r="1039" spans="1:14">
      <c r="A1039" s="2" t="s">
        <v>108</v>
      </c>
      <c r="B1039" s="2" t="s">
        <v>4378</v>
      </c>
      <c r="C1039" s="2" t="s">
        <v>4379</v>
      </c>
      <c r="D1039" s="2" t="s">
        <v>2427</v>
      </c>
      <c r="E1039" s="2" t="s">
        <v>556</v>
      </c>
      <c r="F1039" s="2" t="s">
        <v>221</v>
      </c>
      <c r="G1039" s="2" t="s">
        <v>4336</v>
      </c>
      <c r="H1039" s="2" t="s">
        <v>2422</v>
      </c>
      <c r="I1039" s="2" t="s">
        <v>35</v>
      </c>
      <c r="J1039" s="2" t="s">
        <v>4334</v>
      </c>
      <c r="K1039" s="2" t="s">
        <v>249</v>
      </c>
      <c r="L1039" s="2" t="s">
        <v>2424</v>
      </c>
      <c r="M1039" s="2">
        <v>178.26869099999999</v>
      </c>
      <c r="N1039" s="2">
        <v>-17.476103999999999</v>
      </c>
    </row>
    <row r="1040" spans="1:14">
      <c r="A1040" s="2" t="s">
        <v>108</v>
      </c>
      <c r="B1040" s="2" t="s">
        <v>4380</v>
      </c>
      <c r="C1040" s="2" t="s">
        <v>4381</v>
      </c>
      <c r="D1040" s="2" t="s">
        <v>2427</v>
      </c>
      <c r="E1040" s="2" t="s">
        <v>556</v>
      </c>
      <c r="F1040" s="2" t="s">
        <v>221</v>
      </c>
      <c r="G1040" s="2" t="s">
        <v>4336</v>
      </c>
      <c r="H1040" s="2" t="s">
        <v>2422</v>
      </c>
      <c r="I1040" s="2" t="s">
        <v>35</v>
      </c>
      <c r="J1040" s="2" t="s">
        <v>4334</v>
      </c>
      <c r="K1040" s="2" t="s">
        <v>249</v>
      </c>
      <c r="L1040" s="2" t="s">
        <v>2424</v>
      </c>
      <c r="M1040" s="2">
        <v>178.333258</v>
      </c>
      <c r="N1040" s="2">
        <v>-17.471209999999999</v>
      </c>
    </row>
    <row r="1041" spans="1:14">
      <c r="A1041" s="2" t="s">
        <v>108</v>
      </c>
      <c r="B1041" s="2" t="s">
        <v>4382</v>
      </c>
      <c r="C1041" s="2" t="s">
        <v>4383</v>
      </c>
      <c r="D1041" s="2" t="s">
        <v>2408</v>
      </c>
      <c r="E1041" s="2" t="s">
        <v>556</v>
      </c>
      <c r="F1041" s="2" t="s">
        <v>108</v>
      </c>
      <c r="G1041" s="2" t="s">
        <v>4344</v>
      </c>
      <c r="H1041" s="2" t="s">
        <v>2422</v>
      </c>
      <c r="I1041" s="2" t="s">
        <v>35</v>
      </c>
      <c r="J1041" s="2" t="s">
        <v>4334</v>
      </c>
      <c r="K1041" s="2" t="s">
        <v>249</v>
      </c>
      <c r="L1041" s="2" t="s">
        <v>2424</v>
      </c>
      <c r="M1041" s="2">
        <v>178.356326</v>
      </c>
      <c r="N1041" s="2">
        <v>-17.513361</v>
      </c>
    </row>
    <row r="1042" spans="1:14">
      <c r="A1042" s="2" t="s">
        <v>108</v>
      </c>
      <c r="B1042" s="2" t="s">
        <v>4384</v>
      </c>
      <c r="C1042" s="2" t="s">
        <v>4385</v>
      </c>
      <c r="D1042" s="2" t="s">
        <v>2427</v>
      </c>
      <c r="E1042" s="2" t="s">
        <v>556</v>
      </c>
      <c r="F1042" s="2" t="s">
        <v>2678</v>
      </c>
      <c r="G1042" s="2" t="s">
        <v>4348</v>
      </c>
      <c r="H1042" s="2" t="s">
        <v>2422</v>
      </c>
      <c r="I1042" s="2" t="s">
        <v>35</v>
      </c>
      <c r="J1042" s="2" t="s">
        <v>4334</v>
      </c>
      <c r="K1042" s="2" t="s">
        <v>249</v>
      </c>
      <c r="L1042" s="2" t="s">
        <v>2424</v>
      </c>
      <c r="M1042" s="2">
        <v>178.39767800000001</v>
      </c>
      <c r="N1042" s="2">
        <v>-17.553699000000002</v>
      </c>
    </row>
    <row r="1043" spans="1:14">
      <c r="A1043" s="2" t="s">
        <v>108</v>
      </c>
      <c r="B1043" s="2" t="s">
        <v>4017</v>
      </c>
      <c r="C1043" s="2" t="s">
        <v>4386</v>
      </c>
      <c r="D1043" s="2" t="s">
        <v>2408</v>
      </c>
      <c r="E1043" s="2" t="s">
        <v>556</v>
      </c>
      <c r="F1043" s="2" t="s">
        <v>5</v>
      </c>
      <c r="G1043" s="2" t="s">
        <v>4358</v>
      </c>
      <c r="H1043" s="2" t="s">
        <v>2422</v>
      </c>
      <c r="I1043" s="2" t="s">
        <v>35</v>
      </c>
      <c r="J1043" s="2" t="s">
        <v>4334</v>
      </c>
      <c r="K1043" s="2" t="s">
        <v>249</v>
      </c>
      <c r="L1043" s="2" t="s">
        <v>2424</v>
      </c>
      <c r="M1043" s="2">
        <v>178.294681</v>
      </c>
      <c r="N1043" s="2">
        <v>-17.502579000000001</v>
      </c>
    </row>
    <row r="1044" spans="1:14">
      <c r="A1044" s="2" t="s">
        <v>108</v>
      </c>
      <c r="B1044" s="2" t="s">
        <v>134</v>
      </c>
      <c r="C1044" s="2" t="s">
        <v>4387</v>
      </c>
      <c r="D1044" s="2" t="s">
        <v>2408</v>
      </c>
      <c r="E1044" s="2" t="s">
        <v>556</v>
      </c>
      <c r="F1044" s="2" t="s">
        <v>221</v>
      </c>
      <c r="G1044" s="2" t="s">
        <v>4336</v>
      </c>
      <c r="H1044" s="2" t="s">
        <v>2422</v>
      </c>
      <c r="I1044" s="2" t="s">
        <v>35</v>
      </c>
      <c r="J1044" s="2" t="s">
        <v>4334</v>
      </c>
      <c r="K1044" s="2" t="s">
        <v>249</v>
      </c>
      <c r="L1044" s="2" t="s">
        <v>2424</v>
      </c>
      <c r="M1044" s="2">
        <v>178.320717</v>
      </c>
      <c r="N1044" s="2">
        <v>-17.448910999999999</v>
      </c>
    </row>
    <row r="1045" spans="1:14">
      <c r="A1045" s="2" t="s">
        <v>108</v>
      </c>
      <c r="B1045" s="2" t="s">
        <v>4388</v>
      </c>
      <c r="C1045" s="2" t="s">
        <v>4389</v>
      </c>
      <c r="D1045" s="2" t="s">
        <v>2408</v>
      </c>
      <c r="E1045" s="2" t="s">
        <v>556</v>
      </c>
      <c r="F1045" s="2" t="s">
        <v>356</v>
      </c>
      <c r="G1045" s="2" t="s">
        <v>4333</v>
      </c>
      <c r="H1045" s="2" t="s">
        <v>2422</v>
      </c>
      <c r="I1045" s="2" t="s">
        <v>35</v>
      </c>
      <c r="J1045" s="2" t="s">
        <v>4334</v>
      </c>
      <c r="K1045" s="2" t="s">
        <v>249</v>
      </c>
      <c r="L1045" s="2" t="s">
        <v>2424</v>
      </c>
      <c r="M1045" s="2">
        <v>178.38917599999999</v>
      </c>
      <c r="N1045" s="2">
        <v>-17.673743999999999</v>
      </c>
    </row>
    <row r="1046" spans="1:14">
      <c r="A1046" s="2" t="s">
        <v>108</v>
      </c>
      <c r="B1046" s="2" t="s">
        <v>4390</v>
      </c>
      <c r="C1046" s="2" t="s">
        <v>4391</v>
      </c>
      <c r="D1046" s="2" t="s">
        <v>2427</v>
      </c>
      <c r="E1046" s="2" t="s">
        <v>556</v>
      </c>
      <c r="F1046" s="2" t="s">
        <v>5</v>
      </c>
      <c r="G1046" s="2" t="s">
        <v>4358</v>
      </c>
      <c r="H1046" s="2" t="s">
        <v>2422</v>
      </c>
      <c r="I1046" s="2" t="s">
        <v>35</v>
      </c>
      <c r="J1046" s="2" t="s">
        <v>4334</v>
      </c>
      <c r="K1046" s="2" t="s">
        <v>249</v>
      </c>
      <c r="L1046" s="2" t="s">
        <v>2424</v>
      </c>
      <c r="M1046" s="2">
        <v>178.27130199999999</v>
      </c>
      <c r="N1046" s="2">
        <v>-17.517403000000002</v>
      </c>
    </row>
    <row r="1047" spans="1:14">
      <c r="A1047" s="2" t="s">
        <v>108</v>
      </c>
      <c r="B1047" s="2" t="s">
        <v>4392</v>
      </c>
      <c r="C1047" s="2" t="s">
        <v>4393</v>
      </c>
      <c r="D1047" s="2" t="s">
        <v>2427</v>
      </c>
      <c r="E1047" s="2" t="s">
        <v>556</v>
      </c>
      <c r="F1047" s="2" t="s">
        <v>644</v>
      </c>
      <c r="G1047" s="2" t="s">
        <v>4341</v>
      </c>
      <c r="H1047" s="2" t="s">
        <v>2422</v>
      </c>
      <c r="I1047" s="2" t="s">
        <v>35</v>
      </c>
      <c r="J1047" s="2" t="s">
        <v>4334</v>
      </c>
      <c r="K1047" s="2" t="s">
        <v>249</v>
      </c>
      <c r="L1047" s="2" t="s">
        <v>2424</v>
      </c>
      <c r="M1047" s="2">
        <v>178.28624199999999</v>
      </c>
      <c r="N1047" s="2">
        <v>-17.597753000000001</v>
      </c>
    </row>
    <row r="1048" spans="1:14">
      <c r="A1048" s="2" t="s">
        <v>108</v>
      </c>
      <c r="B1048" s="2" t="s">
        <v>4394</v>
      </c>
      <c r="C1048" s="2" t="s">
        <v>4395</v>
      </c>
      <c r="D1048" s="2" t="s">
        <v>2408</v>
      </c>
      <c r="E1048" s="2" t="s">
        <v>556</v>
      </c>
      <c r="F1048" s="2" t="s">
        <v>221</v>
      </c>
      <c r="G1048" s="2" t="s">
        <v>4336</v>
      </c>
      <c r="H1048" s="2" t="s">
        <v>2422</v>
      </c>
      <c r="I1048" s="2" t="s">
        <v>35</v>
      </c>
      <c r="J1048" s="2" t="s">
        <v>4334</v>
      </c>
      <c r="K1048" s="2" t="s">
        <v>249</v>
      </c>
      <c r="L1048" s="2" t="s">
        <v>2424</v>
      </c>
      <c r="M1048" s="2">
        <v>178.26174599999999</v>
      </c>
      <c r="N1048" s="2">
        <v>-17.457597</v>
      </c>
    </row>
    <row r="1049" spans="1:14">
      <c r="A1049" s="2" t="s">
        <v>108</v>
      </c>
      <c r="B1049" s="2" t="s">
        <v>4396</v>
      </c>
      <c r="C1049" s="2" t="s">
        <v>4397</v>
      </c>
      <c r="D1049" s="2" t="s">
        <v>2427</v>
      </c>
      <c r="E1049" s="2" t="s">
        <v>556</v>
      </c>
      <c r="F1049" s="2" t="s">
        <v>644</v>
      </c>
      <c r="G1049" s="2" t="s">
        <v>4341</v>
      </c>
      <c r="H1049" s="2" t="s">
        <v>2422</v>
      </c>
      <c r="I1049" s="2" t="s">
        <v>35</v>
      </c>
      <c r="J1049" s="2" t="s">
        <v>4334</v>
      </c>
      <c r="K1049" s="2" t="s">
        <v>249</v>
      </c>
      <c r="L1049" s="2" t="s">
        <v>2424</v>
      </c>
      <c r="M1049" s="2">
        <v>178.27602400000001</v>
      </c>
      <c r="N1049" s="2">
        <v>-17.622719</v>
      </c>
    </row>
    <row r="1050" spans="1:14">
      <c r="A1050" s="2" t="s">
        <v>108</v>
      </c>
      <c r="B1050" s="2" t="s">
        <v>4398</v>
      </c>
      <c r="C1050" s="2" t="s">
        <v>4399</v>
      </c>
      <c r="D1050" s="2" t="s">
        <v>2427</v>
      </c>
      <c r="E1050" s="2" t="s">
        <v>556</v>
      </c>
      <c r="F1050" s="2" t="s">
        <v>644</v>
      </c>
      <c r="G1050" s="2" t="s">
        <v>4341</v>
      </c>
      <c r="H1050" s="2" t="s">
        <v>2422</v>
      </c>
      <c r="I1050" s="2" t="s">
        <v>35</v>
      </c>
      <c r="J1050" s="2" t="s">
        <v>4334</v>
      </c>
      <c r="K1050" s="2" t="s">
        <v>249</v>
      </c>
      <c r="L1050" s="2" t="s">
        <v>2424</v>
      </c>
      <c r="M1050" s="2">
        <v>178.29168899999999</v>
      </c>
      <c r="N1050" s="2">
        <v>-17.592226</v>
      </c>
    </row>
    <row r="1051" spans="1:14">
      <c r="A1051" s="2" t="s">
        <v>108</v>
      </c>
      <c r="B1051" s="2" t="s">
        <v>4400</v>
      </c>
      <c r="C1051" s="2" t="s">
        <v>4401</v>
      </c>
      <c r="D1051" s="2" t="s">
        <v>2408</v>
      </c>
      <c r="E1051" s="2" t="s">
        <v>556</v>
      </c>
      <c r="F1051" s="2" t="s">
        <v>221</v>
      </c>
      <c r="G1051" s="2" t="s">
        <v>4336</v>
      </c>
      <c r="H1051" s="2" t="s">
        <v>2422</v>
      </c>
      <c r="I1051" s="2" t="s">
        <v>35</v>
      </c>
      <c r="J1051" s="2" t="s">
        <v>4334</v>
      </c>
      <c r="K1051" s="2" t="s">
        <v>249</v>
      </c>
      <c r="L1051" s="2" t="s">
        <v>2424</v>
      </c>
      <c r="M1051" s="2">
        <v>178.297327</v>
      </c>
      <c r="N1051" s="2">
        <v>-17.439643</v>
      </c>
    </row>
    <row r="1052" spans="1:14">
      <c r="A1052" s="2" t="s">
        <v>108</v>
      </c>
      <c r="B1052" s="2" t="s">
        <v>4402</v>
      </c>
      <c r="C1052" s="2" t="s">
        <v>4403</v>
      </c>
      <c r="D1052" s="2" t="s">
        <v>2408</v>
      </c>
      <c r="E1052" s="2" t="s">
        <v>556</v>
      </c>
      <c r="F1052" s="2" t="s">
        <v>2678</v>
      </c>
      <c r="G1052" s="2" t="s">
        <v>4348</v>
      </c>
      <c r="H1052" s="2" t="s">
        <v>2422</v>
      </c>
      <c r="I1052" s="2" t="s">
        <v>35</v>
      </c>
      <c r="J1052" s="2" t="s">
        <v>4334</v>
      </c>
      <c r="K1052" s="2" t="s">
        <v>249</v>
      </c>
      <c r="L1052" s="2" t="s">
        <v>2424</v>
      </c>
      <c r="M1052" s="2">
        <v>178.40050199999999</v>
      </c>
      <c r="N1052" s="2">
        <v>-17.546368999999999</v>
      </c>
    </row>
    <row r="1053" spans="1:14">
      <c r="A1053" s="2" t="s">
        <v>108</v>
      </c>
      <c r="B1053" s="2" t="s">
        <v>4404</v>
      </c>
      <c r="C1053" s="2" t="s">
        <v>4405</v>
      </c>
      <c r="D1053" s="2" t="s">
        <v>2408</v>
      </c>
      <c r="E1053" s="2" t="s">
        <v>556</v>
      </c>
      <c r="F1053" s="2" t="s">
        <v>108</v>
      </c>
      <c r="G1053" s="2" t="s">
        <v>4344</v>
      </c>
      <c r="H1053" s="2" t="s">
        <v>2422</v>
      </c>
      <c r="I1053" s="2" t="s">
        <v>35</v>
      </c>
      <c r="J1053" s="2" t="s">
        <v>4334</v>
      </c>
      <c r="K1053" s="2" t="s">
        <v>249</v>
      </c>
      <c r="L1053" s="2" t="s">
        <v>2424</v>
      </c>
      <c r="M1053" s="2">
        <v>178.37138400000001</v>
      </c>
      <c r="N1053" s="2">
        <v>-17.540800000000001</v>
      </c>
    </row>
    <row r="1054" spans="1:14">
      <c r="A1054" s="2" t="s">
        <v>108</v>
      </c>
      <c r="B1054" s="2" t="s">
        <v>190</v>
      </c>
      <c r="C1054" s="2" t="s">
        <v>4406</v>
      </c>
      <c r="D1054" s="2" t="s">
        <v>2427</v>
      </c>
      <c r="E1054" s="2" t="s">
        <v>556</v>
      </c>
      <c r="F1054" s="2" t="s">
        <v>5</v>
      </c>
      <c r="G1054" s="2" t="s">
        <v>4358</v>
      </c>
      <c r="H1054" s="2" t="s">
        <v>2422</v>
      </c>
      <c r="I1054" s="2" t="s">
        <v>35</v>
      </c>
      <c r="J1054" s="2" t="s">
        <v>4334</v>
      </c>
      <c r="K1054" s="2" t="s">
        <v>249</v>
      </c>
      <c r="L1054" s="2" t="s">
        <v>2424</v>
      </c>
      <c r="M1054" s="2">
        <v>178.29667000000001</v>
      </c>
      <c r="N1054" s="2">
        <v>-17.525601999999999</v>
      </c>
    </row>
    <row r="1055" spans="1:14">
      <c r="A1055" s="2" t="s">
        <v>108</v>
      </c>
      <c r="B1055" s="2" t="s">
        <v>2861</v>
      </c>
      <c r="C1055" s="2" t="s">
        <v>4407</v>
      </c>
      <c r="D1055" s="2" t="s">
        <v>2408</v>
      </c>
      <c r="E1055" s="2" t="s">
        <v>556</v>
      </c>
      <c r="F1055" s="2" t="s">
        <v>356</v>
      </c>
      <c r="G1055" s="2" t="s">
        <v>4333</v>
      </c>
      <c r="H1055" s="2" t="s">
        <v>2422</v>
      </c>
      <c r="I1055" s="2" t="s">
        <v>35</v>
      </c>
      <c r="J1055" s="2" t="s">
        <v>4334</v>
      </c>
      <c r="K1055" s="2" t="s">
        <v>249</v>
      </c>
      <c r="L1055" s="2" t="s">
        <v>2424</v>
      </c>
      <c r="M1055" s="2">
        <v>178.36737299999999</v>
      </c>
      <c r="N1055" s="2">
        <v>-17.65774</v>
      </c>
    </row>
    <row r="1056" spans="1:14">
      <c r="A1056" s="2" t="s">
        <v>108</v>
      </c>
      <c r="B1056" s="2" t="s">
        <v>4408</v>
      </c>
      <c r="C1056" s="2" t="s">
        <v>4409</v>
      </c>
      <c r="D1056" s="2" t="s">
        <v>2427</v>
      </c>
      <c r="E1056" s="2" t="s">
        <v>556</v>
      </c>
      <c r="F1056" s="2" t="s">
        <v>5</v>
      </c>
      <c r="G1056" s="2" t="s">
        <v>4358</v>
      </c>
      <c r="H1056" s="2" t="s">
        <v>2422</v>
      </c>
      <c r="I1056" s="2" t="s">
        <v>35</v>
      </c>
      <c r="J1056" s="2" t="s">
        <v>4334</v>
      </c>
      <c r="K1056" s="2" t="s">
        <v>249</v>
      </c>
      <c r="L1056" s="2" t="s">
        <v>2424</v>
      </c>
      <c r="M1056" s="2">
        <v>178.28948600000001</v>
      </c>
      <c r="N1056" s="2">
        <v>-17.505040000000001</v>
      </c>
    </row>
    <row r="1057" spans="1:14">
      <c r="A1057" s="2" t="s">
        <v>108</v>
      </c>
      <c r="B1057" s="2" t="s">
        <v>4410</v>
      </c>
      <c r="C1057" s="2" t="s">
        <v>4411</v>
      </c>
      <c r="D1057" s="2" t="s">
        <v>2427</v>
      </c>
      <c r="E1057" s="2" t="s">
        <v>556</v>
      </c>
      <c r="F1057" s="2" t="s">
        <v>644</v>
      </c>
      <c r="G1057" s="2" t="s">
        <v>4341</v>
      </c>
      <c r="H1057" s="2" t="s">
        <v>2422</v>
      </c>
      <c r="I1057" s="2" t="s">
        <v>35</v>
      </c>
      <c r="J1057" s="2" t="s">
        <v>4334</v>
      </c>
      <c r="K1057" s="2" t="s">
        <v>249</v>
      </c>
      <c r="L1057" s="2" t="s">
        <v>2424</v>
      </c>
      <c r="M1057" s="2">
        <v>178.268171</v>
      </c>
      <c r="N1057" s="2">
        <v>-17.622465999999999</v>
      </c>
    </row>
    <row r="1058" spans="1:14">
      <c r="A1058" s="2" t="s">
        <v>108</v>
      </c>
      <c r="B1058" s="2" t="s">
        <v>4412</v>
      </c>
      <c r="C1058" s="2" t="s">
        <v>4413</v>
      </c>
      <c r="D1058" s="2" t="s">
        <v>2427</v>
      </c>
      <c r="E1058" s="2" t="s">
        <v>556</v>
      </c>
      <c r="F1058" s="2" t="s">
        <v>644</v>
      </c>
      <c r="G1058" s="2" t="s">
        <v>4341</v>
      </c>
      <c r="H1058" s="2" t="s">
        <v>2422</v>
      </c>
      <c r="I1058" s="2" t="s">
        <v>35</v>
      </c>
      <c r="J1058" s="2" t="s">
        <v>4334</v>
      </c>
      <c r="K1058" s="2" t="s">
        <v>249</v>
      </c>
      <c r="L1058" s="2" t="s">
        <v>2424</v>
      </c>
      <c r="M1058" s="2">
        <v>178.27060499999999</v>
      </c>
      <c r="N1058" s="2">
        <v>-17.597846000000001</v>
      </c>
    </row>
    <row r="1059" spans="1:14">
      <c r="A1059" s="2" t="s">
        <v>108</v>
      </c>
      <c r="B1059" s="2" t="s">
        <v>4414</v>
      </c>
      <c r="C1059" s="2" t="s">
        <v>4415</v>
      </c>
      <c r="D1059" s="2" t="s">
        <v>2408</v>
      </c>
      <c r="E1059" s="2" t="s">
        <v>556</v>
      </c>
      <c r="F1059" s="2" t="s">
        <v>221</v>
      </c>
      <c r="G1059" s="2" t="s">
        <v>4336</v>
      </c>
      <c r="H1059" s="2" t="s">
        <v>2422</v>
      </c>
      <c r="I1059" s="2" t="s">
        <v>35</v>
      </c>
      <c r="J1059" s="2" t="s">
        <v>4334</v>
      </c>
      <c r="K1059" s="2" t="s">
        <v>249</v>
      </c>
      <c r="L1059" s="2" t="s">
        <v>2424</v>
      </c>
      <c r="M1059" s="2">
        <v>178.33659299999999</v>
      </c>
      <c r="N1059" s="2">
        <v>-17.481884000000001</v>
      </c>
    </row>
    <row r="1060" spans="1:14">
      <c r="A1060" s="2" t="s">
        <v>108</v>
      </c>
      <c r="B1060" s="2" t="s">
        <v>4416</v>
      </c>
      <c r="C1060" s="2" t="s">
        <v>4417</v>
      </c>
      <c r="D1060" s="2" t="s">
        <v>2408</v>
      </c>
      <c r="E1060" s="2" t="s">
        <v>556</v>
      </c>
      <c r="F1060" s="2" t="s">
        <v>108</v>
      </c>
      <c r="G1060" s="2" t="s">
        <v>4344</v>
      </c>
      <c r="H1060" s="2" t="s">
        <v>2422</v>
      </c>
      <c r="I1060" s="2" t="s">
        <v>35</v>
      </c>
      <c r="J1060" s="2" t="s">
        <v>4334</v>
      </c>
      <c r="K1060" s="2" t="s">
        <v>249</v>
      </c>
      <c r="L1060" s="2" t="s">
        <v>2424</v>
      </c>
      <c r="M1060" s="2">
        <v>178.37749299999999</v>
      </c>
      <c r="N1060" s="2">
        <v>-17.548234999999998</v>
      </c>
    </row>
    <row r="1061" spans="1:14">
      <c r="A1061" s="2" t="s">
        <v>108</v>
      </c>
      <c r="B1061" s="2" t="s">
        <v>4418</v>
      </c>
      <c r="C1061" s="2" t="s">
        <v>4419</v>
      </c>
      <c r="D1061" s="2" t="s">
        <v>2427</v>
      </c>
      <c r="E1061" s="2" t="s">
        <v>556</v>
      </c>
      <c r="F1061" s="2" t="s">
        <v>2678</v>
      </c>
      <c r="G1061" s="2" t="s">
        <v>4348</v>
      </c>
      <c r="H1061" s="2" t="s">
        <v>2422</v>
      </c>
      <c r="I1061" s="2" t="s">
        <v>35</v>
      </c>
      <c r="J1061" s="2" t="s">
        <v>4334</v>
      </c>
      <c r="K1061" s="2" t="s">
        <v>249</v>
      </c>
      <c r="L1061" s="2" t="s">
        <v>2424</v>
      </c>
      <c r="M1061" s="2">
        <v>178.385648</v>
      </c>
      <c r="N1061" s="2">
        <v>-17.54937</v>
      </c>
    </row>
    <row r="1062" spans="1:14">
      <c r="A1062" s="2" t="s">
        <v>108</v>
      </c>
      <c r="B1062" s="2" t="s">
        <v>4420</v>
      </c>
      <c r="C1062" s="2" t="s">
        <v>4421</v>
      </c>
      <c r="D1062" s="2" t="s">
        <v>2427</v>
      </c>
      <c r="E1062" s="2" t="s">
        <v>556</v>
      </c>
      <c r="F1062" s="2" t="s">
        <v>221</v>
      </c>
      <c r="G1062" s="2" t="s">
        <v>4336</v>
      </c>
      <c r="H1062" s="2" t="s">
        <v>2422</v>
      </c>
      <c r="I1062" s="2" t="s">
        <v>35</v>
      </c>
      <c r="J1062" s="2" t="s">
        <v>4334</v>
      </c>
      <c r="K1062" s="2" t="s">
        <v>249</v>
      </c>
      <c r="L1062" s="2" t="s">
        <v>2424</v>
      </c>
      <c r="M1062" s="2">
        <v>178.32530199999999</v>
      </c>
      <c r="N1062" s="2">
        <v>-17.489739</v>
      </c>
    </row>
    <row r="1063" spans="1:14">
      <c r="A1063" s="2" t="s">
        <v>108</v>
      </c>
      <c r="B1063" s="2" t="s">
        <v>4422</v>
      </c>
      <c r="C1063" s="2" t="s">
        <v>4423</v>
      </c>
      <c r="D1063" s="2" t="s">
        <v>2427</v>
      </c>
      <c r="E1063" s="2" t="s">
        <v>556</v>
      </c>
      <c r="F1063" s="2" t="s">
        <v>644</v>
      </c>
      <c r="G1063" s="2" t="s">
        <v>4341</v>
      </c>
      <c r="H1063" s="2" t="s">
        <v>2422</v>
      </c>
      <c r="I1063" s="2" t="s">
        <v>35</v>
      </c>
      <c r="J1063" s="2" t="s">
        <v>4334</v>
      </c>
      <c r="K1063" s="2" t="s">
        <v>249</v>
      </c>
      <c r="L1063" s="2" t="s">
        <v>2424</v>
      </c>
      <c r="M1063" s="2">
        <v>178.28106</v>
      </c>
      <c r="N1063" s="2">
        <v>-17.599077000000001</v>
      </c>
    </row>
    <row r="1064" spans="1:14">
      <c r="A1064" s="2" t="s">
        <v>109</v>
      </c>
      <c r="B1064" s="2" t="s">
        <v>2110</v>
      </c>
      <c r="C1064" s="2" t="s">
        <v>4424</v>
      </c>
      <c r="D1064" s="2" t="s">
        <v>2408</v>
      </c>
      <c r="E1064" s="2" t="s">
        <v>557</v>
      </c>
      <c r="F1064" s="2" t="s">
        <v>109</v>
      </c>
      <c r="G1064" s="2" t="s">
        <v>4425</v>
      </c>
      <c r="H1064" s="2" t="s">
        <v>2422</v>
      </c>
      <c r="I1064" s="2" t="s">
        <v>35</v>
      </c>
      <c r="J1064" s="2" t="s">
        <v>4334</v>
      </c>
      <c r="K1064" s="2" t="s">
        <v>249</v>
      </c>
      <c r="L1064" s="2" t="s">
        <v>2424</v>
      </c>
      <c r="M1064" s="2">
        <v>178.23169300000001</v>
      </c>
      <c r="N1064" s="2">
        <v>-17.528948</v>
      </c>
    </row>
    <row r="1065" spans="1:14">
      <c r="A1065" s="2" t="s">
        <v>109</v>
      </c>
      <c r="B1065" s="2" t="s">
        <v>4426</v>
      </c>
      <c r="C1065" s="2" t="s">
        <v>4427</v>
      </c>
      <c r="D1065" s="2" t="s">
        <v>2427</v>
      </c>
      <c r="E1065" s="2" t="s">
        <v>557</v>
      </c>
      <c r="F1065" s="2" t="s">
        <v>124</v>
      </c>
      <c r="G1065" s="2" t="s">
        <v>4428</v>
      </c>
      <c r="H1065" s="2" t="s">
        <v>2422</v>
      </c>
      <c r="I1065" s="2" t="s">
        <v>35</v>
      </c>
      <c r="J1065" s="2" t="s">
        <v>4334</v>
      </c>
      <c r="K1065" s="2" t="s">
        <v>249</v>
      </c>
      <c r="L1065" s="2" t="s">
        <v>2424</v>
      </c>
      <c r="M1065" s="2">
        <v>178.21581399999999</v>
      </c>
      <c r="N1065" s="2">
        <v>-17.647617</v>
      </c>
    </row>
    <row r="1066" spans="1:14">
      <c r="A1066" s="2" t="s">
        <v>109</v>
      </c>
      <c r="B1066" s="2" t="s">
        <v>119</v>
      </c>
      <c r="C1066" s="2" t="s">
        <v>4429</v>
      </c>
      <c r="D1066" s="2" t="s">
        <v>2408</v>
      </c>
      <c r="E1066" s="2" t="s">
        <v>557</v>
      </c>
      <c r="F1066" s="2" t="s">
        <v>124</v>
      </c>
      <c r="G1066" s="2" t="s">
        <v>4428</v>
      </c>
      <c r="H1066" s="2" t="s">
        <v>2422</v>
      </c>
      <c r="I1066" s="2" t="s">
        <v>35</v>
      </c>
      <c r="J1066" s="2" t="s">
        <v>4334</v>
      </c>
      <c r="K1066" s="2" t="s">
        <v>249</v>
      </c>
      <c r="L1066" s="2" t="s">
        <v>2424</v>
      </c>
      <c r="M1066" s="2">
        <v>178.21853400000001</v>
      </c>
      <c r="N1066" s="2">
        <v>-17.642979</v>
      </c>
    </row>
    <row r="1067" spans="1:14">
      <c r="A1067" s="2" t="s">
        <v>109</v>
      </c>
      <c r="B1067" s="2" t="s">
        <v>27</v>
      </c>
      <c r="C1067" s="2" t="s">
        <v>4430</v>
      </c>
      <c r="D1067" s="2" t="s">
        <v>2427</v>
      </c>
      <c r="E1067" s="2" t="s">
        <v>557</v>
      </c>
      <c r="F1067" s="2" t="s">
        <v>109</v>
      </c>
      <c r="G1067" s="2" t="s">
        <v>4425</v>
      </c>
      <c r="H1067" s="2" t="s">
        <v>2422</v>
      </c>
      <c r="I1067" s="2" t="s">
        <v>35</v>
      </c>
      <c r="J1067" s="2" t="s">
        <v>4334</v>
      </c>
      <c r="K1067" s="2" t="s">
        <v>249</v>
      </c>
      <c r="L1067" s="2" t="s">
        <v>2424</v>
      </c>
      <c r="M1067" s="2">
        <v>178.22989899999999</v>
      </c>
      <c r="N1067" s="2">
        <v>-17.558862000000001</v>
      </c>
    </row>
    <row r="1068" spans="1:14">
      <c r="A1068" s="2" t="s">
        <v>109</v>
      </c>
      <c r="B1068" s="2" t="s">
        <v>4431</v>
      </c>
      <c r="C1068" s="2" t="s">
        <v>4432</v>
      </c>
      <c r="D1068" s="2" t="s">
        <v>2408</v>
      </c>
      <c r="E1068" s="2" t="s">
        <v>557</v>
      </c>
      <c r="F1068" s="2" t="s">
        <v>109</v>
      </c>
      <c r="G1068" s="2" t="s">
        <v>4425</v>
      </c>
      <c r="H1068" s="2" t="s">
        <v>2422</v>
      </c>
      <c r="I1068" s="2" t="s">
        <v>35</v>
      </c>
      <c r="J1068" s="2" t="s">
        <v>4334</v>
      </c>
      <c r="K1068" s="2" t="s">
        <v>249</v>
      </c>
      <c r="L1068" s="2" t="s">
        <v>2424</v>
      </c>
      <c r="M1068" s="2">
        <v>178.246827</v>
      </c>
      <c r="N1068" s="2">
        <v>-17.509297</v>
      </c>
    </row>
    <row r="1069" spans="1:14">
      <c r="A1069" s="2" t="s">
        <v>109</v>
      </c>
      <c r="B1069" s="2" t="s">
        <v>4433</v>
      </c>
      <c r="C1069" s="2" t="s">
        <v>4434</v>
      </c>
      <c r="D1069" s="2" t="s">
        <v>2408</v>
      </c>
      <c r="E1069" s="2" t="s">
        <v>557</v>
      </c>
      <c r="F1069" s="2" t="s">
        <v>342</v>
      </c>
      <c r="G1069" s="2" t="s">
        <v>4435</v>
      </c>
      <c r="H1069" s="2" t="s">
        <v>2422</v>
      </c>
      <c r="I1069" s="2" t="s">
        <v>35</v>
      </c>
      <c r="J1069" s="2" t="s">
        <v>4334</v>
      </c>
      <c r="K1069" s="2" t="s">
        <v>249</v>
      </c>
      <c r="L1069" s="2" t="s">
        <v>2424</v>
      </c>
      <c r="M1069" s="2">
        <v>178.25993299999999</v>
      </c>
      <c r="N1069" s="2">
        <v>-17.632615999999999</v>
      </c>
    </row>
    <row r="1070" spans="1:14">
      <c r="A1070" s="2" t="s">
        <v>109</v>
      </c>
      <c r="B1070" s="2" t="s">
        <v>161</v>
      </c>
      <c r="C1070" s="2" t="s">
        <v>4436</v>
      </c>
      <c r="D1070" s="2" t="s">
        <v>2408</v>
      </c>
      <c r="E1070" s="2" t="s">
        <v>557</v>
      </c>
      <c r="F1070" s="2" t="s">
        <v>109</v>
      </c>
      <c r="G1070" s="2" t="s">
        <v>4425</v>
      </c>
      <c r="H1070" s="2" t="s">
        <v>2422</v>
      </c>
      <c r="I1070" s="2" t="s">
        <v>35</v>
      </c>
      <c r="J1070" s="2" t="s">
        <v>4334</v>
      </c>
      <c r="K1070" s="2" t="s">
        <v>249</v>
      </c>
      <c r="L1070" s="2" t="s">
        <v>2424</v>
      </c>
      <c r="M1070" s="2">
        <v>178.19855000000001</v>
      </c>
      <c r="N1070" s="2">
        <v>-17.642050999999999</v>
      </c>
    </row>
    <row r="1071" spans="1:14">
      <c r="A1071" s="2" t="s">
        <v>109</v>
      </c>
      <c r="B1071" s="2" t="s">
        <v>134</v>
      </c>
      <c r="C1071" s="2" t="s">
        <v>4437</v>
      </c>
      <c r="D1071" s="2" t="s">
        <v>2408</v>
      </c>
      <c r="E1071" s="2" t="s">
        <v>557</v>
      </c>
      <c r="F1071" s="2" t="s">
        <v>134</v>
      </c>
      <c r="G1071" s="2" t="s">
        <v>4438</v>
      </c>
      <c r="H1071" s="2" t="s">
        <v>2422</v>
      </c>
      <c r="I1071" s="2" t="s">
        <v>35</v>
      </c>
      <c r="J1071" s="2" t="s">
        <v>4334</v>
      </c>
      <c r="K1071" s="2" t="s">
        <v>249</v>
      </c>
      <c r="L1071" s="2" t="s">
        <v>2424</v>
      </c>
      <c r="M1071" s="2">
        <v>178.16950499999999</v>
      </c>
      <c r="N1071" s="2">
        <v>-17.623460999999999</v>
      </c>
    </row>
    <row r="1072" spans="1:14">
      <c r="A1072" s="2" t="s">
        <v>109</v>
      </c>
      <c r="B1072" s="2" t="s">
        <v>4439</v>
      </c>
      <c r="C1072" s="2" t="s">
        <v>4440</v>
      </c>
      <c r="D1072" s="2" t="s">
        <v>2408</v>
      </c>
      <c r="E1072" s="2" t="s">
        <v>557</v>
      </c>
      <c r="F1072" s="2" t="s">
        <v>134</v>
      </c>
      <c r="G1072" s="2" t="s">
        <v>4438</v>
      </c>
      <c r="H1072" s="2" t="s">
        <v>2422</v>
      </c>
      <c r="I1072" s="2" t="s">
        <v>35</v>
      </c>
      <c r="J1072" s="2" t="s">
        <v>4334</v>
      </c>
      <c r="K1072" s="2" t="s">
        <v>249</v>
      </c>
      <c r="L1072" s="2" t="s">
        <v>2424</v>
      </c>
      <c r="M1072" s="2">
        <v>178.12324799999999</v>
      </c>
      <c r="N1072" s="2">
        <v>-17.624036</v>
      </c>
    </row>
    <row r="1073" spans="1:14">
      <c r="A1073" s="2" t="s">
        <v>109</v>
      </c>
      <c r="B1073" s="2" t="s">
        <v>138</v>
      </c>
      <c r="C1073" s="2" t="s">
        <v>4441</v>
      </c>
      <c r="D1073" s="2" t="s">
        <v>2408</v>
      </c>
      <c r="E1073" s="2" t="s">
        <v>557</v>
      </c>
      <c r="F1073" s="2" t="s">
        <v>109</v>
      </c>
      <c r="G1073" s="2" t="s">
        <v>4425</v>
      </c>
      <c r="H1073" s="2" t="s">
        <v>2422</v>
      </c>
      <c r="I1073" s="2" t="s">
        <v>35</v>
      </c>
      <c r="J1073" s="2" t="s">
        <v>4334</v>
      </c>
      <c r="K1073" s="2" t="s">
        <v>249</v>
      </c>
      <c r="L1073" s="2" t="s">
        <v>2424</v>
      </c>
      <c r="M1073" s="2">
        <v>178.22411700000001</v>
      </c>
      <c r="N1073" s="2">
        <v>-17.551739000000001</v>
      </c>
    </row>
    <row r="1074" spans="1:14">
      <c r="A1074" s="2" t="s">
        <v>109</v>
      </c>
      <c r="B1074" s="2" t="s">
        <v>221</v>
      </c>
      <c r="C1074" s="2" t="s">
        <v>4442</v>
      </c>
      <c r="D1074" s="2" t="s">
        <v>2408</v>
      </c>
      <c r="E1074" s="2" t="s">
        <v>557</v>
      </c>
      <c r="F1074" s="2" t="s">
        <v>109</v>
      </c>
      <c r="G1074" s="2" t="s">
        <v>4425</v>
      </c>
      <c r="H1074" s="2" t="s">
        <v>2422</v>
      </c>
      <c r="I1074" s="2" t="s">
        <v>35</v>
      </c>
      <c r="J1074" s="2" t="s">
        <v>4334</v>
      </c>
      <c r="K1074" s="2" t="s">
        <v>249</v>
      </c>
      <c r="L1074" s="2" t="s">
        <v>2424</v>
      </c>
      <c r="M1074" s="2">
        <v>178.24079800000001</v>
      </c>
      <c r="N1074" s="2">
        <v>-17.580010000000001</v>
      </c>
    </row>
    <row r="1075" spans="1:14">
      <c r="A1075" s="2" t="s">
        <v>109</v>
      </c>
      <c r="B1075" s="2" t="s">
        <v>4443</v>
      </c>
      <c r="C1075" s="2" t="s">
        <v>4444</v>
      </c>
      <c r="D1075" s="2" t="s">
        <v>2408</v>
      </c>
      <c r="E1075" s="2" t="s">
        <v>557</v>
      </c>
      <c r="F1075" s="2" t="s">
        <v>109</v>
      </c>
      <c r="G1075" s="2" t="s">
        <v>4425</v>
      </c>
      <c r="H1075" s="2" t="s">
        <v>2422</v>
      </c>
      <c r="I1075" s="2" t="s">
        <v>35</v>
      </c>
      <c r="J1075" s="2" t="s">
        <v>4334</v>
      </c>
      <c r="K1075" s="2" t="s">
        <v>249</v>
      </c>
      <c r="L1075" s="2" t="s">
        <v>2424</v>
      </c>
      <c r="M1075" s="2">
        <v>178.21168800000001</v>
      </c>
      <c r="N1075" s="2">
        <v>-17.637844999999999</v>
      </c>
    </row>
    <row r="1076" spans="1:14">
      <c r="A1076" s="2" t="s">
        <v>109</v>
      </c>
      <c r="B1076" s="2" t="s">
        <v>4445</v>
      </c>
      <c r="C1076" s="2" t="s">
        <v>4446</v>
      </c>
      <c r="D1076" s="2" t="s">
        <v>2408</v>
      </c>
      <c r="E1076" s="2" t="s">
        <v>557</v>
      </c>
      <c r="F1076" s="2" t="s">
        <v>134</v>
      </c>
      <c r="G1076" s="2" t="s">
        <v>4438</v>
      </c>
      <c r="H1076" s="2" t="s">
        <v>2422</v>
      </c>
      <c r="I1076" s="2" t="s">
        <v>35</v>
      </c>
      <c r="J1076" s="2" t="s">
        <v>4334</v>
      </c>
      <c r="K1076" s="2" t="s">
        <v>249</v>
      </c>
      <c r="L1076" s="2" t="s">
        <v>2424</v>
      </c>
      <c r="M1076" s="2">
        <v>178.14938000000001</v>
      </c>
      <c r="N1076" s="2">
        <v>-17.649685999999999</v>
      </c>
    </row>
    <row r="1077" spans="1:14">
      <c r="A1077" s="2" t="s">
        <v>109</v>
      </c>
      <c r="B1077" s="2" t="s">
        <v>4447</v>
      </c>
      <c r="C1077" s="2" t="s">
        <v>4448</v>
      </c>
      <c r="D1077" s="2" t="s">
        <v>2408</v>
      </c>
      <c r="E1077" s="2" t="s">
        <v>557</v>
      </c>
      <c r="F1077" s="2" t="s">
        <v>134</v>
      </c>
      <c r="G1077" s="2" t="s">
        <v>4438</v>
      </c>
      <c r="H1077" s="2" t="s">
        <v>2422</v>
      </c>
      <c r="I1077" s="2" t="s">
        <v>35</v>
      </c>
      <c r="J1077" s="2" t="s">
        <v>4334</v>
      </c>
      <c r="K1077" s="2" t="s">
        <v>249</v>
      </c>
      <c r="L1077" s="2" t="s">
        <v>2424</v>
      </c>
      <c r="M1077" s="2">
        <v>178.122702</v>
      </c>
      <c r="N1077" s="2">
        <v>-17.653476999999999</v>
      </c>
    </row>
    <row r="1078" spans="1:14">
      <c r="A1078" s="2" t="s">
        <v>109</v>
      </c>
      <c r="B1078" s="2" t="s">
        <v>72</v>
      </c>
      <c r="C1078" s="2" t="s">
        <v>4449</v>
      </c>
      <c r="D1078" s="2" t="s">
        <v>2408</v>
      </c>
      <c r="E1078" s="2" t="s">
        <v>557</v>
      </c>
      <c r="F1078" s="2" t="s">
        <v>134</v>
      </c>
      <c r="G1078" s="2" t="s">
        <v>4438</v>
      </c>
      <c r="H1078" s="2" t="s">
        <v>2422</v>
      </c>
      <c r="I1078" s="2" t="s">
        <v>35</v>
      </c>
      <c r="J1078" s="2" t="s">
        <v>4334</v>
      </c>
      <c r="K1078" s="2" t="s">
        <v>249</v>
      </c>
      <c r="L1078" s="2" t="s">
        <v>2424</v>
      </c>
      <c r="M1078" s="2">
        <v>178.16841199999999</v>
      </c>
      <c r="N1078" s="2">
        <v>-17.611207</v>
      </c>
    </row>
    <row r="1079" spans="1:14">
      <c r="A1079" s="2" t="s">
        <v>109</v>
      </c>
      <c r="B1079" s="2" t="s">
        <v>4450</v>
      </c>
      <c r="C1079" s="2" t="s">
        <v>4451</v>
      </c>
      <c r="D1079" s="2" t="s">
        <v>2408</v>
      </c>
      <c r="E1079" s="2" t="s">
        <v>557</v>
      </c>
      <c r="F1079" s="2" t="s">
        <v>342</v>
      </c>
      <c r="G1079" s="2" t="s">
        <v>4435</v>
      </c>
      <c r="H1079" s="2" t="s">
        <v>2422</v>
      </c>
      <c r="I1079" s="2" t="s">
        <v>35</v>
      </c>
      <c r="J1079" s="2" t="s">
        <v>4334</v>
      </c>
      <c r="K1079" s="2" t="s">
        <v>249</v>
      </c>
      <c r="L1079" s="2" t="s">
        <v>2424</v>
      </c>
      <c r="M1079" s="2">
        <v>178.26047199999999</v>
      </c>
      <c r="N1079" s="2">
        <v>-17.637367999999999</v>
      </c>
    </row>
    <row r="1080" spans="1:14">
      <c r="A1080" s="2" t="s">
        <v>109</v>
      </c>
      <c r="B1080" s="2" t="s">
        <v>4452</v>
      </c>
      <c r="C1080" s="2" t="s">
        <v>4453</v>
      </c>
      <c r="D1080" s="2" t="s">
        <v>2408</v>
      </c>
      <c r="E1080" s="2" t="s">
        <v>557</v>
      </c>
      <c r="F1080" s="2" t="s">
        <v>124</v>
      </c>
      <c r="G1080" s="2" t="s">
        <v>4428</v>
      </c>
      <c r="H1080" s="2" t="s">
        <v>2422</v>
      </c>
      <c r="I1080" s="2" t="s">
        <v>35</v>
      </c>
      <c r="J1080" s="2" t="s">
        <v>4334</v>
      </c>
      <c r="K1080" s="2" t="s">
        <v>249</v>
      </c>
      <c r="L1080" s="2" t="s">
        <v>2424</v>
      </c>
      <c r="M1080" s="2">
        <v>178.181658</v>
      </c>
      <c r="N1080" s="2">
        <v>-17.636527999999998</v>
      </c>
    </row>
    <row r="1081" spans="1:14">
      <c r="A1081" s="2" t="s">
        <v>109</v>
      </c>
      <c r="B1081" s="2" t="s">
        <v>4454</v>
      </c>
      <c r="C1081" s="2" t="s">
        <v>4455</v>
      </c>
      <c r="D1081" s="2" t="s">
        <v>2427</v>
      </c>
      <c r="E1081" s="2" t="s">
        <v>557</v>
      </c>
      <c r="F1081" s="2" t="s">
        <v>109</v>
      </c>
      <c r="G1081" s="2" t="s">
        <v>4425</v>
      </c>
      <c r="H1081" s="2" t="s">
        <v>2422</v>
      </c>
      <c r="I1081" s="2" t="s">
        <v>35</v>
      </c>
      <c r="J1081" s="2" t="s">
        <v>4334</v>
      </c>
      <c r="K1081" s="2" t="s">
        <v>249</v>
      </c>
      <c r="L1081" s="2" t="s">
        <v>2424</v>
      </c>
      <c r="M1081" s="2">
        <v>178.21579800000001</v>
      </c>
      <c r="N1081" s="2">
        <v>-17.531763000000002</v>
      </c>
    </row>
    <row r="1082" spans="1:14">
      <c r="A1082" s="2" t="s">
        <v>109</v>
      </c>
      <c r="B1082" s="2" t="s">
        <v>4456</v>
      </c>
      <c r="C1082" s="2" t="s">
        <v>4457</v>
      </c>
      <c r="D1082" s="2" t="s">
        <v>2408</v>
      </c>
      <c r="E1082" s="2" t="s">
        <v>557</v>
      </c>
      <c r="F1082" s="2" t="s">
        <v>134</v>
      </c>
      <c r="G1082" s="2" t="s">
        <v>4438</v>
      </c>
      <c r="H1082" s="2" t="s">
        <v>2422</v>
      </c>
      <c r="I1082" s="2" t="s">
        <v>35</v>
      </c>
      <c r="J1082" s="2" t="s">
        <v>4334</v>
      </c>
      <c r="K1082" s="2" t="s">
        <v>249</v>
      </c>
      <c r="L1082" s="2" t="s">
        <v>2424</v>
      </c>
      <c r="M1082" s="2">
        <v>178.148382</v>
      </c>
      <c r="N1082" s="2">
        <v>-17.615459999999999</v>
      </c>
    </row>
    <row r="1083" spans="1:14">
      <c r="A1083" s="2" t="s">
        <v>109</v>
      </c>
      <c r="B1083" s="2" t="s">
        <v>80</v>
      </c>
      <c r="C1083" s="2" t="s">
        <v>4458</v>
      </c>
      <c r="D1083" s="2" t="s">
        <v>2427</v>
      </c>
      <c r="E1083" s="2" t="s">
        <v>557</v>
      </c>
      <c r="F1083" s="2" t="s">
        <v>109</v>
      </c>
      <c r="G1083" s="2" t="s">
        <v>4425</v>
      </c>
      <c r="H1083" s="2" t="s">
        <v>2422</v>
      </c>
      <c r="I1083" s="2" t="s">
        <v>35</v>
      </c>
      <c r="J1083" s="2" t="s">
        <v>4334</v>
      </c>
      <c r="K1083" s="2" t="s">
        <v>249</v>
      </c>
      <c r="L1083" s="2" t="s">
        <v>2424</v>
      </c>
      <c r="M1083" s="2">
        <v>178.218287</v>
      </c>
      <c r="N1083" s="2">
        <v>-17.540254999999998</v>
      </c>
    </row>
    <row r="1084" spans="1:14">
      <c r="A1084" s="2" t="s">
        <v>22</v>
      </c>
      <c r="B1084" s="2" t="s">
        <v>22</v>
      </c>
      <c r="C1084" s="2" t="s">
        <v>4459</v>
      </c>
      <c r="D1084" s="2" t="s">
        <v>2408</v>
      </c>
      <c r="E1084" s="2" t="s">
        <v>545</v>
      </c>
      <c r="F1084" s="2" t="s">
        <v>22</v>
      </c>
      <c r="G1084" s="2" t="s">
        <v>4460</v>
      </c>
      <c r="H1084" s="2" t="s">
        <v>2422</v>
      </c>
      <c r="I1084" s="2" t="s">
        <v>22</v>
      </c>
      <c r="J1084" s="2" t="s">
        <v>4461</v>
      </c>
      <c r="K1084" s="2" t="s">
        <v>251</v>
      </c>
      <c r="L1084" s="2" t="s">
        <v>2559</v>
      </c>
      <c r="M1084" s="2">
        <v>178.135772</v>
      </c>
      <c r="N1084" s="2">
        <v>-18.039358</v>
      </c>
    </row>
    <row r="1085" spans="1:14">
      <c r="A1085" s="2" t="s">
        <v>22</v>
      </c>
      <c r="B1085" s="2" t="s">
        <v>4462</v>
      </c>
      <c r="C1085" s="2" t="s">
        <v>4463</v>
      </c>
      <c r="D1085" s="2" t="s">
        <v>2408</v>
      </c>
      <c r="E1085" s="2" t="s">
        <v>545</v>
      </c>
      <c r="F1085" s="2" t="s">
        <v>22</v>
      </c>
      <c r="G1085" s="2" t="s">
        <v>4460</v>
      </c>
      <c r="H1085" s="2" t="s">
        <v>2422</v>
      </c>
      <c r="I1085" s="2" t="s">
        <v>22</v>
      </c>
      <c r="J1085" s="2" t="s">
        <v>4461</v>
      </c>
      <c r="K1085" s="2" t="s">
        <v>251</v>
      </c>
      <c r="L1085" s="2" t="s">
        <v>2559</v>
      </c>
      <c r="M1085" s="2">
        <v>178.154248</v>
      </c>
      <c r="N1085" s="2">
        <v>-18.036491999999999</v>
      </c>
    </row>
    <row r="1086" spans="1:14">
      <c r="A1086" s="2" t="s">
        <v>22</v>
      </c>
      <c r="B1086" s="2" t="s">
        <v>104</v>
      </c>
      <c r="C1086" s="2" t="s">
        <v>4464</v>
      </c>
      <c r="D1086" s="2" t="s">
        <v>2408</v>
      </c>
      <c r="E1086" s="2" t="s">
        <v>545</v>
      </c>
      <c r="F1086" s="2" t="s">
        <v>22</v>
      </c>
      <c r="G1086" s="2" t="s">
        <v>4460</v>
      </c>
      <c r="H1086" s="2" t="s">
        <v>2422</v>
      </c>
      <c r="I1086" s="2" t="s">
        <v>22</v>
      </c>
      <c r="J1086" s="2" t="s">
        <v>4461</v>
      </c>
      <c r="K1086" s="2" t="s">
        <v>251</v>
      </c>
      <c r="L1086" s="2" t="s">
        <v>2559</v>
      </c>
      <c r="M1086" s="2">
        <v>178.143776</v>
      </c>
      <c r="N1086" s="2">
        <v>-18.036919999999999</v>
      </c>
    </row>
    <row r="1087" spans="1:14">
      <c r="A1087" s="2" t="s">
        <v>22</v>
      </c>
      <c r="B1087" s="2" t="s">
        <v>4465</v>
      </c>
      <c r="C1087" s="2" t="s">
        <v>4466</v>
      </c>
      <c r="D1087" s="2" t="s">
        <v>2408</v>
      </c>
      <c r="E1087" s="2" t="s">
        <v>545</v>
      </c>
      <c r="F1087" s="2" t="s">
        <v>22</v>
      </c>
      <c r="G1087" s="2" t="s">
        <v>4460</v>
      </c>
      <c r="H1087" s="2" t="s">
        <v>2422</v>
      </c>
      <c r="I1087" s="2" t="s">
        <v>22</v>
      </c>
      <c r="J1087" s="2" t="s">
        <v>4461</v>
      </c>
      <c r="K1087" s="2" t="s">
        <v>251</v>
      </c>
      <c r="L1087" s="2" t="s">
        <v>2559</v>
      </c>
      <c r="M1087" s="2">
        <v>178.17768100000001</v>
      </c>
      <c r="N1087" s="2">
        <v>-18.034223000000001</v>
      </c>
    </row>
    <row r="1088" spans="1:14">
      <c r="A1088" s="2" t="s">
        <v>75</v>
      </c>
      <c r="B1088" s="2" t="s">
        <v>4467</v>
      </c>
      <c r="C1088" s="2" t="s">
        <v>4468</v>
      </c>
      <c r="D1088" s="2" t="s">
        <v>2427</v>
      </c>
      <c r="E1088" s="2" t="s">
        <v>582</v>
      </c>
      <c r="F1088" s="2" t="s">
        <v>191</v>
      </c>
      <c r="G1088" s="2" t="s">
        <v>4469</v>
      </c>
      <c r="H1088" s="2" t="s">
        <v>2662</v>
      </c>
      <c r="I1088" s="2" t="s">
        <v>30</v>
      </c>
      <c r="J1088" s="2" t="s">
        <v>2741</v>
      </c>
      <c r="K1088" s="2" t="s">
        <v>371</v>
      </c>
      <c r="L1088" s="2" t="s">
        <v>2664</v>
      </c>
      <c r="M1088" s="2">
        <v>179.481663</v>
      </c>
      <c r="N1088" s="2">
        <v>-16.799475000000001</v>
      </c>
    </row>
    <row r="1089" spans="1:14">
      <c r="A1089" s="2" t="s">
        <v>75</v>
      </c>
      <c r="B1089" s="2" t="s">
        <v>4470</v>
      </c>
      <c r="C1089" s="2" t="s">
        <v>4471</v>
      </c>
      <c r="D1089" s="2" t="s">
        <v>2427</v>
      </c>
      <c r="E1089" s="2" t="s">
        <v>582</v>
      </c>
      <c r="F1089" s="2" t="s">
        <v>187</v>
      </c>
      <c r="G1089" s="2" t="s">
        <v>4472</v>
      </c>
      <c r="H1089" s="2" t="s">
        <v>2662</v>
      </c>
      <c r="I1089" s="2" t="s">
        <v>30</v>
      </c>
      <c r="J1089" s="2" t="s">
        <v>2741</v>
      </c>
      <c r="K1089" s="2" t="s">
        <v>371</v>
      </c>
      <c r="L1089" s="2" t="s">
        <v>2664</v>
      </c>
      <c r="M1089" s="2">
        <v>179.47605300000001</v>
      </c>
      <c r="N1089" s="2">
        <v>-16.736556</v>
      </c>
    </row>
    <row r="1090" spans="1:14">
      <c r="A1090" s="2" t="s">
        <v>75</v>
      </c>
      <c r="B1090" s="2" t="s">
        <v>4473</v>
      </c>
      <c r="C1090" s="2" t="s">
        <v>4474</v>
      </c>
      <c r="D1090" s="2" t="s">
        <v>2408</v>
      </c>
      <c r="E1090" s="2" t="s">
        <v>582</v>
      </c>
      <c r="F1090" s="2" t="s">
        <v>187</v>
      </c>
      <c r="G1090" s="2" t="s">
        <v>4472</v>
      </c>
      <c r="H1090" s="2" t="s">
        <v>2662</v>
      </c>
      <c r="I1090" s="2" t="s">
        <v>30</v>
      </c>
      <c r="J1090" s="2" t="s">
        <v>2741</v>
      </c>
      <c r="K1090" s="2" t="s">
        <v>371</v>
      </c>
      <c r="L1090" s="2" t="s">
        <v>2664</v>
      </c>
      <c r="M1090" s="2">
        <v>179.677875</v>
      </c>
      <c r="N1090" s="2">
        <v>-16.672846</v>
      </c>
    </row>
    <row r="1091" spans="1:14">
      <c r="A1091" s="2" t="s">
        <v>75</v>
      </c>
      <c r="B1091" s="2" t="s">
        <v>2753</v>
      </c>
      <c r="C1091" s="2" t="s">
        <v>4475</v>
      </c>
      <c r="D1091" s="2" t="s">
        <v>2408</v>
      </c>
      <c r="E1091" s="2" t="s">
        <v>582</v>
      </c>
      <c r="F1091" s="2" t="s">
        <v>188</v>
      </c>
      <c r="G1091" s="2" t="s">
        <v>4476</v>
      </c>
      <c r="H1091" s="2" t="s">
        <v>2662</v>
      </c>
      <c r="I1091" s="2" t="s">
        <v>30</v>
      </c>
      <c r="J1091" s="2" t="s">
        <v>2741</v>
      </c>
      <c r="K1091" s="2" t="s">
        <v>371</v>
      </c>
      <c r="L1091" s="2" t="s">
        <v>2664</v>
      </c>
      <c r="M1091" s="2">
        <v>179.55689699999999</v>
      </c>
      <c r="N1091" s="2">
        <v>-16.793417999999999</v>
      </c>
    </row>
    <row r="1092" spans="1:14">
      <c r="A1092" s="2" t="s">
        <v>75</v>
      </c>
      <c r="B1092" s="2" t="s">
        <v>4477</v>
      </c>
      <c r="C1092" s="2" t="s">
        <v>4478</v>
      </c>
      <c r="D1092" s="2" t="s">
        <v>2427</v>
      </c>
      <c r="E1092" s="2" t="s">
        <v>582</v>
      </c>
      <c r="F1092" s="2" t="s">
        <v>191</v>
      </c>
      <c r="G1092" s="2" t="s">
        <v>4469</v>
      </c>
      <c r="H1092" s="2" t="s">
        <v>2662</v>
      </c>
      <c r="I1092" s="2" t="s">
        <v>30</v>
      </c>
      <c r="J1092" s="2" t="s">
        <v>2741</v>
      </c>
      <c r="K1092" s="2" t="s">
        <v>371</v>
      </c>
      <c r="L1092" s="2" t="s">
        <v>2664</v>
      </c>
      <c r="M1092" s="2">
        <v>179.383262</v>
      </c>
      <c r="N1092" s="2">
        <v>-16.761702</v>
      </c>
    </row>
    <row r="1093" spans="1:14">
      <c r="A1093" s="2" t="s">
        <v>75</v>
      </c>
      <c r="B1093" s="2" t="s">
        <v>118</v>
      </c>
      <c r="C1093" s="2" t="s">
        <v>4479</v>
      </c>
      <c r="D1093" s="2" t="s">
        <v>2408</v>
      </c>
      <c r="E1093" s="2" t="s">
        <v>582</v>
      </c>
      <c r="F1093" s="2" t="s">
        <v>187</v>
      </c>
      <c r="G1093" s="2" t="s">
        <v>4472</v>
      </c>
      <c r="H1093" s="2" t="s">
        <v>2662</v>
      </c>
      <c r="I1093" s="2" t="s">
        <v>30</v>
      </c>
      <c r="J1093" s="2" t="s">
        <v>2741</v>
      </c>
      <c r="K1093" s="2" t="s">
        <v>371</v>
      </c>
      <c r="L1093" s="2" t="s">
        <v>2664</v>
      </c>
      <c r="M1093" s="2">
        <v>179.48160100000001</v>
      </c>
      <c r="N1093" s="2">
        <v>-16.736446999999998</v>
      </c>
    </row>
    <row r="1094" spans="1:14">
      <c r="A1094" s="2" t="s">
        <v>75</v>
      </c>
      <c r="B1094" s="2" t="s">
        <v>4480</v>
      </c>
      <c r="C1094" s="2" t="s">
        <v>4481</v>
      </c>
      <c r="D1094" s="2" t="s">
        <v>2408</v>
      </c>
      <c r="E1094" s="2" t="s">
        <v>582</v>
      </c>
      <c r="F1094" s="2" t="s">
        <v>187</v>
      </c>
      <c r="G1094" s="2" t="s">
        <v>4472</v>
      </c>
      <c r="H1094" s="2" t="s">
        <v>2662</v>
      </c>
      <c r="I1094" s="2" t="s">
        <v>30</v>
      </c>
      <c r="J1094" s="2" t="s">
        <v>2741</v>
      </c>
      <c r="K1094" s="2" t="s">
        <v>371</v>
      </c>
      <c r="L1094" s="2" t="s">
        <v>2664</v>
      </c>
      <c r="M1094" s="2">
        <v>179.53133</v>
      </c>
      <c r="N1094" s="2">
        <v>-16.63287</v>
      </c>
    </row>
    <row r="1095" spans="1:14">
      <c r="A1095" s="2" t="s">
        <v>75</v>
      </c>
      <c r="B1095" s="2" t="s">
        <v>4482</v>
      </c>
      <c r="C1095" s="2" t="s">
        <v>4483</v>
      </c>
      <c r="D1095" s="2" t="s">
        <v>2408</v>
      </c>
      <c r="E1095" s="2" t="s">
        <v>582</v>
      </c>
      <c r="F1095" s="2" t="s">
        <v>187</v>
      </c>
      <c r="G1095" s="2" t="s">
        <v>4472</v>
      </c>
      <c r="H1095" s="2" t="s">
        <v>2662</v>
      </c>
      <c r="I1095" s="2" t="s">
        <v>30</v>
      </c>
      <c r="J1095" s="2" t="s">
        <v>2741</v>
      </c>
      <c r="K1095" s="2" t="s">
        <v>371</v>
      </c>
      <c r="L1095" s="2" t="s">
        <v>2664</v>
      </c>
      <c r="M1095" s="2">
        <v>179.45527300000001</v>
      </c>
      <c r="N1095" s="2">
        <v>-16.722299</v>
      </c>
    </row>
    <row r="1096" spans="1:14">
      <c r="A1096" s="2" t="s">
        <v>75</v>
      </c>
      <c r="B1096" s="2" t="s">
        <v>3595</v>
      </c>
      <c r="C1096" s="2" t="s">
        <v>4484</v>
      </c>
      <c r="D1096" s="2" t="s">
        <v>2427</v>
      </c>
      <c r="E1096" s="2" t="s">
        <v>582</v>
      </c>
      <c r="F1096" s="2" t="s">
        <v>187</v>
      </c>
      <c r="G1096" s="2" t="s">
        <v>4472</v>
      </c>
      <c r="H1096" s="2" t="s">
        <v>2662</v>
      </c>
      <c r="I1096" s="2" t="s">
        <v>30</v>
      </c>
      <c r="J1096" s="2" t="s">
        <v>2741</v>
      </c>
      <c r="K1096" s="2" t="s">
        <v>371</v>
      </c>
      <c r="L1096" s="2" t="s">
        <v>2664</v>
      </c>
      <c r="M1096" s="2">
        <v>179.46536599999999</v>
      </c>
      <c r="N1096" s="2">
        <v>-16.757076999999999</v>
      </c>
    </row>
    <row r="1097" spans="1:14">
      <c r="A1097" s="2" t="s">
        <v>75</v>
      </c>
      <c r="B1097" s="2" t="s">
        <v>3595</v>
      </c>
      <c r="C1097" s="2" t="s">
        <v>4485</v>
      </c>
      <c r="D1097" s="2" t="s">
        <v>2427</v>
      </c>
      <c r="E1097" s="2" t="s">
        <v>582</v>
      </c>
      <c r="F1097" s="2" t="s">
        <v>187</v>
      </c>
      <c r="G1097" s="2" t="s">
        <v>4472</v>
      </c>
      <c r="H1097" s="2" t="s">
        <v>2662</v>
      </c>
      <c r="I1097" s="2" t="s">
        <v>30</v>
      </c>
      <c r="J1097" s="2" t="s">
        <v>2741</v>
      </c>
      <c r="K1097" s="2" t="s">
        <v>371</v>
      </c>
      <c r="L1097" s="2" t="s">
        <v>2664</v>
      </c>
      <c r="M1097" s="2">
        <v>179.46734499999999</v>
      </c>
      <c r="N1097" s="2">
        <v>-16.76033</v>
      </c>
    </row>
    <row r="1098" spans="1:14">
      <c r="A1098" s="2" t="s">
        <v>75</v>
      </c>
      <c r="B1098" s="2" t="s">
        <v>4486</v>
      </c>
      <c r="C1098" s="2" t="s">
        <v>4487</v>
      </c>
      <c r="D1098" s="2" t="s">
        <v>2408</v>
      </c>
      <c r="E1098" s="2" t="s">
        <v>582</v>
      </c>
      <c r="F1098" s="2" t="s">
        <v>187</v>
      </c>
      <c r="G1098" s="2" t="s">
        <v>4472</v>
      </c>
      <c r="H1098" s="2" t="s">
        <v>2662</v>
      </c>
      <c r="I1098" s="2" t="s">
        <v>30</v>
      </c>
      <c r="J1098" s="2" t="s">
        <v>2741</v>
      </c>
      <c r="K1098" s="2" t="s">
        <v>371</v>
      </c>
      <c r="L1098" s="2" t="s">
        <v>2664</v>
      </c>
      <c r="M1098" s="2">
        <v>179.630988</v>
      </c>
      <c r="N1098" s="2">
        <v>-16.699178</v>
      </c>
    </row>
    <row r="1099" spans="1:14">
      <c r="A1099" s="2" t="s">
        <v>75</v>
      </c>
      <c r="B1099" s="2" t="s">
        <v>4488</v>
      </c>
      <c r="C1099" s="2" t="s">
        <v>4489</v>
      </c>
      <c r="D1099" s="2" t="s">
        <v>2427</v>
      </c>
      <c r="E1099" s="2" t="s">
        <v>582</v>
      </c>
      <c r="F1099" s="2" t="s">
        <v>191</v>
      </c>
      <c r="G1099" s="2" t="s">
        <v>4469</v>
      </c>
      <c r="H1099" s="2" t="s">
        <v>2662</v>
      </c>
      <c r="I1099" s="2" t="s">
        <v>30</v>
      </c>
      <c r="J1099" s="2" t="s">
        <v>2741</v>
      </c>
      <c r="K1099" s="2" t="s">
        <v>371</v>
      </c>
      <c r="L1099" s="2" t="s">
        <v>2664</v>
      </c>
      <c r="M1099" s="2">
        <v>179.44024899999999</v>
      </c>
      <c r="N1099" s="2">
        <v>-16.809127</v>
      </c>
    </row>
    <row r="1100" spans="1:14">
      <c r="A1100" s="2" t="s">
        <v>75</v>
      </c>
      <c r="B1100" s="2" t="s">
        <v>4490</v>
      </c>
      <c r="C1100" s="2" t="s">
        <v>4491</v>
      </c>
      <c r="D1100" s="2" t="s">
        <v>2427</v>
      </c>
      <c r="E1100" s="2" t="s">
        <v>582</v>
      </c>
      <c r="F1100" s="2" t="s">
        <v>191</v>
      </c>
      <c r="G1100" s="2" t="s">
        <v>4469</v>
      </c>
      <c r="H1100" s="2" t="s">
        <v>2662</v>
      </c>
      <c r="I1100" s="2" t="s">
        <v>30</v>
      </c>
      <c r="J1100" s="2" t="s">
        <v>2741</v>
      </c>
      <c r="K1100" s="2" t="s">
        <v>371</v>
      </c>
      <c r="L1100" s="2" t="s">
        <v>2664</v>
      </c>
      <c r="M1100" s="2">
        <v>179.39072999999999</v>
      </c>
      <c r="N1100" s="2">
        <v>-16.752282000000001</v>
      </c>
    </row>
    <row r="1101" spans="1:14">
      <c r="A1101" s="2" t="s">
        <v>75</v>
      </c>
      <c r="B1101" s="2" t="s">
        <v>3287</v>
      </c>
      <c r="C1101" s="2" t="s">
        <v>4492</v>
      </c>
      <c r="D1101" s="2" t="s">
        <v>2427</v>
      </c>
      <c r="E1101" s="2" t="s">
        <v>582</v>
      </c>
      <c r="F1101" s="2" t="s">
        <v>191</v>
      </c>
      <c r="G1101" s="2" t="s">
        <v>4469</v>
      </c>
      <c r="H1101" s="2" t="s">
        <v>2662</v>
      </c>
      <c r="I1101" s="2" t="s">
        <v>30</v>
      </c>
      <c r="J1101" s="2" t="s">
        <v>2741</v>
      </c>
      <c r="K1101" s="2" t="s">
        <v>371</v>
      </c>
      <c r="L1101" s="2" t="s">
        <v>2664</v>
      </c>
      <c r="M1101" s="2">
        <v>179.34077099999999</v>
      </c>
      <c r="N1101" s="2">
        <v>-16.799572000000001</v>
      </c>
    </row>
    <row r="1102" spans="1:14">
      <c r="A1102" s="2" t="s">
        <v>75</v>
      </c>
      <c r="B1102" s="2" t="s">
        <v>4493</v>
      </c>
      <c r="C1102" s="2" t="s">
        <v>4494</v>
      </c>
      <c r="D1102" s="2" t="s">
        <v>2408</v>
      </c>
      <c r="E1102" s="2" t="s">
        <v>582</v>
      </c>
      <c r="F1102" s="2" t="s">
        <v>187</v>
      </c>
      <c r="G1102" s="2" t="s">
        <v>4472</v>
      </c>
      <c r="H1102" s="2" t="s">
        <v>2662</v>
      </c>
      <c r="I1102" s="2" t="s">
        <v>30</v>
      </c>
      <c r="J1102" s="2" t="s">
        <v>2741</v>
      </c>
      <c r="K1102" s="2" t="s">
        <v>371</v>
      </c>
      <c r="L1102" s="2" t="s">
        <v>2664</v>
      </c>
      <c r="M1102" s="2">
        <v>179.55080799999999</v>
      </c>
      <c r="N1102" s="2">
        <v>-16.775127000000001</v>
      </c>
    </row>
    <row r="1103" spans="1:14">
      <c r="A1103" s="2" t="s">
        <v>75</v>
      </c>
      <c r="B1103" s="2" t="s">
        <v>157</v>
      </c>
      <c r="C1103" s="2" t="s">
        <v>4495</v>
      </c>
      <c r="D1103" s="2" t="s">
        <v>2408</v>
      </c>
      <c r="E1103" s="2" t="s">
        <v>582</v>
      </c>
      <c r="F1103" s="2" t="s">
        <v>191</v>
      </c>
      <c r="G1103" s="2" t="s">
        <v>4469</v>
      </c>
      <c r="H1103" s="2" t="s">
        <v>2662</v>
      </c>
      <c r="I1103" s="2" t="s">
        <v>30</v>
      </c>
      <c r="J1103" s="2" t="s">
        <v>2741</v>
      </c>
      <c r="K1103" s="2" t="s">
        <v>371</v>
      </c>
      <c r="L1103" s="2" t="s">
        <v>2664</v>
      </c>
      <c r="M1103" s="2">
        <v>179.469458</v>
      </c>
      <c r="N1103" s="2">
        <v>-16.800069000000001</v>
      </c>
    </row>
    <row r="1104" spans="1:14">
      <c r="A1104" s="2" t="s">
        <v>75</v>
      </c>
      <c r="B1104" s="2" t="s">
        <v>4496</v>
      </c>
      <c r="C1104" s="2" t="s">
        <v>4497</v>
      </c>
      <c r="D1104" s="2" t="s">
        <v>2408</v>
      </c>
      <c r="E1104" s="2" t="s">
        <v>582</v>
      </c>
      <c r="F1104" s="2" t="s">
        <v>191</v>
      </c>
      <c r="G1104" s="2" t="s">
        <v>4469</v>
      </c>
      <c r="H1104" s="2" t="s">
        <v>2662</v>
      </c>
      <c r="I1104" s="2" t="s">
        <v>30</v>
      </c>
      <c r="J1104" s="2" t="s">
        <v>2741</v>
      </c>
      <c r="K1104" s="2" t="s">
        <v>371</v>
      </c>
      <c r="L1104" s="2" t="s">
        <v>2664</v>
      </c>
      <c r="M1104" s="2">
        <v>179.33666500000001</v>
      </c>
      <c r="N1104" s="2">
        <v>-16.802772999999998</v>
      </c>
    </row>
    <row r="1105" spans="1:14">
      <c r="A1105" s="2" t="s">
        <v>75</v>
      </c>
      <c r="B1105" s="2" t="s">
        <v>4498</v>
      </c>
      <c r="C1105" s="2" t="s">
        <v>4499</v>
      </c>
      <c r="D1105" s="2" t="s">
        <v>2408</v>
      </c>
      <c r="E1105" s="2" t="s">
        <v>582</v>
      </c>
      <c r="F1105" s="2" t="s">
        <v>191</v>
      </c>
      <c r="G1105" s="2" t="s">
        <v>4469</v>
      </c>
      <c r="H1105" s="2" t="s">
        <v>2662</v>
      </c>
      <c r="I1105" s="2" t="s">
        <v>30</v>
      </c>
      <c r="J1105" s="2" t="s">
        <v>2741</v>
      </c>
      <c r="K1105" s="2" t="s">
        <v>371</v>
      </c>
      <c r="L1105" s="2" t="s">
        <v>2664</v>
      </c>
      <c r="M1105" s="2">
        <v>179.47787</v>
      </c>
      <c r="N1105" s="2">
        <v>-16.800595000000001</v>
      </c>
    </row>
    <row r="1106" spans="1:14">
      <c r="A1106" s="2" t="s">
        <v>75</v>
      </c>
      <c r="B1106" s="2" t="s">
        <v>4500</v>
      </c>
      <c r="C1106" s="2" t="s">
        <v>4501</v>
      </c>
      <c r="D1106" s="2" t="s">
        <v>2408</v>
      </c>
      <c r="E1106" s="2" t="s">
        <v>582</v>
      </c>
      <c r="F1106" s="2" t="s">
        <v>191</v>
      </c>
      <c r="G1106" s="2" t="s">
        <v>4469</v>
      </c>
      <c r="H1106" s="2" t="s">
        <v>2662</v>
      </c>
      <c r="I1106" s="2" t="s">
        <v>30</v>
      </c>
      <c r="J1106" s="2" t="s">
        <v>2741</v>
      </c>
      <c r="K1106" s="2" t="s">
        <v>371</v>
      </c>
      <c r="L1106" s="2" t="s">
        <v>2664</v>
      </c>
      <c r="M1106" s="2">
        <v>179.36461399999999</v>
      </c>
      <c r="N1106" s="2">
        <v>-16.799987000000002</v>
      </c>
    </row>
    <row r="1107" spans="1:14">
      <c r="A1107" s="2" t="s">
        <v>75</v>
      </c>
      <c r="B1107" s="2" t="s">
        <v>4502</v>
      </c>
      <c r="C1107" s="2" t="s">
        <v>4503</v>
      </c>
      <c r="D1107" s="2" t="s">
        <v>2427</v>
      </c>
      <c r="E1107" s="2" t="s">
        <v>582</v>
      </c>
      <c r="F1107" s="2" t="s">
        <v>187</v>
      </c>
      <c r="G1107" s="2" t="s">
        <v>4472</v>
      </c>
      <c r="H1107" s="2" t="s">
        <v>2662</v>
      </c>
      <c r="I1107" s="2" t="s">
        <v>30</v>
      </c>
      <c r="J1107" s="2" t="s">
        <v>2741</v>
      </c>
      <c r="K1107" s="2" t="s">
        <v>371</v>
      </c>
      <c r="L1107" s="2" t="s">
        <v>2664</v>
      </c>
      <c r="M1107" s="2">
        <v>179.51937000000001</v>
      </c>
      <c r="N1107" s="2">
        <v>-16.758590000000002</v>
      </c>
    </row>
    <row r="1108" spans="1:14">
      <c r="A1108" s="2" t="s">
        <v>75</v>
      </c>
      <c r="B1108" s="2" t="s">
        <v>2180</v>
      </c>
      <c r="C1108" s="2" t="s">
        <v>4504</v>
      </c>
      <c r="D1108" s="2" t="s">
        <v>2427</v>
      </c>
      <c r="E1108" s="2" t="s">
        <v>582</v>
      </c>
      <c r="F1108" s="2" t="s">
        <v>187</v>
      </c>
      <c r="G1108" s="2" t="s">
        <v>4472</v>
      </c>
      <c r="H1108" s="2" t="s">
        <v>2662</v>
      </c>
      <c r="I1108" s="2" t="s">
        <v>30</v>
      </c>
      <c r="J1108" s="2" t="s">
        <v>2741</v>
      </c>
      <c r="K1108" s="2" t="s">
        <v>371</v>
      </c>
      <c r="L1108" s="2" t="s">
        <v>2664</v>
      </c>
      <c r="M1108" s="2">
        <v>179.534153</v>
      </c>
      <c r="N1108" s="2">
        <v>-16.793078000000001</v>
      </c>
    </row>
    <row r="1109" spans="1:14">
      <c r="A1109" s="2" t="s">
        <v>75</v>
      </c>
      <c r="B1109" s="2" t="s">
        <v>3</v>
      </c>
      <c r="C1109" s="2" t="s">
        <v>4505</v>
      </c>
      <c r="D1109" s="2" t="s">
        <v>2408</v>
      </c>
      <c r="E1109" s="2" t="s">
        <v>582</v>
      </c>
      <c r="F1109" s="2" t="s">
        <v>187</v>
      </c>
      <c r="G1109" s="2" t="s">
        <v>4472</v>
      </c>
      <c r="H1109" s="2" t="s">
        <v>2662</v>
      </c>
      <c r="I1109" s="2" t="s">
        <v>30</v>
      </c>
      <c r="J1109" s="2" t="s">
        <v>2741</v>
      </c>
      <c r="K1109" s="2" t="s">
        <v>371</v>
      </c>
      <c r="L1109" s="2" t="s">
        <v>2664</v>
      </c>
      <c r="M1109" s="2">
        <v>179.484004</v>
      </c>
      <c r="N1109" s="2">
        <v>-16.771917999999999</v>
      </c>
    </row>
    <row r="1110" spans="1:14">
      <c r="A1110" s="2" t="s">
        <v>75</v>
      </c>
      <c r="B1110" s="2" t="s">
        <v>4506</v>
      </c>
      <c r="C1110" s="2" t="s">
        <v>4507</v>
      </c>
      <c r="D1110" s="2" t="s">
        <v>2427</v>
      </c>
      <c r="E1110" s="2" t="s">
        <v>582</v>
      </c>
      <c r="F1110" s="2" t="s">
        <v>187</v>
      </c>
      <c r="G1110" s="2" t="s">
        <v>4472</v>
      </c>
      <c r="H1110" s="2" t="s">
        <v>2662</v>
      </c>
      <c r="I1110" s="2" t="s">
        <v>30</v>
      </c>
      <c r="J1110" s="2" t="s">
        <v>2741</v>
      </c>
      <c r="K1110" s="2" t="s">
        <v>371</v>
      </c>
      <c r="L1110" s="2" t="s">
        <v>2664</v>
      </c>
      <c r="M1110" s="2">
        <v>179.44283100000001</v>
      </c>
      <c r="N1110" s="2">
        <v>-16.775013000000001</v>
      </c>
    </row>
    <row r="1111" spans="1:14">
      <c r="A1111" s="2" t="s">
        <v>75</v>
      </c>
      <c r="B1111" s="2" t="s">
        <v>4508</v>
      </c>
      <c r="C1111" s="2" t="s">
        <v>4509</v>
      </c>
      <c r="D1111" s="2" t="s">
        <v>2408</v>
      </c>
      <c r="E1111" s="2" t="s">
        <v>582</v>
      </c>
      <c r="F1111" s="2" t="s">
        <v>187</v>
      </c>
      <c r="G1111" s="2" t="s">
        <v>4472</v>
      </c>
      <c r="H1111" s="2" t="s">
        <v>2662</v>
      </c>
      <c r="I1111" s="2" t="s">
        <v>30</v>
      </c>
      <c r="J1111" s="2" t="s">
        <v>2741</v>
      </c>
      <c r="K1111" s="2" t="s">
        <v>371</v>
      </c>
      <c r="L1111" s="2" t="s">
        <v>2664</v>
      </c>
      <c r="M1111" s="2">
        <v>179.46984900000001</v>
      </c>
      <c r="N1111" s="2">
        <v>-16.720697000000001</v>
      </c>
    </row>
    <row r="1112" spans="1:14">
      <c r="A1112" s="2" t="s">
        <v>75</v>
      </c>
      <c r="B1112" s="2" t="s">
        <v>188</v>
      </c>
      <c r="C1112" s="2" t="s">
        <v>4510</v>
      </c>
      <c r="D1112" s="2" t="s">
        <v>2408</v>
      </c>
      <c r="E1112" s="2" t="s">
        <v>582</v>
      </c>
      <c r="F1112" s="2" t="s">
        <v>188</v>
      </c>
      <c r="G1112" s="2" t="s">
        <v>4476</v>
      </c>
      <c r="H1112" s="2" t="s">
        <v>2662</v>
      </c>
      <c r="I1112" s="2" t="s">
        <v>30</v>
      </c>
      <c r="J1112" s="2" t="s">
        <v>2741</v>
      </c>
      <c r="K1112" s="2" t="s">
        <v>371</v>
      </c>
      <c r="L1112" s="2" t="s">
        <v>2664</v>
      </c>
      <c r="M1112" s="2">
        <v>179.575469</v>
      </c>
      <c r="N1112" s="2">
        <v>-16.799654</v>
      </c>
    </row>
    <row r="1113" spans="1:14">
      <c r="A1113" s="2" t="s">
        <v>75</v>
      </c>
      <c r="B1113" s="2" t="s">
        <v>2832</v>
      </c>
      <c r="C1113" s="2" t="s">
        <v>4511</v>
      </c>
      <c r="D1113" s="2" t="s">
        <v>2408</v>
      </c>
      <c r="E1113" s="2" t="s">
        <v>582</v>
      </c>
      <c r="F1113" s="2" t="s">
        <v>191</v>
      </c>
      <c r="G1113" s="2" t="s">
        <v>4469</v>
      </c>
      <c r="H1113" s="2" t="s">
        <v>2662</v>
      </c>
      <c r="I1113" s="2" t="s">
        <v>30</v>
      </c>
      <c r="J1113" s="2" t="s">
        <v>2741</v>
      </c>
      <c r="K1113" s="2" t="s">
        <v>371</v>
      </c>
      <c r="L1113" s="2" t="s">
        <v>2664</v>
      </c>
      <c r="M1113" s="2">
        <v>179.31434899999999</v>
      </c>
      <c r="N1113" s="2">
        <v>-16.815441</v>
      </c>
    </row>
    <row r="1114" spans="1:14">
      <c r="A1114" s="2" t="s">
        <v>75</v>
      </c>
      <c r="B1114" s="2" t="s">
        <v>4512</v>
      </c>
      <c r="C1114" s="2" t="s">
        <v>4513</v>
      </c>
      <c r="D1114" s="2" t="s">
        <v>2427</v>
      </c>
      <c r="E1114" s="2" t="s">
        <v>582</v>
      </c>
      <c r="F1114" s="2" t="s">
        <v>188</v>
      </c>
      <c r="G1114" s="2" t="s">
        <v>4476</v>
      </c>
      <c r="H1114" s="2" t="s">
        <v>2662</v>
      </c>
      <c r="I1114" s="2" t="s">
        <v>30</v>
      </c>
      <c r="J1114" s="2" t="s">
        <v>2741</v>
      </c>
      <c r="K1114" s="2" t="s">
        <v>371</v>
      </c>
      <c r="L1114" s="2" t="s">
        <v>2664</v>
      </c>
      <c r="M1114" s="2">
        <v>179.56871599999999</v>
      </c>
      <c r="N1114" s="2">
        <v>-16.790921999999998</v>
      </c>
    </row>
    <row r="1115" spans="1:14">
      <c r="A1115" s="2" t="s">
        <v>75</v>
      </c>
      <c r="B1115" s="2" t="s">
        <v>4514</v>
      </c>
      <c r="C1115" s="2" t="s">
        <v>4515</v>
      </c>
      <c r="D1115" s="2" t="s">
        <v>2427</v>
      </c>
      <c r="E1115" s="2" t="s">
        <v>582</v>
      </c>
      <c r="F1115" s="2" t="s">
        <v>191</v>
      </c>
      <c r="G1115" s="2" t="s">
        <v>4469</v>
      </c>
      <c r="H1115" s="2" t="s">
        <v>2662</v>
      </c>
      <c r="I1115" s="2" t="s">
        <v>30</v>
      </c>
      <c r="J1115" s="2" t="s">
        <v>2741</v>
      </c>
      <c r="K1115" s="2" t="s">
        <v>371</v>
      </c>
      <c r="L1115" s="2" t="s">
        <v>2664</v>
      </c>
      <c r="M1115" s="2">
        <v>179.32655600000001</v>
      </c>
      <c r="N1115" s="2">
        <v>-16.807397999999999</v>
      </c>
    </row>
    <row r="1116" spans="1:14">
      <c r="A1116" s="2" t="s">
        <v>75</v>
      </c>
      <c r="B1116" s="2" t="s">
        <v>4516</v>
      </c>
      <c r="C1116" s="2" t="s">
        <v>4517</v>
      </c>
      <c r="D1116" s="2" t="s">
        <v>2408</v>
      </c>
      <c r="E1116" s="2" t="s">
        <v>582</v>
      </c>
      <c r="F1116" s="2" t="s">
        <v>191</v>
      </c>
      <c r="G1116" s="2" t="s">
        <v>4469</v>
      </c>
      <c r="H1116" s="2" t="s">
        <v>2662</v>
      </c>
      <c r="I1116" s="2" t="s">
        <v>30</v>
      </c>
      <c r="J1116" s="2" t="s">
        <v>2741</v>
      </c>
      <c r="K1116" s="2" t="s">
        <v>371</v>
      </c>
      <c r="L1116" s="2" t="s">
        <v>2664</v>
      </c>
      <c r="M1116" s="2">
        <v>179.37654800000001</v>
      </c>
      <c r="N1116" s="2">
        <v>-16.768789999999999</v>
      </c>
    </row>
    <row r="1117" spans="1:14">
      <c r="A1117" s="2" t="s">
        <v>75</v>
      </c>
      <c r="B1117" s="2" t="s">
        <v>4518</v>
      </c>
      <c r="C1117" s="2" t="s">
        <v>4519</v>
      </c>
      <c r="D1117" s="2" t="s">
        <v>2408</v>
      </c>
      <c r="E1117" s="2" t="s">
        <v>582</v>
      </c>
      <c r="F1117" s="2" t="s">
        <v>187</v>
      </c>
      <c r="G1117" s="2" t="s">
        <v>4472</v>
      </c>
      <c r="H1117" s="2" t="s">
        <v>2662</v>
      </c>
      <c r="I1117" s="2" t="s">
        <v>30</v>
      </c>
      <c r="J1117" s="2" t="s">
        <v>2741</v>
      </c>
      <c r="K1117" s="2" t="s">
        <v>371</v>
      </c>
      <c r="L1117" s="2" t="s">
        <v>2664</v>
      </c>
      <c r="M1117" s="2">
        <v>179.48665500000001</v>
      </c>
      <c r="N1117" s="2">
        <v>-16.668766000000002</v>
      </c>
    </row>
    <row r="1118" spans="1:14">
      <c r="A1118" s="2" t="s">
        <v>75</v>
      </c>
      <c r="B1118" s="2" t="s">
        <v>4520</v>
      </c>
      <c r="C1118" s="2" t="s">
        <v>4521</v>
      </c>
      <c r="D1118" s="2" t="s">
        <v>2408</v>
      </c>
      <c r="E1118" s="2" t="s">
        <v>582</v>
      </c>
      <c r="F1118" s="2" t="s">
        <v>188</v>
      </c>
      <c r="G1118" s="2" t="s">
        <v>4476</v>
      </c>
      <c r="H1118" s="2" t="s">
        <v>2662</v>
      </c>
      <c r="I1118" s="2" t="s">
        <v>30</v>
      </c>
      <c r="J1118" s="2" t="s">
        <v>2741</v>
      </c>
      <c r="K1118" s="2" t="s">
        <v>371</v>
      </c>
      <c r="L1118" s="2" t="s">
        <v>2664</v>
      </c>
      <c r="M1118" s="2">
        <v>179.61752799999999</v>
      </c>
      <c r="N1118" s="2">
        <v>-16.772071</v>
      </c>
    </row>
    <row r="1119" spans="1:14">
      <c r="A1119" s="2" t="s">
        <v>75</v>
      </c>
      <c r="B1119" s="2" t="s">
        <v>4522</v>
      </c>
      <c r="C1119" s="2" t="s">
        <v>4523</v>
      </c>
      <c r="D1119" s="2" t="s">
        <v>2408</v>
      </c>
      <c r="E1119" s="2" t="s">
        <v>582</v>
      </c>
      <c r="F1119" s="2" t="s">
        <v>187</v>
      </c>
      <c r="G1119" s="2" t="s">
        <v>4472</v>
      </c>
      <c r="H1119" s="2" t="s">
        <v>2662</v>
      </c>
      <c r="I1119" s="2" t="s">
        <v>30</v>
      </c>
      <c r="J1119" s="2" t="s">
        <v>2741</v>
      </c>
      <c r="K1119" s="2" t="s">
        <v>371</v>
      </c>
      <c r="L1119" s="2" t="s">
        <v>2664</v>
      </c>
      <c r="M1119" s="2">
        <v>179.581515</v>
      </c>
      <c r="N1119" s="2">
        <v>-16.742799000000002</v>
      </c>
    </row>
    <row r="1120" spans="1:14">
      <c r="A1120" s="2" t="s">
        <v>75</v>
      </c>
      <c r="B1120" s="2" t="s">
        <v>4524</v>
      </c>
      <c r="C1120" s="2" t="s">
        <v>4525</v>
      </c>
      <c r="D1120" s="2" t="s">
        <v>2408</v>
      </c>
      <c r="E1120" s="2" t="s">
        <v>582</v>
      </c>
      <c r="F1120" s="2" t="s">
        <v>191</v>
      </c>
      <c r="G1120" s="2" t="s">
        <v>4469</v>
      </c>
      <c r="H1120" s="2" t="s">
        <v>2662</v>
      </c>
      <c r="I1120" s="2" t="s">
        <v>30</v>
      </c>
      <c r="J1120" s="2" t="s">
        <v>2741</v>
      </c>
      <c r="K1120" s="2" t="s">
        <v>371</v>
      </c>
      <c r="L1120" s="2" t="s">
        <v>2664</v>
      </c>
      <c r="M1120" s="2">
        <v>179.37485899999999</v>
      </c>
      <c r="N1120" s="2">
        <v>-16.796835000000002</v>
      </c>
    </row>
    <row r="1121" spans="1:14">
      <c r="A1121" s="2" t="s">
        <v>75</v>
      </c>
      <c r="B1121" s="2" t="s">
        <v>193</v>
      </c>
      <c r="C1121" s="2" t="s">
        <v>4526</v>
      </c>
      <c r="D1121" s="2" t="s">
        <v>2427</v>
      </c>
      <c r="E1121" s="2" t="s">
        <v>582</v>
      </c>
      <c r="F1121" s="2" t="s">
        <v>187</v>
      </c>
      <c r="G1121" s="2" t="s">
        <v>4472</v>
      </c>
      <c r="H1121" s="2" t="s">
        <v>2662</v>
      </c>
      <c r="I1121" s="2" t="s">
        <v>30</v>
      </c>
      <c r="J1121" s="2" t="s">
        <v>2741</v>
      </c>
      <c r="K1121" s="2" t="s">
        <v>371</v>
      </c>
      <c r="L1121" s="2" t="s">
        <v>2664</v>
      </c>
      <c r="M1121" s="2">
        <v>179.465855</v>
      </c>
      <c r="N1121" s="2">
        <v>-16.764648000000001</v>
      </c>
    </row>
    <row r="1122" spans="1:14">
      <c r="A1122" s="2" t="s">
        <v>75</v>
      </c>
      <c r="B1122" s="2" t="s">
        <v>4527</v>
      </c>
      <c r="C1122" s="2" t="s">
        <v>4528</v>
      </c>
      <c r="D1122" s="2" t="s">
        <v>2427</v>
      </c>
      <c r="E1122" s="2" t="s">
        <v>582</v>
      </c>
      <c r="F1122" s="2" t="s">
        <v>187</v>
      </c>
      <c r="G1122" s="2" t="s">
        <v>4472</v>
      </c>
      <c r="H1122" s="2" t="s">
        <v>2662</v>
      </c>
      <c r="I1122" s="2" t="s">
        <v>30</v>
      </c>
      <c r="J1122" s="2" t="s">
        <v>2741</v>
      </c>
      <c r="K1122" s="2" t="s">
        <v>371</v>
      </c>
      <c r="L1122" s="2" t="s">
        <v>2664</v>
      </c>
      <c r="M1122" s="2">
        <v>179.46540300000001</v>
      </c>
      <c r="N1122" s="2">
        <v>-16.768404</v>
      </c>
    </row>
    <row r="1123" spans="1:14">
      <c r="A1123" s="2" t="s">
        <v>75</v>
      </c>
      <c r="B1123" s="2" t="s">
        <v>4529</v>
      </c>
      <c r="C1123" s="2" t="s">
        <v>4530</v>
      </c>
      <c r="D1123" s="2" t="s">
        <v>2427</v>
      </c>
      <c r="E1123" s="2" t="s">
        <v>582</v>
      </c>
      <c r="F1123" s="2" t="s">
        <v>187</v>
      </c>
      <c r="G1123" s="2" t="s">
        <v>4472</v>
      </c>
      <c r="H1123" s="2" t="s">
        <v>2662</v>
      </c>
      <c r="I1123" s="2" t="s">
        <v>30</v>
      </c>
      <c r="J1123" s="2" t="s">
        <v>2741</v>
      </c>
      <c r="K1123" s="2" t="s">
        <v>371</v>
      </c>
      <c r="L1123" s="2" t="s">
        <v>2664</v>
      </c>
      <c r="M1123" s="2">
        <v>179.47987499999999</v>
      </c>
      <c r="N1123" s="2">
        <v>-16.746735000000001</v>
      </c>
    </row>
    <row r="1124" spans="1:14">
      <c r="A1124" s="2" t="s">
        <v>75</v>
      </c>
      <c r="B1124" s="2" t="s">
        <v>4531</v>
      </c>
      <c r="C1124" s="2" t="s">
        <v>4532</v>
      </c>
      <c r="D1124" s="2" t="s">
        <v>2408</v>
      </c>
      <c r="E1124" s="2" t="s">
        <v>582</v>
      </c>
      <c r="F1124" s="2" t="s">
        <v>191</v>
      </c>
      <c r="G1124" s="2" t="s">
        <v>4469</v>
      </c>
      <c r="H1124" s="2" t="s">
        <v>2662</v>
      </c>
      <c r="I1124" s="2" t="s">
        <v>30</v>
      </c>
      <c r="J1124" s="2" t="s">
        <v>2741</v>
      </c>
      <c r="K1124" s="2" t="s">
        <v>371</v>
      </c>
      <c r="L1124" s="2" t="s">
        <v>2664</v>
      </c>
      <c r="M1124" s="2">
        <v>179.405562</v>
      </c>
      <c r="N1124" s="2">
        <v>-16.788705</v>
      </c>
    </row>
    <row r="1125" spans="1:14">
      <c r="A1125" s="2" t="s">
        <v>75</v>
      </c>
      <c r="B1125" s="2" t="s">
        <v>4533</v>
      </c>
      <c r="C1125" s="2" t="s">
        <v>4534</v>
      </c>
      <c r="D1125" s="2" t="s">
        <v>2427</v>
      </c>
      <c r="E1125" s="2" t="s">
        <v>582</v>
      </c>
      <c r="F1125" s="2" t="s">
        <v>187</v>
      </c>
      <c r="G1125" s="2" t="s">
        <v>4472</v>
      </c>
      <c r="H1125" s="2" t="s">
        <v>2662</v>
      </c>
      <c r="I1125" s="2" t="s">
        <v>30</v>
      </c>
      <c r="J1125" s="2" t="s">
        <v>2741</v>
      </c>
      <c r="K1125" s="2" t="s">
        <v>371</v>
      </c>
      <c r="L1125" s="2" t="s">
        <v>2664</v>
      </c>
      <c r="M1125" s="2">
        <v>179.51763</v>
      </c>
      <c r="N1125" s="2">
        <v>-16.648261000000002</v>
      </c>
    </row>
    <row r="1126" spans="1:14">
      <c r="A1126" s="2" t="s">
        <v>75</v>
      </c>
      <c r="B1126" s="2" t="s">
        <v>4535</v>
      </c>
      <c r="C1126" s="2" t="s">
        <v>4536</v>
      </c>
      <c r="D1126" s="2" t="s">
        <v>2427</v>
      </c>
      <c r="E1126" s="2" t="s">
        <v>582</v>
      </c>
      <c r="F1126" s="2" t="s">
        <v>187</v>
      </c>
      <c r="G1126" s="2" t="s">
        <v>4472</v>
      </c>
      <c r="H1126" s="2" t="s">
        <v>2662</v>
      </c>
      <c r="I1126" s="2" t="s">
        <v>30</v>
      </c>
      <c r="J1126" s="2" t="s">
        <v>2741</v>
      </c>
      <c r="K1126" s="2" t="s">
        <v>371</v>
      </c>
      <c r="L1126" s="2" t="s">
        <v>2664</v>
      </c>
      <c r="M1126" s="2">
        <v>179.51715200000001</v>
      </c>
      <c r="N1126" s="2">
        <v>-16.643173000000001</v>
      </c>
    </row>
    <row r="1127" spans="1:14">
      <c r="A1127" s="2" t="s">
        <v>75</v>
      </c>
      <c r="B1127" s="2" t="s">
        <v>3698</v>
      </c>
      <c r="C1127" s="2" t="s">
        <v>4537</v>
      </c>
      <c r="D1127" s="2" t="s">
        <v>2408</v>
      </c>
      <c r="E1127" s="2" t="s">
        <v>582</v>
      </c>
      <c r="F1127" s="2" t="s">
        <v>191</v>
      </c>
      <c r="G1127" s="2" t="s">
        <v>4469</v>
      </c>
      <c r="H1127" s="2" t="s">
        <v>2662</v>
      </c>
      <c r="I1127" s="2" t="s">
        <v>30</v>
      </c>
      <c r="J1127" s="2" t="s">
        <v>2741</v>
      </c>
      <c r="K1127" s="2" t="s">
        <v>371</v>
      </c>
      <c r="L1127" s="2" t="s">
        <v>2664</v>
      </c>
      <c r="M1127" s="2">
        <v>179.34786800000001</v>
      </c>
      <c r="N1127" s="2">
        <v>-16.775539999999999</v>
      </c>
    </row>
    <row r="1128" spans="1:14">
      <c r="A1128" s="2" t="s">
        <v>104</v>
      </c>
      <c r="B1128" s="2" t="s">
        <v>4538</v>
      </c>
      <c r="C1128" s="2" t="s">
        <v>4539</v>
      </c>
      <c r="D1128" s="2" t="s">
        <v>2427</v>
      </c>
      <c r="E1128" s="2" t="s">
        <v>622</v>
      </c>
      <c r="F1128" s="2" t="s">
        <v>653</v>
      </c>
      <c r="G1128" s="2" t="s">
        <v>4540</v>
      </c>
      <c r="H1128" s="2" t="s">
        <v>2422</v>
      </c>
      <c r="I1128" s="2" t="s">
        <v>2381</v>
      </c>
      <c r="J1128" s="2" t="s">
        <v>2466</v>
      </c>
      <c r="K1128" s="2" t="s">
        <v>249</v>
      </c>
      <c r="L1128" s="2" t="s">
        <v>2424</v>
      </c>
      <c r="M1128" s="2">
        <v>177.55790400000001</v>
      </c>
      <c r="N1128" s="2">
        <v>-18.087978</v>
      </c>
    </row>
    <row r="1129" spans="1:14">
      <c r="A1129" s="2" t="s">
        <v>104</v>
      </c>
      <c r="B1129" s="2" t="s">
        <v>4538</v>
      </c>
      <c r="C1129" s="2" t="s">
        <v>4541</v>
      </c>
      <c r="D1129" s="2" t="s">
        <v>2427</v>
      </c>
      <c r="E1129" s="2" t="s">
        <v>622</v>
      </c>
      <c r="F1129" s="2" t="s">
        <v>653</v>
      </c>
      <c r="G1129" s="2" t="s">
        <v>4540</v>
      </c>
      <c r="H1129" s="2" t="s">
        <v>2422</v>
      </c>
      <c r="I1129" s="2" t="s">
        <v>2381</v>
      </c>
      <c r="J1129" s="2" t="s">
        <v>2466</v>
      </c>
      <c r="K1129" s="2" t="s">
        <v>249</v>
      </c>
      <c r="L1129" s="2" t="s">
        <v>2424</v>
      </c>
      <c r="M1129" s="2">
        <v>177.56037599999999</v>
      </c>
      <c r="N1129" s="2">
        <v>-18.064091000000001</v>
      </c>
    </row>
    <row r="1130" spans="1:14">
      <c r="A1130" s="2" t="s">
        <v>104</v>
      </c>
      <c r="B1130" s="2" t="s">
        <v>4542</v>
      </c>
      <c r="C1130" s="2" t="s">
        <v>4543</v>
      </c>
      <c r="D1130" s="2" t="s">
        <v>2427</v>
      </c>
      <c r="E1130" s="2" t="s">
        <v>622</v>
      </c>
      <c r="F1130" s="2" t="s">
        <v>673</v>
      </c>
      <c r="G1130" s="2" t="s">
        <v>4544</v>
      </c>
      <c r="H1130" s="2" t="s">
        <v>2422</v>
      </c>
      <c r="I1130" s="2" t="s">
        <v>2381</v>
      </c>
      <c r="J1130" s="2" t="s">
        <v>2466</v>
      </c>
      <c r="K1130" s="2" t="s">
        <v>249</v>
      </c>
      <c r="L1130" s="2" t="s">
        <v>2424</v>
      </c>
      <c r="M1130" s="2">
        <v>177.536295</v>
      </c>
      <c r="N1130" s="2">
        <v>-18.005931</v>
      </c>
    </row>
    <row r="1131" spans="1:14">
      <c r="A1131" s="2" t="s">
        <v>104</v>
      </c>
      <c r="B1131" s="2" t="s">
        <v>4545</v>
      </c>
      <c r="C1131" s="2" t="s">
        <v>4546</v>
      </c>
      <c r="D1131" s="2" t="s">
        <v>2408</v>
      </c>
      <c r="E1131" s="2" t="s">
        <v>622</v>
      </c>
      <c r="F1131" s="2" t="s">
        <v>224</v>
      </c>
      <c r="G1131" s="2" t="s">
        <v>4547</v>
      </c>
      <c r="H1131" s="2" t="s">
        <v>2422</v>
      </c>
      <c r="I1131" s="2" t="s">
        <v>2381</v>
      </c>
      <c r="J1131" s="2" t="s">
        <v>2466</v>
      </c>
      <c r="K1131" s="2" t="s">
        <v>249</v>
      </c>
      <c r="L1131" s="2" t="s">
        <v>2424</v>
      </c>
      <c r="M1131" s="2">
        <v>177.51987399999999</v>
      </c>
      <c r="N1131" s="2">
        <v>-18.126778999999999</v>
      </c>
    </row>
    <row r="1132" spans="1:14">
      <c r="A1132" s="2" t="s">
        <v>104</v>
      </c>
      <c r="B1132" s="2" t="s">
        <v>4548</v>
      </c>
      <c r="C1132" s="2" t="s">
        <v>4549</v>
      </c>
      <c r="D1132" s="2" t="s">
        <v>2408</v>
      </c>
      <c r="E1132" s="2" t="s">
        <v>622</v>
      </c>
      <c r="F1132" s="2" t="s">
        <v>653</v>
      </c>
      <c r="G1132" s="2" t="s">
        <v>4540</v>
      </c>
      <c r="H1132" s="2" t="s">
        <v>2422</v>
      </c>
      <c r="I1132" s="2" t="s">
        <v>2381</v>
      </c>
      <c r="J1132" s="2" t="s">
        <v>2466</v>
      </c>
      <c r="K1132" s="2" t="s">
        <v>249</v>
      </c>
      <c r="L1132" s="2" t="s">
        <v>2424</v>
      </c>
      <c r="M1132" s="2">
        <v>177.560948</v>
      </c>
      <c r="N1132" s="2">
        <v>-18.081351999999999</v>
      </c>
    </row>
    <row r="1133" spans="1:14">
      <c r="A1133" s="2" t="s">
        <v>104</v>
      </c>
      <c r="B1133" s="2" t="s">
        <v>4548</v>
      </c>
      <c r="C1133" s="2" t="s">
        <v>4550</v>
      </c>
      <c r="D1133" s="2" t="s">
        <v>2408</v>
      </c>
      <c r="E1133" s="2" t="s">
        <v>622</v>
      </c>
      <c r="F1133" s="2" t="s">
        <v>653</v>
      </c>
      <c r="G1133" s="2" t="s">
        <v>4540</v>
      </c>
      <c r="H1133" s="2" t="s">
        <v>2422</v>
      </c>
      <c r="I1133" s="2" t="s">
        <v>2381</v>
      </c>
      <c r="J1133" s="2" t="s">
        <v>2466</v>
      </c>
      <c r="K1133" s="2" t="s">
        <v>249</v>
      </c>
      <c r="L1133" s="2" t="s">
        <v>2424</v>
      </c>
      <c r="M1133" s="2">
        <v>177.56042400000001</v>
      </c>
      <c r="N1133" s="2">
        <v>-18.079266000000001</v>
      </c>
    </row>
    <row r="1134" spans="1:14">
      <c r="A1134" s="2" t="s">
        <v>104</v>
      </c>
      <c r="B1134" s="2" t="s">
        <v>2690</v>
      </c>
      <c r="C1134" s="2" t="s">
        <v>4551</v>
      </c>
      <c r="D1134" s="2" t="s">
        <v>2408</v>
      </c>
      <c r="E1134" s="2" t="s">
        <v>622</v>
      </c>
      <c r="F1134" s="2" t="s">
        <v>653</v>
      </c>
      <c r="G1134" s="2" t="s">
        <v>4540</v>
      </c>
      <c r="H1134" s="2" t="s">
        <v>2422</v>
      </c>
      <c r="I1134" s="2" t="s">
        <v>2381</v>
      </c>
      <c r="J1134" s="2" t="s">
        <v>2466</v>
      </c>
      <c r="K1134" s="2" t="s">
        <v>249</v>
      </c>
      <c r="L1134" s="2" t="s">
        <v>2424</v>
      </c>
      <c r="M1134" s="2">
        <v>177.53609800000001</v>
      </c>
      <c r="N1134" s="2">
        <v>-18.079186</v>
      </c>
    </row>
    <row r="1135" spans="1:14">
      <c r="A1135" s="2" t="s">
        <v>104</v>
      </c>
      <c r="B1135" s="2" t="s">
        <v>215</v>
      </c>
      <c r="C1135" s="2" t="s">
        <v>4552</v>
      </c>
      <c r="D1135" s="2" t="s">
        <v>2408</v>
      </c>
      <c r="E1135" s="2" t="s">
        <v>622</v>
      </c>
      <c r="F1135" s="2" t="s">
        <v>673</v>
      </c>
      <c r="G1135" s="2" t="s">
        <v>4544</v>
      </c>
      <c r="H1135" s="2" t="s">
        <v>2422</v>
      </c>
      <c r="I1135" s="2" t="s">
        <v>2381</v>
      </c>
      <c r="J1135" s="2" t="s">
        <v>2466</v>
      </c>
      <c r="K1135" s="2" t="s">
        <v>249</v>
      </c>
      <c r="L1135" s="2" t="s">
        <v>2424</v>
      </c>
      <c r="M1135" s="2">
        <v>177.53332900000001</v>
      </c>
      <c r="N1135" s="2">
        <v>-17.984359999999999</v>
      </c>
    </row>
    <row r="1136" spans="1:14">
      <c r="A1136" s="2" t="s">
        <v>104</v>
      </c>
      <c r="B1136" s="2" t="s">
        <v>3080</v>
      </c>
      <c r="C1136" s="2" t="s">
        <v>4553</v>
      </c>
      <c r="D1136" s="2" t="s">
        <v>2408</v>
      </c>
      <c r="E1136" s="2" t="s">
        <v>622</v>
      </c>
      <c r="F1136" s="2" t="s">
        <v>224</v>
      </c>
      <c r="G1136" s="2" t="s">
        <v>4547</v>
      </c>
      <c r="H1136" s="2" t="s">
        <v>2422</v>
      </c>
      <c r="I1136" s="2" t="s">
        <v>2381</v>
      </c>
      <c r="J1136" s="2" t="s">
        <v>2466</v>
      </c>
      <c r="K1136" s="2" t="s">
        <v>249</v>
      </c>
      <c r="L1136" s="2" t="s">
        <v>2424</v>
      </c>
      <c r="M1136" s="2">
        <v>177.50160500000001</v>
      </c>
      <c r="N1136" s="2">
        <v>-18.155231000000001</v>
      </c>
    </row>
    <row r="1137" spans="1:14">
      <c r="A1137" s="2" t="s">
        <v>104</v>
      </c>
      <c r="B1137" s="2" t="s">
        <v>4554</v>
      </c>
      <c r="C1137" s="2" t="s">
        <v>4555</v>
      </c>
      <c r="D1137" s="2" t="s">
        <v>2408</v>
      </c>
      <c r="E1137" s="2" t="s">
        <v>622</v>
      </c>
      <c r="F1137" s="2" t="s">
        <v>673</v>
      </c>
      <c r="G1137" s="2" t="s">
        <v>4544</v>
      </c>
      <c r="H1137" s="2" t="s">
        <v>2422</v>
      </c>
      <c r="I1137" s="2" t="s">
        <v>2381</v>
      </c>
      <c r="J1137" s="2" t="s">
        <v>2466</v>
      </c>
      <c r="K1137" s="2" t="s">
        <v>249</v>
      </c>
      <c r="L1137" s="2" t="s">
        <v>2424</v>
      </c>
      <c r="M1137" s="2">
        <v>177.50771</v>
      </c>
      <c r="N1137" s="2">
        <v>-18.02074</v>
      </c>
    </row>
    <row r="1138" spans="1:14">
      <c r="A1138" s="2" t="s">
        <v>104</v>
      </c>
      <c r="B1138" s="2" t="s">
        <v>4556</v>
      </c>
      <c r="C1138" s="2" t="s">
        <v>4557</v>
      </c>
      <c r="D1138" s="2" t="s">
        <v>2427</v>
      </c>
      <c r="E1138" s="2" t="s">
        <v>622</v>
      </c>
      <c r="F1138" s="2" t="s">
        <v>673</v>
      </c>
      <c r="G1138" s="2" t="s">
        <v>4544</v>
      </c>
      <c r="H1138" s="2" t="s">
        <v>2422</v>
      </c>
      <c r="I1138" s="2" t="s">
        <v>2381</v>
      </c>
      <c r="J1138" s="2" t="s">
        <v>2466</v>
      </c>
      <c r="K1138" s="2" t="s">
        <v>249</v>
      </c>
      <c r="L1138" s="2" t="s">
        <v>2424</v>
      </c>
      <c r="M1138" s="2">
        <v>177.563514</v>
      </c>
      <c r="N1138" s="2">
        <v>-18.046313999999999</v>
      </c>
    </row>
    <row r="1139" spans="1:14">
      <c r="A1139" s="2" t="s">
        <v>104</v>
      </c>
      <c r="B1139" s="2" t="s">
        <v>4558</v>
      </c>
      <c r="C1139" s="2" t="s">
        <v>4559</v>
      </c>
      <c r="D1139" s="2" t="s">
        <v>2427</v>
      </c>
      <c r="E1139" s="2" t="s">
        <v>622</v>
      </c>
      <c r="F1139" s="2" t="s">
        <v>224</v>
      </c>
      <c r="G1139" s="2" t="s">
        <v>4547</v>
      </c>
      <c r="H1139" s="2" t="s">
        <v>2422</v>
      </c>
      <c r="I1139" s="2" t="s">
        <v>2381</v>
      </c>
      <c r="J1139" s="2" t="s">
        <v>2466</v>
      </c>
      <c r="K1139" s="2" t="s">
        <v>249</v>
      </c>
      <c r="L1139" s="2" t="s">
        <v>2424</v>
      </c>
      <c r="M1139" s="2">
        <v>177.49032700000001</v>
      </c>
      <c r="N1139" s="2">
        <v>-18.142954</v>
      </c>
    </row>
    <row r="1140" spans="1:14">
      <c r="A1140" s="2" t="s">
        <v>104</v>
      </c>
      <c r="B1140" s="2" t="s">
        <v>4560</v>
      </c>
      <c r="C1140" s="2" t="s">
        <v>4561</v>
      </c>
      <c r="D1140" s="2" t="s">
        <v>2427</v>
      </c>
      <c r="E1140" s="2" t="s">
        <v>622</v>
      </c>
      <c r="F1140" s="2" t="s">
        <v>653</v>
      </c>
      <c r="G1140" s="2" t="s">
        <v>4540</v>
      </c>
      <c r="H1140" s="2" t="s">
        <v>2422</v>
      </c>
      <c r="I1140" s="2" t="s">
        <v>2381</v>
      </c>
      <c r="J1140" s="2" t="s">
        <v>2466</v>
      </c>
      <c r="K1140" s="2" t="s">
        <v>249</v>
      </c>
      <c r="L1140" s="2" t="s">
        <v>2424</v>
      </c>
      <c r="M1140" s="2">
        <v>177.48489699999999</v>
      </c>
      <c r="N1140" s="2">
        <v>-18.073833</v>
      </c>
    </row>
    <row r="1141" spans="1:14">
      <c r="A1141" s="2" t="s">
        <v>104</v>
      </c>
      <c r="B1141" s="2" t="s">
        <v>4562</v>
      </c>
      <c r="C1141" s="2" t="s">
        <v>4563</v>
      </c>
      <c r="D1141" s="2" t="s">
        <v>2408</v>
      </c>
      <c r="E1141" s="2" t="s">
        <v>622</v>
      </c>
      <c r="F1141" s="2" t="s">
        <v>673</v>
      </c>
      <c r="G1141" s="2" t="s">
        <v>4544</v>
      </c>
      <c r="H1141" s="2" t="s">
        <v>2422</v>
      </c>
      <c r="I1141" s="2" t="s">
        <v>2381</v>
      </c>
      <c r="J1141" s="2" t="s">
        <v>2466</v>
      </c>
      <c r="K1141" s="2" t="s">
        <v>249</v>
      </c>
      <c r="L1141" s="2" t="s">
        <v>2424</v>
      </c>
      <c r="M1141" s="2">
        <v>177.448454</v>
      </c>
      <c r="N1141" s="2">
        <v>-17.983965000000001</v>
      </c>
    </row>
    <row r="1142" spans="1:14">
      <c r="A1142" s="2" t="s">
        <v>104</v>
      </c>
      <c r="B1142" s="2" t="s">
        <v>4564</v>
      </c>
      <c r="C1142" s="2" t="s">
        <v>4565</v>
      </c>
      <c r="D1142" s="2" t="s">
        <v>2408</v>
      </c>
      <c r="E1142" s="2" t="s">
        <v>622</v>
      </c>
      <c r="F1142" s="2" t="s">
        <v>653</v>
      </c>
      <c r="G1142" s="2" t="s">
        <v>4540</v>
      </c>
      <c r="H1142" s="2" t="s">
        <v>2422</v>
      </c>
      <c r="I1142" s="2" t="s">
        <v>2381</v>
      </c>
      <c r="J1142" s="2" t="s">
        <v>2466</v>
      </c>
      <c r="K1142" s="2" t="s">
        <v>249</v>
      </c>
      <c r="L1142" s="2" t="s">
        <v>2424</v>
      </c>
      <c r="M1142" s="2">
        <v>177.48396399999999</v>
      </c>
      <c r="N1142" s="2">
        <v>-18.095801000000002</v>
      </c>
    </row>
    <row r="1143" spans="1:14">
      <c r="A1143" s="2" t="s">
        <v>104</v>
      </c>
      <c r="B1143" s="2" t="s">
        <v>4566</v>
      </c>
      <c r="C1143" s="2" t="s">
        <v>4567</v>
      </c>
      <c r="D1143" s="2" t="s">
        <v>2408</v>
      </c>
      <c r="E1143" s="2" t="s">
        <v>622</v>
      </c>
      <c r="F1143" s="2" t="s">
        <v>224</v>
      </c>
      <c r="G1143" s="2" t="s">
        <v>4547</v>
      </c>
      <c r="H1143" s="2" t="s">
        <v>2422</v>
      </c>
      <c r="I1143" s="2" t="s">
        <v>2381</v>
      </c>
      <c r="J1143" s="2" t="s">
        <v>2466</v>
      </c>
      <c r="K1143" s="2" t="s">
        <v>249</v>
      </c>
      <c r="L1143" s="2" t="s">
        <v>2424</v>
      </c>
      <c r="M1143" s="2">
        <v>177.50093899999999</v>
      </c>
      <c r="N1143" s="2">
        <v>-18.159002000000001</v>
      </c>
    </row>
    <row r="1144" spans="1:14">
      <c r="A1144" s="2" t="s">
        <v>104</v>
      </c>
      <c r="B1144" s="2" t="s">
        <v>2955</v>
      </c>
      <c r="C1144" s="2" t="s">
        <v>4568</v>
      </c>
      <c r="D1144" s="2" t="s">
        <v>2408</v>
      </c>
      <c r="E1144" s="2" t="s">
        <v>622</v>
      </c>
      <c r="F1144" s="2" t="s">
        <v>224</v>
      </c>
      <c r="G1144" s="2" t="s">
        <v>4547</v>
      </c>
      <c r="H1144" s="2" t="s">
        <v>2422</v>
      </c>
      <c r="I1144" s="2" t="s">
        <v>2381</v>
      </c>
      <c r="J1144" s="2" t="s">
        <v>2466</v>
      </c>
      <c r="K1144" s="2" t="s">
        <v>249</v>
      </c>
      <c r="L1144" s="2" t="s">
        <v>2424</v>
      </c>
      <c r="M1144" s="2">
        <v>177.48934199999999</v>
      </c>
      <c r="N1144" s="2">
        <v>-18.157824999999999</v>
      </c>
    </row>
    <row r="1145" spans="1:14">
      <c r="A1145" s="2" t="s">
        <v>95</v>
      </c>
      <c r="B1145" s="2" t="s">
        <v>4569</v>
      </c>
      <c r="C1145" s="2" t="s">
        <v>4570</v>
      </c>
      <c r="D1145" s="2" t="s">
        <v>2408</v>
      </c>
      <c r="E1145" s="2" t="s">
        <v>551</v>
      </c>
      <c r="F1145" s="2" t="s">
        <v>95</v>
      </c>
      <c r="G1145" s="2" t="s">
        <v>4571</v>
      </c>
      <c r="H1145" s="2" t="s">
        <v>95</v>
      </c>
      <c r="I1145" s="2" t="s">
        <v>33</v>
      </c>
      <c r="J1145" s="2" t="s">
        <v>2423</v>
      </c>
      <c r="K1145" s="2" t="s">
        <v>249</v>
      </c>
      <c r="L1145" s="2" t="s">
        <v>2424</v>
      </c>
      <c r="M1145" s="2">
        <v>177.244573</v>
      </c>
      <c r="N1145" s="2">
        <v>-17.088097000000001</v>
      </c>
    </row>
    <row r="1146" spans="1:14">
      <c r="A1146" s="2" t="s">
        <v>95</v>
      </c>
      <c r="B1146" s="2" t="s">
        <v>4572</v>
      </c>
      <c r="C1146" s="2" t="s">
        <v>4573</v>
      </c>
      <c r="D1146" s="2" t="s">
        <v>2408</v>
      </c>
      <c r="E1146" s="2" t="s">
        <v>551</v>
      </c>
      <c r="F1146" s="2" t="s">
        <v>95</v>
      </c>
      <c r="G1146" s="2" t="s">
        <v>4571</v>
      </c>
      <c r="H1146" s="2" t="s">
        <v>95</v>
      </c>
      <c r="I1146" s="2" t="s">
        <v>33</v>
      </c>
      <c r="J1146" s="2" t="s">
        <v>2423</v>
      </c>
      <c r="K1146" s="2" t="s">
        <v>249</v>
      </c>
      <c r="L1146" s="2" t="s">
        <v>2424</v>
      </c>
      <c r="M1146" s="2">
        <v>177.24064100000001</v>
      </c>
      <c r="N1146" s="2">
        <v>-17.129435999999998</v>
      </c>
    </row>
    <row r="1147" spans="1:14">
      <c r="A1147" s="2" t="s">
        <v>95</v>
      </c>
      <c r="B1147" s="2" t="s">
        <v>4574</v>
      </c>
      <c r="C1147" s="2" t="s">
        <v>4575</v>
      </c>
      <c r="D1147" s="2" t="s">
        <v>2408</v>
      </c>
      <c r="E1147" s="2" t="s">
        <v>551</v>
      </c>
      <c r="F1147" s="2" t="s">
        <v>95</v>
      </c>
      <c r="G1147" s="2" t="s">
        <v>4571</v>
      </c>
      <c r="H1147" s="2" t="s">
        <v>95</v>
      </c>
      <c r="I1147" s="2" t="s">
        <v>33</v>
      </c>
      <c r="J1147" s="2" t="s">
        <v>2423</v>
      </c>
      <c r="K1147" s="2" t="s">
        <v>249</v>
      </c>
      <c r="L1147" s="2" t="s">
        <v>2424</v>
      </c>
      <c r="M1147" s="2">
        <v>177.25618499999999</v>
      </c>
      <c r="N1147" s="2">
        <v>-17.120827999999999</v>
      </c>
    </row>
    <row r="1148" spans="1:14">
      <c r="A1148" s="2" t="s">
        <v>95</v>
      </c>
      <c r="B1148" s="2" t="s">
        <v>209</v>
      </c>
      <c r="C1148" s="2" t="s">
        <v>4576</v>
      </c>
      <c r="D1148" s="2" t="s">
        <v>2408</v>
      </c>
      <c r="E1148" s="2" t="s">
        <v>551</v>
      </c>
      <c r="F1148" s="2" t="s">
        <v>95</v>
      </c>
      <c r="G1148" s="2" t="s">
        <v>4571</v>
      </c>
      <c r="H1148" s="2" t="s">
        <v>95</v>
      </c>
      <c r="I1148" s="2" t="s">
        <v>33</v>
      </c>
      <c r="J1148" s="2" t="s">
        <v>2423</v>
      </c>
      <c r="K1148" s="2" t="s">
        <v>249</v>
      </c>
      <c r="L1148" s="2" t="s">
        <v>2424</v>
      </c>
      <c r="M1148" s="2">
        <v>177.238347</v>
      </c>
      <c r="N1148" s="2">
        <v>-17.132656000000001</v>
      </c>
    </row>
    <row r="1149" spans="1:14">
      <c r="A1149" s="2" t="s">
        <v>95</v>
      </c>
      <c r="B1149" s="2" t="s">
        <v>159</v>
      </c>
      <c r="C1149" s="2" t="s">
        <v>4577</v>
      </c>
      <c r="D1149" s="2" t="s">
        <v>2408</v>
      </c>
      <c r="E1149" s="2" t="s">
        <v>551</v>
      </c>
      <c r="F1149" s="2" t="s">
        <v>95</v>
      </c>
      <c r="G1149" s="2" t="s">
        <v>4571</v>
      </c>
      <c r="H1149" s="2" t="s">
        <v>410</v>
      </c>
      <c r="I1149" s="2" t="s">
        <v>33</v>
      </c>
      <c r="J1149" s="2" t="s">
        <v>2423</v>
      </c>
      <c r="K1149" s="2" t="s">
        <v>249</v>
      </c>
      <c r="L1149" s="2" t="s">
        <v>2424</v>
      </c>
      <c r="M1149" s="2">
        <v>176.91244900000001</v>
      </c>
      <c r="N1149" s="2">
        <v>-17.149605000000001</v>
      </c>
    </row>
    <row r="1150" spans="1:14">
      <c r="A1150" s="2" t="s">
        <v>95</v>
      </c>
      <c r="B1150" s="2" t="s">
        <v>213</v>
      </c>
      <c r="C1150" s="2" t="s">
        <v>4578</v>
      </c>
      <c r="D1150" s="2" t="s">
        <v>2408</v>
      </c>
      <c r="E1150" s="2" t="s">
        <v>551</v>
      </c>
      <c r="F1150" s="2" t="s">
        <v>233</v>
      </c>
      <c r="G1150" s="2" t="s">
        <v>4579</v>
      </c>
      <c r="H1150" s="2" t="s">
        <v>233</v>
      </c>
      <c r="I1150" s="2" t="s">
        <v>33</v>
      </c>
      <c r="J1150" s="2" t="s">
        <v>2423</v>
      </c>
      <c r="K1150" s="2" t="s">
        <v>249</v>
      </c>
      <c r="L1150" s="2" t="s">
        <v>2424</v>
      </c>
      <c r="M1150" s="2">
        <v>177.11179200000001</v>
      </c>
      <c r="N1150" s="2">
        <v>-17.275745000000001</v>
      </c>
    </row>
    <row r="1151" spans="1:14">
      <c r="A1151" s="2" t="s">
        <v>95</v>
      </c>
      <c r="B1151" s="2" t="s">
        <v>4580</v>
      </c>
      <c r="C1151" s="2" t="s">
        <v>4581</v>
      </c>
      <c r="D1151" s="2" t="s">
        <v>2427</v>
      </c>
      <c r="E1151" s="2" t="s">
        <v>551</v>
      </c>
      <c r="F1151" s="2" t="s">
        <v>95</v>
      </c>
      <c r="G1151" s="2" t="s">
        <v>4571</v>
      </c>
      <c r="H1151" s="2" t="s">
        <v>95</v>
      </c>
      <c r="I1151" s="2" t="s">
        <v>33</v>
      </c>
      <c r="J1151" s="2" t="s">
        <v>2423</v>
      </c>
      <c r="K1151" s="2" t="s">
        <v>249</v>
      </c>
      <c r="L1151" s="2" t="s">
        <v>2424</v>
      </c>
      <c r="M1151" s="2">
        <v>177.24812299999999</v>
      </c>
      <c r="N1151" s="2">
        <v>-17.092134000000001</v>
      </c>
    </row>
    <row r="1152" spans="1:14">
      <c r="A1152" s="2" t="s">
        <v>95</v>
      </c>
      <c r="B1152" s="2" t="s">
        <v>217</v>
      </c>
      <c r="C1152" s="2" t="s">
        <v>4582</v>
      </c>
      <c r="D1152" s="2" t="s">
        <v>2408</v>
      </c>
      <c r="E1152" s="2" t="s">
        <v>551</v>
      </c>
      <c r="F1152" s="2" t="s">
        <v>233</v>
      </c>
      <c r="G1152" s="2" t="s">
        <v>4579</v>
      </c>
      <c r="H1152" s="2" t="s">
        <v>233</v>
      </c>
      <c r="I1152" s="2" t="s">
        <v>33</v>
      </c>
      <c r="J1152" s="2" t="s">
        <v>2423</v>
      </c>
      <c r="K1152" s="2" t="s">
        <v>249</v>
      </c>
      <c r="L1152" s="2" t="s">
        <v>2424</v>
      </c>
      <c r="M1152" s="2">
        <v>177.13631799999999</v>
      </c>
      <c r="N1152" s="2">
        <v>-17.308365999999999</v>
      </c>
    </row>
    <row r="1153" spans="1:14">
      <c r="A1153" s="2" t="s">
        <v>95</v>
      </c>
      <c r="B1153" s="2" t="s">
        <v>218</v>
      </c>
      <c r="C1153" s="2" t="s">
        <v>4583</v>
      </c>
      <c r="D1153" s="2" t="s">
        <v>2408</v>
      </c>
      <c r="E1153" s="2" t="s">
        <v>551</v>
      </c>
      <c r="F1153" s="2" t="s">
        <v>95</v>
      </c>
      <c r="G1153" s="2" t="s">
        <v>4571</v>
      </c>
      <c r="H1153" s="2" t="s">
        <v>410</v>
      </c>
      <c r="I1153" s="2" t="s">
        <v>33</v>
      </c>
      <c r="J1153" s="2" t="s">
        <v>2423</v>
      </c>
      <c r="K1153" s="2" t="s">
        <v>249</v>
      </c>
      <c r="L1153" s="2" t="s">
        <v>2424</v>
      </c>
      <c r="M1153" s="2">
        <v>176.93463299999999</v>
      </c>
      <c r="N1153" s="2">
        <v>-17.124487999999999</v>
      </c>
    </row>
    <row r="1154" spans="1:14">
      <c r="A1154" s="2" t="s">
        <v>95</v>
      </c>
      <c r="B1154" s="2" t="s">
        <v>2863</v>
      </c>
      <c r="C1154" s="2" t="s">
        <v>4584</v>
      </c>
      <c r="D1154" s="2" t="s">
        <v>2408</v>
      </c>
      <c r="E1154" s="2" t="s">
        <v>551</v>
      </c>
      <c r="F1154" s="2" t="s">
        <v>95</v>
      </c>
      <c r="G1154" s="2" t="s">
        <v>4571</v>
      </c>
      <c r="H1154" s="2" t="s">
        <v>95</v>
      </c>
      <c r="I1154" s="2" t="s">
        <v>33</v>
      </c>
      <c r="J1154" s="2" t="s">
        <v>2423</v>
      </c>
      <c r="K1154" s="2" t="s">
        <v>249</v>
      </c>
      <c r="L1154" s="2" t="s">
        <v>2424</v>
      </c>
      <c r="M1154" s="2">
        <v>177.261022</v>
      </c>
      <c r="N1154" s="2">
        <v>-17.102214</v>
      </c>
    </row>
    <row r="1155" spans="1:14">
      <c r="A1155" s="2" t="s">
        <v>95</v>
      </c>
      <c r="B1155" s="2" t="s">
        <v>142</v>
      </c>
      <c r="C1155" s="2" t="s">
        <v>4585</v>
      </c>
      <c r="D1155" s="2" t="s">
        <v>2408</v>
      </c>
      <c r="E1155" s="2" t="s">
        <v>551</v>
      </c>
      <c r="F1155" s="2" t="s">
        <v>95</v>
      </c>
      <c r="G1155" s="2" t="s">
        <v>4571</v>
      </c>
      <c r="H1155" s="2" t="s">
        <v>95</v>
      </c>
      <c r="I1155" s="2" t="s">
        <v>33</v>
      </c>
      <c r="J1155" s="2" t="s">
        <v>2423</v>
      </c>
      <c r="K1155" s="2" t="s">
        <v>249</v>
      </c>
      <c r="L1155" s="2" t="s">
        <v>2424</v>
      </c>
      <c r="M1155" s="2">
        <v>177.223851</v>
      </c>
      <c r="N1155" s="2">
        <v>-17.127486000000001</v>
      </c>
    </row>
    <row r="1156" spans="1:14">
      <c r="A1156" s="2" t="s">
        <v>95</v>
      </c>
      <c r="B1156" s="2" t="s">
        <v>4586</v>
      </c>
      <c r="C1156" s="2" t="s">
        <v>4587</v>
      </c>
      <c r="D1156" s="2" t="s">
        <v>2427</v>
      </c>
      <c r="E1156" s="2" t="s">
        <v>551</v>
      </c>
      <c r="F1156" s="2" t="s">
        <v>95</v>
      </c>
      <c r="G1156" s="2" t="s">
        <v>4571</v>
      </c>
      <c r="H1156" s="2" t="s">
        <v>2989</v>
      </c>
      <c r="I1156" s="2" t="s">
        <v>33</v>
      </c>
      <c r="J1156" s="2" t="s">
        <v>2423</v>
      </c>
      <c r="K1156" s="2" t="s">
        <v>249</v>
      </c>
      <c r="L1156" s="2" t="s">
        <v>2424</v>
      </c>
      <c r="M1156" s="2">
        <v>177.17684399999999</v>
      </c>
      <c r="N1156" s="2">
        <v>-17.208489</v>
      </c>
    </row>
    <row r="1157" spans="1:14">
      <c r="A1157" s="2" t="s">
        <v>95</v>
      </c>
      <c r="B1157" s="2" t="s">
        <v>234</v>
      </c>
      <c r="C1157" s="2" t="s">
        <v>4588</v>
      </c>
      <c r="D1157" s="2" t="s">
        <v>2408</v>
      </c>
      <c r="E1157" s="2" t="s">
        <v>551</v>
      </c>
      <c r="F1157" s="2" t="s">
        <v>233</v>
      </c>
      <c r="G1157" s="2" t="s">
        <v>4579</v>
      </c>
      <c r="H1157" s="2" t="s">
        <v>233</v>
      </c>
      <c r="I1157" s="2" t="s">
        <v>33</v>
      </c>
      <c r="J1157" s="2" t="s">
        <v>2423</v>
      </c>
      <c r="K1157" s="2" t="s">
        <v>249</v>
      </c>
      <c r="L1157" s="2" t="s">
        <v>2424</v>
      </c>
      <c r="M1157" s="2">
        <v>177.145082</v>
      </c>
      <c r="N1157" s="2">
        <v>-17.273598</v>
      </c>
    </row>
    <row r="1158" spans="1:14">
      <c r="A1158" s="2" t="s">
        <v>95</v>
      </c>
      <c r="B1158" s="2" t="s">
        <v>236</v>
      </c>
      <c r="C1158" s="2" t="s">
        <v>4589</v>
      </c>
      <c r="D1158" s="2" t="s">
        <v>2408</v>
      </c>
      <c r="E1158" s="2" t="s">
        <v>551</v>
      </c>
      <c r="F1158" s="2" t="s">
        <v>233</v>
      </c>
      <c r="G1158" s="2" t="s">
        <v>4579</v>
      </c>
      <c r="H1158" s="2" t="s">
        <v>233</v>
      </c>
      <c r="I1158" s="2" t="s">
        <v>33</v>
      </c>
      <c r="J1158" s="2" t="s">
        <v>2423</v>
      </c>
      <c r="K1158" s="2" t="s">
        <v>249</v>
      </c>
      <c r="L1158" s="2" t="s">
        <v>2424</v>
      </c>
      <c r="M1158" s="2">
        <v>177.118988</v>
      </c>
      <c r="N1158" s="2">
        <v>-17.306417</v>
      </c>
    </row>
    <row r="1159" spans="1:14">
      <c r="A1159" s="2" t="s">
        <v>95</v>
      </c>
      <c r="B1159" s="2" t="s">
        <v>4590</v>
      </c>
      <c r="C1159" s="2" t="s">
        <v>4591</v>
      </c>
      <c r="D1159" s="2" t="s">
        <v>2408</v>
      </c>
      <c r="E1159" s="2" t="s">
        <v>551</v>
      </c>
      <c r="F1159" s="2" t="s">
        <v>95</v>
      </c>
      <c r="G1159" s="2" t="s">
        <v>4571</v>
      </c>
      <c r="H1159" s="2" t="s">
        <v>410</v>
      </c>
      <c r="I1159" s="2" t="s">
        <v>33</v>
      </c>
      <c r="J1159" s="2" t="s">
        <v>2423</v>
      </c>
      <c r="K1159" s="2" t="s">
        <v>249</v>
      </c>
      <c r="L1159" s="2" t="s">
        <v>2424</v>
      </c>
      <c r="M1159" s="2">
        <v>176.92647299999999</v>
      </c>
      <c r="N1159" s="2">
        <v>-17.128651000000001</v>
      </c>
    </row>
    <row r="1160" spans="1:14">
      <c r="A1160" s="2" t="s">
        <v>105</v>
      </c>
      <c r="B1160" s="2" t="s">
        <v>4592</v>
      </c>
      <c r="C1160" s="2" t="s">
        <v>4593</v>
      </c>
      <c r="D1160" s="2" t="s">
        <v>2427</v>
      </c>
      <c r="E1160" s="2" t="s">
        <v>623</v>
      </c>
      <c r="F1160" s="2" t="s">
        <v>645</v>
      </c>
      <c r="G1160" s="2" t="s">
        <v>4594</v>
      </c>
      <c r="H1160" s="2" t="s">
        <v>2422</v>
      </c>
      <c r="I1160" s="2" t="s">
        <v>2381</v>
      </c>
      <c r="J1160" s="2" t="s">
        <v>2466</v>
      </c>
      <c r="K1160" s="2" t="s">
        <v>249</v>
      </c>
      <c r="L1160" s="2" t="s">
        <v>2424</v>
      </c>
      <c r="M1160" s="2">
        <v>177.68231900000001</v>
      </c>
      <c r="N1160" s="2">
        <v>-17.886714999999999</v>
      </c>
    </row>
    <row r="1161" spans="1:14">
      <c r="A1161" s="2" t="s">
        <v>105</v>
      </c>
      <c r="B1161" s="2" t="s">
        <v>201</v>
      </c>
      <c r="C1161" s="2" t="s">
        <v>4595</v>
      </c>
      <c r="D1161" s="2" t="s">
        <v>2408</v>
      </c>
      <c r="E1161" s="2" t="s">
        <v>623</v>
      </c>
      <c r="F1161" s="2" t="s">
        <v>645</v>
      </c>
      <c r="G1161" s="2" t="s">
        <v>4594</v>
      </c>
      <c r="H1161" s="2" t="s">
        <v>2422</v>
      </c>
      <c r="I1161" s="2" t="s">
        <v>2381</v>
      </c>
      <c r="J1161" s="2" t="s">
        <v>2466</v>
      </c>
      <c r="K1161" s="2" t="s">
        <v>249</v>
      </c>
      <c r="L1161" s="2" t="s">
        <v>2424</v>
      </c>
      <c r="M1161" s="2">
        <v>177.77002300000001</v>
      </c>
      <c r="N1161" s="2">
        <v>-17.867702000000001</v>
      </c>
    </row>
    <row r="1162" spans="1:14">
      <c r="A1162" s="2" t="s">
        <v>105</v>
      </c>
      <c r="B1162" s="2" t="s">
        <v>4202</v>
      </c>
      <c r="C1162" s="2" t="s">
        <v>4596</v>
      </c>
      <c r="D1162" s="2" t="s">
        <v>2408</v>
      </c>
      <c r="E1162" s="2" t="s">
        <v>623</v>
      </c>
      <c r="F1162" s="2" t="s">
        <v>651</v>
      </c>
      <c r="G1162" s="2" t="s">
        <v>4597</v>
      </c>
      <c r="H1162" s="2" t="s">
        <v>2422</v>
      </c>
      <c r="I1162" s="2" t="s">
        <v>2381</v>
      </c>
      <c r="J1162" s="2" t="s">
        <v>2466</v>
      </c>
      <c r="K1162" s="2" t="s">
        <v>249</v>
      </c>
      <c r="L1162" s="2" t="s">
        <v>2424</v>
      </c>
      <c r="M1162" s="2">
        <v>177.89959099999999</v>
      </c>
      <c r="N1162" s="2">
        <v>-17.923078</v>
      </c>
    </row>
    <row r="1163" spans="1:14">
      <c r="A1163" s="2" t="s">
        <v>105</v>
      </c>
      <c r="B1163" s="2" t="s">
        <v>4598</v>
      </c>
      <c r="C1163" s="2" t="s">
        <v>4599</v>
      </c>
      <c r="D1163" s="2" t="s">
        <v>2427</v>
      </c>
      <c r="E1163" s="2" t="s">
        <v>623</v>
      </c>
      <c r="F1163" s="2" t="s">
        <v>645</v>
      </c>
      <c r="G1163" s="2" t="s">
        <v>4594</v>
      </c>
      <c r="H1163" s="2" t="s">
        <v>2422</v>
      </c>
      <c r="I1163" s="2" t="s">
        <v>2381</v>
      </c>
      <c r="J1163" s="2" t="s">
        <v>2466</v>
      </c>
      <c r="K1163" s="2" t="s">
        <v>249</v>
      </c>
      <c r="L1163" s="2" t="s">
        <v>2424</v>
      </c>
      <c r="M1163" s="2">
        <v>177.66018800000001</v>
      </c>
      <c r="N1163" s="2">
        <v>-17.799744</v>
      </c>
    </row>
    <row r="1164" spans="1:14">
      <c r="A1164" s="2" t="s">
        <v>105</v>
      </c>
      <c r="B1164" s="2" t="s">
        <v>4600</v>
      </c>
      <c r="C1164" s="2" t="s">
        <v>4601</v>
      </c>
      <c r="D1164" s="2" t="s">
        <v>2408</v>
      </c>
      <c r="E1164" s="2" t="s">
        <v>623</v>
      </c>
      <c r="F1164" s="2" t="s">
        <v>645</v>
      </c>
      <c r="G1164" s="2" t="s">
        <v>4594</v>
      </c>
      <c r="H1164" s="2" t="s">
        <v>2422</v>
      </c>
      <c r="I1164" s="2" t="s">
        <v>2381</v>
      </c>
      <c r="J1164" s="2" t="s">
        <v>2466</v>
      </c>
      <c r="K1164" s="2" t="s">
        <v>249</v>
      </c>
      <c r="L1164" s="2" t="s">
        <v>2424</v>
      </c>
      <c r="M1164" s="2">
        <v>177.75197600000001</v>
      </c>
      <c r="N1164" s="2">
        <v>-17.886555999999999</v>
      </c>
    </row>
    <row r="1165" spans="1:14">
      <c r="A1165" s="2" t="s">
        <v>105</v>
      </c>
      <c r="B1165" s="2" t="s">
        <v>118</v>
      </c>
      <c r="C1165" s="2" t="s">
        <v>4602</v>
      </c>
      <c r="D1165" s="2" t="s">
        <v>2408</v>
      </c>
      <c r="E1165" s="2" t="s">
        <v>623</v>
      </c>
      <c r="F1165" s="2" t="s">
        <v>651</v>
      </c>
      <c r="G1165" s="2" t="s">
        <v>4597</v>
      </c>
      <c r="H1165" s="2" t="s">
        <v>2422</v>
      </c>
      <c r="I1165" s="2" t="s">
        <v>2381</v>
      </c>
      <c r="J1165" s="2" t="s">
        <v>2466</v>
      </c>
      <c r="K1165" s="2" t="s">
        <v>249</v>
      </c>
      <c r="L1165" s="2" t="s">
        <v>2424</v>
      </c>
      <c r="M1165" s="2">
        <v>177.887563</v>
      </c>
      <c r="N1165" s="2">
        <v>-17.867792999999999</v>
      </c>
    </row>
    <row r="1166" spans="1:14">
      <c r="A1166" s="2" t="s">
        <v>105</v>
      </c>
      <c r="B1166" s="2" t="s">
        <v>4603</v>
      </c>
      <c r="C1166" s="2" t="s">
        <v>4604</v>
      </c>
      <c r="D1166" s="2" t="s">
        <v>2408</v>
      </c>
      <c r="E1166" s="2" t="s">
        <v>623</v>
      </c>
      <c r="F1166" s="2" t="s">
        <v>648</v>
      </c>
      <c r="G1166" s="2" t="s">
        <v>4605</v>
      </c>
      <c r="H1166" s="2" t="s">
        <v>2422</v>
      </c>
      <c r="I1166" s="2" t="s">
        <v>2381</v>
      </c>
      <c r="J1166" s="2" t="s">
        <v>2466</v>
      </c>
      <c r="K1166" s="2" t="s">
        <v>249</v>
      </c>
      <c r="L1166" s="2" t="s">
        <v>2424</v>
      </c>
      <c r="M1166" s="2">
        <v>177.86803800000001</v>
      </c>
      <c r="N1166" s="2">
        <v>-17.790679999999998</v>
      </c>
    </row>
    <row r="1167" spans="1:14">
      <c r="A1167" s="2" t="s">
        <v>105</v>
      </c>
      <c r="B1167" s="2" t="s">
        <v>4606</v>
      </c>
      <c r="C1167" s="2" t="s">
        <v>4607</v>
      </c>
      <c r="D1167" s="2" t="s">
        <v>2427</v>
      </c>
      <c r="E1167" s="2" t="s">
        <v>623</v>
      </c>
      <c r="F1167" s="2" t="s">
        <v>645</v>
      </c>
      <c r="G1167" s="2" t="s">
        <v>4594</v>
      </c>
      <c r="H1167" s="2" t="s">
        <v>2422</v>
      </c>
      <c r="I1167" s="2" t="s">
        <v>2381</v>
      </c>
      <c r="J1167" s="2" t="s">
        <v>2466</v>
      </c>
      <c r="K1167" s="2" t="s">
        <v>249</v>
      </c>
      <c r="L1167" s="2" t="s">
        <v>2424</v>
      </c>
      <c r="M1167" s="2">
        <v>177.78483</v>
      </c>
      <c r="N1167" s="2">
        <v>-17.910084000000001</v>
      </c>
    </row>
    <row r="1168" spans="1:14">
      <c r="A1168" s="2" t="s">
        <v>105</v>
      </c>
      <c r="B1168" s="2" t="s">
        <v>4608</v>
      </c>
      <c r="C1168" s="2" t="s">
        <v>4609</v>
      </c>
      <c r="D1168" s="2" t="s">
        <v>2427</v>
      </c>
      <c r="E1168" s="2" t="s">
        <v>623</v>
      </c>
      <c r="F1168" s="2" t="s">
        <v>648</v>
      </c>
      <c r="G1168" s="2" t="s">
        <v>4605</v>
      </c>
      <c r="H1168" s="2" t="s">
        <v>2422</v>
      </c>
      <c r="I1168" s="2" t="s">
        <v>2381</v>
      </c>
      <c r="J1168" s="2" t="s">
        <v>2466</v>
      </c>
      <c r="K1168" s="2" t="s">
        <v>249</v>
      </c>
      <c r="L1168" s="2" t="s">
        <v>2424</v>
      </c>
      <c r="M1168" s="2">
        <v>177.89080300000001</v>
      </c>
      <c r="N1168" s="2">
        <v>-17.748187999999999</v>
      </c>
    </row>
    <row r="1169" spans="1:14">
      <c r="A1169" s="2" t="s">
        <v>105</v>
      </c>
      <c r="B1169" s="2" t="s">
        <v>4610</v>
      </c>
      <c r="C1169" s="2" t="s">
        <v>4611</v>
      </c>
      <c r="D1169" s="2" t="s">
        <v>2427</v>
      </c>
      <c r="E1169" s="2" t="s">
        <v>623</v>
      </c>
      <c r="F1169" s="2" t="s">
        <v>126</v>
      </c>
      <c r="G1169" s="2" t="s">
        <v>4612</v>
      </c>
      <c r="H1169" s="2" t="s">
        <v>2422</v>
      </c>
      <c r="I1169" s="2" t="s">
        <v>2381</v>
      </c>
      <c r="J1169" s="2" t="s">
        <v>2466</v>
      </c>
      <c r="K1169" s="2" t="s">
        <v>249</v>
      </c>
      <c r="L1169" s="2" t="s">
        <v>2424</v>
      </c>
      <c r="M1169" s="2">
        <v>177.92563899999999</v>
      </c>
      <c r="N1169" s="2">
        <v>-17.748014999999999</v>
      </c>
    </row>
    <row r="1170" spans="1:14">
      <c r="A1170" s="2" t="s">
        <v>105</v>
      </c>
      <c r="B1170" s="2" t="s">
        <v>4613</v>
      </c>
      <c r="C1170" s="2" t="s">
        <v>4614</v>
      </c>
      <c r="D1170" s="2" t="s">
        <v>2427</v>
      </c>
      <c r="E1170" s="2" t="s">
        <v>623</v>
      </c>
      <c r="F1170" s="2" t="s">
        <v>126</v>
      </c>
      <c r="G1170" s="2" t="s">
        <v>4612</v>
      </c>
      <c r="H1170" s="2" t="s">
        <v>2422</v>
      </c>
      <c r="I1170" s="2" t="s">
        <v>2381</v>
      </c>
      <c r="J1170" s="2" t="s">
        <v>2466</v>
      </c>
      <c r="K1170" s="2" t="s">
        <v>249</v>
      </c>
      <c r="L1170" s="2" t="s">
        <v>2424</v>
      </c>
      <c r="M1170" s="2">
        <v>177.95124999999999</v>
      </c>
      <c r="N1170" s="2">
        <v>-17.712292000000001</v>
      </c>
    </row>
    <row r="1171" spans="1:14">
      <c r="A1171" s="2" t="s">
        <v>105</v>
      </c>
      <c r="B1171" s="2" t="s">
        <v>126</v>
      </c>
      <c r="C1171" s="2" t="s">
        <v>4615</v>
      </c>
      <c r="D1171" s="2" t="s">
        <v>2408</v>
      </c>
      <c r="E1171" s="2" t="s">
        <v>623</v>
      </c>
      <c r="F1171" s="2" t="s">
        <v>126</v>
      </c>
      <c r="G1171" s="2" t="s">
        <v>4612</v>
      </c>
      <c r="H1171" s="2" t="s">
        <v>2422</v>
      </c>
      <c r="I1171" s="2" t="s">
        <v>2381</v>
      </c>
      <c r="J1171" s="2" t="s">
        <v>2466</v>
      </c>
      <c r="K1171" s="2" t="s">
        <v>249</v>
      </c>
      <c r="L1171" s="2" t="s">
        <v>2424</v>
      </c>
      <c r="M1171" s="2">
        <v>177.94623999999999</v>
      </c>
      <c r="N1171" s="2">
        <v>-17.708362000000001</v>
      </c>
    </row>
    <row r="1172" spans="1:14">
      <c r="A1172" s="2" t="s">
        <v>105</v>
      </c>
      <c r="B1172" s="2" t="s">
        <v>4616</v>
      </c>
      <c r="C1172" s="2" t="s">
        <v>4617</v>
      </c>
      <c r="D1172" s="2" t="s">
        <v>2427</v>
      </c>
      <c r="E1172" s="2" t="s">
        <v>623</v>
      </c>
      <c r="F1172" s="2" t="s">
        <v>648</v>
      </c>
      <c r="G1172" s="2" t="s">
        <v>4605</v>
      </c>
      <c r="H1172" s="2" t="s">
        <v>2422</v>
      </c>
      <c r="I1172" s="2" t="s">
        <v>2381</v>
      </c>
      <c r="J1172" s="2" t="s">
        <v>2466</v>
      </c>
      <c r="K1172" s="2" t="s">
        <v>249</v>
      </c>
      <c r="L1172" s="2" t="s">
        <v>2424</v>
      </c>
      <c r="M1172" s="2">
        <v>177.90966700000001</v>
      </c>
      <c r="N1172" s="2">
        <v>-17.740594999999999</v>
      </c>
    </row>
    <row r="1173" spans="1:14">
      <c r="A1173" s="2" t="s">
        <v>105</v>
      </c>
      <c r="B1173" s="2" t="s">
        <v>4618</v>
      </c>
      <c r="C1173" s="2" t="s">
        <v>4619</v>
      </c>
      <c r="D1173" s="2" t="s">
        <v>2427</v>
      </c>
      <c r="E1173" s="2" t="s">
        <v>623</v>
      </c>
      <c r="F1173" s="2" t="s">
        <v>645</v>
      </c>
      <c r="G1173" s="2" t="s">
        <v>4594</v>
      </c>
      <c r="H1173" s="2" t="s">
        <v>2422</v>
      </c>
      <c r="I1173" s="2" t="s">
        <v>2381</v>
      </c>
      <c r="J1173" s="2" t="s">
        <v>2466</v>
      </c>
      <c r="K1173" s="2" t="s">
        <v>249</v>
      </c>
      <c r="L1173" s="2" t="s">
        <v>2424</v>
      </c>
      <c r="M1173" s="2">
        <v>177.758949</v>
      </c>
      <c r="N1173" s="2">
        <v>-17.885059999999999</v>
      </c>
    </row>
    <row r="1174" spans="1:14">
      <c r="A1174" s="2" t="s">
        <v>105</v>
      </c>
      <c r="B1174" s="2" t="s">
        <v>4620</v>
      </c>
      <c r="C1174" s="2" t="s">
        <v>4621</v>
      </c>
      <c r="D1174" s="2" t="s">
        <v>2427</v>
      </c>
      <c r="E1174" s="2" t="s">
        <v>623</v>
      </c>
      <c r="F1174" s="2" t="s">
        <v>651</v>
      </c>
      <c r="G1174" s="2" t="s">
        <v>4597</v>
      </c>
      <c r="H1174" s="2" t="s">
        <v>2422</v>
      </c>
      <c r="I1174" s="2" t="s">
        <v>2381</v>
      </c>
      <c r="J1174" s="2" t="s">
        <v>2466</v>
      </c>
      <c r="K1174" s="2" t="s">
        <v>249</v>
      </c>
      <c r="L1174" s="2" t="s">
        <v>2424</v>
      </c>
      <c r="M1174" s="2">
        <v>177.84586899999999</v>
      </c>
      <c r="N1174" s="2">
        <v>-17.9176</v>
      </c>
    </row>
    <row r="1175" spans="1:14">
      <c r="A1175" s="2" t="s">
        <v>105</v>
      </c>
      <c r="B1175" s="2" t="s">
        <v>160</v>
      </c>
      <c r="C1175" s="2" t="s">
        <v>4622</v>
      </c>
      <c r="D1175" s="2" t="s">
        <v>2408</v>
      </c>
      <c r="E1175" s="2" t="s">
        <v>623</v>
      </c>
      <c r="F1175" s="2" t="s">
        <v>651</v>
      </c>
      <c r="G1175" s="2" t="s">
        <v>4597</v>
      </c>
      <c r="H1175" s="2" t="s">
        <v>2422</v>
      </c>
      <c r="I1175" s="2" t="s">
        <v>2381</v>
      </c>
      <c r="J1175" s="2" t="s">
        <v>2466</v>
      </c>
      <c r="K1175" s="2" t="s">
        <v>249</v>
      </c>
      <c r="L1175" s="2" t="s">
        <v>2424</v>
      </c>
      <c r="M1175" s="2">
        <v>177.901228</v>
      </c>
      <c r="N1175" s="2">
        <v>-17.950011</v>
      </c>
    </row>
    <row r="1176" spans="1:14">
      <c r="A1176" s="2" t="s">
        <v>105</v>
      </c>
      <c r="B1176" s="2" t="s">
        <v>4623</v>
      </c>
      <c r="C1176" s="2" t="s">
        <v>4624</v>
      </c>
      <c r="D1176" s="2" t="s">
        <v>2427</v>
      </c>
      <c r="E1176" s="2" t="s">
        <v>623</v>
      </c>
      <c r="F1176" s="2" t="s">
        <v>651</v>
      </c>
      <c r="G1176" s="2" t="s">
        <v>4597</v>
      </c>
      <c r="H1176" s="2" t="s">
        <v>2422</v>
      </c>
      <c r="I1176" s="2" t="s">
        <v>2381</v>
      </c>
      <c r="J1176" s="2" t="s">
        <v>2466</v>
      </c>
      <c r="K1176" s="2" t="s">
        <v>249</v>
      </c>
      <c r="L1176" s="2" t="s">
        <v>2424</v>
      </c>
      <c r="M1176" s="2">
        <v>177.84007700000001</v>
      </c>
      <c r="N1176" s="2">
        <v>-17.871381</v>
      </c>
    </row>
    <row r="1177" spans="1:14">
      <c r="A1177" s="2" t="s">
        <v>105</v>
      </c>
      <c r="B1177" s="2" t="s">
        <v>4625</v>
      </c>
      <c r="C1177" s="2" t="s">
        <v>4626</v>
      </c>
      <c r="D1177" s="2" t="s">
        <v>2427</v>
      </c>
      <c r="E1177" s="2" t="s">
        <v>623</v>
      </c>
      <c r="F1177" s="2" t="s">
        <v>651</v>
      </c>
      <c r="G1177" s="2" t="s">
        <v>4597</v>
      </c>
      <c r="H1177" s="2" t="s">
        <v>2422</v>
      </c>
      <c r="I1177" s="2" t="s">
        <v>2381</v>
      </c>
      <c r="J1177" s="2" t="s">
        <v>2466</v>
      </c>
      <c r="K1177" s="2" t="s">
        <v>249</v>
      </c>
      <c r="L1177" s="2" t="s">
        <v>2424</v>
      </c>
      <c r="M1177" s="2">
        <v>177.84867499999999</v>
      </c>
      <c r="N1177" s="2">
        <v>-17.914186000000001</v>
      </c>
    </row>
    <row r="1178" spans="1:14">
      <c r="A1178" s="2" t="s">
        <v>105</v>
      </c>
      <c r="B1178" s="2" t="s">
        <v>2800</v>
      </c>
      <c r="C1178" s="2" t="s">
        <v>4627</v>
      </c>
      <c r="D1178" s="2" t="s">
        <v>2408</v>
      </c>
      <c r="E1178" s="2" t="s">
        <v>623</v>
      </c>
      <c r="F1178" s="2" t="s">
        <v>651</v>
      </c>
      <c r="G1178" s="2" t="s">
        <v>4597</v>
      </c>
      <c r="H1178" s="2" t="s">
        <v>2422</v>
      </c>
      <c r="I1178" s="2" t="s">
        <v>2381</v>
      </c>
      <c r="J1178" s="2" t="s">
        <v>2466</v>
      </c>
      <c r="K1178" s="2" t="s">
        <v>249</v>
      </c>
      <c r="L1178" s="2" t="s">
        <v>2424</v>
      </c>
      <c r="M1178" s="2">
        <v>177.89384200000001</v>
      </c>
      <c r="N1178" s="2">
        <v>-17.850946</v>
      </c>
    </row>
    <row r="1179" spans="1:14">
      <c r="A1179" s="2" t="s">
        <v>105</v>
      </c>
      <c r="B1179" s="2" t="s">
        <v>4628</v>
      </c>
      <c r="C1179" s="2" t="s">
        <v>4629</v>
      </c>
      <c r="D1179" s="2" t="s">
        <v>2408</v>
      </c>
      <c r="E1179" s="2" t="s">
        <v>623</v>
      </c>
      <c r="F1179" s="2" t="s">
        <v>648</v>
      </c>
      <c r="G1179" s="2" t="s">
        <v>4605</v>
      </c>
      <c r="H1179" s="2" t="s">
        <v>2422</v>
      </c>
      <c r="I1179" s="2" t="s">
        <v>2381</v>
      </c>
      <c r="J1179" s="2" t="s">
        <v>2466</v>
      </c>
      <c r="K1179" s="2" t="s">
        <v>249</v>
      </c>
      <c r="L1179" s="2" t="s">
        <v>2424</v>
      </c>
      <c r="M1179" s="2">
        <v>177.842028</v>
      </c>
      <c r="N1179" s="2">
        <v>-17.756077000000001</v>
      </c>
    </row>
    <row r="1180" spans="1:14">
      <c r="A1180" s="2" t="s">
        <v>105</v>
      </c>
      <c r="B1180" s="2" t="s">
        <v>4630</v>
      </c>
      <c r="C1180" s="2" t="s">
        <v>4631</v>
      </c>
      <c r="D1180" s="2" t="s">
        <v>2408</v>
      </c>
      <c r="E1180" s="2" t="s">
        <v>623</v>
      </c>
      <c r="F1180" s="2" t="s">
        <v>126</v>
      </c>
      <c r="G1180" s="2" t="s">
        <v>4612</v>
      </c>
      <c r="H1180" s="2" t="s">
        <v>2422</v>
      </c>
      <c r="I1180" s="2" t="s">
        <v>2381</v>
      </c>
      <c r="J1180" s="2" t="s">
        <v>2466</v>
      </c>
      <c r="K1180" s="2" t="s">
        <v>249</v>
      </c>
      <c r="L1180" s="2" t="s">
        <v>2424</v>
      </c>
      <c r="M1180" s="2">
        <v>178.082729</v>
      </c>
      <c r="N1180" s="2">
        <v>-17.712461999999999</v>
      </c>
    </row>
    <row r="1181" spans="1:14">
      <c r="A1181" s="2" t="s">
        <v>105</v>
      </c>
      <c r="B1181" s="2" t="s">
        <v>4632</v>
      </c>
      <c r="C1181" s="2" t="s">
        <v>4633</v>
      </c>
      <c r="D1181" s="2" t="s">
        <v>2408</v>
      </c>
      <c r="E1181" s="2" t="s">
        <v>623</v>
      </c>
      <c r="F1181" s="2" t="s">
        <v>645</v>
      </c>
      <c r="G1181" s="2" t="s">
        <v>4594</v>
      </c>
      <c r="H1181" s="2" t="s">
        <v>2422</v>
      </c>
      <c r="I1181" s="2" t="s">
        <v>2381</v>
      </c>
      <c r="J1181" s="2" t="s">
        <v>2466</v>
      </c>
      <c r="K1181" s="2" t="s">
        <v>249</v>
      </c>
      <c r="L1181" s="2" t="s">
        <v>2424</v>
      </c>
      <c r="M1181" s="2">
        <v>177.69609299999999</v>
      </c>
      <c r="N1181" s="2">
        <v>-17.873609999999999</v>
      </c>
    </row>
    <row r="1182" spans="1:14">
      <c r="A1182" s="2" t="s">
        <v>105</v>
      </c>
      <c r="B1182" s="2" t="s">
        <v>4634</v>
      </c>
      <c r="C1182" s="2" t="s">
        <v>4635</v>
      </c>
      <c r="D1182" s="2" t="s">
        <v>2427</v>
      </c>
      <c r="E1182" s="2" t="s">
        <v>623</v>
      </c>
      <c r="F1182" s="2" t="s">
        <v>645</v>
      </c>
      <c r="G1182" s="2" t="s">
        <v>4594</v>
      </c>
      <c r="H1182" s="2" t="s">
        <v>2422</v>
      </c>
      <c r="I1182" s="2" t="s">
        <v>2381</v>
      </c>
      <c r="J1182" s="2" t="s">
        <v>2466</v>
      </c>
      <c r="K1182" s="2" t="s">
        <v>249</v>
      </c>
      <c r="L1182" s="2" t="s">
        <v>2424</v>
      </c>
      <c r="M1182" s="2">
        <v>177.775012</v>
      </c>
      <c r="N1182" s="2">
        <v>-17.871424000000001</v>
      </c>
    </row>
    <row r="1183" spans="1:14">
      <c r="A1183" s="2" t="s">
        <v>105</v>
      </c>
      <c r="B1183" s="2" t="s">
        <v>4636</v>
      </c>
      <c r="C1183" s="2" t="s">
        <v>4637</v>
      </c>
      <c r="D1183" s="2" t="s">
        <v>2408</v>
      </c>
      <c r="E1183" s="2" t="s">
        <v>623</v>
      </c>
      <c r="F1183" s="2" t="s">
        <v>648</v>
      </c>
      <c r="G1183" s="2" t="s">
        <v>4605</v>
      </c>
      <c r="H1183" s="2" t="s">
        <v>2422</v>
      </c>
      <c r="I1183" s="2" t="s">
        <v>2381</v>
      </c>
      <c r="J1183" s="2" t="s">
        <v>2466</v>
      </c>
      <c r="K1183" s="2" t="s">
        <v>249</v>
      </c>
      <c r="L1183" s="2" t="s">
        <v>2424</v>
      </c>
      <c r="M1183" s="2">
        <v>177.89053699999999</v>
      </c>
      <c r="N1183" s="2">
        <v>-17.785235</v>
      </c>
    </row>
    <row r="1184" spans="1:14">
      <c r="A1184" s="2" t="s">
        <v>105</v>
      </c>
      <c r="B1184" s="2" t="s">
        <v>4638</v>
      </c>
      <c r="C1184" s="2" t="s">
        <v>4639</v>
      </c>
      <c r="D1184" s="2" t="s">
        <v>2427</v>
      </c>
      <c r="E1184" s="2" t="s">
        <v>623</v>
      </c>
      <c r="F1184" s="2" t="s">
        <v>645</v>
      </c>
      <c r="G1184" s="2" t="s">
        <v>4594</v>
      </c>
      <c r="H1184" s="2" t="s">
        <v>2422</v>
      </c>
      <c r="I1184" s="2" t="s">
        <v>2381</v>
      </c>
      <c r="J1184" s="2" t="s">
        <v>2466</v>
      </c>
      <c r="K1184" s="2" t="s">
        <v>249</v>
      </c>
      <c r="L1184" s="2" t="s">
        <v>2424</v>
      </c>
      <c r="M1184" s="2">
        <v>177.77614500000001</v>
      </c>
      <c r="N1184" s="2">
        <v>-17.885873</v>
      </c>
    </row>
    <row r="1185" spans="1:14">
      <c r="A1185" s="2" t="s">
        <v>105</v>
      </c>
      <c r="B1185" s="2" t="s">
        <v>138</v>
      </c>
      <c r="C1185" s="2" t="s">
        <v>4640</v>
      </c>
      <c r="D1185" s="2" t="s">
        <v>2408</v>
      </c>
      <c r="E1185" s="2" t="s">
        <v>623</v>
      </c>
      <c r="F1185" s="2" t="s">
        <v>645</v>
      </c>
      <c r="G1185" s="2" t="s">
        <v>4594</v>
      </c>
      <c r="H1185" s="2" t="s">
        <v>2422</v>
      </c>
      <c r="I1185" s="2" t="s">
        <v>2381</v>
      </c>
      <c r="J1185" s="2" t="s">
        <v>2466</v>
      </c>
      <c r="K1185" s="2" t="s">
        <v>249</v>
      </c>
      <c r="L1185" s="2" t="s">
        <v>2424</v>
      </c>
      <c r="M1185" s="2">
        <v>177.61023399999999</v>
      </c>
      <c r="N1185" s="2">
        <v>-17.818345000000001</v>
      </c>
    </row>
    <row r="1186" spans="1:14">
      <c r="A1186" s="2" t="s">
        <v>105</v>
      </c>
      <c r="B1186" s="2" t="s">
        <v>4641</v>
      </c>
      <c r="C1186" s="2" t="s">
        <v>4642</v>
      </c>
      <c r="D1186" s="2" t="s">
        <v>2427</v>
      </c>
      <c r="E1186" s="2" t="s">
        <v>623</v>
      </c>
      <c r="F1186" s="2" t="s">
        <v>651</v>
      </c>
      <c r="G1186" s="2" t="s">
        <v>4597</v>
      </c>
      <c r="H1186" s="2" t="s">
        <v>2422</v>
      </c>
      <c r="I1186" s="2" t="s">
        <v>2381</v>
      </c>
      <c r="J1186" s="2" t="s">
        <v>2466</v>
      </c>
      <c r="K1186" s="2" t="s">
        <v>249</v>
      </c>
      <c r="L1186" s="2" t="s">
        <v>2424</v>
      </c>
      <c r="M1186" s="2">
        <v>177.85430099999999</v>
      </c>
      <c r="N1186" s="2">
        <v>-17.894629999999999</v>
      </c>
    </row>
    <row r="1187" spans="1:14">
      <c r="A1187" s="2" t="s">
        <v>105</v>
      </c>
      <c r="B1187" s="2" t="s">
        <v>221</v>
      </c>
      <c r="C1187" s="2" t="s">
        <v>4643</v>
      </c>
      <c r="D1187" s="2" t="s">
        <v>2427</v>
      </c>
      <c r="E1187" s="2" t="s">
        <v>623</v>
      </c>
      <c r="F1187" s="2" t="s">
        <v>651</v>
      </c>
      <c r="G1187" s="2" t="s">
        <v>4597</v>
      </c>
      <c r="H1187" s="2" t="s">
        <v>2422</v>
      </c>
      <c r="I1187" s="2" t="s">
        <v>2381</v>
      </c>
      <c r="J1187" s="2" t="s">
        <v>2466</v>
      </c>
      <c r="K1187" s="2" t="s">
        <v>249</v>
      </c>
      <c r="L1187" s="2" t="s">
        <v>2424</v>
      </c>
      <c r="M1187" s="2">
        <v>177.91834800000001</v>
      </c>
      <c r="N1187" s="2">
        <v>-17.954322000000001</v>
      </c>
    </row>
    <row r="1188" spans="1:14">
      <c r="A1188" s="2" t="s">
        <v>105</v>
      </c>
      <c r="B1188" s="2" t="s">
        <v>4644</v>
      </c>
      <c r="C1188" s="2" t="s">
        <v>4645</v>
      </c>
      <c r="D1188" s="2" t="s">
        <v>2408</v>
      </c>
      <c r="E1188" s="2" t="s">
        <v>623</v>
      </c>
      <c r="F1188" s="2" t="s">
        <v>648</v>
      </c>
      <c r="G1188" s="2" t="s">
        <v>4605</v>
      </c>
      <c r="H1188" s="2" t="s">
        <v>2422</v>
      </c>
      <c r="I1188" s="2" t="s">
        <v>2381</v>
      </c>
      <c r="J1188" s="2" t="s">
        <v>2466</v>
      </c>
      <c r="K1188" s="2" t="s">
        <v>249</v>
      </c>
      <c r="L1188" s="2" t="s">
        <v>2424</v>
      </c>
      <c r="M1188" s="2">
        <v>177.91262599999999</v>
      </c>
      <c r="N1188" s="2">
        <v>-17.776104</v>
      </c>
    </row>
    <row r="1189" spans="1:14">
      <c r="A1189" s="2" t="s">
        <v>105</v>
      </c>
      <c r="B1189" s="2" t="s">
        <v>4646</v>
      </c>
      <c r="C1189" s="2" t="s">
        <v>4647</v>
      </c>
      <c r="D1189" s="2" t="s">
        <v>2408</v>
      </c>
      <c r="E1189" s="2" t="s">
        <v>623</v>
      </c>
      <c r="F1189" s="2" t="s">
        <v>651</v>
      </c>
      <c r="G1189" s="2" t="s">
        <v>4597</v>
      </c>
      <c r="H1189" s="2" t="s">
        <v>2422</v>
      </c>
      <c r="I1189" s="2" t="s">
        <v>2381</v>
      </c>
      <c r="J1189" s="2" t="s">
        <v>2466</v>
      </c>
      <c r="K1189" s="2" t="s">
        <v>249</v>
      </c>
      <c r="L1189" s="2" t="s">
        <v>2424</v>
      </c>
      <c r="M1189" s="2">
        <v>177.88391999999999</v>
      </c>
      <c r="N1189" s="2">
        <v>-17.900545999999999</v>
      </c>
    </row>
    <row r="1190" spans="1:14">
      <c r="A1190" s="2" t="s">
        <v>105</v>
      </c>
      <c r="B1190" s="2" t="s">
        <v>4648</v>
      </c>
      <c r="C1190" s="2" t="s">
        <v>4649</v>
      </c>
      <c r="D1190" s="2" t="s">
        <v>2408</v>
      </c>
      <c r="E1190" s="2" t="s">
        <v>623</v>
      </c>
      <c r="F1190" s="2" t="s">
        <v>651</v>
      </c>
      <c r="G1190" s="2" t="s">
        <v>4597</v>
      </c>
      <c r="H1190" s="2" t="s">
        <v>2422</v>
      </c>
      <c r="I1190" s="2" t="s">
        <v>2381</v>
      </c>
      <c r="J1190" s="2" t="s">
        <v>2466</v>
      </c>
      <c r="K1190" s="2" t="s">
        <v>249</v>
      </c>
      <c r="L1190" s="2" t="s">
        <v>2424</v>
      </c>
      <c r="M1190" s="2">
        <v>177.863415</v>
      </c>
      <c r="N1190" s="2">
        <v>-17.8979</v>
      </c>
    </row>
    <row r="1191" spans="1:14">
      <c r="A1191" s="2" t="s">
        <v>105</v>
      </c>
      <c r="B1191" s="2" t="s">
        <v>4650</v>
      </c>
      <c r="C1191" s="2" t="s">
        <v>4651</v>
      </c>
      <c r="D1191" s="2" t="s">
        <v>2408</v>
      </c>
      <c r="E1191" s="2" t="s">
        <v>623</v>
      </c>
      <c r="F1191" s="2" t="s">
        <v>126</v>
      </c>
      <c r="G1191" s="2" t="s">
        <v>4612</v>
      </c>
      <c r="H1191" s="2" t="s">
        <v>2422</v>
      </c>
      <c r="I1191" s="2" t="s">
        <v>2381</v>
      </c>
      <c r="J1191" s="2" t="s">
        <v>2466</v>
      </c>
      <c r="K1191" s="2" t="s">
        <v>249</v>
      </c>
      <c r="L1191" s="2" t="s">
        <v>2424</v>
      </c>
      <c r="M1191" s="2">
        <v>178.06839099999999</v>
      </c>
      <c r="N1191" s="2">
        <v>-17.713125000000002</v>
      </c>
    </row>
    <row r="1192" spans="1:14">
      <c r="A1192" s="2" t="s">
        <v>105</v>
      </c>
      <c r="B1192" s="2" t="s">
        <v>4652</v>
      </c>
      <c r="C1192" s="2" t="s">
        <v>4653</v>
      </c>
      <c r="D1192" s="2" t="s">
        <v>2408</v>
      </c>
      <c r="E1192" s="2" t="s">
        <v>623</v>
      </c>
      <c r="F1192" s="2" t="s">
        <v>648</v>
      </c>
      <c r="G1192" s="2" t="s">
        <v>4605</v>
      </c>
      <c r="H1192" s="2" t="s">
        <v>2422</v>
      </c>
      <c r="I1192" s="2" t="s">
        <v>2381</v>
      </c>
      <c r="J1192" s="2" t="s">
        <v>2466</v>
      </c>
      <c r="K1192" s="2" t="s">
        <v>249</v>
      </c>
      <c r="L1192" s="2" t="s">
        <v>2424</v>
      </c>
      <c r="M1192" s="2">
        <v>177.91999799999999</v>
      </c>
      <c r="N1192" s="2">
        <v>-17.809284000000002</v>
      </c>
    </row>
    <row r="1193" spans="1:14">
      <c r="A1193" s="2" t="s">
        <v>105</v>
      </c>
      <c r="B1193" s="2" t="s">
        <v>191</v>
      </c>
      <c r="C1193" s="2" t="s">
        <v>4654</v>
      </c>
      <c r="D1193" s="2" t="s">
        <v>2427</v>
      </c>
      <c r="E1193" s="2" t="s">
        <v>623</v>
      </c>
      <c r="F1193" s="2" t="s">
        <v>651</v>
      </c>
      <c r="G1193" s="2" t="s">
        <v>4597</v>
      </c>
      <c r="H1193" s="2" t="s">
        <v>2422</v>
      </c>
      <c r="I1193" s="2" t="s">
        <v>2381</v>
      </c>
      <c r="J1193" s="2" t="s">
        <v>2466</v>
      </c>
      <c r="K1193" s="2" t="s">
        <v>249</v>
      </c>
      <c r="L1193" s="2" t="s">
        <v>2424</v>
      </c>
      <c r="M1193" s="2">
        <v>177.89440999999999</v>
      </c>
      <c r="N1193" s="2">
        <v>-17.865608000000002</v>
      </c>
    </row>
    <row r="1194" spans="1:14">
      <c r="A1194" s="2" t="s">
        <v>105</v>
      </c>
      <c r="B1194" s="2" t="s">
        <v>4655</v>
      </c>
      <c r="C1194" s="2" t="s">
        <v>4656</v>
      </c>
      <c r="D1194" s="2" t="s">
        <v>2427</v>
      </c>
      <c r="E1194" s="2" t="s">
        <v>623</v>
      </c>
      <c r="F1194" s="2" t="s">
        <v>645</v>
      </c>
      <c r="G1194" s="2" t="s">
        <v>4594</v>
      </c>
      <c r="H1194" s="2" t="s">
        <v>2422</v>
      </c>
      <c r="I1194" s="2" t="s">
        <v>2381</v>
      </c>
      <c r="J1194" s="2" t="s">
        <v>2466</v>
      </c>
      <c r="K1194" s="2" t="s">
        <v>249</v>
      </c>
      <c r="L1194" s="2" t="s">
        <v>2424</v>
      </c>
      <c r="M1194" s="2">
        <v>177.785922</v>
      </c>
      <c r="N1194" s="2">
        <v>-17.904973999999999</v>
      </c>
    </row>
    <row r="1195" spans="1:14">
      <c r="A1195" s="2" t="s">
        <v>105</v>
      </c>
      <c r="B1195" s="2" t="s">
        <v>4657</v>
      </c>
      <c r="C1195" s="2" t="s">
        <v>4658</v>
      </c>
      <c r="D1195" s="2" t="s">
        <v>2408</v>
      </c>
      <c r="E1195" s="2" t="s">
        <v>623</v>
      </c>
      <c r="F1195" s="2" t="s">
        <v>645</v>
      </c>
      <c r="G1195" s="2" t="s">
        <v>4594</v>
      </c>
      <c r="H1195" s="2" t="s">
        <v>2422</v>
      </c>
      <c r="I1195" s="2" t="s">
        <v>2381</v>
      </c>
      <c r="J1195" s="2" t="s">
        <v>2466</v>
      </c>
      <c r="K1195" s="2" t="s">
        <v>249</v>
      </c>
      <c r="L1195" s="2" t="s">
        <v>2424</v>
      </c>
      <c r="M1195" s="2">
        <v>177.59875400000001</v>
      </c>
      <c r="N1195" s="2">
        <v>-17.863558999999999</v>
      </c>
    </row>
    <row r="1196" spans="1:14">
      <c r="A1196" s="2" t="s">
        <v>105</v>
      </c>
      <c r="B1196" s="2" t="s">
        <v>4659</v>
      </c>
      <c r="C1196" s="2" t="s">
        <v>4660</v>
      </c>
      <c r="D1196" s="2" t="s">
        <v>2408</v>
      </c>
      <c r="E1196" s="2" t="s">
        <v>623</v>
      </c>
      <c r="F1196" s="2" t="s">
        <v>126</v>
      </c>
      <c r="G1196" s="2" t="s">
        <v>4612</v>
      </c>
      <c r="H1196" s="2" t="s">
        <v>2422</v>
      </c>
      <c r="I1196" s="2" t="s">
        <v>2381</v>
      </c>
      <c r="J1196" s="2" t="s">
        <v>2466</v>
      </c>
      <c r="K1196" s="2" t="s">
        <v>249</v>
      </c>
      <c r="L1196" s="2" t="s">
        <v>2424</v>
      </c>
      <c r="M1196" s="2">
        <v>177.95387600000001</v>
      </c>
      <c r="N1196" s="2">
        <v>-17.739464000000002</v>
      </c>
    </row>
    <row r="1197" spans="1:14">
      <c r="A1197" s="2" t="s">
        <v>105</v>
      </c>
      <c r="B1197" s="2" t="s">
        <v>4661</v>
      </c>
      <c r="C1197" s="2" t="s">
        <v>4662</v>
      </c>
      <c r="D1197" s="2" t="s">
        <v>2427</v>
      </c>
      <c r="E1197" s="2" t="s">
        <v>623</v>
      </c>
      <c r="F1197" s="2" t="s">
        <v>651</v>
      </c>
      <c r="G1197" s="2" t="s">
        <v>4597</v>
      </c>
      <c r="H1197" s="2" t="s">
        <v>2422</v>
      </c>
      <c r="I1197" s="2" t="s">
        <v>2381</v>
      </c>
      <c r="J1197" s="2" t="s">
        <v>2466</v>
      </c>
      <c r="K1197" s="2" t="s">
        <v>249</v>
      </c>
      <c r="L1197" s="2" t="s">
        <v>2424</v>
      </c>
      <c r="M1197" s="2">
        <v>177.86956699999999</v>
      </c>
      <c r="N1197" s="2">
        <v>-17.889478</v>
      </c>
    </row>
    <row r="1198" spans="1:14">
      <c r="A1198" s="2" t="s">
        <v>105</v>
      </c>
      <c r="B1198" s="2" t="s">
        <v>4663</v>
      </c>
      <c r="C1198" s="2" t="s">
        <v>4664</v>
      </c>
      <c r="D1198" s="2" t="s">
        <v>2408</v>
      </c>
      <c r="E1198" s="2" t="s">
        <v>623</v>
      </c>
      <c r="F1198" s="2" t="s">
        <v>651</v>
      </c>
      <c r="G1198" s="2" t="s">
        <v>4597</v>
      </c>
      <c r="H1198" s="2" t="s">
        <v>2422</v>
      </c>
      <c r="I1198" s="2" t="s">
        <v>2381</v>
      </c>
      <c r="J1198" s="2" t="s">
        <v>2466</v>
      </c>
      <c r="K1198" s="2" t="s">
        <v>249</v>
      </c>
      <c r="L1198" s="2" t="s">
        <v>2424</v>
      </c>
      <c r="M1198" s="2">
        <v>177.807444</v>
      </c>
      <c r="N1198" s="2">
        <v>-17.874210000000001</v>
      </c>
    </row>
    <row r="1199" spans="1:14">
      <c r="A1199" s="2" t="s">
        <v>105</v>
      </c>
      <c r="B1199" s="2" t="s">
        <v>4665</v>
      </c>
      <c r="C1199" s="2" t="s">
        <v>4666</v>
      </c>
      <c r="D1199" s="2" t="s">
        <v>2427</v>
      </c>
      <c r="E1199" s="2" t="s">
        <v>623</v>
      </c>
      <c r="F1199" s="2" t="s">
        <v>645</v>
      </c>
      <c r="G1199" s="2" t="s">
        <v>4594</v>
      </c>
      <c r="H1199" s="2" t="s">
        <v>2422</v>
      </c>
      <c r="I1199" s="2" t="s">
        <v>2381</v>
      </c>
      <c r="J1199" s="2" t="s">
        <v>2466</v>
      </c>
      <c r="K1199" s="2" t="s">
        <v>249</v>
      </c>
      <c r="L1199" s="2" t="s">
        <v>2424</v>
      </c>
      <c r="M1199" s="2">
        <v>177.778671</v>
      </c>
      <c r="N1199" s="2">
        <v>-17.898982</v>
      </c>
    </row>
    <row r="1200" spans="1:14">
      <c r="A1200" s="2" t="s">
        <v>105</v>
      </c>
      <c r="B1200" s="2" t="s">
        <v>4667</v>
      </c>
      <c r="C1200" s="2" t="s">
        <v>4668</v>
      </c>
      <c r="D1200" s="2" t="s">
        <v>2408</v>
      </c>
      <c r="E1200" s="2" t="s">
        <v>623</v>
      </c>
      <c r="F1200" s="2" t="s">
        <v>648</v>
      </c>
      <c r="G1200" s="2" t="s">
        <v>4605</v>
      </c>
      <c r="H1200" s="2" t="s">
        <v>2422</v>
      </c>
      <c r="I1200" s="2" t="s">
        <v>2381</v>
      </c>
      <c r="J1200" s="2" t="s">
        <v>2466</v>
      </c>
      <c r="K1200" s="2" t="s">
        <v>249</v>
      </c>
      <c r="L1200" s="2" t="s">
        <v>2424</v>
      </c>
      <c r="M1200" s="2">
        <v>177.901453</v>
      </c>
      <c r="N1200" s="2">
        <v>-17.771139000000002</v>
      </c>
    </row>
    <row r="1201" spans="1:14">
      <c r="A1201" s="2" t="s">
        <v>105</v>
      </c>
      <c r="B1201" s="2" t="s">
        <v>4669</v>
      </c>
      <c r="C1201" s="2" t="s">
        <v>4670</v>
      </c>
      <c r="D1201" s="2" t="s">
        <v>2427</v>
      </c>
      <c r="E1201" s="2" t="s">
        <v>623</v>
      </c>
      <c r="F1201" s="2" t="s">
        <v>645</v>
      </c>
      <c r="G1201" s="2" t="s">
        <v>4594</v>
      </c>
      <c r="H1201" s="2" t="s">
        <v>2422</v>
      </c>
      <c r="I1201" s="2" t="s">
        <v>2381</v>
      </c>
      <c r="J1201" s="2" t="s">
        <v>2466</v>
      </c>
      <c r="K1201" s="2" t="s">
        <v>249</v>
      </c>
      <c r="L1201" s="2" t="s">
        <v>2424</v>
      </c>
      <c r="M1201" s="2">
        <v>177.629784</v>
      </c>
      <c r="N1201" s="2">
        <v>-17.951882999999999</v>
      </c>
    </row>
    <row r="1202" spans="1:14">
      <c r="A1202" s="2" t="s">
        <v>105</v>
      </c>
      <c r="B1202" s="2" t="s">
        <v>4671</v>
      </c>
      <c r="C1202" s="2" t="s">
        <v>4672</v>
      </c>
      <c r="D1202" s="2" t="s">
        <v>2427</v>
      </c>
      <c r="E1202" s="2" t="s">
        <v>623</v>
      </c>
      <c r="F1202" s="2" t="s">
        <v>651</v>
      </c>
      <c r="G1202" s="2" t="s">
        <v>4597</v>
      </c>
      <c r="H1202" s="2" t="s">
        <v>2422</v>
      </c>
      <c r="I1202" s="2" t="s">
        <v>2381</v>
      </c>
      <c r="J1202" s="2" t="s">
        <v>2466</v>
      </c>
      <c r="K1202" s="2" t="s">
        <v>249</v>
      </c>
      <c r="L1202" s="2" t="s">
        <v>2424</v>
      </c>
      <c r="M1202" s="2">
        <v>177.873076</v>
      </c>
      <c r="N1202" s="2">
        <v>-17.877942000000001</v>
      </c>
    </row>
    <row r="1203" spans="1:14">
      <c r="A1203" s="2" t="s">
        <v>105</v>
      </c>
      <c r="B1203" s="2" t="s">
        <v>4673</v>
      </c>
      <c r="C1203" s="2" t="s">
        <v>4674</v>
      </c>
      <c r="D1203" s="2" t="s">
        <v>2427</v>
      </c>
      <c r="E1203" s="2" t="s">
        <v>623</v>
      </c>
      <c r="F1203" s="2" t="s">
        <v>648</v>
      </c>
      <c r="G1203" s="2" t="s">
        <v>4605</v>
      </c>
      <c r="H1203" s="2" t="s">
        <v>2422</v>
      </c>
      <c r="I1203" s="2" t="s">
        <v>2381</v>
      </c>
      <c r="J1203" s="2" t="s">
        <v>2466</v>
      </c>
      <c r="K1203" s="2" t="s">
        <v>249</v>
      </c>
      <c r="L1203" s="2" t="s">
        <v>2424</v>
      </c>
      <c r="M1203" s="2">
        <v>177.83497700000001</v>
      </c>
      <c r="N1203" s="2">
        <v>-17.797955000000002</v>
      </c>
    </row>
    <row r="1204" spans="1:14">
      <c r="A1204" s="2" t="s">
        <v>105</v>
      </c>
      <c r="B1204" s="2" t="s">
        <v>4675</v>
      </c>
      <c r="C1204" s="2" t="s">
        <v>4676</v>
      </c>
      <c r="D1204" s="2" t="s">
        <v>2427</v>
      </c>
      <c r="E1204" s="2" t="s">
        <v>623</v>
      </c>
      <c r="F1204" s="2" t="s">
        <v>645</v>
      </c>
      <c r="G1204" s="2" t="s">
        <v>4594</v>
      </c>
      <c r="H1204" s="2" t="s">
        <v>2422</v>
      </c>
      <c r="I1204" s="2" t="s">
        <v>2381</v>
      </c>
      <c r="J1204" s="2" t="s">
        <v>2466</v>
      </c>
      <c r="K1204" s="2" t="s">
        <v>249</v>
      </c>
      <c r="L1204" s="2" t="s">
        <v>2424</v>
      </c>
      <c r="M1204" s="2">
        <v>177.715394</v>
      </c>
      <c r="N1204" s="2">
        <v>-17.840681</v>
      </c>
    </row>
    <row r="1205" spans="1:14">
      <c r="A1205" s="2" t="s">
        <v>105</v>
      </c>
      <c r="B1205" s="2" t="s">
        <v>4677</v>
      </c>
      <c r="C1205" s="2" t="s">
        <v>4678</v>
      </c>
      <c r="D1205" s="2" t="s">
        <v>2427</v>
      </c>
      <c r="E1205" s="2" t="s">
        <v>623</v>
      </c>
      <c r="F1205" s="2" t="s">
        <v>645</v>
      </c>
      <c r="G1205" s="2" t="s">
        <v>4594</v>
      </c>
      <c r="H1205" s="2" t="s">
        <v>2422</v>
      </c>
      <c r="I1205" s="2" t="s">
        <v>2381</v>
      </c>
      <c r="J1205" s="2" t="s">
        <v>2466</v>
      </c>
      <c r="K1205" s="2" t="s">
        <v>249</v>
      </c>
      <c r="L1205" s="2" t="s">
        <v>2424</v>
      </c>
      <c r="M1205" s="2">
        <v>177.80300199999999</v>
      </c>
      <c r="N1205" s="2">
        <v>-17.885216</v>
      </c>
    </row>
    <row r="1206" spans="1:14">
      <c r="A1206" s="2" t="s">
        <v>105</v>
      </c>
      <c r="B1206" s="2" t="s">
        <v>4679</v>
      </c>
      <c r="C1206" s="2" t="s">
        <v>4680</v>
      </c>
      <c r="D1206" s="2" t="s">
        <v>2427</v>
      </c>
      <c r="E1206" s="2" t="s">
        <v>623</v>
      </c>
      <c r="F1206" s="2" t="s">
        <v>645</v>
      </c>
      <c r="G1206" s="2" t="s">
        <v>4594</v>
      </c>
      <c r="H1206" s="2" t="s">
        <v>2422</v>
      </c>
      <c r="I1206" s="2" t="s">
        <v>2381</v>
      </c>
      <c r="J1206" s="2" t="s">
        <v>2466</v>
      </c>
      <c r="K1206" s="2" t="s">
        <v>249</v>
      </c>
      <c r="L1206" s="2" t="s">
        <v>2424</v>
      </c>
      <c r="M1206" s="2">
        <v>177.77483599999999</v>
      </c>
      <c r="N1206" s="2">
        <v>-17.915780000000002</v>
      </c>
    </row>
    <row r="1207" spans="1:14">
      <c r="A1207" s="2" t="s">
        <v>96</v>
      </c>
      <c r="B1207" s="2" t="s">
        <v>4681</v>
      </c>
      <c r="C1207" s="2" t="s">
        <v>4682</v>
      </c>
      <c r="D1207" s="2" t="s">
        <v>2427</v>
      </c>
      <c r="E1207" s="2" t="s">
        <v>552</v>
      </c>
      <c r="F1207" s="2" t="s">
        <v>669</v>
      </c>
      <c r="G1207" s="2" t="s">
        <v>4683</v>
      </c>
      <c r="H1207" s="2" t="s">
        <v>2422</v>
      </c>
      <c r="I1207" s="2" t="s">
        <v>33</v>
      </c>
      <c r="J1207" s="2" t="s">
        <v>2423</v>
      </c>
      <c r="K1207" s="2" t="s">
        <v>249</v>
      </c>
      <c r="L1207" s="2" t="s">
        <v>2424</v>
      </c>
      <c r="M1207" s="2">
        <v>177.69369800000001</v>
      </c>
      <c r="N1207" s="2">
        <v>-17.766203999999998</v>
      </c>
    </row>
    <row r="1208" spans="1:14">
      <c r="A1208" s="2" t="s">
        <v>96</v>
      </c>
      <c r="B1208" s="2" t="s">
        <v>4684</v>
      </c>
      <c r="C1208" s="2" t="s">
        <v>4685</v>
      </c>
      <c r="D1208" s="2" t="s">
        <v>2427</v>
      </c>
      <c r="E1208" s="2" t="s">
        <v>552</v>
      </c>
      <c r="F1208" s="2" t="s">
        <v>189</v>
      </c>
      <c r="G1208" s="2" t="s">
        <v>4686</v>
      </c>
      <c r="H1208" s="2" t="s">
        <v>2422</v>
      </c>
      <c r="I1208" s="2" t="s">
        <v>33</v>
      </c>
      <c r="J1208" s="2" t="s">
        <v>2423</v>
      </c>
      <c r="K1208" s="2" t="s">
        <v>249</v>
      </c>
      <c r="L1208" s="2" t="s">
        <v>2424</v>
      </c>
      <c r="M1208" s="2">
        <v>177.55352400000001</v>
      </c>
      <c r="N1208" s="2">
        <v>-17.950645000000002</v>
      </c>
    </row>
    <row r="1209" spans="1:14">
      <c r="A1209" s="2" t="s">
        <v>96</v>
      </c>
      <c r="B1209" s="2" t="s">
        <v>4687</v>
      </c>
      <c r="C1209" s="2" t="s">
        <v>4688</v>
      </c>
      <c r="D1209" s="2" t="s">
        <v>2427</v>
      </c>
      <c r="E1209" s="2" t="s">
        <v>552</v>
      </c>
      <c r="F1209" s="2" t="s">
        <v>669</v>
      </c>
      <c r="G1209" s="2" t="s">
        <v>4683</v>
      </c>
      <c r="H1209" s="2" t="s">
        <v>2422</v>
      </c>
      <c r="I1209" s="2" t="s">
        <v>33</v>
      </c>
      <c r="J1209" s="2" t="s">
        <v>2423</v>
      </c>
      <c r="K1209" s="2" t="s">
        <v>249</v>
      </c>
      <c r="L1209" s="2" t="s">
        <v>2424</v>
      </c>
      <c r="M1209" s="2">
        <v>177.63396299999999</v>
      </c>
      <c r="N1209" s="2">
        <v>-17.787033000000001</v>
      </c>
    </row>
    <row r="1210" spans="1:14">
      <c r="A1210" s="2" t="s">
        <v>96</v>
      </c>
      <c r="B1210" s="2" t="s">
        <v>4689</v>
      </c>
      <c r="C1210" s="2" t="s">
        <v>4690</v>
      </c>
      <c r="D1210" s="2" t="s">
        <v>2427</v>
      </c>
      <c r="E1210" s="2" t="s">
        <v>552</v>
      </c>
      <c r="F1210" s="2" t="s">
        <v>96</v>
      </c>
      <c r="G1210" s="2" t="s">
        <v>4691</v>
      </c>
      <c r="H1210" s="2" t="s">
        <v>2422</v>
      </c>
      <c r="I1210" s="2" t="s">
        <v>33</v>
      </c>
      <c r="J1210" s="2" t="s">
        <v>2423</v>
      </c>
      <c r="K1210" s="2" t="s">
        <v>249</v>
      </c>
      <c r="L1210" s="2" t="s">
        <v>2424</v>
      </c>
      <c r="M1210" s="2">
        <v>177.430351</v>
      </c>
      <c r="N1210" s="2">
        <v>-17.803272</v>
      </c>
    </row>
    <row r="1211" spans="1:14">
      <c r="A1211" s="2" t="s">
        <v>96</v>
      </c>
      <c r="B1211" s="2" t="s">
        <v>4692</v>
      </c>
      <c r="C1211" s="2" t="s">
        <v>4693</v>
      </c>
      <c r="D1211" s="2" t="s">
        <v>2427</v>
      </c>
      <c r="E1211" s="2" t="s">
        <v>552</v>
      </c>
      <c r="F1211" s="2" t="s">
        <v>189</v>
      </c>
      <c r="G1211" s="2" t="s">
        <v>4686</v>
      </c>
      <c r="H1211" s="2" t="s">
        <v>2422</v>
      </c>
      <c r="I1211" s="2" t="s">
        <v>33</v>
      </c>
      <c r="J1211" s="2" t="s">
        <v>2423</v>
      </c>
      <c r="K1211" s="2" t="s">
        <v>249</v>
      </c>
      <c r="L1211" s="2" t="s">
        <v>2424</v>
      </c>
      <c r="M1211" s="2">
        <v>177.457674</v>
      </c>
      <c r="N1211" s="2">
        <v>-17.952807</v>
      </c>
    </row>
    <row r="1212" spans="1:14">
      <c r="A1212" s="2" t="s">
        <v>96</v>
      </c>
      <c r="B1212" s="2" t="s">
        <v>4694</v>
      </c>
      <c r="C1212" s="2" t="s">
        <v>4695</v>
      </c>
      <c r="D1212" s="2" t="s">
        <v>2427</v>
      </c>
      <c r="E1212" s="2" t="s">
        <v>552</v>
      </c>
      <c r="F1212" s="2" t="s">
        <v>189</v>
      </c>
      <c r="G1212" s="2" t="s">
        <v>4686</v>
      </c>
      <c r="H1212" s="2" t="s">
        <v>2422</v>
      </c>
      <c r="I1212" s="2" t="s">
        <v>33</v>
      </c>
      <c r="J1212" s="2" t="s">
        <v>2423</v>
      </c>
      <c r="K1212" s="2" t="s">
        <v>249</v>
      </c>
      <c r="L1212" s="2" t="s">
        <v>2424</v>
      </c>
      <c r="M1212" s="2">
        <v>177.40117799999999</v>
      </c>
      <c r="N1212" s="2">
        <v>-17.919978</v>
      </c>
    </row>
    <row r="1213" spans="1:14">
      <c r="A1213" s="2" t="s">
        <v>96</v>
      </c>
      <c r="B1213" s="2" t="s">
        <v>4694</v>
      </c>
      <c r="C1213" s="2" t="s">
        <v>4696</v>
      </c>
      <c r="D1213" s="2" t="s">
        <v>2427</v>
      </c>
      <c r="E1213" s="2" t="s">
        <v>552</v>
      </c>
      <c r="F1213" s="2" t="s">
        <v>189</v>
      </c>
      <c r="G1213" s="2" t="s">
        <v>4686</v>
      </c>
      <c r="H1213" s="2" t="s">
        <v>2422</v>
      </c>
      <c r="I1213" s="2" t="s">
        <v>33</v>
      </c>
      <c r="J1213" s="2" t="s">
        <v>2423</v>
      </c>
      <c r="K1213" s="2" t="s">
        <v>249</v>
      </c>
      <c r="L1213" s="2" t="s">
        <v>2424</v>
      </c>
      <c r="M1213" s="2">
        <v>177.40117799999999</v>
      </c>
      <c r="N1213" s="2">
        <v>-17.919978</v>
      </c>
    </row>
    <row r="1214" spans="1:14">
      <c r="A1214" s="2" t="s">
        <v>96</v>
      </c>
      <c r="B1214" s="2" t="s">
        <v>4697</v>
      </c>
      <c r="C1214" s="2" t="s">
        <v>4698</v>
      </c>
      <c r="D1214" s="2" t="s">
        <v>2408</v>
      </c>
      <c r="E1214" s="2" t="s">
        <v>552</v>
      </c>
      <c r="F1214" s="2" t="s">
        <v>669</v>
      </c>
      <c r="G1214" s="2" t="s">
        <v>4683</v>
      </c>
      <c r="H1214" s="2" t="s">
        <v>2422</v>
      </c>
      <c r="I1214" s="2" t="s">
        <v>33</v>
      </c>
      <c r="J1214" s="2" t="s">
        <v>2423</v>
      </c>
      <c r="K1214" s="2" t="s">
        <v>249</v>
      </c>
      <c r="L1214" s="2" t="s">
        <v>2424</v>
      </c>
      <c r="M1214" s="2">
        <v>177.54201800000001</v>
      </c>
      <c r="N1214" s="2">
        <v>-17.741795</v>
      </c>
    </row>
    <row r="1215" spans="1:14">
      <c r="A1215" s="2" t="s">
        <v>96</v>
      </c>
      <c r="B1215" s="2" t="s">
        <v>4699</v>
      </c>
      <c r="C1215" s="2" t="s">
        <v>4700</v>
      </c>
      <c r="D1215" s="2" t="s">
        <v>2408</v>
      </c>
      <c r="E1215" s="2" t="s">
        <v>552</v>
      </c>
      <c r="F1215" s="2" t="s">
        <v>96</v>
      </c>
      <c r="G1215" s="2" t="s">
        <v>4691</v>
      </c>
      <c r="H1215" s="2" t="s">
        <v>2422</v>
      </c>
      <c r="I1215" s="2" t="s">
        <v>33</v>
      </c>
      <c r="J1215" s="2" t="s">
        <v>2423</v>
      </c>
      <c r="K1215" s="2" t="s">
        <v>249</v>
      </c>
      <c r="L1215" s="2" t="s">
        <v>2424</v>
      </c>
      <c r="M1215" s="2">
        <v>177.494631</v>
      </c>
      <c r="N1215" s="2">
        <v>-17.812393</v>
      </c>
    </row>
    <row r="1216" spans="1:14">
      <c r="A1216" s="2" t="s">
        <v>96</v>
      </c>
      <c r="B1216" s="2" t="s">
        <v>2499</v>
      </c>
      <c r="C1216" s="2" t="s">
        <v>4701</v>
      </c>
      <c r="D1216" s="2" t="s">
        <v>2408</v>
      </c>
      <c r="E1216" s="2" t="s">
        <v>552</v>
      </c>
      <c r="F1216" s="2" t="s">
        <v>189</v>
      </c>
      <c r="G1216" s="2" t="s">
        <v>4686</v>
      </c>
      <c r="H1216" s="2" t="s">
        <v>2422</v>
      </c>
      <c r="I1216" s="2" t="s">
        <v>33</v>
      </c>
      <c r="J1216" s="2" t="s">
        <v>2423</v>
      </c>
      <c r="K1216" s="2" t="s">
        <v>249</v>
      </c>
      <c r="L1216" s="2" t="s">
        <v>2424</v>
      </c>
      <c r="M1216" s="2">
        <v>177.54597699999999</v>
      </c>
      <c r="N1216" s="2">
        <v>-17.96865</v>
      </c>
    </row>
    <row r="1217" spans="1:14">
      <c r="A1217" s="2" t="s">
        <v>96</v>
      </c>
      <c r="B1217" s="2" t="s">
        <v>217</v>
      </c>
      <c r="C1217" s="2" t="s">
        <v>4702</v>
      </c>
      <c r="D1217" s="2" t="s">
        <v>2408</v>
      </c>
      <c r="E1217" s="2" t="s">
        <v>552</v>
      </c>
      <c r="F1217" s="2" t="s">
        <v>669</v>
      </c>
      <c r="G1217" s="2" t="s">
        <v>4683</v>
      </c>
      <c r="H1217" s="2" t="s">
        <v>2422</v>
      </c>
      <c r="I1217" s="2" t="s">
        <v>33</v>
      </c>
      <c r="J1217" s="2" t="s">
        <v>2423</v>
      </c>
      <c r="K1217" s="2" t="s">
        <v>249</v>
      </c>
      <c r="L1217" s="2" t="s">
        <v>2424</v>
      </c>
      <c r="M1217" s="2">
        <v>177.66647900000001</v>
      </c>
      <c r="N1217" s="2">
        <v>-17.772394999999999</v>
      </c>
    </row>
    <row r="1218" spans="1:14">
      <c r="A1218" s="2" t="s">
        <v>96</v>
      </c>
      <c r="B1218" s="2" t="s">
        <v>4703</v>
      </c>
      <c r="C1218" s="2" t="s">
        <v>4704</v>
      </c>
      <c r="D1218" s="2" t="s">
        <v>2427</v>
      </c>
      <c r="E1218" s="2" t="s">
        <v>552</v>
      </c>
      <c r="F1218" s="2" t="s">
        <v>669</v>
      </c>
      <c r="G1218" s="2" t="s">
        <v>4683</v>
      </c>
      <c r="H1218" s="2" t="s">
        <v>2422</v>
      </c>
      <c r="I1218" s="2" t="s">
        <v>33</v>
      </c>
      <c r="J1218" s="2" t="s">
        <v>2423</v>
      </c>
      <c r="K1218" s="2" t="s">
        <v>249</v>
      </c>
      <c r="L1218" s="2" t="s">
        <v>2424</v>
      </c>
      <c r="M1218" s="2">
        <v>177.70376099999999</v>
      </c>
      <c r="N1218" s="2">
        <v>-17.753260999999998</v>
      </c>
    </row>
    <row r="1219" spans="1:14">
      <c r="A1219" s="2" t="s">
        <v>96</v>
      </c>
      <c r="B1219" s="2" t="s">
        <v>96</v>
      </c>
      <c r="C1219" s="2" t="s">
        <v>4705</v>
      </c>
      <c r="D1219" s="2" t="s">
        <v>2408</v>
      </c>
      <c r="E1219" s="2" t="s">
        <v>552</v>
      </c>
      <c r="F1219" s="2" t="s">
        <v>96</v>
      </c>
      <c r="G1219" s="2" t="s">
        <v>4691</v>
      </c>
      <c r="H1219" s="2" t="s">
        <v>2422</v>
      </c>
      <c r="I1219" s="2" t="s">
        <v>33</v>
      </c>
      <c r="J1219" s="2" t="s">
        <v>2423</v>
      </c>
      <c r="K1219" s="2" t="s">
        <v>249</v>
      </c>
      <c r="L1219" s="2" t="s">
        <v>2424</v>
      </c>
      <c r="M1219" s="2">
        <v>177.431828</v>
      </c>
      <c r="N1219" s="2">
        <v>-17.807714000000001</v>
      </c>
    </row>
    <row r="1220" spans="1:14">
      <c r="A1220" s="2" t="s">
        <v>96</v>
      </c>
      <c r="B1220" s="2" t="s">
        <v>96</v>
      </c>
      <c r="C1220" s="2" t="s">
        <v>4706</v>
      </c>
      <c r="D1220" s="2" t="s">
        <v>2408</v>
      </c>
      <c r="E1220" s="2" t="s">
        <v>552</v>
      </c>
      <c r="F1220" s="2" t="s">
        <v>96</v>
      </c>
      <c r="G1220" s="2" t="s">
        <v>4691</v>
      </c>
      <c r="H1220" s="2" t="s">
        <v>2422</v>
      </c>
      <c r="I1220" s="2" t="s">
        <v>33</v>
      </c>
      <c r="J1220" s="2" t="s">
        <v>2423</v>
      </c>
      <c r="K1220" s="2" t="s">
        <v>249</v>
      </c>
      <c r="L1220" s="2" t="s">
        <v>2424</v>
      </c>
      <c r="M1220" s="2">
        <v>177.43407099999999</v>
      </c>
      <c r="N1220" s="2">
        <v>-17.813371</v>
      </c>
    </row>
    <row r="1221" spans="1:14">
      <c r="A1221" s="2" t="s">
        <v>96</v>
      </c>
      <c r="B1221" s="2" t="s">
        <v>4707</v>
      </c>
      <c r="C1221" s="2" t="s">
        <v>4708</v>
      </c>
      <c r="D1221" s="2" t="s">
        <v>2408</v>
      </c>
      <c r="E1221" s="2" t="s">
        <v>552</v>
      </c>
      <c r="F1221" s="2" t="s">
        <v>189</v>
      </c>
      <c r="G1221" s="2" t="s">
        <v>4686</v>
      </c>
      <c r="H1221" s="2" t="s">
        <v>2422</v>
      </c>
      <c r="I1221" s="2" t="s">
        <v>33</v>
      </c>
      <c r="J1221" s="2" t="s">
        <v>2423</v>
      </c>
      <c r="K1221" s="2" t="s">
        <v>249</v>
      </c>
      <c r="L1221" s="2" t="s">
        <v>2424</v>
      </c>
      <c r="M1221" s="2">
        <v>177.435508</v>
      </c>
      <c r="N1221" s="2">
        <v>-17.929041000000002</v>
      </c>
    </row>
    <row r="1222" spans="1:14">
      <c r="A1222" s="2" t="s">
        <v>96</v>
      </c>
      <c r="B1222" s="2" t="s">
        <v>4709</v>
      </c>
      <c r="C1222" s="2" t="s">
        <v>4710</v>
      </c>
      <c r="D1222" s="2" t="s">
        <v>2427</v>
      </c>
      <c r="E1222" s="2" t="s">
        <v>552</v>
      </c>
      <c r="F1222" s="2" t="s">
        <v>96</v>
      </c>
      <c r="G1222" s="2" t="s">
        <v>4691</v>
      </c>
      <c r="H1222" s="2" t="s">
        <v>2422</v>
      </c>
      <c r="I1222" s="2" t="s">
        <v>33</v>
      </c>
      <c r="J1222" s="2" t="s">
        <v>2423</v>
      </c>
      <c r="K1222" s="2" t="s">
        <v>249</v>
      </c>
      <c r="L1222" s="2" t="s">
        <v>2424</v>
      </c>
      <c r="M1222" s="2">
        <v>177.49397999999999</v>
      </c>
      <c r="N1222" s="2">
        <v>-17.834481</v>
      </c>
    </row>
    <row r="1223" spans="1:14">
      <c r="A1223" s="2" t="s">
        <v>96</v>
      </c>
      <c r="B1223" s="2" t="s">
        <v>4711</v>
      </c>
      <c r="C1223" s="2" t="s">
        <v>4712</v>
      </c>
      <c r="D1223" s="2" t="s">
        <v>2408</v>
      </c>
      <c r="E1223" s="2" t="s">
        <v>552</v>
      </c>
      <c r="F1223" s="2" t="s">
        <v>189</v>
      </c>
      <c r="G1223" s="2" t="s">
        <v>4686</v>
      </c>
      <c r="H1223" s="2" t="s">
        <v>2422</v>
      </c>
      <c r="I1223" s="2" t="s">
        <v>33</v>
      </c>
      <c r="J1223" s="2" t="s">
        <v>2423</v>
      </c>
      <c r="K1223" s="2" t="s">
        <v>249</v>
      </c>
      <c r="L1223" s="2" t="s">
        <v>2424</v>
      </c>
      <c r="M1223" s="2">
        <v>177.54585900000001</v>
      </c>
      <c r="N1223" s="2">
        <v>-17.963228999999998</v>
      </c>
    </row>
    <row r="1224" spans="1:14">
      <c r="A1224" s="2" t="s">
        <v>96</v>
      </c>
      <c r="B1224" s="2" t="s">
        <v>4713</v>
      </c>
      <c r="C1224" s="2" t="s">
        <v>4714</v>
      </c>
      <c r="D1224" s="2" t="s">
        <v>2427</v>
      </c>
      <c r="E1224" s="2" t="s">
        <v>552</v>
      </c>
      <c r="F1224" s="2" t="s">
        <v>669</v>
      </c>
      <c r="G1224" s="2" t="s">
        <v>4683</v>
      </c>
      <c r="H1224" s="2" t="s">
        <v>2422</v>
      </c>
      <c r="I1224" s="2" t="s">
        <v>33</v>
      </c>
      <c r="J1224" s="2" t="s">
        <v>2423</v>
      </c>
      <c r="K1224" s="2" t="s">
        <v>249</v>
      </c>
      <c r="L1224" s="2" t="s">
        <v>2424</v>
      </c>
      <c r="M1224" s="2">
        <v>177.63585800000001</v>
      </c>
      <c r="N1224" s="2">
        <v>-17.775168000000001</v>
      </c>
    </row>
    <row r="1225" spans="1:14">
      <c r="A1225" s="2" t="s">
        <v>96</v>
      </c>
      <c r="B1225" s="2" t="s">
        <v>4715</v>
      </c>
      <c r="C1225" s="2" t="s">
        <v>4716</v>
      </c>
      <c r="D1225" s="2" t="s">
        <v>2427</v>
      </c>
      <c r="E1225" s="2" t="s">
        <v>552</v>
      </c>
      <c r="F1225" s="2" t="s">
        <v>96</v>
      </c>
      <c r="G1225" s="2" t="s">
        <v>4691</v>
      </c>
      <c r="H1225" s="2" t="s">
        <v>2422</v>
      </c>
      <c r="I1225" s="2" t="s">
        <v>33</v>
      </c>
      <c r="J1225" s="2" t="s">
        <v>2423</v>
      </c>
      <c r="K1225" s="2" t="s">
        <v>249</v>
      </c>
      <c r="L1225" s="2" t="s">
        <v>2424</v>
      </c>
      <c r="M1225" s="2">
        <v>177.45925800000001</v>
      </c>
      <c r="N1225" s="2">
        <v>-17.828123999999999</v>
      </c>
    </row>
    <row r="1226" spans="1:14">
      <c r="A1226" s="2" t="s">
        <v>96</v>
      </c>
      <c r="B1226" s="2" t="s">
        <v>226</v>
      </c>
      <c r="C1226" s="2" t="s">
        <v>4717</v>
      </c>
      <c r="D1226" s="2" t="s">
        <v>2408</v>
      </c>
      <c r="E1226" s="2" t="s">
        <v>552</v>
      </c>
      <c r="F1226" s="2" t="s">
        <v>669</v>
      </c>
      <c r="G1226" s="2" t="s">
        <v>4683</v>
      </c>
      <c r="H1226" s="2" t="s">
        <v>2422</v>
      </c>
      <c r="I1226" s="2" t="s">
        <v>33</v>
      </c>
      <c r="J1226" s="2" t="s">
        <v>2423</v>
      </c>
      <c r="K1226" s="2" t="s">
        <v>249</v>
      </c>
      <c r="L1226" s="2" t="s">
        <v>2424</v>
      </c>
      <c r="M1226" s="2">
        <v>177.588763</v>
      </c>
      <c r="N1226" s="2">
        <v>-17.787735000000001</v>
      </c>
    </row>
    <row r="1227" spans="1:14">
      <c r="A1227" s="2" t="s">
        <v>96</v>
      </c>
      <c r="B1227" s="2" t="s">
        <v>4718</v>
      </c>
      <c r="C1227" s="2" t="s">
        <v>4719</v>
      </c>
      <c r="D1227" s="2" t="s">
        <v>2427</v>
      </c>
      <c r="E1227" s="2" t="s">
        <v>552</v>
      </c>
      <c r="F1227" s="2" t="s">
        <v>669</v>
      </c>
      <c r="G1227" s="2" t="s">
        <v>4683</v>
      </c>
      <c r="H1227" s="2" t="s">
        <v>2422</v>
      </c>
      <c r="I1227" s="2" t="s">
        <v>33</v>
      </c>
      <c r="J1227" s="2" t="s">
        <v>2423</v>
      </c>
      <c r="K1227" s="2" t="s">
        <v>249</v>
      </c>
      <c r="L1227" s="2" t="s">
        <v>2424</v>
      </c>
      <c r="M1227" s="2">
        <v>177.64403100000001</v>
      </c>
      <c r="N1227" s="2">
        <v>-17.783563999999998</v>
      </c>
    </row>
    <row r="1228" spans="1:14">
      <c r="A1228" s="2" t="s">
        <v>96</v>
      </c>
      <c r="B1228" s="2" t="s">
        <v>4720</v>
      </c>
      <c r="C1228" s="2" t="s">
        <v>4721</v>
      </c>
      <c r="D1228" s="2" t="s">
        <v>2408</v>
      </c>
      <c r="E1228" s="2" t="s">
        <v>552</v>
      </c>
      <c r="F1228" s="2" t="s">
        <v>189</v>
      </c>
      <c r="G1228" s="2" t="s">
        <v>4686</v>
      </c>
      <c r="H1228" s="2" t="s">
        <v>2422</v>
      </c>
      <c r="I1228" s="2" t="s">
        <v>33</v>
      </c>
      <c r="J1228" s="2" t="s">
        <v>2423</v>
      </c>
      <c r="K1228" s="2" t="s">
        <v>249</v>
      </c>
      <c r="L1228" s="2" t="s">
        <v>2424</v>
      </c>
      <c r="M1228" s="2">
        <v>177.45745500000001</v>
      </c>
      <c r="N1228" s="2">
        <v>-17.938241999999999</v>
      </c>
    </row>
    <row r="1229" spans="1:14">
      <c r="A1229" s="2" t="s">
        <v>96</v>
      </c>
      <c r="B1229" s="2" t="s">
        <v>4663</v>
      </c>
      <c r="C1229" s="2" t="s">
        <v>4722</v>
      </c>
      <c r="D1229" s="2" t="s">
        <v>2427</v>
      </c>
      <c r="E1229" s="2" t="s">
        <v>552</v>
      </c>
      <c r="F1229" s="2" t="s">
        <v>669</v>
      </c>
      <c r="G1229" s="2" t="s">
        <v>4683</v>
      </c>
      <c r="H1229" s="2" t="s">
        <v>2422</v>
      </c>
      <c r="I1229" s="2" t="s">
        <v>33</v>
      </c>
      <c r="J1229" s="2" t="s">
        <v>2423</v>
      </c>
      <c r="K1229" s="2" t="s">
        <v>249</v>
      </c>
      <c r="L1229" s="2" t="s">
        <v>2424</v>
      </c>
      <c r="M1229" s="2">
        <v>177.65828500000001</v>
      </c>
      <c r="N1229" s="2">
        <v>-17.775991000000001</v>
      </c>
    </row>
    <row r="1230" spans="1:14">
      <c r="A1230" s="2" t="s">
        <v>96</v>
      </c>
      <c r="B1230" s="2" t="s">
        <v>4723</v>
      </c>
      <c r="C1230" s="2" t="s">
        <v>4724</v>
      </c>
      <c r="D1230" s="2" t="s">
        <v>2427</v>
      </c>
      <c r="E1230" s="2" t="s">
        <v>552</v>
      </c>
      <c r="F1230" s="2" t="s">
        <v>669</v>
      </c>
      <c r="G1230" s="2" t="s">
        <v>4683</v>
      </c>
      <c r="H1230" s="2" t="s">
        <v>2422</v>
      </c>
      <c r="I1230" s="2" t="s">
        <v>33</v>
      </c>
      <c r="J1230" s="2" t="s">
        <v>2423</v>
      </c>
      <c r="K1230" s="2" t="s">
        <v>249</v>
      </c>
      <c r="L1230" s="2" t="s">
        <v>2424</v>
      </c>
      <c r="M1230" s="2">
        <v>177.65896100000001</v>
      </c>
      <c r="N1230" s="2">
        <v>-17.794505000000001</v>
      </c>
    </row>
    <row r="1231" spans="1:14">
      <c r="A1231" s="2" t="s">
        <v>96</v>
      </c>
      <c r="B1231" s="2" t="s">
        <v>4725</v>
      </c>
      <c r="C1231" s="2" t="s">
        <v>4726</v>
      </c>
      <c r="D1231" s="2" t="s">
        <v>2408</v>
      </c>
      <c r="E1231" s="2" t="s">
        <v>552</v>
      </c>
      <c r="F1231" s="2" t="s">
        <v>96</v>
      </c>
      <c r="G1231" s="2" t="s">
        <v>4691</v>
      </c>
      <c r="H1231" s="2" t="s">
        <v>2422</v>
      </c>
      <c r="I1231" s="2" t="s">
        <v>33</v>
      </c>
      <c r="J1231" s="2" t="s">
        <v>2423</v>
      </c>
      <c r="K1231" s="2" t="s">
        <v>249</v>
      </c>
      <c r="L1231" s="2" t="s">
        <v>2424</v>
      </c>
      <c r="M1231" s="2">
        <v>177.44153499999999</v>
      </c>
      <c r="N1231" s="2">
        <v>-17.817554000000001</v>
      </c>
    </row>
    <row r="1232" spans="1:14">
      <c r="A1232" s="2" t="s">
        <v>96</v>
      </c>
      <c r="B1232" s="2" t="s">
        <v>4727</v>
      </c>
      <c r="C1232" s="2" t="s">
        <v>4728</v>
      </c>
      <c r="D1232" s="2" t="s">
        <v>2408</v>
      </c>
      <c r="E1232" s="2" t="s">
        <v>552</v>
      </c>
      <c r="F1232" s="2" t="s">
        <v>189</v>
      </c>
      <c r="G1232" s="2" t="s">
        <v>4686</v>
      </c>
      <c r="H1232" s="2" t="s">
        <v>2422</v>
      </c>
      <c r="I1232" s="2" t="s">
        <v>33</v>
      </c>
      <c r="J1232" s="2" t="s">
        <v>2423</v>
      </c>
      <c r="K1232" s="2" t="s">
        <v>249</v>
      </c>
      <c r="L1232" s="2" t="s">
        <v>2424</v>
      </c>
      <c r="M1232" s="2">
        <v>177.48765800000001</v>
      </c>
      <c r="N1232" s="2">
        <v>-17.945903000000001</v>
      </c>
    </row>
    <row r="1233" spans="1:14">
      <c r="A1233" s="2" t="s">
        <v>96</v>
      </c>
      <c r="B1233" s="2" t="s">
        <v>4729</v>
      </c>
      <c r="C1233" s="2" t="s">
        <v>4730</v>
      </c>
      <c r="D1233" s="2" t="s">
        <v>2427</v>
      </c>
      <c r="E1233" s="2" t="s">
        <v>552</v>
      </c>
      <c r="F1233" s="2" t="s">
        <v>669</v>
      </c>
      <c r="G1233" s="2" t="s">
        <v>4683</v>
      </c>
      <c r="H1233" s="2" t="s">
        <v>2422</v>
      </c>
      <c r="I1233" s="2" t="s">
        <v>33</v>
      </c>
      <c r="J1233" s="2" t="s">
        <v>2423</v>
      </c>
      <c r="K1233" s="2" t="s">
        <v>249</v>
      </c>
      <c r="L1233" s="2" t="s">
        <v>2424</v>
      </c>
      <c r="M1233" s="2">
        <v>177.66517099999999</v>
      </c>
      <c r="N1233" s="2">
        <v>-17.777888999999998</v>
      </c>
    </row>
    <row r="1234" spans="1:14">
      <c r="A1234" s="2" t="s">
        <v>96</v>
      </c>
      <c r="B1234" s="2" t="s">
        <v>4731</v>
      </c>
      <c r="C1234" s="2" t="s">
        <v>4732</v>
      </c>
      <c r="D1234" s="2" t="s">
        <v>2427</v>
      </c>
      <c r="E1234" s="2" t="s">
        <v>552</v>
      </c>
      <c r="F1234" s="2" t="s">
        <v>96</v>
      </c>
      <c r="G1234" s="2" t="s">
        <v>4691</v>
      </c>
      <c r="H1234" s="2" t="s">
        <v>2422</v>
      </c>
      <c r="I1234" s="2" t="s">
        <v>33</v>
      </c>
      <c r="J1234" s="2" t="s">
        <v>2423</v>
      </c>
      <c r="K1234" s="2" t="s">
        <v>249</v>
      </c>
      <c r="L1234" s="2" t="s">
        <v>2424</v>
      </c>
      <c r="M1234" s="2">
        <v>177.58226300000001</v>
      </c>
      <c r="N1234" s="2">
        <v>-17.818795000000001</v>
      </c>
    </row>
    <row r="1235" spans="1:14">
      <c r="A1235" s="2" t="s">
        <v>96</v>
      </c>
      <c r="B1235" s="2" t="s">
        <v>4733</v>
      </c>
      <c r="C1235" s="2" t="s">
        <v>4734</v>
      </c>
      <c r="D1235" s="2" t="s">
        <v>2408</v>
      </c>
      <c r="E1235" s="2" t="s">
        <v>552</v>
      </c>
      <c r="F1235" s="2" t="s">
        <v>96</v>
      </c>
      <c r="G1235" s="2" t="s">
        <v>4691</v>
      </c>
      <c r="H1235" s="2" t="s">
        <v>2422</v>
      </c>
      <c r="I1235" s="2" t="s">
        <v>33</v>
      </c>
      <c r="J1235" s="2" t="s">
        <v>2423</v>
      </c>
      <c r="K1235" s="2" t="s">
        <v>249</v>
      </c>
      <c r="L1235" s="2" t="s">
        <v>2424</v>
      </c>
      <c r="M1235" s="2">
        <v>177.53679600000001</v>
      </c>
      <c r="N1235" s="2">
        <v>-17.826421</v>
      </c>
    </row>
    <row r="1236" spans="1:14">
      <c r="A1236" s="2" t="s">
        <v>56</v>
      </c>
      <c r="B1236" s="2" t="s">
        <v>4735</v>
      </c>
      <c r="C1236" s="2" t="s">
        <v>4736</v>
      </c>
      <c r="D1236" s="2" t="s">
        <v>2408</v>
      </c>
      <c r="E1236" s="2" t="s">
        <v>601</v>
      </c>
      <c r="F1236" s="2" t="s">
        <v>56</v>
      </c>
      <c r="G1236" s="2" t="s">
        <v>4737</v>
      </c>
      <c r="H1236" s="2" t="s">
        <v>4738</v>
      </c>
      <c r="I1236" s="2" t="s">
        <v>27</v>
      </c>
      <c r="J1236" s="2" t="s">
        <v>2902</v>
      </c>
      <c r="K1236" s="2" t="s">
        <v>243</v>
      </c>
      <c r="L1236" s="2" t="s">
        <v>2549</v>
      </c>
      <c r="M1236" s="2">
        <v>180.93562499999999</v>
      </c>
      <c r="N1236" s="2">
        <v>-17.988862999999998</v>
      </c>
    </row>
    <row r="1237" spans="1:14">
      <c r="A1237" s="2" t="s">
        <v>56</v>
      </c>
      <c r="B1237" s="2" t="s">
        <v>3382</v>
      </c>
      <c r="C1237" s="2" t="s">
        <v>4739</v>
      </c>
      <c r="D1237" s="2" t="s">
        <v>2408</v>
      </c>
      <c r="E1237" s="2" t="s">
        <v>601</v>
      </c>
      <c r="F1237" s="2" t="s">
        <v>56</v>
      </c>
      <c r="G1237" s="2" t="s">
        <v>4737</v>
      </c>
      <c r="H1237" s="2" t="s">
        <v>4738</v>
      </c>
      <c r="I1237" s="2" t="s">
        <v>27</v>
      </c>
      <c r="J1237" s="2" t="s">
        <v>2902</v>
      </c>
      <c r="K1237" s="2" t="s">
        <v>243</v>
      </c>
      <c r="L1237" s="2" t="s">
        <v>2549</v>
      </c>
      <c r="M1237" s="2">
        <v>180.957009</v>
      </c>
      <c r="N1237" s="2">
        <v>-17.964812999999999</v>
      </c>
    </row>
    <row r="1238" spans="1:14">
      <c r="A1238" s="2" t="s">
        <v>56</v>
      </c>
      <c r="B1238" s="2" t="s">
        <v>2857</v>
      </c>
      <c r="C1238" s="2" t="s">
        <v>4740</v>
      </c>
      <c r="D1238" s="2" t="s">
        <v>2408</v>
      </c>
      <c r="E1238" s="2" t="s">
        <v>601</v>
      </c>
      <c r="F1238" s="2" t="s">
        <v>56</v>
      </c>
      <c r="G1238" s="2" t="s">
        <v>4737</v>
      </c>
      <c r="H1238" s="2" t="s">
        <v>4738</v>
      </c>
      <c r="I1238" s="2" t="s">
        <v>27</v>
      </c>
      <c r="J1238" s="2" t="s">
        <v>2902</v>
      </c>
      <c r="K1238" s="2" t="s">
        <v>243</v>
      </c>
      <c r="L1238" s="2" t="s">
        <v>2549</v>
      </c>
      <c r="M1238" s="2">
        <v>180.96812399999999</v>
      </c>
      <c r="N1238" s="2">
        <v>-17.979376999999999</v>
      </c>
    </row>
    <row r="1239" spans="1:14">
      <c r="A1239" s="2" t="s">
        <v>44</v>
      </c>
      <c r="B1239" s="2" t="s">
        <v>113</v>
      </c>
      <c r="C1239" s="2" t="s">
        <v>4741</v>
      </c>
      <c r="D1239" s="2" t="s">
        <v>2408</v>
      </c>
      <c r="E1239" s="2" t="s">
        <v>561</v>
      </c>
      <c r="F1239" s="2" t="s">
        <v>113</v>
      </c>
      <c r="G1239" s="2" t="s">
        <v>4742</v>
      </c>
      <c r="H1239" s="2" t="s">
        <v>2422</v>
      </c>
      <c r="I1239" s="2" t="s">
        <v>23</v>
      </c>
      <c r="J1239" s="2" t="s">
        <v>2643</v>
      </c>
      <c r="K1239" s="2" t="s">
        <v>251</v>
      </c>
      <c r="L1239" s="2" t="s">
        <v>2559</v>
      </c>
      <c r="M1239" s="2">
        <v>178.56728799999999</v>
      </c>
      <c r="N1239" s="2">
        <v>-18.086565</v>
      </c>
    </row>
    <row r="1240" spans="1:14">
      <c r="A1240" s="2" t="s">
        <v>44</v>
      </c>
      <c r="B1240" s="2" t="s">
        <v>4743</v>
      </c>
      <c r="C1240" s="2" t="s">
        <v>4744</v>
      </c>
      <c r="D1240" s="2" t="s">
        <v>2408</v>
      </c>
      <c r="E1240" s="2" t="s">
        <v>561</v>
      </c>
      <c r="F1240" s="2" t="s">
        <v>44</v>
      </c>
      <c r="G1240" s="2" t="s">
        <v>4745</v>
      </c>
      <c r="H1240" s="2" t="s">
        <v>2422</v>
      </c>
      <c r="I1240" s="2" t="s">
        <v>23</v>
      </c>
      <c r="J1240" s="2" t="s">
        <v>2643</v>
      </c>
      <c r="K1240" s="2" t="s">
        <v>251</v>
      </c>
      <c r="L1240" s="2" t="s">
        <v>2559</v>
      </c>
      <c r="M1240" s="2">
        <v>178.60327599999999</v>
      </c>
      <c r="N1240" s="2">
        <v>-18.085201000000001</v>
      </c>
    </row>
    <row r="1241" spans="1:14">
      <c r="A1241" s="2" t="s">
        <v>44</v>
      </c>
      <c r="B1241" s="2" t="s">
        <v>4746</v>
      </c>
      <c r="C1241" s="2" t="s">
        <v>4747</v>
      </c>
      <c r="D1241" s="2" t="s">
        <v>2408</v>
      </c>
      <c r="E1241" s="2" t="s">
        <v>561</v>
      </c>
      <c r="F1241" s="2" t="s">
        <v>44</v>
      </c>
      <c r="G1241" s="2" t="s">
        <v>4745</v>
      </c>
      <c r="H1241" s="2" t="s">
        <v>2422</v>
      </c>
      <c r="I1241" s="2" t="s">
        <v>23</v>
      </c>
      <c r="J1241" s="2" t="s">
        <v>2643</v>
      </c>
      <c r="K1241" s="2" t="s">
        <v>251</v>
      </c>
      <c r="L1241" s="2" t="s">
        <v>2559</v>
      </c>
      <c r="M1241" s="2">
        <v>178.598465</v>
      </c>
      <c r="N1241" s="2">
        <v>-18.100805999999999</v>
      </c>
    </row>
    <row r="1242" spans="1:14">
      <c r="A1242" s="2" t="s">
        <v>44</v>
      </c>
      <c r="B1242" s="2" t="s">
        <v>4748</v>
      </c>
      <c r="C1242" s="2" t="s">
        <v>4749</v>
      </c>
      <c r="D1242" s="2" t="s">
        <v>2408</v>
      </c>
      <c r="E1242" s="2" t="s">
        <v>561</v>
      </c>
      <c r="F1242" s="2" t="s">
        <v>117</v>
      </c>
      <c r="G1242" s="2" t="s">
        <v>4750</v>
      </c>
      <c r="H1242" s="2" t="s">
        <v>2422</v>
      </c>
      <c r="I1242" s="2" t="s">
        <v>23</v>
      </c>
      <c r="J1242" s="2" t="s">
        <v>2643</v>
      </c>
      <c r="K1242" s="2" t="s">
        <v>251</v>
      </c>
      <c r="L1242" s="2" t="s">
        <v>2559</v>
      </c>
      <c r="M1242" s="2">
        <v>178.582652</v>
      </c>
      <c r="N1242" s="2">
        <v>-18.104371</v>
      </c>
    </row>
    <row r="1243" spans="1:14">
      <c r="A1243" s="2" t="s">
        <v>44</v>
      </c>
      <c r="B1243" s="2" t="s">
        <v>4751</v>
      </c>
      <c r="C1243" s="2" t="s">
        <v>4752</v>
      </c>
      <c r="D1243" s="2" t="s">
        <v>2408</v>
      </c>
      <c r="E1243" s="2" t="s">
        <v>561</v>
      </c>
      <c r="F1243" s="2" t="s">
        <v>44</v>
      </c>
      <c r="G1243" s="2" t="s">
        <v>4745</v>
      </c>
      <c r="H1243" s="2" t="s">
        <v>2422</v>
      </c>
      <c r="I1243" s="2" t="s">
        <v>23</v>
      </c>
      <c r="J1243" s="2" t="s">
        <v>2643</v>
      </c>
      <c r="K1243" s="2" t="s">
        <v>251</v>
      </c>
      <c r="L1243" s="2" t="s">
        <v>2559</v>
      </c>
      <c r="M1243" s="2">
        <v>178.59675799999999</v>
      </c>
      <c r="N1243" s="2">
        <v>-18.101240000000001</v>
      </c>
    </row>
    <row r="1244" spans="1:14">
      <c r="A1244" s="2" t="s">
        <v>44</v>
      </c>
      <c r="B1244" s="2" t="s">
        <v>4753</v>
      </c>
      <c r="C1244" s="2" t="s">
        <v>4754</v>
      </c>
      <c r="D1244" s="2" t="s">
        <v>2408</v>
      </c>
      <c r="E1244" s="2" t="s">
        <v>561</v>
      </c>
      <c r="F1244" s="2" t="s">
        <v>117</v>
      </c>
      <c r="G1244" s="2" t="s">
        <v>4750</v>
      </c>
      <c r="H1244" s="2" t="s">
        <v>2422</v>
      </c>
      <c r="I1244" s="2" t="s">
        <v>23</v>
      </c>
      <c r="J1244" s="2" t="s">
        <v>2643</v>
      </c>
      <c r="K1244" s="2" t="s">
        <v>251</v>
      </c>
      <c r="L1244" s="2" t="s">
        <v>2559</v>
      </c>
      <c r="M1244" s="2">
        <v>178.58579700000001</v>
      </c>
      <c r="N1244" s="2">
        <v>-18.116707000000002</v>
      </c>
    </row>
    <row r="1245" spans="1:14">
      <c r="A1245" s="2" t="s">
        <v>44</v>
      </c>
      <c r="B1245" s="2" t="s">
        <v>4755</v>
      </c>
      <c r="C1245" s="2" t="s">
        <v>4756</v>
      </c>
      <c r="D1245" s="2" t="s">
        <v>2408</v>
      </c>
      <c r="E1245" s="2" t="s">
        <v>561</v>
      </c>
      <c r="F1245" s="2" t="s">
        <v>113</v>
      </c>
      <c r="G1245" s="2" t="s">
        <v>4742</v>
      </c>
      <c r="H1245" s="2" t="s">
        <v>2422</v>
      </c>
      <c r="I1245" s="2" t="s">
        <v>23</v>
      </c>
      <c r="J1245" s="2" t="s">
        <v>2643</v>
      </c>
      <c r="K1245" s="2" t="s">
        <v>251</v>
      </c>
      <c r="L1245" s="2" t="s">
        <v>2559</v>
      </c>
      <c r="M1245" s="2">
        <v>178.58439000000001</v>
      </c>
      <c r="N1245" s="2">
        <v>-18.096233999999999</v>
      </c>
    </row>
    <row r="1246" spans="1:14">
      <c r="A1246" s="2" t="s">
        <v>44</v>
      </c>
      <c r="B1246" s="2" t="s">
        <v>4757</v>
      </c>
      <c r="C1246" s="2" t="s">
        <v>4758</v>
      </c>
      <c r="D1246" s="2" t="s">
        <v>2408</v>
      </c>
      <c r="E1246" s="2" t="s">
        <v>561</v>
      </c>
      <c r="F1246" s="2" t="s">
        <v>44</v>
      </c>
      <c r="G1246" s="2" t="s">
        <v>4745</v>
      </c>
      <c r="H1246" s="2" t="s">
        <v>2422</v>
      </c>
      <c r="I1246" s="2" t="s">
        <v>23</v>
      </c>
      <c r="J1246" s="2" t="s">
        <v>2643</v>
      </c>
      <c r="K1246" s="2" t="s">
        <v>251</v>
      </c>
      <c r="L1246" s="2" t="s">
        <v>2559</v>
      </c>
      <c r="M1246" s="2">
        <v>178.60052899999999</v>
      </c>
      <c r="N1246" s="2">
        <v>-18.086874000000002</v>
      </c>
    </row>
    <row r="1247" spans="1:14">
      <c r="A1247" s="2" t="s">
        <v>44</v>
      </c>
      <c r="B1247" s="2" t="s">
        <v>2692</v>
      </c>
      <c r="C1247" s="2" t="s">
        <v>4759</v>
      </c>
      <c r="D1247" s="2" t="s">
        <v>2408</v>
      </c>
      <c r="E1247" s="2" t="s">
        <v>561</v>
      </c>
      <c r="F1247" s="2" t="s">
        <v>117</v>
      </c>
      <c r="G1247" s="2" t="s">
        <v>4750</v>
      </c>
      <c r="H1247" s="2" t="s">
        <v>2422</v>
      </c>
      <c r="I1247" s="2" t="s">
        <v>23</v>
      </c>
      <c r="J1247" s="2" t="s">
        <v>2643</v>
      </c>
      <c r="K1247" s="2" t="s">
        <v>251</v>
      </c>
      <c r="L1247" s="2" t="s">
        <v>2559</v>
      </c>
      <c r="M1247" s="2">
        <v>178.589258</v>
      </c>
      <c r="N1247" s="2">
        <v>-18.116572999999999</v>
      </c>
    </row>
    <row r="1248" spans="1:14">
      <c r="A1248" s="2" t="s">
        <v>44</v>
      </c>
      <c r="B1248" s="2" t="s">
        <v>4760</v>
      </c>
      <c r="C1248" s="2" t="s">
        <v>4761</v>
      </c>
      <c r="D1248" s="2" t="s">
        <v>2408</v>
      </c>
      <c r="E1248" s="2" t="s">
        <v>561</v>
      </c>
      <c r="F1248" s="2" t="s">
        <v>44</v>
      </c>
      <c r="G1248" s="2" t="s">
        <v>4745</v>
      </c>
      <c r="H1248" s="2" t="s">
        <v>2422</v>
      </c>
      <c r="I1248" s="2" t="s">
        <v>23</v>
      </c>
      <c r="J1248" s="2" t="s">
        <v>2643</v>
      </c>
      <c r="K1248" s="2" t="s">
        <v>251</v>
      </c>
      <c r="L1248" s="2" t="s">
        <v>2559</v>
      </c>
      <c r="M1248" s="2">
        <v>178.60149999999999</v>
      </c>
      <c r="N1248" s="2">
        <v>-18.097014000000001</v>
      </c>
    </row>
    <row r="1249" spans="1:14">
      <c r="A1249" s="2" t="s">
        <v>44</v>
      </c>
      <c r="B1249" s="2" t="s">
        <v>4762</v>
      </c>
      <c r="C1249" s="2" t="s">
        <v>4763</v>
      </c>
      <c r="D1249" s="2" t="s">
        <v>2408</v>
      </c>
      <c r="E1249" s="2" t="s">
        <v>561</v>
      </c>
      <c r="F1249" s="2" t="s">
        <v>44</v>
      </c>
      <c r="G1249" s="2" t="s">
        <v>4745</v>
      </c>
      <c r="H1249" s="2" t="s">
        <v>2422</v>
      </c>
      <c r="I1249" s="2" t="s">
        <v>23</v>
      </c>
      <c r="J1249" s="2" t="s">
        <v>2643</v>
      </c>
      <c r="K1249" s="2" t="s">
        <v>251</v>
      </c>
      <c r="L1249" s="2" t="s">
        <v>2559</v>
      </c>
      <c r="M1249" s="2">
        <v>178.59293099999999</v>
      </c>
      <c r="N1249" s="2">
        <v>-18.094664999999999</v>
      </c>
    </row>
    <row r="1250" spans="1:14">
      <c r="A1250" s="2" t="s">
        <v>44</v>
      </c>
      <c r="B1250" s="2" t="s">
        <v>4764</v>
      </c>
      <c r="C1250" s="2" t="s">
        <v>4765</v>
      </c>
      <c r="D1250" s="2" t="s">
        <v>2408</v>
      </c>
      <c r="E1250" s="2" t="s">
        <v>561</v>
      </c>
      <c r="F1250" s="2" t="s">
        <v>44</v>
      </c>
      <c r="G1250" s="2" t="s">
        <v>4745</v>
      </c>
      <c r="H1250" s="2" t="s">
        <v>2422</v>
      </c>
      <c r="I1250" s="2" t="s">
        <v>23</v>
      </c>
      <c r="J1250" s="2" t="s">
        <v>2643</v>
      </c>
      <c r="K1250" s="2" t="s">
        <v>251</v>
      </c>
      <c r="L1250" s="2" t="s">
        <v>2559</v>
      </c>
      <c r="M1250" s="2">
        <v>178.60956300000001</v>
      </c>
      <c r="N1250" s="2">
        <v>-18.098414999999999</v>
      </c>
    </row>
    <row r="1251" spans="1:14">
      <c r="A1251" s="2" t="s">
        <v>44</v>
      </c>
      <c r="B1251" s="2" t="s">
        <v>4766</v>
      </c>
      <c r="C1251" s="2" t="s">
        <v>4767</v>
      </c>
      <c r="D1251" s="2" t="s">
        <v>2408</v>
      </c>
      <c r="E1251" s="2" t="s">
        <v>561</v>
      </c>
      <c r="F1251" s="2" t="s">
        <v>44</v>
      </c>
      <c r="G1251" s="2" t="s">
        <v>4745</v>
      </c>
      <c r="H1251" s="2" t="s">
        <v>2422</v>
      </c>
      <c r="I1251" s="2" t="s">
        <v>23</v>
      </c>
      <c r="J1251" s="2" t="s">
        <v>2643</v>
      </c>
      <c r="K1251" s="2" t="s">
        <v>251</v>
      </c>
      <c r="L1251" s="2" t="s">
        <v>2559</v>
      </c>
      <c r="M1251" s="2">
        <v>178.60132300000001</v>
      </c>
      <c r="N1251" s="2">
        <v>-18.085317</v>
      </c>
    </row>
    <row r="1252" spans="1:14">
      <c r="A1252" s="2" t="s">
        <v>44</v>
      </c>
      <c r="B1252" s="2" t="s">
        <v>4768</v>
      </c>
      <c r="C1252" s="2" t="s">
        <v>4769</v>
      </c>
      <c r="D1252" s="2" t="s">
        <v>2408</v>
      </c>
      <c r="E1252" s="2" t="s">
        <v>561</v>
      </c>
      <c r="F1252" s="2" t="s">
        <v>44</v>
      </c>
      <c r="G1252" s="2" t="s">
        <v>4745</v>
      </c>
      <c r="H1252" s="2" t="s">
        <v>2422</v>
      </c>
      <c r="I1252" s="2" t="s">
        <v>23</v>
      </c>
      <c r="J1252" s="2" t="s">
        <v>2643</v>
      </c>
      <c r="K1252" s="2" t="s">
        <v>251</v>
      </c>
      <c r="L1252" s="2" t="s">
        <v>2559</v>
      </c>
      <c r="M1252" s="2">
        <v>178.608116</v>
      </c>
      <c r="N1252" s="2">
        <v>-18.103383999999998</v>
      </c>
    </row>
    <row r="1253" spans="1:14">
      <c r="A1253" s="2" t="s">
        <v>44</v>
      </c>
      <c r="B1253" s="2" t="s">
        <v>4770</v>
      </c>
      <c r="C1253" s="2" t="s">
        <v>4771</v>
      </c>
      <c r="D1253" s="2" t="s">
        <v>2408</v>
      </c>
      <c r="E1253" s="2" t="s">
        <v>561</v>
      </c>
      <c r="F1253" s="2" t="s">
        <v>117</v>
      </c>
      <c r="G1253" s="2" t="s">
        <v>4750</v>
      </c>
      <c r="H1253" s="2" t="s">
        <v>2422</v>
      </c>
      <c r="I1253" s="2" t="s">
        <v>23</v>
      </c>
      <c r="J1253" s="2" t="s">
        <v>2643</v>
      </c>
      <c r="K1253" s="2" t="s">
        <v>251</v>
      </c>
      <c r="L1253" s="2" t="s">
        <v>2559</v>
      </c>
      <c r="M1253" s="2">
        <v>178.58113800000001</v>
      </c>
      <c r="N1253" s="2">
        <v>-18.100660999999999</v>
      </c>
    </row>
    <row r="1254" spans="1:14">
      <c r="A1254" s="2" t="s">
        <v>44</v>
      </c>
      <c r="B1254" s="2" t="s">
        <v>4715</v>
      </c>
      <c r="C1254" s="2" t="s">
        <v>4772</v>
      </c>
      <c r="D1254" s="2" t="s">
        <v>2408</v>
      </c>
      <c r="E1254" s="2" t="s">
        <v>561</v>
      </c>
      <c r="F1254" s="2" t="s">
        <v>44</v>
      </c>
      <c r="G1254" s="2" t="s">
        <v>4745</v>
      </c>
      <c r="H1254" s="2" t="s">
        <v>2422</v>
      </c>
      <c r="I1254" s="2" t="s">
        <v>23</v>
      </c>
      <c r="J1254" s="2" t="s">
        <v>2643</v>
      </c>
      <c r="K1254" s="2" t="s">
        <v>251</v>
      </c>
      <c r="L1254" s="2" t="s">
        <v>2559</v>
      </c>
      <c r="M1254" s="2">
        <v>178.60007899999999</v>
      </c>
      <c r="N1254" s="2">
        <v>-18.112179000000001</v>
      </c>
    </row>
    <row r="1255" spans="1:14">
      <c r="A1255" s="2" t="s">
        <v>44</v>
      </c>
      <c r="B1255" s="2" t="s">
        <v>4659</v>
      </c>
      <c r="C1255" s="2" t="s">
        <v>4773</v>
      </c>
      <c r="D1255" s="2" t="s">
        <v>2408</v>
      </c>
      <c r="E1255" s="2" t="s">
        <v>561</v>
      </c>
      <c r="F1255" s="2" t="s">
        <v>113</v>
      </c>
      <c r="G1255" s="2" t="s">
        <v>4742</v>
      </c>
      <c r="H1255" s="2" t="s">
        <v>2422</v>
      </c>
      <c r="I1255" s="2" t="s">
        <v>23</v>
      </c>
      <c r="J1255" s="2" t="s">
        <v>2643</v>
      </c>
      <c r="K1255" s="2" t="s">
        <v>251</v>
      </c>
      <c r="L1255" s="2" t="s">
        <v>2559</v>
      </c>
      <c r="M1255" s="2">
        <v>178.57048399999999</v>
      </c>
      <c r="N1255" s="2">
        <v>-18.102853</v>
      </c>
    </row>
    <row r="1256" spans="1:14">
      <c r="A1256" s="2" t="s">
        <v>44</v>
      </c>
      <c r="B1256" s="2" t="s">
        <v>4774</v>
      </c>
      <c r="C1256" s="2" t="s">
        <v>4775</v>
      </c>
      <c r="D1256" s="2" t="s">
        <v>2408</v>
      </c>
      <c r="E1256" s="2" t="s">
        <v>561</v>
      </c>
      <c r="F1256" s="2" t="s">
        <v>117</v>
      </c>
      <c r="G1256" s="2" t="s">
        <v>4750</v>
      </c>
      <c r="H1256" s="2" t="s">
        <v>2422</v>
      </c>
      <c r="I1256" s="2" t="s">
        <v>23</v>
      </c>
      <c r="J1256" s="2" t="s">
        <v>2643</v>
      </c>
      <c r="K1256" s="2" t="s">
        <v>251</v>
      </c>
      <c r="L1256" s="2" t="s">
        <v>2559</v>
      </c>
      <c r="M1256" s="2">
        <v>178.576696</v>
      </c>
      <c r="N1256" s="2">
        <v>-18.112271</v>
      </c>
    </row>
    <row r="1257" spans="1:14">
      <c r="A1257" s="2" t="s">
        <v>44</v>
      </c>
      <c r="B1257" s="2" t="s">
        <v>4327</v>
      </c>
      <c r="C1257" s="2" t="s">
        <v>4776</v>
      </c>
      <c r="D1257" s="2" t="s">
        <v>2408</v>
      </c>
      <c r="E1257" s="2" t="s">
        <v>561</v>
      </c>
      <c r="F1257" s="2" t="s">
        <v>113</v>
      </c>
      <c r="G1257" s="2" t="s">
        <v>4742</v>
      </c>
      <c r="H1257" s="2" t="s">
        <v>2422</v>
      </c>
      <c r="I1257" s="2" t="s">
        <v>23</v>
      </c>
      <c r="J1257" s="2" t="s">
        <v>2643</v>
      </c>
      <c r="K1257" s="2" t="s">
        <v>251</v>
      </c>
      <c r="L1257" s="2" t="s">
        <v>2559</v>
      </c>
      <c r="M1257" s="2">
        <v>178.56607600000001</v>
      </c>
      <c r="N1257" s="2">
        <v>-18.099312999999999</v>
      </c>
    </row>
    <row r="1258" spans="1:14">
      <c r="A1258" s="2" t="s">
        <v>46</v>
      </c>
      <c r="B1258" s="2" t="s">
        <v>4777</v>
      </c>
      <c r="C1258" s="2" t="s">
        <v>4778</v>
      </c>
      <c r="D1258" s="2" t="s">
        <v>2408</v>
      </c>
      <c r="E1258" s="2" t="s">
        <v>564</v>
      </c>
      <c r="F1258" s="2" t="s">
        <v>632</v>
      </c>
      <c r="G1258" s="2" t="s">
        <v>4779</v>
      </c>
      <c r="H1258" s="2" t="s">
        <v>2422</v>
      </c>
      <c r="I1258" s="2" t="s">
        <v>24</v>
      </c>
      <c r="J1258" s="2" t="s">
        <v>4780</v>
      </c>
      <c r="K1258" s="2" t="s">
        <v>251</v>
      </c>
      <c r="L1258" s="2" t="s">
        <v>2559</v>
      </c>
      <c r="M1258" s="2">
        <v>178.003749</v>
      </c>
      <c r="N1258" s="2">
        <v>-18.259605000000001</v>
      </c>
    </row>
    <row r="1259" spans="1:14">
      <c r="A1259" s="2" t="s">
        <v>46</v>
      </c>
      <c r="B1259" s="2" t="s">
        <v>2676</v>
      </c>
      <c r="C1259" s="2" t="s">
        <v>4781</v>
      </c>
      <c r="D1259" s="2" t="s">
        <v>2408</v>
      </c>
      <c r="E1259" s="2" t="s">
        <v>564</v>
      </c>
      <c r="F1259" s="2" t="s">
        <v>632</v>
      </c>
      <c r="G1259" s="2" t="s">
        <v>4779</v>
      </c>
      <c r="H1259" s="2" t="s">
        <v>2422</v>
      </c>
      <c r="I1259" s="2" t="s">
        <v>24</v>
      </c>
      <c r="J1259" s="2" t="s">
        <v>4780</v>
      </c>
      <c r="K1259" s="2" t="s">
        <v>251</v>
      </c>
      <c r="L1259" s="2" t="s">
        <v>2559</v>
      </c>
      <c r="M1259" s="2">
        <v>178.00206</v>
      </c>
      <c r="N1259" s="2">
        <v>-18.259297</v>
      </c>
    </row>
    <row r="1260" spans="1:14">
      <c r="A1260" s="2" t="s">
        <v>46</v>
      </c>
      <c r="B1260" s="2" t="s">
        <v>4782</v>
      </c>
      <c r="C1260" s="2" t="s">
        <v>4783</v>
      </c>
      <c r="D1260" s="2" t="s">
        <v>2427</v>
      </c>
      <c r="E1260" s="2" t="s">
        <v>564</v>
      </c>
      <c r="F1260" s="2" t="s">
        <v>632</v>
      </c>
      <c r="G1260" s="2" t="s">
        <v>4779</v>
      </c>
      <c r="H1260" s="2" t="s">
        <v>2422</v>
      </c>
      <c r="I1260" s="2" t="s">
        <v>24</v>
      </c>
      <c r="J1260" s="2" t="s">
        <v>4780</v>
      </c>
      <c r="K1260" s="2" t="s">
        <v>251</v>
      </c>
      <c r="L1260" s="2" t="s">
        <v>2559</v>
      </c>
      <c r="M1260" s="2">
        <v>178.05483899999999</v>
      </c>
      <c r="N1260" s="2">
        <v>-18.257338000000001</v>
      </c>
    </row>
    <row r="1261" spans="1:14">
      <c r="A1261" s="2" t="s">
        <v>46</v>
      </c>
      <c r="B1261" s="2" t="s">
        <v>4784</v>
      </c>
      <c r="C1261" s="2" t="s">
        <v>4785</v>
      </c>
      <c r="D1261" s="2" t="s">
        <v>2408</v>
      </c>
      <c r="E1261" s="2" t="s">
        <v>564</v>
      </c>
      <c r="F1261" s="2" t="s">
        <v>632</v>
      </c>
      <c r="G1261" s="2" t="s">
        <v>4779</v>
      </c>
      <c r="H1261" s="2" t="s">
        <v>2422</v>
      </c>
      <c r="I1261" s="2" t="s">
        <v>24</v>
      </c>
      <c r="J1261" s="2" t="s">
        <v>4780</v>
      </c>
      <c r="K1261" s="2" t="s">
        <v>251</v>
      </c>
      <c r="L1261" s="2" t="s">
        <v>2559</v>
      </c>
      <c r="M1261" s="2">
        <v>178.033164</v>
      </c>
      <c r="N1261" s="2">
        <v>-18.100998000000001</v>
      </c>
    </row>
    <row r="1262" spans="1:14">
      <c r="A1262" s="2" t="s">
        <v>46</v>
      </c>
      <c r="B1262" s="2" t="s">
        <v>4786</v>
      </c>
      <c r="C1262" s="2" t="s">
        <v>4787</v>
      </c>
      <c r="D1262" s="2" t="s">
        <v>2427</v>
      </c>
      <c r="E1262" s="2" t="s">
        <v>564</v>
      </c>
      <c r="F1262" s="2" t="s">
        <v>632</v>
      </c>
      <c r="G1262" s="2" t="s">
        <v>4779</v>
      </c>
      <c r="H1262" s="2" t="s">
        <v>2422</v>
      </c>
      <c r="I1262" s="2" t="s">
        <v>24</v>
      </c>
      <c r="J1262" s="2" t="s">
        <v>4780</v>
      </c>
      <c r="K1262" s="2" t="s">
        <v>251</v>
      </c>
      <c r="L1262" s="2" t="s">
        <v>2559</v>
      </c>
      <c r="M1262" s="2">
        <v>178.02587199999999</v>
      </c>
      <c r="N1262" s="2">
        <v>-18.104368999999998</v>
      </c>
    </row>
    <row r="1263" spans="1:14">
      <c r="A1263" s="2" t="s">
        <v>46</v>
      </c>
      <c r="B1263" s="2" t="s">
        <v>4788</v>
      </c>
      <c r="C1263" s="2" t="s">
        <v>4789</v>
      </c>
      <c r="D1263" s="2" t="s">
        <v>2427</v>
      </c>
      <c r="E1263" s="2" t="s">
        <v>564</v>
      </c>
      <c r="F1263" s="2" t="s">
        <v>46</v>
      </c>
      <c r="G1263" s="2" t="s">
        <v>4790</v>
      </c>
      <c r="H1263" s="2" t="s">
        <v>2422</v>
      </c>
      <c r="I1263" s="2" t="s">
        <v>24</v>
      </c>
      <c r="J1263" s="2" t="s">
        <v>4780</v>
      </c>
      <c r="K1263" s="2" t="s">
        <v>251</v>
      </c>
      <c r="L1263" s="2" t="s">
        <v>2559</v>
      </c>
      <c r="M1263" s="2">
        <v>177.86602600000001</v>
      </c>
      <c r="N1263" s="2">
        <v>-18.13402</v>
      </c>
    </row>
    <row r="1264" spans="1:14">
      <c r="A1264" s="2" t="s">
        <v>46</v>
      </c>
      <c r="B1264" s="2" t="s">
        <v>52</v>
      </c>
      <c r="C1264" s="2" t="s">
        <v>4791</v>
      </c>
      <c r="D1264" s="2" t="s">
        <v>2408</v>
      </c>
      <c r="E1264" s="2" t="s">
        <v>564</v>
      </c>
      <c r="F1264" s="2" t="s">
        <v>46</v>
      </c>
      <c r="G1264" s="2" t="s">
        <v>4790</v>
      </c>
      <c r="H1264" s="2" t="s">
        <v>2422</v>
      </c>
      <c r="I1264" s="2" t="s">
        <v>24</v>
      </c>
      <c r="J1264" s="2" t="s">
        <v>4780</v>
      </c>
      <c r="K1264" s="2" t="s">
        <v>251</v>
      </c>
      <c r="L1264" s="2" t="s">
        <v>2559</v>
      </c>
      <c r="M1264" s="2">
        <v>177.86602500000001</v>
      </c>
      <c r="N1264" s="2">
        <v>-18.128900999999999</v>
      </c>
    </row>
    <row r="1265" spans="1:14">
      <c r="A1265" s="2" t="s">
        <v>46</v>
      </c>
      <c r="B1265" s="2" t="s">
        <v>4792</v>
      </c>
      <c r="C1265" s="2" t="s">
        <v>4793</v>
      </c>
      <c r="D1265" s="2" t="s">
        <v>2427</v>
      </c>
      <c r="E1265" s="2" t="s">
        <v>564</v>
      </c>
      <c r="F1265" s="2" t="s">
        <v>46</v>
      </c>
      <c r="G1265" s="2" t="s">
        <v>4790</v>
      </c>
      <c r="H1265" s="2" t="s">
        <v>2422</v>
      </c>
      <c r="I1265" s="2" t="s">
        <v>24</v>
      </c>
      <c r="J1265" s="2" t="s">
        <v>4780</v>
      </c>
      <c r="K1265" s="2" t="s">
        <v>251</v>
      </c>
      <c r="L1265" s="2" t="s">
        <v>2559</v>
      </c>
      <c r="M1265" s="2">
        <v>177.85477299999999</v>
      </c>
      <c r="N1265" s="2">
        <v>-18.157615</v>
      </c>
    </row>
    <row r="1266" spans="1:14">
      <c r="A1266" s="2" t="s">
        <v>46</v>
      </c>
      <c r="B1266" s="2" t="s">
        <v>2692</v>
      </c>
      <c r="C1266" s="2" t="s">
        <v>4794</v>
      </c>
      <c r="D1266" s="2" t="s">
        <v>2408</v>
      </c>
      <c r="E1266" s="2" t="s">
        <v>564</v>
      </c>
      <c r="F1266" s="2" t="s">
        <v>46</v>
      </c>
      <c r="G1266" s="2" t="s">
        <v>4790</v>
      </c>
      <c r="H1266" s="2" t="s">
        <v>2422</v>
      </c>
      <c r="I1266" s="2" t="s">
        <v>24</v>
      </c>
      <c r="J1266" s="2" t="s">
        <v>4780</v>
      </c>
      <c r="K1266" s="2" t="s">
        <v>251</v>
      </c>
      <c r="L1266" s="2" t="s">
        <v>2559</v>
      </c>
      <c r="M1266" s="2">
        <v>177.972533</v>
      </c>
      <c r="N1266" s="2">
        <v>-18.242885999999999</v>
      </c>
    </row>
    <row r="1267" spans="1:14">
      <c r="A1267" s="2" t="s">
        <v>46</v>
      </c>
      <c r="B1267" s="2" t="s">
        <v>46</v>
      </c>
      <c r="C1267" s="2" t="s">
        <v>4795</v>
      </c>
      <c r="D1267" s="2" t="s">
        <v>2408</v>
      </c>
      <c r="E1267" s="2" t="s">
        <v>564</v>
      </c>
      <c r="F1267" s="2" t="s">
        <v>632</v>
      </c>
      <c r="G1267" s="2" t="s">
        <v>4779</v>
      </c>
      <c r="H1267" s="2" t="s">
        <v>2422</v>
      </c>
      <c r="I1267" s="2" t="s">
        <v>24</v>
      </c>
      <c r="J1267" s="2" t="s">
        <v>4780</v>
      </c>
      <c r="K1267" s="2" t="s">
        <v>251</v>
      </c>
      <c r="L1267" s="2" t="s">
        <v>2559</v>
      </c>
      <c r="M1267" s="2">
        <v>178.04253299999999</v>
      </c>
      <c r="N1267" s="2">
        <v>-18.098507999999999</v>
      </c>
    </row>
    <row r="1268" spans="1:14">
      <c r="A1268" s="2" t="s">
        <v>46</v>
      </c>
      <c r="B1268" s="2" t="s">
        <v>4796</v>
      </c>
      <c r="C1268" s="2" t="s">
        <v>4797</v>
      </c>
      <c r="D1268" s="2" t="s">
        <v>2427</v>
      </c>
      <c r="E1268" s="2" t="s">
        <v>564</v>
      </c>
      <c r="F1268" s="2" t="s">
        <v>632</v>
      </c>
      <c r="G1268" s="2" t="s">
        <v>4779</v>
      </c>
      <c r="H1268" s="2" t="s">
        <v>2422</v>
      </c>
      <c r="I1268" s="2" t="s">
        <v>24</v>
      </c>
      <c r="J1268" s="2" t="s">
        <v>4780</v>
      </c>
      <c r="K1268" s="2" t="s">
        <v>251</v>
      </c>
      <c r="L1268" s="2" t="s">
        <v>2559</v>
      </c>
      <c r="M1268" s="2">
        <v>178.00599700000001</v>
      </c>
      <c r="N1268" s="2">
        <v>-18.260916999999999</v>
      </c>
    </row>
    <row r="1269" spans="1:14">
      <c r="A1269" s="2" t="s">
        <v>46</v>
      </c>
      <c r="B1269" s="2" t="s">
        <v>4798</v>
      </c>
      <c r="C1269" s="2" t="s">
        <v>4799</v>
      </c>
      <c r="D1269" s="2" t="s">
        <v>2427</v>
      </c>
      <c r="E1269" s="2" t="s">
        <v>564</v>
      </c>
      <c r="F1269" s="2" t="s">
        <v>46</v>
      </c>
      <c r="G1269" s="2" t="s">
        <v>4790</v>
      </c>
      <c r="H1269" s="2" t="s">
        <v>2422</v>
      </c>
      <c r="I1269" s="2" t="s">
        <v>24</v>
      </c>
      <c r="J1269" s="2" t="s">
        <v>4780</v>
      </c>
      <c r="K1269" s="2" t="s">
        <v>251</v>
      </c>
      <c r="L1269" s="2" t="s">
        <v>2559</v>
      </c>
      <c r="M1269" s="2">
        <v>177.97740200000001</v>
      </c>
      <c r="N1269" s="2">
        <v>-18.257739999999998</v>
      </c>
    </row>
    <row r="1270" spans="1:14">
      <c r="A1270" s="2" t="s">
        <v>46</v>
      </c>
      <c r="B1270" s="2" t="s">
        <v>4800</v>
      </c>
      <c r="C1270" s="2" t="s">
        <v>4801</v>
      </c>
      <c r="D1270" s="2" t="s">
        <v>2427</v>
      </c>
      <c r="E1270" s="2" t="s">
        <v>564</v>
      </c>
      <c r="F1270" s="2" t="s">
        <v>632</v>
      </c>
      <c r="G1270" s="2" t="s">
        <v>4779</v>
      </c>
      <c r="H1270" s="2" t="s">
        <v>2422</v>
      </c>
      <c r="I1270" s="2" t="s">
        <v>24</v>
      </c>
      <c r="J1270" s="2" t="s">
        <v>4780</v>
      </c>
      <c r="K1270" s="2" t="s">
        <v>251</v>
      </c>
      <c r="L1270" s="2" t="s">
        <v>2559</v>
      </c>
      <c r="M1270" s="2">
        <v>178.041909</v>
      </c>
      <c r="N1270" s="2">
        <v>-18.260489</v>
      </c>
    </row>
    <row r="1271" spans="1:14">
      <c r="A1271" s="2" t="s">
        <v>46</v>
      </c>
      <c r="B1271" s="2" t="s">
        <v>4802</v>
      </c>
      <c r="C1271" s="2" t="s">
        <v>4803</v>
      </c>
      <c r="D1271" s="2" t="s">
        <v>2427</v>
      </c>
      <c r="E1271" s="2" t="s">
        <v>564</v>
      </c>
      <c r="F1271" s="2" t="s">
        <v>632</v>
      </c>
      <c r="G1271" s="2" t="s">
        <v>4779</v>
      </c>
      <c r="H1271" s="2" t="s">
        <v>2422</v>
      </c>
      <c r="I1271" s="2" t="s">
        <v>24</v>
      </c>
      <c r="J1271" s="2" t="s">
        <v>4780</v>
      </c>
      <c r="K1271" s="2" t="s">
        <v>251</v>
      </c>
      <c r="L1271" s="2" t="s">
        <v>2559</v>
      </c>
      <c r="M1271" s="2">
        <v>177.99854099999999</v>
      </c>
      <c r="N1271" s="2">
        <v>-18.225422999999999</v>
      </c>
    </row>
    <row r="1272" spans="1:14">
      <c r="A1272" s="2" t="s">
        <v>46</v>
      </c>
      <c r="B1272" s="2" t="s">
        <v>4804</v>
      </c>
      <c r="C1272" s="2" t="s">
        <v>4805</v>
      </c>
      <c r="D1272" s="2" t="s">
        <v>2427</v>
      </c>
      <c r="E1272" s="2" t="s">
        <v>564</v>
      </c>
      <c r="F1272" s="2" t="s">
        <v>632</v>
      </c>
      <c r="G1272" s="2" t="s">
        <v>4779</v>
      </c>
      <c r="H1272" s="2" t="s">
        <v>2422</v>
      </c>
      <c r="I1272" s="2" t="s">
        <v>24</v>
      </c>
      <c r="J1272" s="2" t="s">
        <v>4780</v>
      </c>
      <c r="K1272" s="2" t="s">
        <v>251</v>
      </c>
      <c r="L1272" s="2" t="s">
        <v>2559</v>
      </c>
      <c r="M1272" s="2">
        <v>178.01449600000001</v>
      </c>
      <c r="N1272" s="2">
        <v>-18.266321999999999</v>
      </c>
    </row>
    <row r="1273" spans="1:14">
      <c r="A1273" s="2" t="s">
        <v>46</v>
      </c>
      <c r="B1273" s="2" t="s">
        <v>2953</v>
      </c>
      <c r="C1273" s="2" t="s">
        <v>4806</v>
      </c>
      <c r="D1273" s="2" t="s">
        <v>2408</v>
      </c>
      <c r="E1273" s="2" t="s">
        <v>564</v>
      </c>
      <c r="F1273" s="2" t="s">
        <v>632</v>
      </c>
      <c r="G1273" s="2" t="s">
        <v>4779</v>
      </c>
      <c r="H1273" s="2" t="s">
        <v>2422</v>
      </c>
      <c r="I1273" s="2" t="s">
        <v>24</v>
      </c>
      <c r="J1273" s="2" t="s">
        <v>4780</v>
      </c>
      <c r="K1273" s="2" t="s">
        <v>251</v>
      </c>
      <c r="L1273" s="2" t="s">
        <v>2559</v>
      </c>
      <c r="M1273" s="2">
        <v>178.008691</v>
      </c>
      <c r="N1273" s="2">
        <v>-18.117438</v>
      </c>
    </row>
    <row r="1274" spans="1:14">
      <c r="A1274" s="2" t="s">
        <v>46</v>
      </c>
      <c r="B1274" s="2" t="s">
        <v>4807</v>
      </c>
      <c r="C1274" s="2" t="s">
        <v>4808</v>
      </c>
      <c r="D1274" s="2" t="s">
        <v>2408</v>
      </c>
      <c r="E1274" s="2" t="s">
        <v>564</v>
      </c>
      <c r="F1274" s="2" t="s">
        <v>632</v>
      </c>
      <c r="G1274" s="2" t="s">
        <v>4779</v>
      </c>
      <c r="H1274" s="2" t="s">
        <v>2422</v>
      </c>
      <c r="I1274" s="2" t="s">
        <v>24</v>
      </c>
      <c r="J1274" s="2" t="s">
        <v>4780</v>
      </c>
      <c r="K1274" s="2" t="s">
        <v>251</v>
      </c>
      <c r="L1274" s="2" t="s">
        <v>2559</v>
      </c>
      <c r="M1274" s="2">
        <v>178.01417799999999</v>
      </c>
      <c r="N1274" s="2">
        <v>-18.110433</v>
      </c>
    </row>
    <row r="1275" spans="1:14">
      <c r="A1275" s="2" t="s">
        <v>46</v>
      </c>
      <c r="B1275" s="2" t="s">
        <v>4809</v>
      </c>
      <c r="C1275" s="2" t="s">
        <v>4810</v>
      </c>
      <c r="D1275" s="2" t="s">
        <v>2427</v>
      </c>
      <c r="E1275" s="2" t="s">
        <v>564</v>
      </c>
      <c r="F1275" s="2" t="s">
        <v>632</v>
      </c>
      <c r="G1275" s="2" t="s">
        <v>4779</v>
      </c>
      <c r="H1275" s="2" t="s">
        <v>2422</v>
      </c>
      <c r="I1275" s="2" t="s">
        <v>24</v>
      </c>
      <c r="J1275" s="2" t="s">
        <v>4780</v>
      </c>
      <c r="K1275" s="2" t="s">
        <v>251</v>
      </c>
      <c r="L1275" s="2" t="s">
        <v>2559</v>
      </c>
      <c r="M1275" s="2">
        <v>178.02540500000001</v>
      </c>
      <c r="N1275" s="2">
        <v>-18.106148000000001</v>
      </c>
    </row>
    <row r="1276" spans="1:14">
      <c r="A1276" s="2" t="s">
        <v>46</v>
      </c>
      <c r="B1276" s="2" t="s">
        <v>4811</v>
      </c>
      <c r="C1276" s="2" t="s">
        <v>4812</v>
      </c>
      <c r="D1276" s="2" t="s">
        <v>2408</v>
      </c>
      <c r="E1276" s="2" t="s">
        <v>564</v>
      </c>
      <c r="F1276" s="2" t="s">
        <v>632</v>
      </c>
      <c r="G1276" s="2" t="s">
        <v>4779</v>
      </c>
      <c r="H1276" s="2" t="s">
        <v>2422</v>
      </c>
      <c r="I1276" s="2" t="s">
        <v>24</v>
      </c>
      <c r="J1276" s="2" t="s">
        <v>4780</v>
      </c>
      <c r="K1276" s="2" t="s">
        <v>251</v>
      </c>
      <c r="L1276" s="2" t="s">
        <v>2559</v>
      </c>
      <c r="M1276" s="2">
        <v>178.03275300000001</v>
      </c>
      <c r="N1276" s="2">
        <v>-18.262436000000001</v>
      </c>
    </row>
    <row r="1277" spans="1:14">
      <c r="A1277" s="2" t="s">
        <v>46</v>
      </c>
      <c r="B1277" s="2" t="s">
        <v>4813</v>
      </c>
      <c r="C1277" s="2" t="s">
        <v>4814</v>
      </c>
      <c r="D1277" s="2" t="s">
        <v>2427</v>
      </c>
      <c r="E1277" s="2" t="s">
        <v>564</v>
      </c>
      <c r="F1277" s="2" t="s">
        <v>46</v>
      </c>
      <c r="G1277" s="2" t="s">
        <v>4790</v>
      </c>
      <c r="H1277" s="2" t="s">
        <v>2422</v>
      </c>
      <c r="I1277" s="2" t="s">
        <v>24</v>
      </c>
      <c r="J1277" s="2" t="s">
        <v>4780</v>
      </c>
      <c r="K1277" s="2" t="s">
        <v>251</v>
      </c>
      <c r="L1277" s="2" t="s">
        <v>2559</v>
      </c>
      <c r="M1277" s="2">
        <v>177.939696</v>
      </c>
      <c r="N1277" s="2">
        <v>-18.247228</v>
      </c>
    </row>
    <row r="1278" spans="1:14">
      <c r="A1278" s="2" t="s">
        <v>57</v>
      </c>
      <c r="B1278" s="2" t="s">
        <v>4815</v>
      </c>
      <c r="C1278" s="2" t="s">
        <v>4816</v>
      </c>
      <c r="D1278" s="2" t="s">
        <v>2408</v>
      </c>
      <c r="E1278" s="2" t="s">
        <v>602</v>
      </c>
      <c r="F1278" s="2" t="s">
        <v>57</v>
      </c>
      <c r="G1278" s="2" t="s">
        <v>4817</v>
      </c>
      <c r="H1278" s="2" t="s">
        <v>57</v>
      </c>
      <c r="I1278" s="2" t="s">
        <v>27</v>
      </c>
      <c r="J1278" s="2" t="s">
        <v>2902</v>
      </c>
      <c r="K1278" s="2" t="s">
        <v>243</v>
      </c>
      <c r="L1278" s="2" t="s">
        <v>2549</v>
      </c>
      <c r="M1278" s="2">
        <v>181.531441</v>
      </c>
      <c r="N1278" s="2">
        <v>-18.440626000000002</v>
      </c>
    </row>
    <row r="1279" spans="1:14">
      <c r="A1279" s="2" t="s">
        <v>57</v>
      </c>
      <c r="B1279" s="2" t="s">
        <v>4818</v>
      </c>
      <c r="C1279" s="2" t="s">
        <v>4819</v>
      </c>
      <c r="D1279" s="2" t="s">
        <v>2408</v>
      </c>
      <c r="E1279" s="2" t="s">
        <v>602</v>
      </c>
      <c r="F1279" s="2" t="s">
        <v>57</v>
      </c>
      <c r="G1279" s="2" t="s">
        <v>4817</v>
      </c>
      <c r="H1279" s="2" t="s">
        <v>57</v>
      </c>
      <c r="I1279" s="2" t="s">
        <v>27</v>
      </c>
      <c r="J1279" s="2" t="s">
        <v>2902</v>
      </c>
      <c r="K1279" s="2" t="s">
        <v>243</v>
      </c>
      <c r="L1279" s="2" t="s">
        <v>2549</v>
      </c>
      <c r="M1279" s="2">
        <v>181.51197099999999</v>
      </c>
      <c r="N1279" s="2">
        <v>-18.445059000000001</v>
      </c>
    </row>
    <row r="1280" spans="1:14">
      <c r="A1280" s="2" t="s">
        <v>58</v>
      </c>
      <c r="B1280" s="2" t="s">
        <v>4820</v>
      </c>
      <c r="C1280" s="2" t="s">
        <v>4821</v>
      </c>
      <c r="D1280" s="2" t="s">
        <v>2408</v>
      </c>
      <c r="E1280" s="2" t="s">
        <v>603</v>
      </c>
      <c r="F1280" s="2" t="s">
        <v>58</v>
      </c>
      <c r="G1280" s="2" t="s">
        <v>4822</v>
      </c>
      <c r="H1280" s="2" t="s">
        <v>4823</v>
      </c>
      <c r="I1280" s="2" t="s">
        <v>27</v>
      </c>
      <c r="J1280" s="2" t="s">
        <v>2902</v>
      </c>
      <c r="K1280" s="2" t="s">
        <v>243</v>
      </c>
      <c r="L1280" s="2" t="s">
        <v>2549</v>
      </c>
      <c r="M1280" s="2">
        <v>181.27783700000001</v>
      </c>
      <c r="N1280" s="2">
        <v>-20.636025</v>
      </c>
    </row>
    <row r="1281" spans="1:14">
      <c r="A1281" s="2" t="s">
        <v>58</v>
      </c>
      <c r="B1281" s="2" t="s">
        <v>4824</v>
      </c>
      <c r="C1281" s="2" t="s">
        <v>4825</v>
      </c>
      <c r="D1281" s="2" t="s">
        <v>2408</v>
      </c>
      <c r="E1281" s="2" t="s">
        <v>603</v>
      </c>
      <c r="F1281" s="2" t="s">
        <v>58</v>
      </c>
      <c r="G1281" s="2" t="s">
        <v>4822</v>
      </c>
      <c r="H1281" s="2" t="s">
        <v>4823</v>
      </c>
      <c r="I1281" s="2" t="s">
        <v>27</v>
      </c>
      <c r="J1281" s="2" t="s">
        <v>2902</v>
      </c>
      <c r="K1281" s="2" t="s">
        <v>243</v>
      </c>
      <c r="L1281" s="2" t="s">
        <v>2549</v>
      </c>
      <c r="M1281" s="2">
        <v>181.27949599999999</v>
      </c>
      <c r="N1281" s="2">
        <v>-20.661356000000001</v>
      </c>
    </row>
    <row r="1282" spans="1:14">
      <c r="A1282" s="2" t="s">
        <v>58</v>
      </c>
      <c r="B1282" s="2" t="s">
        <v>3982</v>
      </c>
      <c r="C1282" s="2" t="s">
        <v>4826</v>
      </c>
      <c r="D1282" s="2" t="s">
        <v>2427</v>
      </c>
      <c r="E1282" s="2" t="s">
        <v>603</v>
      </c>
      <c r="F1282" s="2" t="s">
        <v>58</v>
      </c>
      <c r="G1282" s="2" t="s">
        <v>4822</v>
      </c>
      <c r="H1282" s="2" t="s">
        <v>4827</v>
      </c>
      <c r="I1282" s="2" t="s">
        <v>27</v>
      </c>
      <c r="J1282" s="2" t="s">
        <v>2902</v>
      </c>
      <c r="K1282" s="2" t="s">
        <v>243</v>
      </c>
      <c r="L1282" s="2" t="s">
        <v>2549</v>
      </c>
      <c r="M1282" s="2">
        <v>181.247062</v>
      </c>
      <c r="N1282" s="2">
        <v>-21.009969999999999</v>
      </c>
    </row>
    <row r="1283" spans="1:14">
      <c r="A1283" s="2" t="s">
        <v>58</v>
      </c>
      <c r="B1283" s="2" t="s">
        <v>3982</v>
      </c>
      <c r="C1283" s="2" t="s">
        <v>4828</v>
      </c>
      <c r="D1283" s="2" t="s">
        <v>2408</v>
      </c>
      <c r="E1283" s="2" t="s">
        <v>603</v>
      </c>
      <c r="F1283" s="2" t="s">
        <v>58</v>
      </c>
      <c r="G1283" s="2" t="s">
        <v>4822</v>
      </c>
      <c r="H1283" s="2" t="s">
        <v>4827</v>
      </c>
      <c r="I1283" s="2" t="s">
        <v>27</v>
      </c>
      <c r="J1283" s="2" t="s">
        <v>2902</v>
      </c>
      <c r="K1283" s="2" t="s">
        <v>243</v>
      </c>
      <c r="L1283" s="2" t="s">
        <v>2549</v>
      </c>
      <c r="M1283" s="2">
        <v>181.247545</v>
      </c>
      <c r="N1283" s="2">
        <v>-21.010252999999999</v>
      </c>
    </row>
    <row r="1284" spans="1:14">
      <c r="A1284" s="2" t="s">
        <v>58</v>
      </c>
      <c r="B1284" s="2" t="s">
        <v>4829</v>
      </c>
      <c r="C1284" s="2" t="s">
        <v>4830</v>
      </c>
      <c r="D1284" s="2" t="s">
        <v>2408</v>
      </c>
      <c r="E1284" s="2" t="s">
        <v>603</v>
      </c>
      <c r="F1284" s="2" t="s">
        <v>58</v>
      </c>
      <c r="G1284" s="2" t="s">
        <v>4822</v>
      </c>
      <c r="H1284" s="2" t="s">
        <v>4823</v>
      </c>
      <c r="I1284" s="2" t="s">
        <v>27</v>
      </c>
      <c r="J1284" s="2" t="s">
        <v>2902</v>
      </c>
      <c r="K1284" s="2" t="s">
        <v>243</v>
      </c>
      <c r="L1284" s="2" t="s">
        <v>2549</v>
      </c>
      <c r="M1284" s="2">
        <v>181.25394800000001</v>
      </c>
      <c r="N1284" s="2">
        <v>-20.664183999999999</v>
      </c>
    </row>
    <row r="1285" spans="1:14">
      <c r="A1285" s="2" t="s">
        <v>58</v>
      </c>
      <c r="B1285" s="2" t="s">
        <v>2834</v>
      </c>
      <c r="C1285" s="2" t="s">
        <v>4831</v>
      </c>
      <c r="D1285" s="2" t="s">
        <v>2408</v>
      </c>
      <c r="E1285" s="2" t="s">
        <v>603</v>
      </c>
      <c r="F1285" s="2" t="s">
        <v>58</v>
      </c>
      <c r="G1285" s="2" t="s">
        <v>4822</v>
      </c>
      <c r="H1285" s="2" t="s">
        <v>4823</v>
      </c>
      <c r="I1285" s="2" t="s">
        <v>27</v>
      </c>
      <c r="J1285" s="2" t="s">
        <v>2902</v>
      </c>
      <c r="K1285" s="2" t="s">
        <v>243</v>
      </c>
      <c r="L1285" s="2" t="s">
        <v>2549</v>
      </c>
      <c r="M1285" s="2">
        <v>181.278828</v>
      </c>
      <c r="N1285" s="2">
        <v>-20.663319999999999</v>
      </c>
    </row>
    <row r="1286" spans="1:14">
      <c r="A1286" s="2" t="s">
        <v>58</v>
      </c>
      <c r="B1286" s="2" t="s">
        <v>4832</v>
      </c>
      <c r="C1286" s="2" t="s">
        <v>4833</v>
      </c>
      <c r="D1286" s="2" t="s">
        <v>2408</v>
      </c>
      <c r="E1286" s="2" t="s">
        <v>603</v>
      </c>
      <c r="F1286" s="2" t="s">
        <v>58</v>
      </c>
      <c r="G1286" s="2" t="s">
        <v>4822</v>
      </c>
      <c r="H1286" s="2" t="s">
        <v>4834</v>
      </c>
      <c r="I1286" s="2" t="s">
        <v>27</v>
      </c>
      <c r="J1286" s="2" t="s">
        <v>2902</v>
      </c>
      <c r="K1286" s="2" t="s">
        <v>243</v>
      </c>
      <c r="L1286" s="2" t="s">
        <v>2549</v>
      </c>
      <c r="M1286" s="2">
        <v>181.15074300000001</v>
      </c>
      <c r="N1286" s="2">
        <v>-21.033718</v>
      </c>
    </row>
    <row r="1287" spans="1:14">
      <c r="A1287" s="2" t="s">
        <v>58</v>
      </c>
      <c r="B1287" s="2" t="s">
        <v>2632</v>
      </c>
      <c r="C1287" s="2" t="s">
        <v>4835</v>
      </c>
      <c r="D1287" s="2" t="s">
        <v>2408</v>
      </c>
      <c r="E1287" s="2" t="s">
        <v>603</v>
      </c>
      <c r="F1287" s="2" t="s">
        <v>58</v>
      </c>
      <c r="G1287" s="2" t="s">
        <v>4822</v>
      </c>
      <c r="H1287" s="2" t="s">
        <v>2632</v>
      </c>
      <c r="I1287" s="2" t="s">
        <v>27</v>
      </c>
      <c r="J1287" s="2" t="s">
        <v>2902</v>
      </c>
      <c r="K1287" s="2" t="s">
        <v>243</v>
      </c>
      <c r="L1287" s="2" t="s">
        <v>2549</v>
      </c>
      <c r="M1287" s="2">
        <v>181.74914000000001</v>
      </c>
      <c r="N1287" s="2">
        <v>-19.822482999999998</v>
      </c>
    </row>
    <row r="1288" spans="1:14">
      <c r="A1288" s="2" t="s">
        <v>72</v>
      </c>
      <c r="B1288" s="2" t="s">
        <v>4836</v>
      </c>
      <c r="C1288" s="2" t="s">
        <v>4837</v>
      </c>
      <c r="D1288" s="2" t="s">
        <v>2427</v>
      </c>
      <c r="E1288" s="2" t="s">
        <v>611</v>
      </c>
      <c r="F1288" s="2" t="s">
        <v>150</v>
      </c>
      <c r="G1288" s="2" t="s">
        <v>4838</v>
      </c>
      <c r="H1288" s="2" t="s">
        <v>72</v>
      </c>
      <c r="I1288" s="2" t="s">
        <v>28</v>
      </c>
      <c r="J1288" s="2" t="s">
        <v>2548</v>
      </c>
      <c r="K1288" s="2" t="s">
        <v>243</v>
      </c>
      <c r="L1288" s="2" t="s">
        <v>2549</v>
      </c>
      <c r="M1288" s="2">
        <v>178.74670900000001</v>
      </c>
      <c r="N1288" s="2">
        <v>-17.680294</v>
      </c>
    </row>
    <row r="1289" spans="1:14">
      <c r="A1289" s="2" t="s">
        <v>72</v>
      </c>
      <c r="B1289" s="2" t="s">
        <v>150</v>
      </c>
      <c r="C1289" s="2" t="s">
        <v>4839</v>
      </c>
      <c r="D1289" s="2" t="s">
        <v>2427</v>
      </c>
      <c r="E1289" s="2" t="s">
        <v>611</v>
      </c>
      <c r="F1289" s="2" t="s">
        <v>150</v>
      </c>
      <c r="G1289" s="2" t="s">
        <v>4838</v>
      </c>
      <c r="H1289" s="2" t="s">
        <v>72</v>
      </c>
      <c r="I1289" s="2" t="s">
        <v>28</v>
      </c>
      <c r="J1289" s="2" t="s">
        <v>2548</v>
      </c>
      <c r="K1289" s="2" t="s">
        <v>243</v>
      </c>
      <c r="L1289" s="2" t="s">
        <v>2549</v>
      </c>
      <c r="M1289" s="2">
        <v>178.76467600000001</v>
      </c>
      <c r="N1289" s="2">
        <v>-17.710353000000001</v>
      </c>
    </row>
    <row r="1290" spans="1:14">
      <c r="A1290" s="2" t="s">
        <v>72</v>
      </c>
      <c r="B1290" s="2" t="s">
        <v>4840</v>
      </c>
      <c r="C1290" s="2" t="s">
        <v>4841</v>
      </c>
      <c r="D1290" s="2" t="s">
        <v>2427</v>
      </c>
      <c r="E1290" s="2" t="s">
        <v>611</v>
      </c>
      <c r="F1290" s="2" t="s">
        <v>150</v>
      </c>
      <c r="G1290" s="2" t="s">
        <v>4838</v>
      </c>
      <c r="H1290" s="2" t="s">
        <v>72</v>
      </c>
      <c r="I1290" s="2" t="s">
        <v>28</v>
      </c>
      <c r="J1290" s="2" t="s">
        <v>2548</v>
      </c>
      <c r="K1290" s="2" t="s">
        <v>243</v>
      </c>
      <c r="L1290" s="2" t="s">
        <v>2549</v>
      </c>
      <c r="M1290" s="2">
        <v>178.74718100000001</v>
      </c>
      <c r="N1290" s="2">
        <v>-17.654185999999999</v>
      </c>
    </row>
    <row r="1291" spans="1:14">
      <c r="A1291" s="2" t="s">
        <v>72</v>
      </c>
      <c r="B1291" s="2" t="s">
        <v>115</v>
      </c>
      <c r="C1291" s="2" t="s">
        <v>4842</v>
      </c>
      <c r="D1291" s="2" t="s">
        <v>2408</v>
      </c>
      <c r="E1291" s="2" t="s">
        <v>611</v>
      </c>
      <c r="F1291" s="2" t="s">
        <v>639</v>
      </c>
      <c r="G1291" s="2" t="s">
        <v>4843</v>
      </c>
      <c r="H1291" s="2" t="s">
        <v>2297</v>
      </c>
      <c r="I1291" s="2" t="s">
        <v>28</v>
      </c>
      <c r="J1291" s="2" t="s">
        <v>2548</v>
      </c>
      <c r="K1291" s="2" t="s">
        <v>243</v>
      </c>
      <c r="L1291" s="2" t="s">
        <v>2549</v>
      </c>
      <c r="M1291" s="2">
        <v>178.77154999999999</v>
      </c>
      <c r="N1291" s="2">
        <v>-17.777805000000001</v>
      </c>
    </row>
    <row r="1292" spans="1:14">
      <c r="A1292" s="2" t="s">
        <v>72</v>
      </c>
      <c r="B1292" s="2" t="s">
        <v>201</v>
      </c>
      <c r="C1292" s="2" t="s">
        <v>4844</v>
      </c>
      <c r="D1292" s="2" t="s">
        <v>2408</v>
      </c>
      <c r="E1292" s="2" t="s">
        <v>611</v>
      </c>
      <c r="F1292" s="2" t="s">
        <v>3</v>
      </c>
      <c r="G1292" s="2" t="s">
        <v>4845</v>
      </c>
      <c r="H1292" s="2" t="s">
        <v>72</v>
      </c>
      <c r="I1292" s="2" t="s">
        <v>28</v>
      </c>
      <c r="J1292" s="2" t="s">
        <v>2548</v>
      </c>
      <c r="K1292" s="2" t="s">
        <v>243</v>
      </c>
      <c r="L1292" s="2" t="s">
        <v>2549</v>
      </c>
      <c r="M1292" s="2">
        <v>178.835622</v>
      </c>
      <c r="N1292" s="2">
        <v>-17.695373</v>
      </c>
    </row>
    <row r="1293" spans="1:14">
      <c r="A1293" s="2" t="s">
        <v>72</v>
      </c>
      <c r="B1293" s="2" t="s">
        <v>4846</v>
      </c>
      <c r="C1293" s="2" t="s">
        <v>4847</v>
      </c>
      <c r="D1293" s="2" t="s">
        <v>2427</v>
      </c>
      <c r="E1293" s="2" t="s">
        <v>611</v>
      </c>
      <c r="F1293" s="2" t="s">
        <v>637</v>
      </c>
      <c r="G1293" s="2" t="s">
        <v>4848</v>
      </c>
      <c r="H1293" s="2" t="s">
        <v>72</v>
      </c>
      <c r="I1293" s="2" t="s">
        <v>28</v>
      </c>
      <c r="J1293" s="2" t="s">
        <v>2548</v>
      </c>
      <c r="K1293" s="2" t="s">
        <v>243</v>
      </c>
      <c r="L1293" s="2" t="s">
        <v>2549</v>
      </c>
      <c r="M1293" s="2">
        <v>178.80213699999999</v>
      </c>
      <c r="N1293" s="2">
        <v>-17.722953</v>
      </c>
    </row>
    <row r="1294" spans="1:14">
      <c r="A1294" s="2" t="s">
        <v>72</v>
      </c>
      <c r="B1294" s="2" t="s">
        <v>4849</v>
      </c>
      <c r="C1294" s="2" t="s">
        <v>4850</v>
      </c>
      <c r="D1294" s="2" t="s">
        <v>2427</v>
      </c>
      <c r="E1294" s="2" t="s">
        <v>611</v>
      </c>
      <c r="F1294" s="2" t="s">
        <v>3</v>
      </c>
      <c r="G1294" s="2" t="s">
        <v>4845</v>
      </c>
      <c r="H1294" s="2" t="s">
        <v>72</v>
      </c>
      <c r="I1294" s="2" t="s">
        <v>28</v>
      </c>
      <c r="J1294" s="2" t="s">
        <v>2548</v>
      </c>
      <c r="K1294" s="2" t="s">
        <v>243</v>
      </c>
      <c r="L1294" s="2" t="s">
        <v>2549</v>
      </c>
      <c r="M1294" s="2">
        <v>178.833551</v>
      </c>
      <c r="N1294" s="2">
        <v>-17.706187</v>
      </c>
    </row>
    <row r="1295" spans="1:14">
      <c r="A1295" s="2" t="s">
        <v>72</v>
      </c>
      <c r="B1295" s="2" t="s">
        <v>152</v>
      </c>
      <c r="C1295" s="2" t="s">
        <v>4851</v>
      </c>
      <c r="D1295" s="2" t="s">
        <v>2408</v>
      </c>
      <c r="E1295" s="2" t="s">
        <v>611</v>
      </c>
      <c r="F1295" s="2" t="s">
        <v>152</v>
      </c>
      <c r="G1295" s="2" t="s">
        <v>3330</v>
      </c>
      <c r="H1295" s="2" t="s">
        <v>72</v>
      </c>
      <c r="I1295" s="2" t="s">
        <v>28</v>
      </c>
      <c r="J1295" s="2" t="s">
        <v>2548</v>
      </c>
      <c r="K1295" s="2" t="s">
        <v>243</v>
      </c>
      <c r="L1295" s="2" t="s">
        <v>2549</v>
      </c>
      <c r="M1295" s="2">
        <v>178.83267699999999</v>
      </c>
      <c r="N1295" s="2">
        <v>-17.674689000000001</v>
      </c>
    </row>
    <row r="1296" spans="1:14">
      <c r="A1296" s="2" t="s">
        <v>72</v>
      </c>
      <c r="B1296" s="2" t="s">
        <v>4852</v>
      </c>
      <c r="C1296" s="2" t="s">
        <v>4853</v>
      </c>
      <c r="D1296" s="2" t="s">
        <v>2408</v>
      </c>
      <c r="E1296" s="2" t="s">
        <v>611</v>
      </c>
      <c r="F1296" s="2" t="s">
        <v>3</v>
      </c>
      <c r="G1296" s="2" t="s">
        <v>4845</v>
      </c>
      <c r="H1296" s="2" t="s">
        <v>72</v>
      </c>
      <c r="I1296" s="2" t="s">
        <v>28</v>
      </c>
      <c r="J1296" s="2" t="s">
        <v>2548</v>
      </c>
      <c r="K1296" s="2" t="s">
        <v>243</v>
      </c>
      <c r="L1296" s="2" t="s">
        <v>2549</v>
      </c>
      <c r="M1296" s="2">
        <v>178.832202</v>
      </c>
      <c r="N1296" s="2">
        <v>-17.682689</v>
      </c>
    </row>
    <row r="1297" spans="1:14">
      <c r="A1297" s="2" t="s">
        <v>72</v>
      </c>
      <c r="B1297" s="2" t="s">
        <v>4824</v>
      </c>
      <c r="C1297" s="2" t="s">
        <v>4854</v>
      </c>
      <c r="D1297" s="2" t="s">
        <v>2408</v>
      </c>
      <c r="E1297" s="2" t="s">
        <v>611</v>
      </c>
      <c r="F1297" s="2" t="s">
        <v>636</v>
      </c>
      <c r="G1297" s="2" t="s">
        <v>4855</v>
      </c>
      <c r="H1297" s="2" t="s">
        <v>72</v>
      </c>
      <c r="I1297" s="2" t="s">
        <v>28</v>
      </c>
      <c r="J1297" s="2" t="s">
        <v>2548</v>
      </c>
      <c r="K1297" s="2" t="s">
        <v>243</v>
      </c>
      <c r="L1297" s="2" t="s">
        <v>2549</v>
      </c>
      <c r="M1297" s="2">
        <v>178.79237699999999</v>
      </c>
      <c r="N1297" s="2">
        <v>-17.691047000000001</v>
      </c>
    </row>
    <row r="1298" spans="1:14">
      <c r="A1298" s="2" t="s">
        <v>72</v>
      </c>
      <c r="B1298" s="2" t="s">
        <v>4856</v>
      </c>
      <c r="C1298" s="2" t="s">
        <v>4857</v>
      </c>
      <c r="D1298" s="2" t="s">
        <v>2427</v>
      </c>
      <c r="E1298" s="2" t="s">
        <v>611</v>
      </c>
      <c r="F1298" s="2" t="s">
        <v>639</v>
      </c>
      <c r="G1298" s="2" t="s">
        <v>4843</v>
      </c>
      <c r="H1298" s="2" t="s">
        <v>2297</v>
      </c>
      <c r="I1298" s="2" t="s">
        <v>28</v>
      </c>
      <c r="J1298" s="2" t="s">
        <v>2548</v>
      </c>
      <c r="K1298" s="2" t="s">
        <v>243</v>
      </c>
      <c r="L1298" s="2" t="s">
        <v>2549</v>
      </c>
      <c r="M1298" s="2">
        <v>178.74333999999999</v>
      </c>
      <c r="N1298" s="2">
        <v>-17.773776000000002</v>
      </c>
    </row>
    <row r="1299" spans="1:14">
      <c r="A1299" s="2" t="s">
        <v>72</v>
      </c>
      <c r="B1299" s="2" t="s">
        <v>4858</v>
      </c>
      <c r="C1299" s="2" t="s">
        <v>4859</v>
      </c>
      <c r="D1299" s="2" t="s">
        <v>2427</v>
      </c>
      <c r="E1299" s="2" t="s">
        <v>611</v>
      </c>
      <c r="F1299" s="2" t="s">
        <v>3</v>
      </c>
      <c r="G1299" s="2" t="s">
        <v>4845</v>
      </c>
      <c r="H1299" s="2" t="s">
        <v>72</v>
      </c>
      <c r="I1299" s="2" t="s">
        <v>28</v>
      </c>
      <c r="J1299" s="2" t="s">
        <v>2548</v>
      </c>
      <c r="K1299" s="2" t="s">
        <v>243</v>
      </c>
      <c r="L1299" s="2" t="s">
        <v>2549</v>
      </c>
      <c r="M1299" s="2">
        <v>178.83148199999999</v>
      </c>
      <c r="N1299" s="2">
        <v>-17.707616000000002</v>
      </c>
    </row>
    <row r="1300" spans="1:14">
      <c r="A1300" s="2" t="s">
        <v>72</v>
      </c>
      <c r="B1300" s="2" t="s">
        <v>2320</v>
      </c>
      <c r="C1300" s="2" t="s">
        <v>4860</v>
      </c>
      <c r="D1300" s="2" t="s">
        <v>2427</v>
      </c>
      <c r="E1300" s="2" t="s">
        <v>611</v>
      </c>
      <c r="F1300" s="2" t="s">
        <v>637</v>
      </c>
      <c r="G1300" s="2" t="s">
        <v>4848</v>
      </c>
      <c r="H1300" s="2" t="s">
        <v>72</v>
      </c>
      <c r="I1300" s="2" t="s">
        <v>28</v>
      </c>
      <c r="J1300" s="2" t="s">
        <v>2548</v>
      </c>
      <c r="K1300" s="2" t="s">
        <v>243</v>
      </c>
      <c r="L1300" s="2" t="s">
        <v>2549</v>
      </c>
      <c r="M1300" s="2">
        <v>178.804509</v>
      </c>
      <c r="N1300" s="2">
        <v>-17.724197</v>
      </c>
    </row>
    <row r="1301" spans="1:14">
      <c r="A1301" s="2" t="s">
        <v>72</v>
      </c>
      <c r="B1301" s="2" t="s">
        <v>2300</v>
      </c>
      <c r="C1301" s="2" t="s">
        <v>4861</v>
      </c>
      <c r="D1301" s="2" t="s">
        <v>2408</v>
      </c>
      <c r="E1301" s="2" t="s">
        <v>611</v>
      </c>
      <c r="F1301" s="2" t="s">
        <v>639</v>
      </c>
      <c r="G1301" s="2" t="s">
        <v>4843</v>
      </c>
      <c r="H1301" s="2" t="s">
        <v>2297</v>
      </c>
      <c r="I1301" s="2" t="s">
        <v>28</v>
      </c>
      <c r="J1301" s="2" t="s">
        <v>2548</v>
      </c>
      <c r="K1301" s="2" t="s">
        <v>243</v>
      </c>
      <c r="L1301" s="2" t="s">
        <v>2549</v>
      </c>
      <c r="M1301" s="2">
        <v>178.765716</v>
      </c>
      <c r="N1301" s="2">
        <v>-17.768242000000001</v>
      </c>
    </row>
    <row r="1302" spans="1:14">
      <c r="A1302" s="2" t="s">
        <v>72</v>
      </c>
      <c r="B1302" s="2" t="s">
        <v>127</v>
      </c>
      <c r="C1302" s="2" t="s">
        <v>4862</v>
      </c>
      <c r="D1302" s="2" t="s">
        <v>2408</v>
      </c>
      <c r="E1302" s="2" t="s">
        <v>611</v>
      </c>
      <c r="F1302" s="2" t="s">
        <v>3</v>
      </c>
      <c r="G1302" s="2" t="s">
        <v>4845</v>
      </c>
      <c r="H1302" s="2" t="s">
        <v>72</v>
      </c>
      <c r="I1302" s="2" t="s">
        <v>28</v>
      </c>
      <c r="J1302" s="2" t="s">
        <v>2548</v>
      </c>
      <c r="K1302" s="2" t="s">
        <v>243</v>
      </c>
      <c r="L1302" s="2" t="s">
        <v>2549</v>
      </c>
      <c r="M1302" s="2">
        <v>178.834</v>
      </c>
      <c r="N1302" s="2">
        <v>-17.701302999999999</v>
      </c>
    </row>
    <row r="1303" spans="1:14">
      <c r="A1303" s="2" t="s">
        <v>72</v>
      </c>
      <c r="B1303" s="2" t="s">
        <v>2800</v>
      </c>
      <c r="C1303" s="2" t="s">
        <v>4863</v>
      </c>
      <c r="D1303" s="2" t="s">
        <v>2427</v>
      </c>
      <c r="E1303" s="2" t="s">
        <v>611</v>
      </c>
      <c r="F1303" s="2" t="s">
        <v>3</v>
      </c>
      <c r="G1303" s="2" t="s">
        <v>4845</v>
      </c>
      <c r="H1303" s="2" t="s">
        <v>72</v>
      </c>
      <c r="I1303" s="2" t="s">
        <v>28</v>
      </c>
      <c r="J1303" s="2" t="s">
        <v>2548</v>
      </c>
      <c r="K1303" s="2" t="s">
        <v>243</v>
      </c>
      <c r="L1303" s="2" t="s">
        <v>2549</v>
      </c>
      <c r="M1303" s="2">
        <v>178.81482099999999</v>
      </c>
      <c r="N1303" s="2">
        <v>-17.730245</v>
      </c>
    </row>
    <row r="1304" spans="1:14">
      <c r="A1304" s="2" t="s">
        <v>72</v>
      </c>
      <c r="B1304" s="2" t="s">
        <v>4864</v>
      </c>
      <c r="C1304" s="2" t="s">
        <v>4865</v>
      </c>
      <c r="D1304" s="2" t="s">
        <v>2427</v>
      </c>
      <c r="E1304" s="2" t="s">
        <v>611</v>
      </c>
      <c r="F1304" s="2" t="s">
        <v>150</v>
      </c>
      <c r="G1304" s="2" t="s">
        <v>4838</v>
      </c>
      <c r="H1304" s="2" t="s">
        <v>72</v>
      </c>
      <c r="I1304" s="2" t="s">
        <v>28</v>
      </c>
      <c r="J1304" s="2" t="s">
        <v>2548</v>
      </c>
      <c r="K1304" s="2" t="s">
        <v>243</v>
      </c>
      <c r="L1304" s="2" t="s">
        <v>2549</v>
      </c>
      <c r="M1304" s="2">
        <v>178.77479</v>
      </c>
      <c r="N1304" s="2">
        <v>-17.74399</v>
      </c>
    </row>
    <row r="1305" spans="1:14">
      <c r="A1305" s="2" t="s">
        <v>72</v>
      </c>
      <c r="B1305" s="2" t="s">
        <v>2309</v>
      </c>
      <c r="C1305" s="2" t="s">
        <v>4866</v>
      </c>
      <c r="D1305" s="2" t="s">
        <v>2408</v>
      </c>
      <c r="E1305" s="2" t="s">
        <v>611</v>
      </c>
      <c r="F1305" s="2" t="s">
        <v>150</v>
      </c>
      <c r="G1305" s="2" t="s">
        <v>4838</v>
      </c>
      <c r="H1305" s="2" t="s">
        <v>72</v>
      </c>
      <c r="I1305" s="2" t="s">
        <v>28</v>
      </c>
      <c r="J1305" s="2" t="s">
        <v>2548</v>
      </c>
      <c r="K1305" s="2" t="s">
        <v>243</v>
      </c>
      <c r="L1305" s="2" t="s">
        <v>2549</v>
      </c>
      <c r="M1305" s="2">
        <v>178.76449500000001</v>
      </c>
      <c r="N1305" s="2">
        <v>-17.710339000000001</v>
      </c>
    </row>
    <row r="1306" spans="1:14">
      <c r="A1306" s="2" t="s">
        <v>72</v>
      </c>
      <c r="B1306" s="2" t="s">
        <v>4867</v>
      </c>
      <c r="C1306" s="2" t="s">
        <v>4868</v>
      </c>
      <c r="D1306" s="2" t="s">
        <v>2408</v>
      </c>
      <c r="E1306" s="2" t="s">
        <v>611</v>
      </c>
      <c r="F1306" s="2" t="s">
        <v>636</v>
      </c>
      <c r="G1306" s="2" t="s">
        <v>4855</v>
      </c>
      <c r="H1306" s="2" t="s">
        <v>72</v>
      </c>
      <c r="I1306" s="2" t="s">
        <v>28</v>
      </c>
      <c r="J1306" s="2" t="s">
        <v>2548</v>
      </c>
      <c r="K1306" s="2" t="s">
        <v>243</v>
      </c>
      <c r="L1306" s="2" t="s">
        <v>2549</v>
      </c>
      <c r="M1306" s="2">
        <v>178.79182900000001</v>
      </c>
      <c r="N1306" s="2">
        <v>-17.689892</v>
      </c>
    </row>
    <row r="1307" spans="1:14">
      <c r="A1307" s="2" t="s">
        <v>72</v>
      </c>
      <c r="B1307" s="2" t="s">
        <v>2299</v>
      </c>
      <c r="C1307" s="2" t="s">
        <v>4869</v>
      </c>
      <c r="D1307" s="2" t="s">
        <v>2408</v>
      </c>
      <c r="E1307" s="2" t="s">
        <v>611</v>
      </c>
      <c r="F1307" s="2" t="s">
        <v>639</v>
      </c>
      <c r="G1307" s="2" t="s">
        <v>4843</v>
      </c>
      <c r="H1307" s="2" t="s">
        <v>2297</v>
      </c>
      <c r="I1307" s="2" t="s">
        <v>28</v>
      </c>
      <c r="J1307" s="2" t="s">
        <v>2548</v>
      </c>
      <c r="K1307" s="2" t="s">
        <v>243</v>
      </c>
      <c r="L1307" s="2" t="s">
        <v>2549</v>
      </c>
      <c r="M1307" s="2">
        <v>178.75686899999999</v>
      </c>
      <c r="N1307" s="2">
        <v>-17.765485999999999</v>
      </c>
    </row>
    <row r="1308" spans="1:14">
      <c r="A1308" s="2" t="s">
        <v>72</v>
      </c>
      <c r="B1308" s="2" t="s">
        <v>4870</v>
      </c>
      <c r="C1308" s="2" t="s">
        <v>4871</v>
      </c>
      <c r="D1308" s="2" t="s">
        <v>2408</v>
      </c>
      <c r="E1308" s="2" t="s">
        <v>611</v>
      </c>
      <c r="F1308" s="2" t="s">
        <v>639</v>
      </c>
      <c r="G1308" s="2" t="s">
        <v>4843</v>
      </c>
      <c r="H1308" s="2" t="s">
        <v>2297</v>
      </c>
      <c r="I1308" s="2" t="s">
        <v>28</v>
      </c>
      <c r="J1308" s="2" t="s">
        <v>2548</v>
      </c>
      <c r="K1308" s="2" t="s">
        <v>243</v>
      </c>
      <c r="L1308" s="2" t="s">
        <v>2549</v>
      </c>
      <c r="M1308" s="2">
        <v>178.74920399999999</v>
      </c>
      <c r="N1308" s="2">
        <v>-17.756397</v>
      </c>
    </row>
    <row r="1309" spans="1:14">
      <c r="A1309" s="2" t="s">
        <v>72</v>
      </c>
      <c r="B1309" s="2" t="s">
        <v>3</v>
      </c>
      <c r="C1309" s="2" t="s">
        <v>4872</v>
      </c>
      <c r="D1309" s="2" t="s">
        <v>2408</v>
      </c>
      <c r="E1309" s="2" t="s">
        <v>611</v>
      </c>
      <c r="F1309" s="2" t="s">
        <v>3</v>
      </c>
      <c r="G1309" s="2" t="s">
        <v>4845</v>
      </c>
      <c r="H1309" s="2" t="s">
        <v>72</v>
      </c>
      <c r="I1309" s="2" t="s">
        <v>28</v>
      </c>
      <c r="J1309" s="2" t="s">
        <v>2548</v>
      </c>
      <c r="K1309" s="2" t="s">
        <v>243</v>
      </c>
      <c r="L1309" s="2" t="s">
        <v>2549</v>
      </c>
      <c r="M1309" s="2">
        <v>178.83206899999999</v>
      </c>
      <c r="N1309" s="2">
        <v>-17.713638</v>
      </c>
    </row>
    <row r="1310" spans="1:14">
      <c r="A1310" s="2" t="s">
        <v>72</v>
      </c>
      <c r="B1310" s="2" t="s">
        <v>4873</v>
      </c>
      <c r="C1310" s="2" t="s">
        <v>4874</v>
      </c>
      <c r="D1310" s="2" t="s">
        <v>2427</v>
      </c>
      <c r="E1310" s="2" t="s">
        <v>611</v>
      </c>
      <c r="F1310" s="2" t="s">
        <v>3</v>
      </c>
      <c r="G1310" s="2" t="s">
        <v>4845</v>
      </c>
      <c r="H1310" s="2" t="s">
        <v>72</v>
      </c>
      <c r="I1310" s="2" t="s">
        <v>28</v>
      </c>
      <c r="J1310" s="2" t="s">
        <v>2548</v>
      </c>
      <c r="K1310" s="2" t="s">
        <v>243</v>
      </c>
      <c r="L1310" s="2" t="s">
        <v>2549</v>
      </c>
      <c r="M1310" s="2">
        <v>178.83590599999999</v>
      </c>
      <c r="N1310" s="2">
        <v>-17.690830999999999</v>
      </c>
    </row>
    <row r="1311" spans="1:14">
      <c r="A1311" s="2" t="s">
        <v>72</v>
      </c>
      <c r="B1311" s="2" t="s">
        <v>136</v>
      </c>
      <c r="C1311" s="2" t="s">
        <v>4875</v>
      </c>
      <c r="D1311" s="2" t="s">
        <v>2408</v>
      </c>
      <c r="E1311" s="2" t="s">
        <v>611</v>
      </c>
      <c r="F1311" s="2" t="s">
        <v>3</v>
      </c>
      <c r="G1311" s="2" t="s">
        <v>4845</v>
      </c>
      <c r="H1311" s="2" t="s">
        <v>72</v>
      </c>
      <c r="I1311" s="2" t="s">
        <v>28</v>
      </c>
      <c r="J1311" s="2" t="s">
        <v>2548</v>
      </c>
      <c r="K1311" s="2" t="s">
        <v>243</v>
      </c>
      <c r="L1311" s="2" t="s">
        <v>2549</v>
      </c>
      <c r="M1311" s="2">
        <v>178.82238899999999</v>
      </c>
      <c r="N1311" s="2">
        <v>-17.727550000000001</v>
      </c>
    </row>
    <row r="1312" spans="1:14">
      <c r="A1312" s="2" t="s">
        <v>72</v>
      </c>
      <c r="B1312" s="2" t="s">
        <v>2812</v>
      </c>
      <c r="C1312" s="2" t="s">
        <v>4876</v>
      </c>
      <c r="D1312" s="2" t="s">
        <v>2427</v>
      </c>
      <c r="E1312" s="2" t="s">
        <v>611</v>
      </c>
      <c r="F1312" s="2" t="s">
        <v>3</v>
      </c>
      <c r="G1312" s="2" t="s">
        <v>4845</v>
      </c>
      <c r="H1312" s="2" t="s">
        <v>72</v>
      </c>
      <c r="I1312" s="2" t="s">
        <v>28</v>
      </c>
      <c r="J1312" s="2" t="s">
        <v>2548</v>
      </c>
      <c r="K1312" s="2" t="s">
        <v>243</v>
      </c>
      <c r="L1312" s="2" t="s">
        <v>2549</v>
      </c>
      <c r="M1312" s="2">
        <v>178.83409499999999</v>
      </c>
      <c r="N1312" s="2">
        <v>-17.704235000000001</v>
      </c>
    </row>
    <row r="1313" spans="1:14">
      <c r="A1313" s="2" t="s">
        <v>72</v>
      </c>
      <c r="B1313" s="2" t="s">
        <v>4265</v>
      </c>
      <c r="C1313" s="2" t="s">
        <v>4877</v>
      </c>
      <c r="D1313" s="2" t="s">
        <v>2427</v>
      </c>
      <c r="E1313" s="2" t="s">
        <v>611</v>
      </c>
      <c r="F1313" s="2" t="s">
        <v>152</v>
      </c>
      <c r="G1313" s="2" t="s">
        <v>3330</v>
      </c>
      <c r="H1313" s="2" t="s">
        <v>72</v>
      </c>
      <c r="I1313" s="2" t="s">
        <v>28</v>
      </c>
      <c r="J1313" s="2" t="s">
        <v>2548</v>
      </c>
      <c r="K1313" s="2" t="s">
        <v>243</v>
      </c>
      <c r="L1313" s="2" t="s">
        <v>2549</v>
      </c>
      <c r="M1313" s="2">
        <v>178.761865</v>
      </c>
      <c r="N1313" s="2">
        <v>-17.647749000000001</v>
      </c>
    </row>
    <row r="1314" spans="1:14">
      <c r="A1314" s="2" t="s">
        <v>72</v>
      </c>
      <c r="B1314" s="2" t="s">
        <v>2315</v>
      </c>
      <c r="C1314" s="2" t="s">
        <v>4878</v>
      </c>
      <c r="D1314" s="2" t="s">
        <v>2408</v>
      </c>
      <c r="E1314" s="2" t="s">
        <v>611</v>
      </c>
      <c r="F1314" s="2" t="s">
        <v>152</v>
      </c>
      <c r="G1314" s="2" t="s">
        <v>3330</v>
      </c>
      <c r="H1314" s="2" t="s">
        <v>72</v>
      </c>
      <c r="I1314" s="2" t="s">
        <v>28</v>
      </c>
      <c r="J1314" s="2" t="s">
        <v>2548</v>
      </c>
      <c r="K1314" s="2" t="s">
        <v>243</v>
      </c>
      <c r="L1314" s="2" t="s">
        <v>2549</v>
      </c>
      <c r="M1314" s="2">
        <v>178.809213</v>
      </c>
      <c r="N1314" s="2">
        <v>-17.625487</v>
      </c>
    </row>
    <row r="1315" spans="1:14">
      <c r="A1315" s="2" t="s">
        <v>72</v>
      </c>
      <c r="B1315" s="2" t="s">
        <v>2305</v>
      </c>
      <c r="C1315" s="2" t="s">
        <v>4879</v>
      </c>
      <c r="D1315" s="2" t="s">
        <v>2408</v>
      </c>
      <c r="E1315" s="2" t="s">
        <v>611</v>
      </c>
      <c r="F1315" s="2" t="s">
        <v>150</v>
      </c>
      <c r="G1315" s="2" t="s">
        <v>4838</v>
      </c>
      <c r="H1315" s="2" t="s">
        <v>72</v>
      </c>
      <c r="I1315" s="2" t="s">
        <v>28</v>
      </c>
      <c r="J1315" s="2" t="s">
        <v>2548</v>
      </c>
      <c r="K1315" s="2" t="s">
        <v>243</v>
      </c>
      <c r="L1315" s="2" t="s">
        <v>2549</v>
      </c>
      <c r="M1315" s="2">
        <v>178.76261600000001</v>
      </c>
      <c r="N1315" s="2">
        <v>-17.700790000000001</v>
      </c>
    </row>
    <row r="1316" spans="1:14">
      <c r="A1316" s="2" t="s">
        <v>72</v>
      </c>
      <c r="B1316" s="2" t="s">
        <v>8</v>
      </c>
      <c r="C1316" s="2" t="s">
        <v>4880</v>
      </c>
      <c r="D1316" s="2" t="s">
        <v>2408</v>
      </c>
      <c r="E1316" s="2" t="s">
        <v>611</v>
      </c>
      <c r="F1316" s="2" t="s">
        <v>639</v>
      </c>
      <c r="G1316" s="2" t="s">
        <v>4843</v>
      </c>
      <c r="H1316" s="2" t="s">
        <v>2297</v>
      </c>
      <c r="I1316" s="2" t="s">
        <v>28</v>
      </c>
      <c r="J1316" s="2" t="s">
        <v>2548</v>
      </c>
      <c r="K1316" s="2" t="s">
        <v>243</v>
      </c>
      <c r="L1316" s="2" t="s">
        <v>2549</v>
      </c>
      <c r="M1316" s="2">
        <v>178.755526</v>
      </c>
      <c r="N1316" s="2">
        <v>-17.762640999999999</v>
      </c>
    </row>
    <row r="1317" spans="1:14">
      <c r="A1317" s="2" t="s">
        <v>72</v>
      </c>
      <c r="B1317" s="2" t="s">
        <v>165</v>
      </c>
      <c r="C1317" s="2" t="s">
        <v>4881</v>
      </c>
      <c r="D1317" s="2" t="s">
        <v>2408</v>
      </c>
      <c r="E1317" s="2" t="s">
        <v>611</v>
      </c>
      <c r="F1317" s="2" t="s">
        <v>639</v>
      </c>
      <c r="G1317" s="2" t="s">
        <v>4843</v>
      </c>
      <c r="H1317" s="2" t="s">
        <v>2297</v>
      </c>
      <c r="I1317" s="2" t="s">
        <v>28</v>
      </c>
      <c r="J1317" s="2" t="s">
        <v>2548</v>
      </c>
      <c r="K1317" s="2" t="s">
        <v>243</v>
      </c>
      <c r="L1317" s="2" t="s">
        <v>2549</v>
      </c>
      <c r="M1317" s="2">
        <v>178.74158299999999</v>
      </c>
      <c r="N1317" s="2">
        <v>-17.777068</v>
      </c>
    </row>
    <row r="1318" spans="1:14">
      <c r="A1318" s="2" t="s">
        <v>72</v>
      </c>
      <c r="B1318" s="2" t="s">
        <v>3206</v>
      </c>
      <c r="C1318" s="2" t="s">
        <v>4882</v>
      </c>
      <c r="D1318" s="2" t="s">
        <v>2427</v>
      </c>
      <c r="E1318" s="2" t="s">
        <v>611</v>
      </c>
      <c r="F1318" s="2" t="s">
        <v>3</v>
      </c>
      <c r="G1318" s="2" t="s">
        <v>4845</v>
      </c>
      <c r="H1318" s="2" t="s">
        <v>72</v>
      </c>
      <c r="I1318" s="2" t="s">
        <v>28</v>
      </c>
      <c r="J1318" s="2" t="s">
        <v>2548</v>
      </c>
      <c r="K1318" s="2" t="s">
        <v>243</v>
      </c>
      <c r="L1318" s="2" t="s">
        <v>2549</v>
      </c>
      <c r="M1318" s="2">
        <v>178.80686499999999</v>
      </c>
      <c r="N1318" s="2">
        <v>-17.729846999999999</v>
      </c>
    </row>
    <row r="1319" spans="1:14">
      <c r="A1319" s="2" t="s">
        <v>72</v>
      </c>
      <c r="B1319" s="2" t="s">
        <v>4883</v>
      </c>
      <c r="C1319" s="2" t="s">
        <v>4884</v>
      </c>
      <c r="D1319" s="2" t="s">
        <v>2427</v>
      </c>
      <c r="E1319" s="2" t="s">
        <v>611</v>
      </c>
      <c r="F1319" s="2" t="s">
        <v>3</v>
      </c>
      <c r="G1319" s="2" t="s">
        <v>4845</v>
      </c>
      <c r="H1319" s="2" t="s">
        <v>72</v>
      </c>
      <c r="I1319" s="2" t="s">
        <v>28</v>
      </c>
      <c r="J1319" s="2" t="s">
        <v>2548</v>
      </c>
      <c r="K1319" s="2" t="s">
        <v>243</v>
      </c>
      <c r="L1319" s="2" t="s">
        <v>2549</v>
      </c>
      <c r="M1319" s="2">
        <v>178.83362299999999</v>
      </c>
      <c r="N1319" s="2">
        <v>-17.703398</v>
      </c>
    </row>
    <row r="1320" spans="1:14">
      <c r="A1320" s="2" t="s">
        <v>72</v>
      </c>
      <c r="B1320" s="2" t="s">
        <v>4885</v>
      </c>
      <c r="C1320" s="2" t="s">
        <v>4886</v>
      </c>
      <c r="D1320" s="2" t="s">
        <v>2427</v>
      </c>
      <c r="E1320" s="2" t="s">
        <v>611</v>
      </c>
      <c r="F1320" s="2" t="s">
        <v>3</v>
      </c>
      <c r="G1320" s="2" t="s">
        <v>4845</v>
      </c>
      <c r="H1320" s="2" t="s">
        <v>72</v>
      </c>
      <c r="I1320" s="2" t="s">
        <v>28</v>
      </c>
      <c r="J1320" s="2" t="s">
        <v>2548</v>
      </c>
      <c r="K1320" s="2" t="s">
        <v>243</v>
      </c>
      <c r="L1320" s="2" t="s">
        <v>2549</v>
      </c>
      <c r="M1320" s="2">
        <v>178.83719500000001</v>
      </c>
      <c r="N1320" s="2">
        <v>-17.692986000000001</v>
      </c>
    </row>
    <row r="1321" spans="1:14">
      <c r="A1321" s="2" t="s">
        <v>72</v>
      </c>
      <c r="B1321" s="2" t="s">
        <v>2319</v>
      </c>
      <c r="C1321" s="2" t="s">
        <v>4887</v>
      </c>
      <c r="D1321" s="2" t="s">
        <v>2427</v>
      </c>
      <c r="E1321" s="2" t="s">
        <v>611</v>
      </c>
      <c r="F1321" s="2" t="s">
        <v>637</v>
      </c>
      <c r="G1321" s="2" t="s">
        <v>4848</v>
      </c>
      <c r="H1321" s="2" t="s">
        <v>72</v>
      </c>
      <c r="I1321" s="2" t="s">
        <v>28</v>
      </c>
      <c r="J1321" s="2" t="s">
        <v>2548</v>
      </c>
      <c r="K1321" s="2" t="s">
        <v>243</v>
      </c>
      <c r="L1321" s="2" t="s">
        <v>2549</v>
      </c>
      <c r="M1321" s="2">
        <v>178.792224</v>
      </c>
      <c r="N1321" s="2">
        <v>-17.727948000000001</v>
      </c>
    </row>
    <row r="1322" spans="1:14">
      <c r="A1322" s="2" t="s">
        <v>72</v>
      </c>
      <c r="B1322" s="2" t="s">
        <v>189</v>
      </c>
      <c r="C1322" s="2" t="s">
        <v>4888</v>
      </c>
      <c r="D1322" s="2" t="s">
        <v>2408</v>
      </c>
      <c r="E1322" s="2" t="s">
        <v>611</v>
      </c>
      <c r="F1322" s="2" t="s">
        <v>152</v>
      </c>
      <c r="G1322" s="2" t="s">
        <v>3330</v>
      </c>
      <c r="H1322" s="2" t="s">
        <v>72</v>
      </c>
      <c r="I1322" s="2" t="s">
        <v>28</v>
      </c>
      <c r="J1322" s="2" t="s">
        <v>2548</v>
      </c>
      <c r="K1322" s="2" t="s">
        <v>243</v>
      </c>
      <c r="L1322" s="2" t="s">
        <v>2549</v>
      </c>
      <c r="M1322" s="2">
        <v>178.756157</v>
      </c>
      <c r="N1322" s="2">
        <v>-17.642541999999999</v>
      </c>
    </row>
    <row r="1323" spans="1:14">
      <c r="A1323" s="2" t="s">
        <v>72</v>
      </c>
      <c r="B1323" s="2" t="s">
        <v>169</v>
      </c>
      <c r="C1323" s="2" t="s">
        <v>4889</v>
      </c>
      <c r="D1323" s="2" t="s">
        <v>2408</v>
      </c>
      <c r="E1323" s="2" t="s">
        <v>611</v>
      </c>
      <c r="F1323" s="2" t="s">
        <v>639</v>
      </c>
      <c r="G1323" s="2" t="s">
        <v>4843</v>
      </c>
      <c r="H1323" s="2" t="s">
        <v>2297</v>
      </c>
      <c r="I1323" s="2" t="s">
        <v>28</v>
      </c>
      <c r="J1323" s="2" t="s">
        <v>2548</v>
      </c>
      <c r="K1323" s="2" t="s">
        <v>243</v>
      </c>
      <c r="L1323" s="2" t="s">
        <v>2549</v>
      </c>
      <c r="M1323" s="2">
        <v>178.72604699999999</v>
      </c>
      <c r="N1323" s="2">
        <v>-17.728930999999999</v>
      </c>
    </row>
    <row r="1324" spans="1:14">
      <c r="A1324" s="2" t="s">
        <v>72</v>
      </c>
      <c r="B1324" s="2" t="s">
        <v>4279</v>
      </c>
      <c r="C1324" s="2" t="s">
        <v>4890</v>
      </c>
      <c r="D1324" s="2" t="s">
        <v>2427</v>
      </c>
      <c r="E1324" s="2" t="s">
        <v>611</v>
      </c>
      <c r="F1324" s="2" t="s">
        <v>152</v>
      </c>
      <c r="G1324" s="2" t="s">
        <v>3330</v>
      </c>
      <c r="H1324" s="2" t="s">
        <v>72</v>
      </c>
      <c r="I1324" s="2" t="s">
        <v>28</v>
      </c>
      <c r="J1324" s="2" t="s">
        <v>2548</v>
      </c>
      <c r="K1324" s="2" t="s">
        <v>243</v>
      </c>
      <c r="L1324" s="2" t="s">
        <v>2549</v>
      </c>
      <c r="M1324" s="2">
        <v>178.77658400000001</v>
      </c>
      <c r="N1324" s="2">
        <v>-17.623816999999999</v>
      </c>
    </row>
    <row r="1325" spans="1:14">
      <c r="A1325" s="2" t="s">
        <v>72</v>
      </c>
      <c r="B1325" s="2" t="s">
        <v>4891</v>
      </c>
      <c r="C1325" s="2" t="s">
        <v>4892</v>
      </c>
      <c r="D1325" s="2" t="s">
        <v>2427</v>
      </c>
      <c r="E1325" s="2" t="s">
        <v>611</v>
      </c>
      <c r="F1325" s="2" t="s">
        <v>152</v>
      </c>
      <c r="G1325" s="2" t="s">
        <v>3330</v>
      </c>
      <c r="H1325" s="2" t="s">
        <v>72</v>
      </c>
      <c r="I1325" s="2" t="s">
        <v>28</v>
      </c>
      <c r="J1325" s="2" t="s">
        <v>2548</v>
      </c>
      <c r="K1325" s="2" t="s">
        <v>243</v>
      </c>
      <c r="L1325" s="2" t="s">
        <v>2549</v>
      </c>
      <c r="M1325" s="2">
        <v>178.784659</v>
      </c>
      <c r="N1325" s="2">
        <v>-17.621741</v>
      </c>
    </row>
    <row r="1326" spans="1:14">
      <c r="A1326" s="2" t="s">
        <v>72</v>
      </c>
      <c r="B1326" s="2" t="s">
        <v>143</v>
      </c>
      <c r="C1326" s="2" t="s">
        <v>4893</v>
      </c>
      <c r="D1326" s="2" t="s">
        <v>2427</v>
      </c>
      <c r="E1326" s="2" t="s">
        <v>611</v>
      </c>
      <c r="F1326" s="2" t="s">
        <v>150</v>
      </c>
      <c r="G1326" s="2" t="s">
        <v>4838</v>
      </c>
      <c r="H1326" s="2" t="s">
        <v>72</v>
      </c>
      <c r="I1326" s="2" t="s">
        <v>28</v>
      </c>
      <c r="J1326" s="2" t="s">
        <v>2548</v>
      </c>
      <c r="K1326" s="2" t="s">
        <v>243</v>
      </c>
      <c r="L1326" s="2" t="s">
        <v>2549</v>
      </c>
      <c r="M1326" s="2">
        <v>178.76571899999999</v>
      </c>
      <c r="N1326" s="2">
        <v>-17.712522</v>
      </c>
    </row>
    <row r="1327" spans="1:14">
      <c r="A1327" s="2" t="s">
        <v>72</v>
      </c>
      <c r="B1327" s="2" t="s">
        <v>4894</v>
      </c>
      <c r="C1327" s="2" t="s">
        <v>4895</v>
      </c>
      <c r="D1327" s="2" t="s">
        <v>2408</v>
      </c>
      <c r="E1327" s="2" t="s">
        <v>611</v>
      </c>
      <c r="F1327" s="2" t="s">
        <v>152</v>
      </c>
      <c r="G1327" s="2" t="s">
        <v>3330</v>
      </c>
      <c r="H1327" s="2" t="s">
        <v>72</v>
      </c>
      <c r="I1327" s="2" t="s">
        <v>28</v>
      </c>
      <c r="J1327" s="2" t="s">
        <v>2548</v>
      </c>
      <c r="K1327" s="2" t="s">
        <v>243</v>
      </c>
      <c r="L1327" s="2" t="s">
        <v>2549</v>
      </c>
      <c r="M1327" s="2">
        <v>178.76786799999999</v>
      </c>
      <c r="N1327" s="2">
        <v>-17.629259000000001</v>
      </c>
    </row>
    <row r="1328" spans="1:14">
      <c r="A1328" s="2" t="s">
        <v>72</v>
      </c>
      <c r="B1328" s="2" t="s">
        <v>4896</v>
      </c>
      <c r="C1328" s="2" t="s">
        <v>4897</v>
      </c>
      <c r="D1328" s="2" t="s">
        <v>2427</v>
      </c>
      <c r="E1328" s="2" t="s">
        <v>611</v>
      </c>
      <c r="F1328" s="2" t="s">
        <v>150</v>
      </c>
      <c r="G1328" s="2" t="s">
        <v>4838</v>
      </c>
      <c r="H1328" s="2" t="s">
        <v>72</v>
      </c>
      <c r="I1328" s="2" t="s">
        <v>28</v>
      </c>
      <c r="J1328" s="2" t="s">
        <v>2548</v>
      </c>
      <c r="K1328" s="2" t="s">
        <v>243</v>
      </c>
      <c r="L1328" s="2" t="s">
        <v>2549</v>
      </c>
      <c r="M1328" s="2">
        <v>178.75857999999999</v>
      </c>
      <c r="N1328" s="2">
        <v>-17.700755000000001</v>
      </c>
    </row>
    <row r="1329" spans="1:14">
      <c r="A1329" s="2" t="s">
        <v>72</v>
      </c>
      <c r="B1329" s="2" t="s">
        <v>2313</v>
      </c>
      <c r="C1329" s="2" t="s">
        <v>4898</v>
      </c>
      <c r="D1329" s="2" t="s">
        <v>2408</v>
      </c>
      <c r="E1329" s="2" t="s">
        <v>611</v>
      </c>
      <c r="F1329" s="2" t="s">
        <v>152</v>
      </c>
      <c r="G1329" s="2" t="s">
        <v>3330</v>
      </c>
      <c r="H1329" s="2" t="s">
        <v>72</v>
      </c>
      <c r="I1329" s="2" t="s">
        <v>28</v>
      </c>
      <c r="J1329" s="2" t="s">
        <v>2548</v>
      </c>
      <c r="K1329" s="2" t="s">
        <v>243</v>
      </c>
      <c r="L1329" s="2" t="s">
        <v>2549</v>
      </c>
      <c r="M1329" s="2">
        <v>178.823081</v>
      </c>
      <c r="N1329" s="2">
        <v>-17.647531000000001</v>
      </c>
    </row>
    <row r="1330" spans="1:14">
      <c r="A1330" s="2" t="s">
        <v>72</v>
      </c>
      <c r="B1330" s="2" t="s">
        <v>2310</v>
      </c>
      <c r="C1330" s="2" t="s">
        <v>4899</v>
      </c>
      <c r="D1330" s="2" t="s">
        <v>2408</v>
      </c>
      <c r="E1330" s="2" t="s">
        <v>611</v>
      </c>
      <c r="F1330" s="2" t="s">
        <v>3</v>
      </c>
      <c r="G1330" s="2" t="s">
        <v>4845</v>
      </c>
      <c r="H1330" s="2" t="s">
        <v>72</v>
      </c>
      <c r="I1330" s="2" t="s">
        <v>28</v>
      </c>
      <c r="J1330" s="2" t="s">
        <v>2548</v>
      </c>
      <c r="K1330" s="2" t="s">
        <v>243</v>
      </c>
      <c r="L1330" s="2" t="s">
        <v>2549</v>
      </c>
      <c r="M1330" s="2">
        <v>178.824758</v>
      </c>
      <c r="N1330" s="2">
        <v>-17.720324999999999</v>
      </c>
    </row>
    <row r="1331" spans="1:14">
      <c r="A1331" s="2" t="s">
        <v>72</v>
      </c>
      <c r="B1331" s="2" t="s">
        <v>4900</v>
      </c>
      <c r="C1331" s="2" t="s">
        <v>4901</v>
      </c>
      <c r="D1331" s="2" t="s">
        <v>2427</v>
      </c>
      <c r="E1331" s="2" t="s">
        <v>611</v>
      </c>
      <c r="F1331" s="2" t="s">
        <v>637</v>
      </c>
      <c r="G1331" s="2" t="s">
        <v>4848</v>
      </c>
      <c r="H1331" s="2" t="s">
        <v>72</v>
      </c>
      <c r="I1331" s="2" t="s">
        <v>28</v>
      </c>
      <c r="J1331" s="2" t="s">
        <v>2548</v>
      </c>
      <c r="K1331" s="2" t="s">
        <v>243</v>
      </c>
      <c r="L1331" s="2" t="s">
        <v>2549</v>
      </c>
      <c r="M1331" s="2">
        <v>178.78634500000001</v>
      </c>
      <c r="N1331" s="2">
        <v>-17.697662999999999</v>
      </c>
    </row>
    <row r="1332" spans="1:14">
      <c r="A1332" s="2" t="s">
        <v>72</v>
      </c>
      <c r="B1332" s="2" t="s">
        <v>4902</v>
      </c>
      <c r="C1332" s="2" t="s">
        <v>4903</v>
      </c>
      <c r="D1332" s="2" t="s">
        <v>2427</v>
      </c>
      <c r="E1332" s="2" t="s">
        <v>611</v>
      </c>
      <c r="F1332" s="2" t="s">
        <v>3</v>
      </c>
      <c r="G1332" s="2" t="s">
        <v>4845</v>
      </c>
      <c r="H1332" s="2" t="s">
        <v>72</v>
      </c>
      <c r="I1332" s="2" t="s">
        <v>28</v>
      </c>
      <c r="J1332" s="2" t="s">
        <v>2548</v>
      </c>
      <c r="K1332" s="2" t="s">
        <v>243</v>
      </c>
      <c r="L1332" s="2" t="s">
        <v>2549</v>
      </c>
      <c r="M1332" s="2">
        <v>178.83781200000001</v>
      </c>
      <c r="N1332" s="2">
        <v>-17.692074000000002</v>
      </c>
    </row>
    <row r="1333" spans="1:14">
      <c r="A1333" s="2" t="s">
        <v>72</v>
      </c>
      <c r="B1333" s="2" t="s">
        <v>2301</v>
      </c>
      <c r="C1333" s="2" t="s">
        <v>4904</v>
      </c>
      <c r="D1333" s="2" t="s">
        <v>2408</v>
      </c>
      <c r="E1333" s="2" t="s">
        <v>611</v>
      </c>
      <c r="F1333" s="2" t="s">
        <v>639</v>
      </c>
      <c r="G1333" s="2" t="s">
        <v>4843</v>
      </c>
      <c r="H1333" s="2" t="s">
        <v>2297</v>
      </c>
      <c r="I1333" s="2" t="s">
        <v>28</v>
      </c>
      <c r="J1333" s="2" t="s">
        <v>2548</v>
      </c>
      <c r="K1333" s="2" t="s">
        <v>243</v>
      </c>
      <c r="L1333" s="2" t="s">
        <v>2549</v>
      </c>
      <c r="M1333" s="2">
        <v>178.761854</v>
      </c>
      <c r="N1333" s="2">
        <v>-17.785509999999999</v>
      </c>
    </row>
    <row r="1334" spans="1:14">
      <c r="A1334" s="2" t="s">
        <v>72</v>
      </c>
      <c r="B1334" s="2" t="s">
        <v>2311</v>
      </c>
      <c r="C1334" s="2" t="s">
        <v>4905</v>
      </c>
      <c r="D1334" s="2" t="s">
        <v>2408</v>
      </c>
      <c r="E1334" s="2" t="s">
        <v>611</v>
      </c>
      <c r="F1334" s="2" t="s">
        <v>152</v>
      </c>
      <c r="G1334" s="2" t="s">
        <v>3330</v>
      </c>
      <c r="H1334" s="2" t="s">
        <v>72</v>
      </c>
      <c r="I1334" s="2" t="s">
        <v>28</v>
      </c>
      <c r="J1334" s="2" t="s">
        <v>2548</v>
      </c>
      <c r="K1334" s="2" t="s">
        <v>243</v>
      </c>
      <c r="L1334" s="2" t="s">
        <v>2549</v>
      </c>
      <c r="M1334" s="2">
        <v>178.83033800000001</v>
      </c>
      <c r="N1334" s="2">
        <v>-17.670784000000001</v>
      </c>
    </row>
    <row r="1335" spans="1:14">
      <c r="A1335" s="2" t="s">
        <v>72</v>
      </c>
      <c r="B1335" s="2" t="s">
        <v>4906</v>
      </c>
      <c r="C1335" s="2" t="s">
        <v>4907</v>
      </c>
      <c r="D1335" s="2" t="s">
        <v>2427</v>
      </c>
      <c r="E1335" s="2" t="s">
        <v>611</v>
      </c>
      <c r="F1335" s="2" t="s">
        <v>639</v>
      </c>
      <c r="G1335" s="2" t="s">
        <v>4843</v>
      </c>
      <c r="H1335" s="2" t="s">
        <v>2297</v>
      </c>
      <c r="I1335" s="2" t="s">
        <v>28</v>
      </c>
      <c r="J1335" s="2" t="s">
        <v>2548</v>
      </c>
      <c r="K1335" s="2" t="s">
        <v>243</v>
      </c>
      <c r="L1335" s="2" t="s">
        <v>2549</v>
      </c>
      <c r="M1335" s="2">
        <v>178.73957300000001</v>
      </c>
      <c r="N1335" s="2">
        <v>-17.769701000000001</v>
      </c>
    </row>
    <row r="1336" spans="1:14">
      <c r="A1336" s="2" t="s">
        <v>72</v>
      </c>
      <c r="B1336" s="2" t="s">
        <v>4908</v>
      </c>
      <c r="C1336" s="2" t="s">
        <v>4909</v>
      </c>
      <c r="D1336" s="2" t="s">
        <v>2427</v>
      </c>
      <c r="E1336" s="2" t="s">
        <v>611</v>
      </c>
      <c r="F1336" s="2" t="s">
        <v>637</v>
      </c>
      <c r="G1336" s="2" t="s">
        <v>4848</v>
      </c>
      <c r="H1336" s="2" t="s">
        <v>72</v>
      </c>
      <c r="I1336" s="2" t="s">
        <v>28</v>
      </c>
      <c r="J1336" s="2" t="s">
        <v>2548</v>
      </c>
      <c r="K1336" s="2" t="s">
        <v>243</v>
      </c>
      <c r="L1336" s="2" t="s">
        <v>2549</v>
      </c>
      <c r="M1336" s="2">
        <v>178.79698099999999</v>
      </c>
      <c r="N1336" s="2">
        <v>-17.725387000000001</v>
      </c>
    </row>
    <row r="1337" spans="1:14">
      <c r="A1337" s="2" t="s">
        <v>72</v>
      </c>
      <c r="B1337" s="2" t="s">
        <v>4122</v>
      </c>
      <c r="C1337" s="2" t="s">
        <v>4910</v>
      </c>
      <c r="D1337" s="2" t="s">
        <v>2427</v>
      </c>
      <c r="E1337" s="2" t="s">
        <v>611</v>
      </c>
      <c r="F1337" s="2" t="s">
        <v>150</v>
      </c>
      <c r="G1337" s="2" t="s">
        <v>4838</v>
      </c>
      <c r="H1337" s="2" t="s">
        <v>72</v>
      </c>
      <c r="I1337" s="2" t="s">
        <v>28</v>
      </c>
      <c r="J1337" s="2" t="s">
        <v>2548</v>
      </c>
      <c r="K1337" s="2" t="s">
        <v>243</v>
      </c>
      <c r="L1337" s="2" t="s">
        <v>2549</v>
      </c>
      <c r="M1337" s="2">
        <v>178.77122499999999</v>
      </c>
      <c r="N1337" s="2">
        <v>-17.704585000000002</v>
      </c>
    </row>
    <row r="1338" spans="1:14">
      <c r="A1338" s="2" t="s">
        <v>72</v>
      </c>
      <c r="B1338" s="2" t="s">
        <v>2314</v>
      </c>
      <c r="C1338" s="2" t="s">
        <v>4911</v>
      </c>
      <c r="D1338" s="2" t="s">
        <v>2408</v>
      </c>
      <c r="E1338" s="2" t="s">
        <v>611</v>
      </c>
      <c r="F1338" s="2" t="s">
        <v>152</v>
      </c>
      <c r="G1338" s="2" t="s">
        <v>3330</v>
      </c>
      <c r="H1338" s="2" t="s">
        <v>72</v>
      </c>
      <c r="I1338" s="2" t="s">
        <v>28</v>
      </c>
      <c r="J1338" s="2" t="s">
        <v>2548</v>
      </c>
      <c r="K1338" s="2" t="s">
        <v>243</v>
      </c>
      <c r="L1338" s="2" t="s">
        <v>2549</v>
      </c>
      <c r="M1338" s="2">
        <v>178.82083399999999</v>
      </c>
      <c r="N1338" s="2">
        <v>-17.643093</v>
      </c>
    </row>
    <row r="1339" spans="1:14">
      <c r="A1339" s="2" t="s">
        <v>72</v>
      </c>
      <c r="B1339" s="2" t="s">
        <v>173</v>
      </c>
      <c r="C1339" s="2" t="s">
        <v>4912</v>
      </c>
      <c r="D1339" s="2" t="s">
        <v>2408</v>
      </c>
      <c r="E1339" s="2" t="s">
        <v>611</v>
      </c>
      <c r="F1339" s="2" t="s">
        <v>150</v>
      </c>
      <c r="G1339" s="2" t="s">
        <v>4838</v>
      </c>
      <c r="H1339" s="2" t="s">
        <v>72</v>
      </c>
      <c r="I1339" s="2" t="s">
        <v>28</v>
      </c>
      <c r="J1339" s="2" t="s">
        <v>2548</v>
      </c>
      <c r="K1339" s="2" t="s">
        <v>243</v>
      </c>
      <c r="L1339" s="2" t="s">
        <v>2549</v>
      </c>
      <c r="M1339" s="2">
        <v>178.74309500000001</v>
      </c>
      <c r="N1339" s="2">
        <v>-17.667031999999999</v>
      </c>
    </row>
    <row r="1340" spans="1:14">
      <c r="A1340" s="2" t="s">
        <v>72</v>
      </c>
      <c r="B1340" s="2" t="s">
        <v>2322</v>
      </c>
      <c r="C1340" s="2" t="s">
        <v>4913</v>
      </c>
      <c r="D1340" s="2" t="s">
        <v>2427</v>
      </c>
      <c r="E1340" s="2" t="s">
        <v>611</v>
      </c>
      <c r="F1340" s="2" t="s">
        <v>3</v>
      </c>
      <c r="G1340" s="2" t="s">
        <v>4845</v>
      </c>
      <c r="H1340" s="2" t="s">
        <v>72</v>
      </c>
      <c r="I1340" s="2" t="s">
        <v>28</v>
      </c>
      <c r="J1340" s="2" t="s">
        <v>2548</v>
      </c>
      <c r="K1340" s="2" t="s">
        <v>243</v>
      </c>
      <c r="L1340" s="2" t="s">
        <v>2549</v>
      </c>
      <c r="M1340" s="2">
        <v>178.80507800000001</v>
      </c>
      <c r="N1340" s="2">
        <v>-17.727025999999999</v>
      </c>
    </row>
    <row r="1341" spans="1:14">
      <c r="A1341" s="2" t="s">
        <v>72</v>
      </c>
      <c r="B1341" s="2" t="s">
        <v>2317</v>
      </c>
      <c r="C1341" s="2" t="s">
        <v>4914</v>
      </c>
      <c r="D1341" s="2" t="s">
        <v>2408</v>
      </c>
      <c r="E1341" s="2" t="s">
        <v>611</v>
      </c>
      <c r="F1341" s="2" t="s">
        <v>152</v>
      </c>
      <c r="G1341" s="2" t="s">
        <v>3330</v>
      </c>
      <c r="H1341" s="2" t="s">
        <v>72</v>
      </c>
      <c r="I1341" s="2" t="s">
        <v>28</v>
      </c>
      <c r="J1341" s="2" t="s">
        <v>2548</v>
      </c>
      <c r="K1341" s="2" t="s">
        <v>243</v>
      </c>
      <c r="L1341" s="2" t="s">
        <v>2549</v>
      </c>
      <c r="M1341" s="2">
        <v>178.828588</v>
      </c>
      <c r="N1341" s="2">
        <v>-17.657775000000001</v>
      </c>
    </row>
    <row r="1342" spans="1:14">
      <c r="A1342" s="2" t="s">
        <v>72</v>
      </c>
      <c r="B1342" s="2" t="s">
        <v>2321</v>
      </c>
      <c r="C1342" s="2" t="s">
        <v>4915</v>
      </c>
      <c r="D1342" s="2" t="s">
        <v>2408</v>
      </c>
      <c r="E1342" s="2" t="s">
        <v>611</v>
      </c>
      <c r="F1342" s="2" t="s">
        <v>636</v>
      </c>
      <c r="G1342" s="2" t="s">
        <v>4855</v>
      </c>
      <c r="H1342" s="2" t="s">
        <v>72</v>
      </c>
      <c r="I1342" s="2" t="s">
        <v>28</v>
      </c>
      <c r="J1342" s="2" t="s">
        <v>2548</v>
      </c>
      <c r="K1342" s="2" t="s">
        <v>243</v>
      </c>
      <c r="L1342" s="2" t="s">
        <v>2549</v>
      </c>
      <c r="M1342" s="2">
        <v>178.79312400000001</v>
      </c>
      <c r="N1342" s="2">
        <v>-17.689874</v>
      </c>
    </row>
    <row r="1343" spans="1:14">
      <c r="A1343" s="2" t="s">
        <v>72</v>
      </c>
      <c r="B1343" s="2" t="s">
        <v>4916</v>
      </c>
      <c r="C1343" s="2" t="s">
        <v>4917</v>
      </c>
      <c r="D1343" s="2" t="s">
        <v>2427</v>
      </c>
      <c r="E1343" s="2" t="s">
        <v>611</v>
      </c>
      <c r="F1343" s="2" t="s">
        <v>150</v>
      </c>
      <c r="G1343" s="2" t="s">
        <v>4838</v>
      </c>
      <c r="H1343" s="2" t="s">
        <v>72</v>
      </c>
      <c r="I1343" s="2" t="s">
        <v>28</v>
      </c>
      <c r="J1343" s="2" t="s">
        <v>2548</v>
      </c>
      <c r="K1343" s="2" t="s">
        <v>243</v>
      </c>
      <c r="L1343" s="2" t="s">
        <v>2549</v>
      </c>
      <c r="M1343" s="2">
        <v>178.74715599999999</v>
      </c>
      <c r="N1343" s="2">
        <v>-17.691172000000002</v>
      </c>
    </row>
    <row r="1344" spans="1:14">
      <c r="A1344" s="2" t="s">
        <v>72</v>
      </c>
      <c r="B1344" s="2" t="s">
        <v>4918</v>
      </c>
      <c r="C1344" s="2" t="s">
        <v>4919</v>
      </c>
      <c r="D1344" s="2" t="s">
        <v>2427</v>
      </c>
      <c r="E1344" s="2" t="s">
        <v>611</v>
      </c>
      <c r="F1344" s="2" t="s">
        <v>637</v>
      </c>
      <c r="G1344" s="2" t="s">
        <v>4848</v>
      </c>
      <c r="H1344" s="2" t="s">
        <v>72</v>
      </c>
      <c r="I1344" s="2" t="s">
        <v>28</v>
      </c>
      <c r="J1344" s="2" t="s">
        <v>2548</v>
      </c>
      <c r="K1344" s="2" t="s">
        <v>243</v>
      </c>
      <c r="L1344" s="2" t="s">
        <v>2549</v>
      </c>
      <c r="M1344" s="2">
        <v>178.80071000000001</v>
      </c>
      <c r="N1344" s="2">
        <v>-17.725280999999999</v>
      </c>
    </row>
    <row r="1345" spans="1:14">
      <c r="A1345" s="2" t="s">
        <v>72</v>
      </c>
      <c r="B1345" s="2" t="s">
        <v>4920</v>
      </c>
      <c r="C1345" s="2" t="s">
        <v>4921</v>
      </c>
      <c r="D1345" s="2" t="s">
        <v>2427</v>
      </c>
      <c r="E1345" s="2" t="s">
        <v>611</v>
      </c>
      <c r="F1345" s="2" t="s">
        <v>150</v>
      </c>
      <c r="G1345" s="2" t="s">
        <v>4838</v>
      </c>
      <c r="H1345" s="2" t="s">
        <v>72</v>
      </c>
      <c r="I1345" s="2" t="s">
        <v>28</v>
      </c>
      <c r="J1345" s="2" t="s">
        <v>2548</v>
      </c>
      <c r="K1345" s="2" t="s">
        <v>243</v>
      </c>
      <c r="L1345" s="2" t="s">
        <v>2549</v>
      </c>
      <c r="M1345" s="2">
        <v>178.74723700000001</v>
      </c>
      <c r="N1345" s="2">
        <v>-17.650886</v>
      </c>
    </row>
    <row r="1346" spans="1:14">
      <c r="A1346" s="2" t="s">
        <v>72</v>
      </c>
      <c r="B1346" s="2" t="s">
        <v>4922</v>
      </c>
      <c r="C1346" s="2" t="s">
        <v>4923</v>
      </c>
      <c r="D1346" s="2" t="s">
        <v>2427</v>
      </c>
      <c r="E1346" s="2" t="s">
        <v>611</v>
      </c>
      <c r="F1346" s="2" t="s">
        <v>150</v>
      </c>
      <c r="G1346" s="2" t="s">
        <v>4838</v>
      </c>
      <c r="H1346" s="2" t="s">
        <v>72</v>
      </c>
      <c r="I1346" s="2" t="s">
        <v>28</v>
      </c>
      <c r="J1346" s="2" t="s">
        <v>2548</v>
      </c>
      <c r="K1346" s="2" t="s">
        <v>243</v>
      </c>
      <c r="L1346" s="2" t="s">
        <v>2549</v>
      </c>
      <c r="M1346" s="2">
        <v>178.774327</v>
      </c>
      <c r="N1346" s="2">
        <v>-17.732745999999999</v>
      </c>
    </row>
    <row r="1347" spans="1:14">
      <c r="A1347" s="2" t="s">
        <v>72</v>
      </c>
      <c r="B1347" s="2" t="s">
        <v>2312</v>
      </c>
      <c r="C1347" s="2" t="s">
        <v>4924</v>
      </c>
      <c r="D1347" s="2" t="s">
        <v>2408</v>
      </c>
      <c r="E1347" s="2" t="s">
        <v>611</v>
      </c>
      <c r="F1347" s="2" t="s">
        <v>152</v>
      </c>
      <c r="G1347" s="2" t="s">
        <v>3330</v>
      </c>
      <c r="H1347" s="2" t="s">
        <v>72</v>
      </c>
      <c r="I1347" s="2" t="s">
        <v>28</v>
      </c>
      <c r="J1347" s="2" t="s">
        <v>2548</v>
      </c>
      <c r="K1347" s="2" t="s">
        <v>243</v>
      </c>
      <c r="L1347" s="2" t="s">
        <v>2549</v>
      </c>
      <c r="M1347" s="2">
        <v>178.829511</v>
      </c>
      <c r="N1347" s="2">
        <v>-17.664498999999999</v>
      </c>
    </row>
    <row r="1348" spans="1:14">
      <c r="A1348" s="2" t="s">
        <v>72</v>
      </c>
      <c r="B1348" s="2" t="s">
        <v>4925</v>
      </c>
      <c r="C1348" s="2" t="s">
        <v>4926</v>
      </c>
      <c r="D1348" s="2" t="s">
        <v>2427</v>
      </c>
      <c r="E1348" s="2" t="s">
        <v>611</v>
      </c>
      <c r="F1348" s="2" t="s">
        <v>637</v>
      </c>
      <c r="G1348" s="2" t="s">
        <v>4848</v>
      </c>
      <c r="H1348" s="2" t="s">
        <v>72</v>
      </c>
      <c r="I1348" s="2" t="s">
        <v>28</v>
      </c>
      <c r="J1348" s="2" t="s">
        <v>2548</v>
      </c>
      <c r="K1348" s="2" t="s">
        <v>243</v>
      </c>
      <c r="L1348" s="2" t="s">
        <v>2549</v>
      </c>
      <c r="M1348" s="2">
        <v>178.78270900000001</v>
      </c>
      <c r="N1348" s="2">
        <v>-17.698523000000002</v>
      </c>
    </row>
    <row r="1349" spans="1:14">
      <c r="A1349" s="2" t="s">
        <v>72</v>
      </c>
      <c r="B1349" s="2" t="s">
        <v>178</v>
      </c>
      <c r="C1349" s="2" t="s">
        <v>4927</v>
      </c>
      <c r="D1349" s="2" t="s">
        <v>2408</v>
      </c>
      <c r="E1349" s="2" t="s">
        <v>611</v>
      </c>
      <c r="F1349" s="2" t="s">
        <v>639</v>
      </c>
      <c r="G1349" s="2" t="s">
        <v>4843</v>
      </c>
      <c r="H1349" s="2" t="s">
        <v>2297</v>
      </c>
      <c r="I1349" s="2" t="s">
        <v>28</v>
      </c>
      <c r="J1349" s="2" t="s">
        <v>2548</v>
      </c>
      <c r="K1349" s="2" t="s">
        <v>243</v>
      </c>
      <c r="L1349" s="2" t="s">
        <v>2549</v>
      </c>
      <c r="M1349" s="2">
        <v>178.735975</v>
      </c>
      <c r="N1349" s="2">
        <v>-17.764963000000002</v>
      </c>
    </row>
    <row r="1350" spans="1:14">
      <c r="A1350" s="2" t="s">
        <v>72</v>
      </c>
      <c r="B1350" s="2" t="s">
        <v>2302</v>
      </c>
      <c r="C1350" s="2" t="s">
        <v>4928</v>
      </c>
      <c r="D1350" s="2" t="s">
        <v>2408</v>
      </c>
      <c r="E1350" s="2" t="s">
        <v>611</v>
      </c>
      <c r="F1350" s="2" t="s">
        <v>639</v>
      </c>
      <c r="G1350" s="2" t="s">
        <v>4843</v>
      </c>
      <c r="H1350" s="2" t="s">
        <v>4929</v>
      </c>
      <c r="I1350" s="2" t="s">
        <v>28</v>
      </c>
      <c r="J1350" s="2" t="s">
        <v>2548</v>
      </c>
      <c r="K1350" s="2" t="s">
        <v>243</v>
      </c>
      <c r="L1350" s="2" t="s">
        <v>2549</v>
      </c>
      <c r="M1350" s="2">
        <v>178.781183</v>
      </c>
      <c r="N1350" s="2">
        <v>-17.765141</v>
      </c>
    </row>
    <row r="1351" spans="1:14">
      <c r="A1351" s="2" t="s">
        <v>72</v>
      </c>
      <c r="B1351" s="2" t="s">
        <v>4930</v>
      </c>
      <c r="C1351" s="2" t="s">
        <v>4931</v>
      </c>
      <c r="D1351" s="2" t="s">
        <v>2408</v>
      </c>
      <c r="E1351" s="2" t="s">
        <v>611</v>
      </c>
      <c r="F1351" s="2" t="s">
        <v>152</v>
      </c>
      <c r="G1351" s="2" t="s">
        <v>3330</v>
      </c>
      <c r="H1351" s="2" t="s">
        <v>72</v>
      </c>
      <c r="I1351" s="2" t="s">
        <v>28</v>
      </c>
      <c r="J1351" s="2" t="s">
        <v>2548</v>
      </c>
      <c r="K1351" s="2" t="s">
        <v>243</v>
      </c>
      <c r="L1351" s="2" t="s">
        <v>2549</v>
      </c>
      <c r="M1351" s="2">
        <v>178.77467300000001</v>
      </c>
      <c r="N1351" s="2">
        <v>-17.623806999999999</v>
      </c>
    </row>
    <row r="1352" spans="1:14">
      <c r="A1352" s="2" t="s">
        <v>76</v>
      </c>
      <c r="B1352" s="2" t="s">
        <v>4932</v>
      </c>
      <c r="C1352" s="2" t="s">
        <v>4933</v>
      </c>
      <c r="D1352" s="2" t="s">
        <v>2427</v>
      </c>
      <c r="E1352" s="2" t="s">
        <v>583</v>
      </c>
      <c r="F1352" s="2" t="s">
        <v>76</v>
      </c>
      <c r="G1352" s="2" t="s">
        <v>4934</v>
      </c>
      <c r="H1352" s="2" t="s">
        <v>76</v>
      </c>
      <c r="I1352" s="2" t="s">
        <v>30</v>
      </c>
      <c r="J1352" s="2" t="s">
        <v>2741</v>
      </c>
      <c r="K1352" s="2" t="s">
        <v>371</v>
      </c>
      <c r="L1352" s="2" t="s">
        <v>2664</v>
      </c>
      <c r="M1352" s="2">
        <v>180.00440399999999</v>
      </c>
      <c r="N1352" s="2">
        <v>-16.523913</v>
      </c>
    </row>
    <row r="1353" spans="1:14">
      <c r="A1353" s="2" t="s">
        <v>76</v>
      </c>
      <c r="B1353" s="2" t="s">
        <v>4935</v>
      </c>
      <c r="C1353" s="2" t="s">
        <v>4936</v>
      </c>
      <c r="D1353" s="2" t="s">
        <v>2427</v>
      </c>
      <c r="E1353" s="2" t="s">
        <v>583</v>
      </c>
      <c r="F1353" s="2" t="s">
        <v>76</v>
      </c>
      <c r="G1353" s="2" t="s">
        <v>4934</v>
      </c>
      <c r="H1353" s="2" t="s">
        <v>76</v>
      </c>
      <c r="I1353" s="2" t="s">
        <v>30</v>
      </c>
      <c r="J1353" s="2" t="s">
        <v>2741</v>
      </c>
      <c r="K1353" s="2" t="s">
        <v>371</v>
      </c>
      <c r="L1353" s="2" t="s">
        <v>2664</v>
      </c>
      <c r="M1353" s="2">
        <v>180.064314</v>
      </c>
      <c r="N1353" s="2">
        <v>-16.511685</v>
      </c>
    </row>
    <row r="1354" spans="1:14">
      <c r="A1354" s="2" t="s">
        <v>76</v>
      </c>
      <c r="B1354" s="2" t="s">
        <v>4937</v>
      </c>
      <c r="C1354" s="2" t="s">
        <v>4938</v>
      </c>
      <c r="D1354" s="2" t="s">
        <v>2427</v>
      </c>
      <c r="E1354" s="2" t="s">
        <v>583</v>
      </c>
      <c r="F1354" s="2" t="s">
        <v>76</v>
      </c>
      <c r="G1354" s="2" t="s">
        <v>4934</v>
      </c>
      <c r="H1354" s="2" t="s">
        <v>76</v>
      </c>
      <c r="I1354" s="2" t="s">
        <v>30</v>
      </c>
      <c r="J1354" s="2" t="s">
        <v>2741</v>
      </c>
      <c r="K1354" s="2" t="s">
        <v>371</v>
      </c>
      <c r="L1354" s="2" t="s">
        <v>2664</v>
      </c>
      <c r="M1354" s="2">
        <v>180.06204700000001</v>
      </c>
      <c r="N1354" s="2">
        <v>-16.466587000000001</v>
      </c>
    </row>
    <row r="1355" spans="1:14">
      <c r="A1355" s="2" t="s">
        <v>76</v>
      </c>
      <c r="B1355" s="2" t="s">
        <v>4939</v>
      </c>
      <c r="C1355" s="2" t="s">
        <v>4940</v>
      </c>
      <c r="D1355" s="2" t="s">
        <v>2427</v>
      </c>
      <c r="E1355" s="2" t="s">
        <v>583</v>
      </c>
      <c r="F1355" s="2" t="s">
        <v>76</v>
      </c>
      <c r="G1355" s="2" t="s">
        <v>4934</v>
      </c>
      <c r="H1355" s="2" t="s">
        <v>76</v>
      </c>
      <c r="I1355" s="2" t="s">
        <v>30</v>
      </c>
      <c r="J1355" s="2" t="s">
        <v>2741</v>
      </c>
      <c r="K1355" s="2" t="s">
        <v>371</v>
      </c>
      <c r="L1355" s="2" t="s">
        <v>2664</v>
      </c>
      <c r="M1355" s="2">
        <v>180.06608800000001</v>
      </c>
      <c r="N1355" s="2">
        <v>-16.466705999999999</v>
      </c>
    </row>
    <row r="1356" spans="1:14">
      <c r="A1356" s="2" t="s">
        <v>76</v>
      </c>
      <c r="B1356" s="2" t="s">
        <v>4941</v>
      </c>
      <c r="C1356" s="2" t="s">
        <v>4942</v>
      </c>
      <c r="D1356" s="2" t="s">
        <v>2427</v>
      </c>
      <c r="E1356" s="2" t="s">
        <v>583</v>
      </c>
      <c r="F1356" s="2" t="s">
        <v>76</v>
      </c>
      <c r="G1356" s="2" t="s">
        <v>4934</v>
      </c>
      <c r="H1356" s="2" t="s">
        <v>76</v>
      </c>
      <c r="I1356" s="2" t="s">
        <v>30</v>
      </c>
      <c r="J1356" s="2" t="s">
        <v>2741</v>
      </c>
      <c r="K1356" s="2" t="s">
        <v>371</v>
      </c>
      <c r="L1356" s="2" t="s">
        <v>2664</v>
      </c>
      <c r="M1356" s="2">
        <v>180.033513</v>
      </c>
      <c r="N1356" s="2">
        <v>-16.464314000000002</v>
      </c>
    </row>
    <row r="1357" spans="1:14">
      <c r="A1357" s="2" t="s">
        <v>76</v>
      </c>
      <c r="B1357" s="2" t="s">
        <v>4943</v>
      </c>
      <c r="C1357" s="2" t="s">
        <v>4944</v>
      </c>
      <c r="D1357" s="2" t="s">
        <v>2427</v>
      </c>
      <c r="E1357" s="2" t="s">
        <v>583</v>
      </c>
      <c r="F1357" s="2" t="s">
        <v>76</v>
      </c>
      <c r="G1357" s="2" t="s">
        <v>4934</v>
      </c>
      <c r="H1357" s="2" t="s">
        <v>76</v>
      </c>
      <c r="I1357" s="2" t="s">
        <v>30</v>
      </c>
      <c r="J1357" s="2" t="s">
        <v>2741</v>
      </c>
      <c r="K1357" s="2" t="s">
        <v>371</v>
      </c>
      <c r="L1357" s="2" t="s">
        <v>2664</v>
      </c>
      <c r="M1357" s="2">
        <v>180.00833399999999</v>
      </c>
      <c r="N1357" s="2">
        <v>-16.532920000000001</v>
      </c>
    </row>
    <row r="1358" spans="1:14">
      <c r="A1358" s="2" t="s">
        <v>76</v>
      </c>
      <c r="B1358" s="2" t="s">
        <v>4945</v>
      </c>
      <c r="C1358" s="2" t="s">
        <v>4946</v>
      </c>
      <c r="D1358" s="2" t="s">
        <v>2427</v>
      </c>
      <c r="E1358" s="2" t="s">
        <v>583</v>
      </c>
      <c r="F1358" s="2" t="s">
        <v>76</v>
      </c>
      <c r="G1358" s="2" t="s">
        <v>4934</v>
      </c>
      <c r="H1358" s="2" t="s">
        <v>76</v>
      </c>
      <c r="I1358" s="2" t="s">
        <v>30</v>
      </c>
      <c r="J1358" s="2" t="s">
        <v>2741</v>
      </c>
      <c r="K1358" s="2" t="s">
        <v>371</v>
      </c>
      <c r="L1358" s="2" t="s">
        <v>2664</v>
      </c>
      <c r="M1358" s="2">
        <v>180.029371</v>
      </c>
      <c r="N1358" s="2">
        <v>-16.467399</v>
      </c>
    </row>
    <row r="1359" spans="1:14">
      <c r="A1359" s="2" t="s">
        <v>76</v>
      </c>
      <c r="B1359" s="2" t="s">
        <v>4947</v>
      </c>
      <c r="C1359" s="2" t="s">
        <v>4948</v>
      </c>
      <c r="D1359" s="2" t="s">
        <v>2427</v>
      </c>
      <c r="E1359" s="2" t="s">
        <v>583</v>
      </c>
      <c r="F1359" s="2" t="s">
        <v>76</v>
      </c>
      <c r="G1359" s="2" t="s">
        <v>4934</v>
      </c>
      <c r="H1359" s="2" t="s">
        <v>76</v>
      </c>
      <c r="I1359" s="2" t="s">
        <v>30</v>
      </c>
      <c r="J1359" s="2" t="s">
        <v>2741</v>
      </c>
      <c r="K1359" s="2" t="s">
        <v>371</v>
      </c>
      <c r="L1359" s="2" t="s">
        <v>2664</v>
      </c>
      <c r="M1359" s="2">
        <v>180.053888</v>
      </c>
      <c r="N1359" s="2">
        <v>-16.499421000000002</v>
      </c>
    </row>
    <row r="1360" spans="1:14">
      <c r="A1360" s="2" t="s">
        <v>76</v>
      </c>
      <c r="B1360" s="2" t="s">
        <v>4949</v>
      </c>
      <c r="C1360" s="2" t="s">
        <v>4950</v>
      </c>
      <c r="D1360" s="2" t="s">
        <v>2427</v>
      </c>
      <c r="E1360" s="2" t="s">
        <v>583</v>
      </c>
      <c r="F1360" s="2" t="s">
        <v>76</v>
      </c>
      <c r="G1360" s="2" t="s">
        <v>4934</v>
      </c>
      <c r="H1360" s="2" t="s">
        <v>76</v>
      </c>
      <c r="I1360" s="2" t="s">
        <v>30</v>
      </c>
      <c r="J1360" s="2" t="s">
        <v>2741</v>
      </c>
      <c r="K1360" s="2" t="s">
        <v>371</v>
      </c>
      <c r="L1360" s="2" t="s">
        <v>2664</v>
      </c>
      <c r="M1360" s="2">
        <v>179.99960799999999</v>
      </c>
      <c r="N1360" s="2">
        <v>-16.512998</v>
      </c>
    </row>
    <row r="1361" spans="1:14">
      <c r="A1361" s="2" t="s">
        <v>76</v>
      </c>
      <c r="B1361" s="2" t="s">
        <v>4951</v>
      </c>
      <c r="C1361" s="2" t="s">
        <v>4952</v>
      </c>
      <c r="D1361" s="2" t="s">
        <v>2427</v>
      </c>
      <c r="E1361" s="2" t="s">
        <v>583</v>
      </c>
      <c r="F1361" s="2" t="s">
        <v>76</v>
      </c>
      <c r="G1361" s="2" t="s">
        <v>4934</v>
      </c>
      <c r="H1361" s="2" t="s">
        <v>76</v>
      </c>
      <c r="I1361" s="2" t="s">
        <v>30</v>
      </c>
      <c r="J1361" s="2" t="s">
        <v>2741</v>
      </c>
      <c r="K1361" s="2" t="s">
        <v>371</v>
      </c>
      <c r="L1361" s="2" t="s">
        <v>2664</v>
      </c>
      <c r="M1361" s="2">
        <v>179.99686</v>
      </c>
      <c r="N1361" s="2">
        <v>-16.487869</v>
      </c>
    </row>
    <row r="1362" spans="1:14">
      <c r="A1362" s="2" t="s">
        <v>76</v>
      </c>
      <c r="B1362" s="2" t="s">
        <v>4953</v>
      </c>
      <c r="C1362" s="2" t="s">
        <v>4954</v>
      </c>
      <c r="D1362" s="2" t="s">
        <v>2427</v>
      </c>
      <c r="E1362" s="2" t="s">
        <v>583</v>
      </c>
      <c r="F1362" s="2" t="s">
        <v>76</v>
      </c>
      <c r="G1362" s="2" t="s">
        <v>4934</v>
      </c>
      <c r="H1362" s="2" t="s">
        <v>76</v>
      </c>
      <c r="I1362" s="2" t="s">
        <v>30</v>
      </c>
      <c r="J1362" s="2" t="s">
        <v>2741</v>
      </c>
      <c r="K1362" s="2" t="s">
        <v>371</v>
      </c>
      <c r="L1362" s="2" t="s">
        <v>2664</v>
      </c>
      <c r="M1362" s="2">
        <v>180.035246</v>
      </c>
      <c r="N1362" s="2">
        <v>-16.460851999999999</v>
      </c>
    </row>
    <row r="1363" spans="1:14">
      <c r="A1363" s="2" t="s">
        <v>76</v>
      </c>
      <c r="B1363" s="2" t="s">
        <v>4955</v>
      </c>
      <c r="C1363" s="2" t="s">
        <v>4956</v>
      </c>
      <c r="D1363" s="2" t="s">
        <v>2427</v>
      </c>
      <c r="E1363" s="2" t="s">
        <v>583</v>
      </c>
      <c r="F1363" s="2" t="s">
        <v>76</v>
      </c>
      <c r="G1363" s="2" t="s">
        <v>4934</v>
      </c>
      <c r="H1363" s="2" t="s">
        <v>76</v>
      </c>
      <c r="I1363" s="2" t="s">
        <v>30</v>
      </c>
      <c r="J1363" s="2" t="s">
        <v>2741</v>
      </c>
      <c r="K1363" s="2" t="s">
        <v>371</v>
      </c>
      <c r="L1363" s="2" t="s">
        <v>2664</v>
      </c>
      <c r="M1363" s="2">
        <v>180.048272</v>
      </c>
      <c r="N1363" s="2">
        <v>-16.478441</v>
      </c>
    </row>
    <row r="1364" spans="1:14">
      <c r="A1364" s="2" t="s">
        <v>76</v>
      </c>
      <c r="B1364" s="2" t="s">
        <v>4957</v>
      </c>
      <c r="C1364" s="2" t="s">
        <v>4958</v>
      </c>
      <c r="D1364" s="2" t="s">
        <v>2427</v>
      </c>
      <c r="E1364" s="2" t="s">
        <v>583</v>
      </c>
      <c r="F1364" s="2" t="s">
        <v>76</v>
      </c>
      <c r="G1364" s="2" t="s">
        <v>4934</v>
      </c>
      <c r="H1364" s="2" t="s">
        <v>76</v>
      </c>
      <c r="I1364" s="2" t="s">
        <v>30</v>
      </c>
      <c r="J1364" s="2" t="s">
        <v>2741</v>
      </c>
      <c r="K1364" s="2" t="s">
        <v>371</v>
      </c>
      <c r="L1364" s="2" t="s">
        <v>2664</v>
      </c>
      <c r="M1364" s="2">
        <v>179.97911199999999</v>
      </c>
      <c r="N1364" s="2">
        <v>-16.509356</v>
      </c>
    </row>
    <row r="1365" spans="1:14">
      <c r="A1365" s="2" t="s">
        <v>76</v>
      </c>
      <c r="B1365" s="2" t="s">
        <v>152</v>
      </c>
      <c r="C1365" s="2" t="s">
        <v>4959</v>
      </c>
      <c r="D1365" s="2" t="s">
        <v>2427</v>
      </c>
      <c r="E1365" s="2" t="s">
        <v>583</v>
      </c>
      <c r="F1365" s="2" t="s">
        <v>76</v>
      </c>
      <c r="G1365" s="2" t="s">
        <v>4934</v>
      </c>
      <c r="H1365" s="2" t="s">
        <v>76</v>
      </c>
      <c r="I1365" s="2" t="s">
        <v>30</v>
      </c>
      <c r="J1365" s="2" t="s">
        <v>2741</v>
      </c>
      <c r="K1365" s="2" t="s">
        <v>371</v>
      </c>
      <c r="L1365" s="2" t="s">
        <v>2664</v>
      </c>
      <c r="M1365" s="2">
        <v>180.000193</v>
      </c>
      <c r="N1365" s="2">
        <v>-16.483174999999999</v>
      </c>
    </row>
    <row r="1366" spans="1:14">
      <c r="A1366" s="2" t="s">
        <v>76</v>
      </c>
      <c r="B1366" s="2" t="s">
        <v>4960</v>
      </c>
      <c r="C1366" s="2" t="s">
        <v>4961</v>
      </c>
      <c r="D1366" s="2" t="s">
        <v>2427</v>
      </c>
      <c r="E1366" s="2" t="s">
        <v>583</v>
      </c>
      <c r="F1366" s="2" t="s">
        <v>76</v>
      </c>
      <c r="G1366" s="2" t="s">
        <v>4934</v>
      </c>
      <c r="H1366" s="2" t="s">
        <v>76</v>
      </c>
      <c r="I1366" s="2" t="s">
        <v>30</v>
      </c>
      <c r="J1366" s="2" t="s">
        <v>2741</v>
      </c>
      <c r="K1366" s="2" t="s">
        <v>371</v>
      </c>
      <c r="L1366" s="2" t="s">
        <v>2664</v>
      </c>
      <c r="M1366" s="2">
        <v>180.01171500000001</v>
      </c>
      <c r="N1366" s="2">
        <v>-16.537503000000001</v>
      </c>
    </row>
    <row r="1367" spans="1:14">
      <c r="A1367" s="2" t="s">
        <v>76</v>
      </c>
      <c r="B1367" s="2" t="s">
        <v>4962</v>
      </c>
      <c r="C1367" s="2" t="s">
        <v>4963</v>
      </c>
      <c r="D1367" s="2" t="s">
        <v>2427</v>
      </c>
      <c r="E1367" s="2" t="s">
        <v>583</v>
      </c>
      <c r="F1367" s="2" t="s">
        <v>76</v>
      </c>
      <c r="G1367" s="2" t="s">
        <v>4934</v>
      </c>
      <c r="H1367" s="2" t="s">
        <v>76</v>
      </c>
      <c r="I1367" s="2" t="s">
        <v>30</v>
      </c>
      <c r="J1367" s="2" t="s">
        <v>2741</v>
      </c>
      <c r="K1367" s="2" t="s">
        <v>371</v>
      </c>
      <c r="L1367" s="2" t="s">
        <v>2664</v>
      </c>
      <c r="M1367" s="2">
        <v>180.05328600000001</v>
      </c>
      <c r="N1367" s="2">
        <v>-16.493210000000001</v>
      </c>
    </row>
    <row r="1368" spans="1:14">
      <c r="A1368" s="2" t="s">
        <v>76</v>
      </c>
      <c r="B1368" s="2" t="s">
        <v>4964</v>
      </c>
      <c r="C1368" s="2" t="s">
        <v>4965</v>
      </c>
      <c r="D1368" s="2" t="s">
        <v>2427</v>
      </c>
      <c r="E1368" s="2" t="s">
        <v>583</v>
      </c>
      <c r="F1368" s="2" t="s">
        <v>76</v>
      </c>
      <c r="G1368" s="2" t="s">
        <v>4934</v>
      </c>
      <c r="H1368" s="2" t="s">
        <v>76</v>
      </c>
      <c r="I1368" s="2" t="s">
        <v>30</v>
      </c>
      <c r="J1368" s="2" t="s">
        <v>2741</v>
      </c>
      <c r="K1368" s="2" t="s">
        <v>371</v>
      </c>
      <c r="L1368" s="2" t="s">
        <v>2664</v>
      </c>
      <c r="M1368" s="2">
        <v>180.06223800000001</v>
      </c>
      <c r="N1368" s="2">
        <v>-16.449224000000001</v>
      </c>
    </row>
    <row r="1369" spans="1:14">
      <c r="A1369" s="2" t="s">
        <v>76</v>
      </c>
      <c r="B1369" s="2" t="s">
        <v>160</v>
      </c>
      <c r="C1369" s="2" t="s">
        <v>4966</v>
      </c>
      <c r="D1369" s="2" t="s">
        <v>2427</v>
      </c>
      <c r="E1369" s="2" t="s">
        <v>583</v>
      </c>
      <c r="F1369" s="2" t="s">
        <v>76</v>
      </c>
      <c r="G1369" s="2" t="s">
        <v>4934</v>
      </c>
      <c r="H1369" s="2" t="s">
        <v>76</v>
      </c>
      <c r="I1369" s="2" t="s">
        <v>30</v>
      </c>
      <c r="J1369" s="2" t="s">
        <v>2741</v>
      </c>
      <c r="K1369" s="2" t="s">
        <v>371</v>
      </c>
      <c r="L1369" s="2" t="s">
        <v>2664</v>
      </c>
      <c r="M1369" s="2">
        <v>180.01514700000001</v>
      </c>
      <c r="N1369" s="2">
        <v>-16.514675</v>
      </c>
    </row>
    <row r="1370" spans="1:14">
      <c r="A1370" s="2" t="s">
        <v>76</v>
      </c>
      <c r="B1370" s="2" t="s">
        <v>160</v>
      </c>
      <c r="C1370" s="2" t="s">
        <v>4967</v>
      </c>
      <c r="D1370" s="2" t="s">
        <v>2427</v>
      </c>
      <c r="E1370" s="2" t="s">
        <v>583</v>
      </c>
      <c r="F1370" s="2" t="s">
        <v>76</v>
      </c>
      <c r="G1370" s="2" t="s">
        <v>4934</v>
      </c>
      <c r="H1370" s="2" t="s">
        <v>76</v>
      </c>
      <c r="I1370" s="2" t="s">
        <v>30</v>
      </c>
      <c r="J1370" s="2" t="s">
        <v>2741</v>
      </c>
      <c r="K1370" s="2" t="s">
        <v>371</v>
      </c>
      <c r="L1370" s="2" t="s">
        <v>2664</v>
      </c>
      <c r="M1370" s="2">
        <v>180.01330300000001</v>
      </c>
      <c r="N1370" s="2">
        <v>-16.519615999999999</v>
      </c>
    </row>
    <row r="1371" spans="1:14">
      <c r="A1371" s="2" t="s">
        <v>76</v>
      </c>
      <c r="B1371" s="2" t="s">
        <v>4968</v>
      </c>
      <c r="C1371" s="2" t="s">
        <v>4969</v>
      </c>
      <c r="D1371" s="2" t="s">
        <v>2427</v>
      </c>
      <c r="E1371" s="2" t="s">
        <v>583</v>
      </c>
      <c r="F1371" s="2" t="s">
        <v>76</v>
      </c>
      <c r="G1371" s="2" t="s">
        <v>4934</v>
      </c>
      <c r="H1371" s="2" t="s">
        <v>76</v>
      </c>
      <c r="I1371" s="2" t="s">
        <v>30</v>
      </c>
      <c r="J1371" s="2" t="s">
        <v>2741</v>
      </c>
      <c r="K1371" s="2" t="s">
        <v>371</v>
      </c>
      <c r="L1371" s="2" t="s">
        <v>2664</v>
      </c>
      <c r="M1371" s="2">
        <v>179.99332100000001</v>
      </c>
      <c r="N1371" s="2">
        <v>-16.491288000000001</v>
      </c>
    </row>
    <row r="1372" spans="1:14">
      <c r="A1372" s="2" t="s">
        <v>76</v>
      </c>
      <c r="B1372" s="2" t="s">
        <v>134</v>
      </c>
      <c r="C1372" s="2" t="s">
        <v>4970</v>
      </c>
      <c r="D1372" s="2" t="s">
        <v>2427</v>
      </c>
      <c r="E1372" s="2" t="s">
        <v>583</v>
      </c>
      <c r="F1372" s="2" t="s">
        <v>76</v>
      </c>
      <c r="G1372" s="2" t="s">
        <v>4934</v>
      </c>
      <c r="H1372" s="2" t="s">
        <v>76</v>
      </c>
      <c r="I1372" s="2" t="s">
        <v>30</v>
      </c>
      <c r="J1372" s="2" t="s">
        <v>2741</v>
      </c>
      <c r="K1372" s="2" t="s">
        <v>371</v>
      </c>
      <c r="L1372" s="2" t="s">
        <v>2664</v>
      </c>
      <c r="M1372" s="2">
        <v>180.04950199999999</v>
      </c>
      <c r="N1372" s="2">
        <v>-16.524495999999999</v>
      </c>
    </row>
    <row r="1373" spans="1:14">
      <c r="A1373" s="2" t="s">
        <v>76</v>
      </c>
      <c r="B1373" s="2" t="s">
        <v>4971</v>
      </c>
      <c r="C1373" s="2" t="s">
        <v>4972</v>
      </c>
      <c r="D1373" s="2" t="s">
        <v>2427</v>
      </c>
      <c r="E1373" s="2" t="s">
        <v>583</v>
      </c>
      <c r="F1373" s="2" t="s">
        <v>76</v>
      </c>
      <c r="G1373" s="2" t="s">
        <v>4934</v>
      </c>
      <c r="H1373" s="2" t="s">
        <v>76</v>
      </c>
      <c r="I1373" s="2" t="s">
        <v>30</v>
      </c>
      <c r="J1373" s="2" t="s">
        <v>2741</v>
      </c>
      <c r="K1373" s="2" t="s">
        <v>371</v>
      </c>
      <c r="L1373" s="2" t="s">
        <v>2664</v>
      </c>
      <c r="M1373" s="2">
        <v>179.993908</v>
      </c>
      <c r="N1373" s="2">
        <v>-16.529845000000002</v>
      </c>
    </row>
    <row r="1374" spans="1:14">
      <c r="A1374" s="2" t="s">
        <v>76</v>
      </c>
      <c r="B1374" s="2" t="s">
        <v>4973</v>
      </c>
      <c r="C1374" s="2" t="s">
        <v>4974</v>
      </c>
      <c r="D1374" s="2" t="s">
        <v>2427</v>
      </c>
      <c r="E1374" s="2" t="s">
        <v>583</v>
      </c>
      <c r="F1374" s="2" t="s">
        <v>76</v>
      </c>
      <c r="G1374" s="2" t="s">
        <v>4934</v>
      </c>
      <c r="H1374" s="2" t="s">
        <v>76</v>
      </c>
      <c r="I1374" s="2" t="s">
        <v>30</v>
      </c>
      <c r="J1374" s="2" t="s">
        <v>2741</v>
      </c>
      <c r="K1374" s="2" t="s">
        <v>371</v>
      </c>
      <c r="L1374" s="2" t="s">
        <v>2664</v>
      </c>
      <c r="M1374" s="2">
        <v>180.06159099999999</v>
      </c>
      <c r="N1374" s="2">
        <v>-16.506698</v>
      </c>
    </row>
    <row r="1375" spans="1:14">
      <c r="A1375" s="2" t="s">
        <v>76</v>
      </c>
      <c r="B1375" s="2" t="s">
        <v>4975</v>
      </c>
      <c r="C1375" s="2" t="s">
        <v>4976</v>
      </c>
      <c r="D1375" s="2" t="s">
        <v>2427</v>
      </c>
      <c r="E1375" s="2" t="s">
        <v>583</v>
      </c>
      <c r="F1375" s="2" t="s">
        <v>76</v>
      </c>
      <c r="G1375" s="2" t="s">
        <v>4934</v>
      </c>
      <c r="H1375" s="2" t="s">
        <v>76</v>
      </c>
      <c r="I1375" s="2" t="s">
        <v>30</v>
      </c>
      <c r="J1375" s="2" t="s">
        <v>2741</v>
      </c>
      <c r="K1375" s="2" t="s">
        <v>371</v>
      </c>
      <c r="L1375" s="2" t="s">
        <v>2664</v>
      </c>
      <c r="M1375" s="2">
        <v>180.042924</v>
      </c>
      <c r="N1375" s="2">
        <v>-16.527045000000001</v>
      </c>
    </row>
    <row r="1376" spans="1:14">
      <c r="A1376" s="2" t="s">
        <v>76</v>
      </c>
      <c r="B1376" s="2" t="s">
        <v>46</v>
      </c>
      <c r="C1376" s="2" t="s">
        <v>4977</v>
      </c>
      <c r="D1376" s="2" t="s">
        <v>2427</v>
      </c>
      <c r="E1376" s="2" t="s">
        <v>583</v>
      </c>
      <c r="F1376" s="2" t="s">
        <v>76</v>
      </c>
      <c r="G1376" s="2" t="s">
        <v>4934</v>
      </c>
      <c r="H1376" s="2" t="s">
        <v>76</v>
      </c>
      <c r="I1376" s="2" t="s">
        <v>30</v>
      </c>
      <c r="J1376" s="2" t="s">
        <v>2741</v>
      </c>
      <c r="K1376" s="2" t="s">
        <v>371</v>
      </c>
      <c r="L1376" s="2" t="s">
        <v>2664</v>
      </c>
      <c r="M1376" s="2">
        <v>180.00177600000001</v>
      </c>
      <c r="N1376" s="2">
        <v>-16.481636999999999</v>
      </c>
    </row>
    <row r="1377" spans="1:14">
      <c r="A1377" s="2" t="s">
        <v>76</v>
      </c>
      <c r="B1377" s="2" t="s">
        <v>4978</v>
      </c>
      <c r="C1377" s="2" t="s">
        <v>4979</v>
      </c>
      <c r="D1377" s="2" t="s">
        <v>2427</v>
      </c>
      <c r="E1377" s="2" t="s">
        <v>583</v>
      </c>
      <c r="F1377" s="2" t="s">
        <v>76</v>
      </c>
      <c r="G1377" s="2" t="s">
        <v>4934</v>
      </c>
      <c r="H1377" s="2" t="s">
        <v>76</v>
      </c>
      <c r="I1377" s="2" t="s">
        <v>30</v>
      </c>
      <c r="J1377" s="2" t="s">
        <v>2741</v>
      </c>
      <c r="K1377" s="2" t="s">
        <v>371</v>
      </c>
      <c r="L1377" s="2" t="s">
        <v>2664</v>
      </c>
      <c r="M1377" s="2">
        <v>180.07747800000001</v>
      </c>
      <c r="N1377" s="2">
        <v>-16.462848999999999</v>
      </c>
    </row>
    <row r="1378" spans="1:14">
      <c r="A1378" s="2" t="s">
        <v>76</v>
      </c>
      <c r="B1378" s="2" t="s">
        <v>4980</v>
      </c>
      <c r="C1378" s="2" t="s">
        <v>4981</v>
      </c>
      <c r="D1378" s="2" t="s">
        <v>2427</v>
      </c>
      <c r="E1378" s="2" t="s">
        <v>583</v>
      </c>
      <c r="F1378" s="2" t="s">
        <v>76</v>
      </c>
      <c r="G1378" s="2" t="s">
        <v>4934</v>
      </c>
      <c r="H1378" s="2" t="s">
        <v>76</v>
      </c>
      <c r="I1378" s="2" t="s">
        <v>30</v>
      </c>
      <c r="J1378" s="2" t="s">
        <v>2741</v>
      </c>
      <c r="K1378" s="2" t="s">
        <v>371</v>
      </c>
      <c r="L1378" s="2" t="s">
        <v>2664</v>
      </c>
      <c r="M1378" s="2">
        <v>180.076179</v>
      </c>
      <c r="N1378" s="2">
        <v>-16.467385</v>
      </c>
    </row>
    <row r="1379" spans="1:14">
      <c r="A1379" s="2" t="s">
        <v>76</v>
      </c>
      <c r="B1379" s="2" t="s">
        <v>4982</v>
      </c>
      <c r="C1379" s="2" t="s">
        <v>4983</v>
      </c>
      <c r="D1379" s="2" t="s">
        <v>2427</v>
      </c>
      <c r="E1379" s="2" t="s">
        <v>583</v>
      </c>
      <c r="F1379" s="2" t="s">
        <v>76</v>
      </c>
      <c r="G1379" s="2" t="s">
        <v>4934</v>
      </c>
      <c r="H1379" s="2" t="s">
        <v>76</v>
      </c>
      <c r="I1379" s="2" t="s">
        <v>30</v>
      </c>
      <c r="J1379" s="2" t="s">
        <v>2741</v>
      </c>
      <c r="K1379" s="2" t="s">
        <v>371</v>
      </c>
      <c r="L1379" s="2" t="s">
        <v>2664</v>
      </c>
      <c r="M1379" s="2">
        <v>180.00747000000001</v>
      </c>
      <c r="N1379" s="2">
        <v>-16.523671</v>
      </c>
    </row>
    <row r="1380" spans="1:14">
      <c r="A1380" s="2" t="s">
        <v>76</v>
      </c>
      <c r="B1380" s="2" t="s">
        <v>4984</v>
      </c>
      <c r="C1380" s="2" t="s">
        <v>4985</v>
      </c>
      <c r="D1380" s="2" t="s">
        <v>2427</v>
      </c>
      <c r="E1380" s="2" t="s">
        <v>583</v>
      </c>
      <c r="F1380" s="2" t="s">
        <v>76</v>
      </c>
      <c r="G1380" s="2" t="s">
        <v>4934</v>
      </c>
      <c r="H1380" s="2" t="s">
        <v>76</v>
      </c>
      <c r="I1380" s="2" t="s">
        <v>30</v>
      </c>
      <c r="J1380" s="2" t="s">
        <v>2741</v>
      </c>
      <c r="K1380" s="2" t="s">
        <v>371</v>
      </c>
      <c r="L1380" s="2" t="s">
        <v>2664</v>
      </c>
      <c r="M1380" s="2">
        <v>180.052874</v>
      </c>
      <c r="N1380" s="2">
        <v>-16.477059000000001</v>
      </c>
    </row>
    <row r="1381" spans="1:14">
      <c r="A1381" s="2" t="s">
        <v>76</v>
      </c>
      <c r="B1381" s="2" t="s">
        <v>4986</v>
      </c>
      <c r="C1381" s="2" t="s">
        <v>4987</v>
      </c>
      <c r="D1381" s="2" t="s">
        <v>2427</v>
      </c>
      <c r="E1381" s="2" t="s">
        <v>583</v>
      </c>
      <c r="F1381" s="2" t="s">
        <v>76</v>
      </c>
      <c r="G1381" s="2" t="s">
        <v>4934</v>
      </c>
      <c r="H1381" s="2" t="s">
        <v>76</v>
      </c>
      <c r="I1381" s="2" t="s">
        <v>30</v>
      </c>
      <c r="J1381" s="2" t="s">
        <v>2741</v>
      </c>
      <c r="K1381" s="2" t="s">
        <v>371</v>
      </c>
      <c r="L1381" s="2" t="s">
        <v>2664</v>
      </c>
      <c r="M1381" s="2">
        <v>180.051917</v>
      </c>
      <c r="N1381" s="2">
        <v>-16.487749000000001</v>
      </c>
    </row>
    <row r="1382" spans="1:14">
      <c r="A1382" s="2" t="s">
        <v>76</v>
      </c>
      <c r="B1382" s="2" t="s">
        <v>4988</v>
      </c>
      <c r="C1382" s="2" t="s">
        <v>4989</v>
      </c>
      <c r="D1382" s="2" t="s">
        <v>2427</v>
      </c>
      <c r="E1382" s="2" t="s">
        <v>583</v>
      </c>
      <c r="F1382" s="2" t="s">
        <v>76</v>
      </c>
      <c r="G1382" s="2" t="s">
        <v>4934</v>
      </c>
      <c r="H1382" s="2" t="s">
        <v>76</v>
      </c>
      <c r="I1382" s="2" t="s">
        <v>30</v>
      </c>
      <c r="J1382" s="2" t="s">
        <v>2741</v>
      </c>
      <c r="K1382" s="2" t="s">
        <v>371</v>
      </c>
      <c r="L1382" s="2" t="s">
        <v>2664</v>
      </c>
      <c r="M1382" s="2">
        <v>180.008071</v>
      </c>
      <c r="N1382" s="2">
        <v>-16.475717</v>
      </c>
    </row>
    <row r="1383" spans="1:14">
      <c r="A1383" s="2" t="s">
        <v>76</v>
      </c>
      <c r="B1383" s="2" t="s">
        <v>4990</v>
      </c>
      <c r="C1383" s="2" t="s">
        <v>4991</v>
      </c>
      <c r="D1383" s="2" t="s">
        <v>2427</v>
      </c>
      <c r="E1383" s="2" t="s">
        <v>583</v>
      </c>
      <c r="F1383" s="2" t="s">
        <v>76</v>
      </c>
      <c r="G1383" s="2" t="s">
        <v>4934</v>
      </c>
      <c r="H1383" s="2" t="s">
        <v>76</v>
      </c>
      <c r="I1383" s="2" t="s">
        <v>30</v>
      </c>
      <c r="J1383" s="2" t="s">
        <v>2741</v>
      </c>
      <c r="K1383" s="2" t="s">
        <v>371</v>
      </c>
      <c r="L1383" s="2" t="s">
        <v>2664</v>
      </c>
      <c r="M1383" s="2">
        <v>180.06650300000001</v>
      </c>
      <c r="N1383" s="2">
        <v>-16.442951000000001</v>
      </c>
    </row>
    <row r="1384" spans="1:14">
      <c r="A1384" s="2" t="s">
        <v>76</v>
      </c>
      <c r="B1384" s="2" t="s">
        <v>4992</v>
      </c>
      <c r="C1384" s="2" t="s">
        <v>4993</v>
      </c>
      <c r="D1384" s="2" t="s">
        <v>2427</v>
      </c>
      <c r="E1384" s="2" t="s">
        <v>583</v>
      </c>
      <c r="F1384" s="2" t="s">
        <v>76</v>
      </c>
      <c r="G1384" s="2" t="s">
        <v>4934</v>
      </c>
      <c r="H1384" s="2" t="s">
        <v>76</v>
      </c>
      <c r="I1384" s="2" t="s">
        <v>30</v>
      </c>
      <c r="J1384" s="2" t="s">
        <v>2741</v>
      </c>
      <c r="K1384" s="2" t="s">
        <v>371</v>
      </c>
      <c r="L1384" s="2" t="s">
        <v>2664</v>
      </c>
      <c r="M1384" s="2">
        <v>179.97174200000001</v>
      </c>
      <c r="N1384" s="2">
        <v>-16.533487000000001</v>
      </c>
    </row>
    <row r="1385" spans="1:14">
      <c r="A1385" s="2" t="s">
        <v>76</v>
      </c>
      <c r="B1385" s="2" t="s">
        <v>4994</v>
      </c>
      <c r="C1385" s="2" t="s">
        <v>4995</v>
      </c>
      <c r="D1385" s="2" t="s">
        <v>2427</v>
      </c>
      <c r="E1385" s="2" t="s">
        <v>583</v>
      </c>
      <c r="F1385" s="2" t="s">
        <v>76</v>
      </c>
      <c r="G1385" s="2" t="s">
        <v>4934</v>
      </c>
      <c r="H1385" s="2" t="s">
        <v>76</v>
      </c>
      <c r="I1385" s="2" t="s">
        <v>30</v>
      </c>
      <c r="J1385" s="2" t="s">
        <v>2741</v>
      </c>
      <c r="K1385" s="2" t="s">
        <v>371</v>
      </c>
      <c r="L1385" s="2" t="s">
        <v>2664</v>
      </c>
      <c r="M1385" s="2">
        <v>180.00650200000001</v>
      </c>
      <c r="N1385" s="2">
        <v>-16.476506000000001</v>
      </c>
    </row>
    <row r="1386" spans="1:14">
      <c r="A1386" s="2" t="s">
        <v>76</v>
      </c>
      <c r="B1386" s="2" t="s">
        <v>4996</v>
      </c>
      <c r="C1386" s="2" t="s">
        <v>4997</v>
      </c>
      <c r="D1386" s="2" t="s">
        <v>2427</v>
      </c>
      <c r="E1386" s="2" t="s">
        <v>583</v>
      </c>
      <c r="F1386" s="2" t="s">
        <v>76</v>
      </c>
      <c r="G1386" s="2" t="s">
        <v>4934</v>
      </c>
      <c r="H1386" s="2" t="s">
        <v>76</v>
      </c>
      <c r="I1386" s="2" t="s">
        <v>30</v>
      </c>
      <c r="J1386" s="2" t="s">
        <v>2741</v>
      </c>
      <c r="K1386" s="2" t="s">
        <v>371</v>
      </c>
      <c r="L1386" s="2" t="s">
        <v>2664</v>
      </c>
      <c r="M1386" s="2">
        <v>180.011638</v>
      </c>
      <c r="N1386" s="2">
        <v>-16.469778000000002</v>
      </c>
    </row>
    <row r="1387" spans="1:14">
      <c r="A1387" s="2" t="s">
        <v>76</v>
      </c>
      <c r="B1387" s="2" t="s">
        <v>4998</v>
      </c>
      <c r="C1387" s="2" t="s">
        <v>4999</v>
      </c>
      <c r="D1387" s="2" t="s">
        <v>2427</v>
      </c>
      <c r="E1387" s="2" t="s">
        <v>583</v>
      </c>
      <c r="F1387" s="2" t="s">
        <v>76</v>
      </c>
      <c r="G1387" s="2" t="s">
        <v>4934</v>
      </c>
      <c r="H1387" s="2" t="s">
        <v>76</v>
      </c>
      <c r="I1387" s="2" t="s">
        <v>30</v>
      </c>
      <c r="J1387" s="2" t="s">
        <v>2741</v>
      </c>
      <c r="K1387" s="2" t="s">
        <v>371</v>
      </c>
      <c r="L1387" s="2" t="s">
        <v>2664</v>
      </c>
      <c r="M1387" s="2">
        <v>179.99886100000001</v>
      </c>
      <c r="N1387" s="2">
        <v>-16.527853</v>
      </c>
    </row>
    <row r="1388" spans="1:14">
      <c r="A1388" s="2" t="s">
        <v>76</v>
      </c>
      <c r="B1388" s="2" t="s">
        <v>5000</v>
      </c>
      <c r="C1388" s="2" t="s">
        <v>5001</v>
      </c>
      <c r="D1388" s="2" t="s">
        <v>2427</v>
      </c>
      <c r="E1388" s="2" t="s">
        <v>583</v>
      </c>
      <c r="F1388" s="2" t="s">
        <v>76</v>
      </c>
      <c r="G1388" s="2" t="s">
        <v>4934</v>
      </c>
      <c r="H1388" s="2" t="s">
        <v>76</v>
      </c>
      <c r="I1388" s="2" t="s">
        <v>30</v>
      </c>
      <c r="J1388" s="2" t="s">
        <v>2741</v>
      </c>
      <c r="K1388" s="2" t="s">
        <v>371</v>
      </c>
      <c r="L1388" s="2" t="s">
        <v>2664</v>
      </c>
      <c r="M1388" s="2">
        <v>180.063165</v>
      </c>
      <c r="N1388" s="2">
        <v>-16.524087000000002</v>
      </c>
    </row>
    <row r="1389" spans="1:14">
      <c r="A1389" s="2" t="s">
        <v>76</v>
      </c>
      <c r="B1389" s="2" t="s">
        <v>5002</v>
      </c>
      <c r="C1389" s="2" t="s">
        <v>5003</v>
      </c>
      <c r="D1389" s="2" t="s">
        <v>2427</v>
      </c>
      <c r="E1389" s="2" t="s">
        <v>583</v>
      </c>
      <c r="F1389" s="2" t="s">
        <v>76</v>
      </c>
      <c r="G1389" s="2" t="s">
        <v>4934</v>
      </c>
      <c r="H1389" s="2" t="s">
        <v>76</v>
      </c>
      <c r="I1389" s="2" t="s">
        <v>30</v>
      </c>
      <c r="J1389" s="2" t="s">
        <v>2741</v>
      </c>
      <c r="K1389" s="2" t="s">
        <v>371</v>
      </c>
      <c r="L1389" s="2" t="s">
        <v>2664</v>
      </c>
      <c r="M1389" s="2">
        <v>180.07490000000001</v>
      </c>
      <c r="N1389" s="2">
        <v>-16.470077</v>
      </c>
    </row>
    <row r="1390" spans="1:14">
      <c r="A1390" s="2" t="s">
        <v>76</v>
      </c>
      <c r="B1390" s="2" t="s">
        <v>5004</v>
      </c>
      <c r="C1390" s="2" t="s">
        <v>5005</v>
      </c>
      <c r="D1390" s="2" t="s">
        <v>2427</v>
      </c>
      <c r="E1390" s="2" t="s">
        <v>583</v>
      </c>
      <c r="F1390" s="2" t="s">
        <v>76</v>
      </c>
      <c r="G1390" s="2" t="s">
        <v>4934</v>
      </c>
      <c r="H1390" s="2" t="s">
        <v>76</v>
      </c>
      <c r="I1390" s="2" t="s">
        <v>30</v>
      </c>
      <c r="J1390" s="2" t="s">
        <v>2741</v>
      </c>
      <c r="K1390" s="2" t="s">
        <v>371</v>
      </c>
      <c r="L1390" s="2" t="s">
        <v>2664</v>
      </c>
      <c r="M1390" s="2">
        <v>179.97548399999999</v>
      </c>
      <c r="N1390" s="2">
        <v>-16.523067000000001</v>
      </c>
    </row>
    <row r="1391" spans="1:14">
      <c r="A1391" s="2" t="s">
        <v>76</v>
      </c>
      <c r="B1391" s="2" t="s">
        <v>5006</v>
      </c>
      <c r="C1391" s="2" t="s">
        <v>5007</v>
      </c>
      <c r="D1391" s="2" t="s">
        <v>2427</v>
      </c>
      <c r="E1391" s="2" t="s">
        <v>583</v>
      </c>
      <c r="F1391" s="2" t="s">
        <v>76</v>
      </c>
      <c r="G1391" s="2" t="s">
        <v>4934</v>
      </c>
      <c r="H1391" s="2" t="s">
        <v>76</v>
      </c>
      <c r="I1391" s="2" t="s">
        <v>30</v>
      </c>
      <c r="J1391" s="2" t="s">
        <v>2741</v>
      </c>
      <c r="K1391" s="2" t="s">
        <v>371</v>
      </c>
      <c r="L1391" s="2" t="s">
        <v>2664</v>
      </c>
      <c r="M1391" s="2">
        <v>179.975865</v>
      </c>
      <c r="N1391" s="2">
        <v>-16.515678000000001</v>
      </c>
    </row>
    <row r="1392" spans="1:14">
      <c r="A1392" s="2" t="s">
        <v>76</v>
      </c>
      <c r="B1392" s="2" t="s">
        <v>5008</v>
      </c>
      <c r="C1392" s="2" t="s">
        <v>5009</v>
      </c>
      <c r="D1392" s="2" t="s">
        <v>2427</v>
      </c>
      <c r="E1392" s="2" t="s">
        <v>583</v>
      </c>
      <c r="F1392" s="2" t="s">
        <v>76</v>
      </c>
      <c r="G1392" s="2" t="s">
        <v>4934</v>
      </c>
      <c r="H1392" s="2" t="s">
        <v>76</v>
      </c>
      <c r="I1392" s="2" t="s">
        <v>30</v>
      </c>
      <c r="J1392" s="2" t="s">
        <v>2741</v>
      </c>
      <c r="K1392" s="2" t="s">
        <v>371</v>
      </c>
      <c r="L1392" s="2" t="s">
        <v>2664</v>
      </c>
      <c r="M1392" s="2">
        <v>179.983856</v>
      </c>
      <c r="N1392" s="2">
        <v>-16.504573000000001</v>
      </c>
    </row>
    <row r="1393" spans="1:14">
      <c r="A1393" s="2" t="s">
        <v>76</v>
      </c>
      <c r="B1393" s="2" t="s">
        <v>5010</v>
      </c>
      <c r="C1393" s="2" t="s">
        <v>5011</v>
      </c>
      <c r="D1393" s="2" t="s">
        <v>2427</v>
      </c>
      <c r="E1393" s="2" t="s">
        <v>583</v>
      </c>
      <c r="F1393" s="2" t="s">
        <v>76</v>
      </c>
      <c r="G1393" s="2" t="s">
        <v>4934</v>
      </c>
      <c r="H1393" s="2" t="s">
        <v>76</v>
      </c>
      <c r="I1393" s="2" t="s">
        <v>30</v>
      </c>
      <c r="J1393" s="2" t="s">
        <v>2741</v>
      </c>
      <c r="K1393" s="2" t="s">
        <v>371</v>
      </c>
      <c r="L1393" s="2" t="s">
        <v>2664</v>
      </c>
      <c r="M1393" s="2">
        <v>180.065078</v>
      </c>
      <c r="N1393" s="2">
        <v>-16.518201999999999</v>
      </c>
    </row>
    <row r="1394" spans="1:14">
      <c r="A1394" s="2" t="s">
        <v>76</v>
      </c>
      <c r="B1394" s="2" t="s">
        <v>5012</v>
      </c>
      <c r="C1394" s="2" t="s">
        <v>5013</v>
      </c>
      <c r="D1394" s="2" t="s">
        <v>2427</v>
      </c>
      <c r="E1394" s="2" t="s">
        <v>583</v>
      </c>
      <c r="F1394" s="2" t="s">
        <v>76</v>
      </c>
      <c r="G1394" s="2" t="s">
        <v>4934</v>
      </c>
      <c r="H1394" s="2" t="s">
        <v>76</v>
      </c>
      <c r="I1394" s="2" t="s">
        <v>30</v>
      </c>
      <c r="J1394" s="2" t="s">
        <v>2741</v>
      </c>
      <c r="K1394" s="2" t="s">
        <v>371</v>
      </c>
      <c r="L1394" s="2" t="s">
        <v>2664</v>
      </c>
      <c r="M1394" s="2">
        <v>180.040753</v>
      </c>
      <c r="N1394" s="2">
        <v>-16.532108000000001</v>
      </c>
    </row>
    <row r="1395" spans="1:14">
      <c r="A1395" s="2" t="s">
        <v>76</v>
      </c>
      <c r="B1395" s="2" t="s">
        <v>5014</v>
      </c>
      <c r="C1395" s="2" t="s">
        <v>5015</v>
      </c>
      <c r="D1395" s="2" t="s">
        <v>2427</v>
      </c>
      <c r="E1395" s="2" t="s">
        <v>583</v>
      </c>
      <c r="F1395" s="2" t="s">
        <v>76</v>
      </c>
      <c r="G1395" s="2" t="s">
        <v>4934</v>
      </c>
      <c r="H1395" s="2" t="s">
        <v>76</v>
      </c>
      <c r="I1395" s="2" t="s">
        <v>30</v>
      </c>
      <c r="J1395" s="2" t="s">
        <v>2741</v>
      </c>
      <c r="K1395" s="2" t="s">
        <v>371</v>
      </c>
      <c r="L1395" s="2" t="s">
        <v>2664</v>
      </c>
      <c r="M1395" s="2">
        <v>180.024475</v>
      </c>
      <c r="N1395" s="2">
        <v>-16.466443000000002</v>
      </c>
    </row>
    <row r="1396" spans="1:14">
      <c r="A1396" s="2" t="s">
        <v>76</v>
      </c>
      <c r="B1396" s="2" t="s">
        <v>5016</v>
      </c>
      <c r="C1396" s="2" t="s">
        <v>5017</v>
      </c>
      <c r="D1396" s="2" t="s">
        <v>2427</v>
      </c>
      <c r="E1396" s="2" t="s">
        <v>583</v>
      </c>
      <c r="F1396" s="2" t="s">
        <v>76</v>
      </c>
      <c r="G1396" s="2" t="s">
        <v>4934</v>
      </c>
      <c r="H1396" s="2" t="s">
        <v>76</v>
      </c>
      <c r="I1396" s="2" t="s">
        <v>30</v>
      </c>
      <c r="J1396" s="2" t="s">
        <v>2741</v>
      </c>
      <c r="K1396" s="2" t="s">
        <v>371</v>
      </c>
      <c r="L1396" s="2" t="s">
        <v>2664</v>
      </c>
      <c r="M1396" s="2">
        <v>179.98542</v>
      </c>
      <c r="N1396" s="2">
        <v>-16.537548000000001</v>
      </c>
    </row>
    <row r="1397" spans="1:14">
      <c r="A1397" s="2" t="s">
        <v>76</v>
      </c>
      <c r="B1397" s="2" t="s">
        <v>5018</v>
      </c>
      <c r="C1397" s="2" t="s">
        <v>5019</v>
      </c>
      <c r="D1397" s="2" t="s">
        <v>2427</v>
      </c>
      <c r="E1397" s="2" t="s">
        <v>583</v>
      </c>
      <c r="F1397" s="2" t="s">
        <v>76</v>
      </c>
      <c r="G1397" s="2" t="s">
        <v>4934</v>
      </c>
      <c r="H1397" s="2" t="s">
        <v>76</v>
      </c>
      <c r="I1397" s="2" t="s">
        <v>30</v>
      </c>
      <c r="J1397" s="2" t="s">
        <v>2741</v>
      </c>
      <c r="K1397" s="2" t="s">
        <v>371</v>
      </c>
      <c r="L1397" s="2" t="s">
        <v>2664</v>
      </c>
      <c r="M1397" s="2">
        <v>179.98645999999999</v>
      </c>
      <c r="N1397" s="2">
        <v>-16.53481</v>
      </c>
    </row>
    <row r="1398" spans="1:14">
      <c r="A1398" s="2" t="s">
        <v>76</v>
      </c>
      <c r="B1398" s="2" t="s">
        <v>5020</v>
      </c>
      <c r="C1398" s="2" t="s">
        <v>5021</v>
      </c>
      <c r="D1398" s="2" t="s">
        <v>2427</v>
      </c>
      <c r="E1398" s="2" t="s">
        <v>583</v>
      </c>
      <c r="F1398" s="2" t="s">
        <v>76</v>
      </c>
      <c r="G1398" s="2" t="s">
        <v>4934</v>
      </c>
      <c r="H1398" s="2" t="s">
        <v>76</v>
      </c>
      <c r="I1398" s="2" t="s">
        <v>30</v>
      </c>
      <c r="J1398" s="2" t="s">
        <v>2741</v>
      </c>
      <c r="K1398" s="2" t="s">
        <v>371</v>
      </c>
      <c r="L1398" s="2" t="s">
        <v>2664</v>
      </c>
      <c r="M1398" s="2">
        <v>180.05450500000001</v>
      </c>
      <c r="N1398" s="2">
        <v>-16.487293000000001</v>
      </c>
    </row>
    <row r="1399" spans="1:14">
      <c r="A1399" s="2" t="s">
        <v>110</v>
      </c>
      <c r="B1399" s="2" t="s">
        <v>5022</v>
      </c>
      <c r="C1399" s="2" t="s">
        <v>5023</v>
      </c>
      <c r="D1399" s="2" t="s">
        <v>2427</v>
      </c>
      <c r="E1399" s="2" t="s">
        <v>558</v>
      </c>
      <c r="F1399" s="2" t="s">
        <v>110</v>
      </c>
      <c r="G1399" s="2" t="s">
        <v>5024</v>
      </c>
      <c r="H1399" s="2" t="s">
        <v>2422</v>
      </c>
      <c r="I1399" s="2" t="s">
        <v>35</v>
      </c>
      <c r="J1399" s="2" t="s">
        <v>4334</v>
      </c>
      <c r="K1399" s="2" t="s">
        <v>249</v>
      </c>
      <c r="L1399" s="2" t="s">
        <v>2424</v>
      </c>
      <c r="M1399" s="2">
        <v>178.16679999999999</v>
      </c>
      <c r="N1399" s="2">
        <v>-17.367312999999999</v>
      </c>
    </row>
    <row r="1400" spans="1:14">
      <c r="A1400" s="2" t="s">
        <v>110</v>
      </c>
      <c r="B1400" s="2" t="s">
        <v>5025</v>
      </c>
      <c r="C1400" s="2" t="s">
        <v>5026</v>
      </c>
      <c r="D1400" s="2" t="s">
        <v>2408</v>
      </c>
      <c r="E1400" s="2" t="s">
        <v>558</v>
      </c>
      <c r="F1400" s="2" t="s">
        <v>168</v>
      </c>
      <c r="G1400" s="2" t="s">
        <v>5027</v>
      </c>
      <c r="H1400" s="2" t="s">
        <v>2422</v>
      </c>
      <c r="I1400" s="2" t="s">
        <v>35</v>
      </c>
      <c r="J1400" s="2" t="s">
        <v>4334</v>
      </c>
      <c r="K1400" s="2" t="s">
        <v>249</v>
      </c>
      <c r="L1400" s="2" t="s">
        <v>2424</v>
      </c>
      <c r="M1400" s="2">
        <v>177.993855</v>
      </c>
      <c r="N1400" s="2">
        <v>-17.415075999999999</v>
      </c>
    </row>
    <row r="1401" spans="1:14">
      <c r="A1401" s="2" t="s">
        <v>110</v>
      </c>
      <c r="B1401" s="2" t="s">
        <v>5025</v>
      </c>
      <c r="C1401" s="2" t="s">
        <v>5028</v>
      </c>
      <c r="D1401" s="2" t="s">
        <v>2408</v>
      </c>
      <c r="E1401" s="2" t="s">
        <v>558</v>
      </c>
      <c r="F1401" s="2" t="s">
        <v>168</v>
      </c>
      <c r="G1401" s="2" t="s">
        <v>5027</v>
      </c>
      <c r="H1401" s="2" t="s">
        <v>2422</v>
      </c>
      <c r="I1401" s="2" t="s">
        <v>35</v>
      </c>
      <c r="J1401" s="2" t="s">
        <v>4334</v>
      </c>
      <c r="K1401" s="2" t="s">
        <v>249</v>
      </c>
      <c r="L1401" s="2" t="s">
        <v>2424</v>
      </c>
      <c r="M1401" s="2">
        <v>177.99683200000001</v>
      </c>
      <c r="N1401" s="2">
        <v>-17.415986</v>
      </c>
    </row>
    <row r="1402" spans="1:14">
      <c r="A1402" s="2" t="s">
        <v>110</v>
      </c>
      <c r="B1402" s="2" t="s">
        <v>4473</v>
      </c>
      <c r="C1402" s="2" t="s">
        <v>5029</v>
      </c>
      <c r="D1402" s="2" t="s">
        <v>2427</v>
      </c>
      <c r="E1402" s="2" t="s">
        <v>558</v>
      </c>
      <c r="F1402" s="2" t="s">
        <v>168</v>
      </c>
      <c r="G1402" s="2" t="s">
        <v>5027</v>
      </c>
      <c r="H1402" s="2" t="s">
        <v>2422</v>
      </c>
      <c r="I1402" s="2" t="s">
        <v>35</v>
      </c>
      <c r="J1402" s="2" t="s">
        <v>4334</v>
      </c>
      <c r="K1402" s="2" t="s">
        <v>249</v>
      </c>
      <c r="L1402" s="2" t="s">
        <v>2424</v>
      </c>
      <c r="M1402" s="2">
        <v>178.05690799999999</v>
      </c>
      <c r="N1402" s="2">
        <v>-17.518367000000001</v>
      </c>
    </row>
    <row r="1403" spans="1:14">
      <c r="A1403" s="2" t="s">
        <v>110</v>
      </c>
      <c r="B1403" s="2" t="s">
        <v>5030</v>
      </c>
      <c r="C1403" s="2" t="s">
        <v>5031</v>
      </c>
      <c r="D1403" s="2" t="s">
        <v>2427</v>
      </c>
      <c r="E1403" s="2" t="s">
        <v>558</v>
      </c>
      <c r="F1403" s="2" t="s">
        <v>110</v>
      </c>
      <c r="G1403" s="2" t="s">
        <v>5024</v>
      </c>
      <c r="H1403" s="2" t="s">
        <v>2422</v>
      </c>
      <c r="I1403" s="2" t="s">
        <v>35</v>
      </c>
      <c r="J1403" s="2" t="s">
        <v>4334</v>
      </c>
      <c r="K1403" s="2" t="s">
        <v>249</v>
      </c>
      <c r="L1403" s="2" t="s">
        <v>2424</v>
      </c>
      <c r="M1403" s="2">
        <v>178.213504</v>
      </c>
      <c r="N1403" s="2">
        <v>-17.349015000000001</v>
      </c>
    </row>
    <row r="1404" spans="1:14">
      <c r="A1404" s="2" t="s">
        <v>110</v>
      </c>
      <c r="B1404" s="2" t="s">
        <v>5032</v>
      </c>
      <c r="C1404" s="2" t="s">
        <v>5033</v>
      </c>
      <c r="D1404" s="2" t="s">
        <v>2427</v>
      </c>
      <c r="E1404" s="2" t="s">
        <v>558</v>
      </c>
      <c r="F1404" s="2" t="s">
        <v>110</v>
      </c>
      <c r="G1404" s="2" t="s">
        <v>5024</v>
      </c>
      <c r="H1404" s="2" t="s">
        <v>5034</v>
      </c>
      <c r="I1404" s="2" t="s">
        <v>35</v>
      </c>
      <c r="J1404" s="2" t="s">
        <v>4334</v>
      </c>
      <c r="K1404" s="2" t="s">
        <v>249</v>
      </c>
      <c r="L1404" s="2" t="s">
        <v>2424</v>
      </c>
      <c r="M1404" s="2">
        <v>178.14173199999999</v>
      </c>
      <c r="N1404" s="2">
        <v>-17.317869999999999</v>
      </c>
    </row>
    <row r="1405" spans="1:14">
      <c r="A1405" s="2" t="s">
        <v>110</v>
      </c>
      <c r="B1405" s="2" t="s">
        <v>5034</v>
      </c>
      <c r="C1405" s="2" t="s">
        <v>5035</v>
      </c>
      <c r="D1405" s="2" t="s">
        <v>2408</v>
      </c>
      <c r="E1405" s="2" t="s">
        <v>558</v>
      </c>
      <c r="F1405" s="2" t="s">
        <v>110</v>
      </c>
      <c r="G1405" s="2" t="s">
        <v>5024</v>
      </c>
      <c r="H1405" s="2" t="s">
        <v>5034</v>
      </c>
      <c r="I1405" s="2" t="s">
        <v>35</v>
      </c>
      <c r="J1405" s="2" t="s">
        <v>4334</v>
      </c>
      <c r="K1405" s="2" t="s">
        <v>249</v>
      </c>
      <c r="L1405" s="2" t="s">
        <v>2424</v>
      </c>
      <c r="M1405" s="2">
        <v>178.15032199999999</v>
      </c>
      <c r="N1405" s="2">
        <v>-17.324269000000001</v>
      </c>
    </row>
    <row r="1406" spans="1:14">
      <c r="A1406" s="2" t="s">
        <v>110</v>
      </c>
      <c r="B1406" s="2" t="s">
        <v>5036</v>
      </c>
      <c r="C1406" s="2" t="s">
        <v>5037</v>
      </c>
      <c r="D1406" s="2" t="s">
        <v>2427</v>
      </c>
      <c r="E1406" s="2" t="s">
        <v>558</v>
      </c>
      <c r="F1406" s="2" t="s">
        <v>110</v>
      </c>
      <c r="G1406" s="2" t="s">
        <v>5024</v>
      </c>
      <c r="H1406" s="2" t="s">
        <v>5034</v>
      </c>
      <c r="I1406" s="2" t="s">
        <v>35</v>
      </c>
      <c r="J1406" s="2" t="s">
        <v>4334</v>
      </c>
      <c r="K1406" s="2" t="s">
        <v>249</v>
      </c>
      <c r="L1406" s="2" t="s">
        <v>2424</v>
      </c>
      <c r="M1406" s="2">
        <v>178.15330299999999</v>
      </c>
      <c r="N1406" s="2">
        <v>-17.320815</v>
      </c>
    </row>
    <row r="1407" spans="1:14">
      <c r="A1407" s="2" t="s">
        <v>110</v>
      </c>
      <c r="B1407" s="2" t="s">
        <v>5038</v>
      </c>
      <c r="C1407" s="2" t="s">
        <v>5039</v>
      </c>
      <c r="D1407" s="2" t="s">
        <v>2427</v>
      </c>
      <c r="E1407" s="2" t="s">
        <v>558</v>
      </c>
      <c r="F1407" s="2" t="s">
        <v>110</v>
      </c>
      <c r="G1407" s="2" t="s">
        <v>5024</v>
      </c>
      <c r="H1407" s="2" t="s">
        <v>5034</v>
      </c>
      <c r="I1407" s="2" t="s">
        <v>35</v>
      </c>
      <c r="J1407" s="2" t="s">
        <v>4334</v>
      </c>
      <c r="K1407" s="2" t="s">
        <v>249</v>
      </c>
      <c r="L1407" s="2" t="s">
        <v>2424</v>
      </c>
      <c r="M1407" s="2">
        <v>178.15533600000001</v>
      </c>
      <c r="N1407" s="2">
        <v>-17.317188000000002</v>
      </c>
    </row>
    <row r="1408" spans="1:14">
      <c r="A1408" s="2" t="s">
        <v>110</v>
      </c>
      <c r="B1408" s="2" t="s">
        <v>5040</v>
      </c>
      <c r="C1408" s="2" t="s">
        <v>5041</v>
      </c>
      <c r="D1408" s="2" t="s">
        <v>2408</v>
      </c>
      <c r="E1408" s="2" t="s">
        <v>558</v>
      </c>
      <c r="F1408" s="2" t="s">
        <v>168</v>
      </c>
      <c r="G1408" s="2" t="s">
        <v>5027</v>
      </c>
      <c r="H1408" s="2" t="s">
        <v>2422</v>
      </c>
      <c r="I1408" s="2" t="s">
        <v>35</v>
      </c>
      <c r="J1408" s="2" t="s">
        <v>4334</v>
      </c>
      <c r="K1408" s="2" t="s">
        <v>249</v>
      </c>
      <c r="L1408" s="2" t="s">
        <v>2424</v>
      </c>
      <c r="M1408" s="2">
        <v>178.090608</v>
      </c>
      <c r="N1408" s="2">
        <v>-17.37546</v>
      </c>
    </row>
    <row r="1409" spans="1:14">
      <c r="A1409" s="2" t="s">
        <v>110</v>
      </c>
      <c r="B1409" s="2" t="s">
        <v>5042</v>
      </c>
      <c r="C1409" s="2" t="s">
        <v>5043</v>
      </c>
      <c r="D1409" s="2" t="s">
        <v>2408</v>
      </c>
      <c r="E1409" s="2" t="s">
        <v>558</v>
      </c>
      <c r="F1409" s="2" t="s">
        <v>140</v>
      </c>
      <c r="G1409" s="2" t="s">
        <v>5044</v>
      </c>
      <c r="H1409" s="2" t="s">
        <v>2422</v>
      </c>
      <c r="I1409" s="2" t="s">
        <v>35</v>
      </c>
      <c r="J1409" s="2" t="s">
        <v>4334</v>
      </c>
      <c r="K1409" s="2" t="s">
        <v>249</v>
      </c>
      <c r="L1409" s="2" t="s">
        <v>2424</v>
      </c>
      <c r="M1409" s="2">
        <v>178.228782</v>
      </c>
      <c r="N1409" s="2">
        <v>-17.352595999999998</v>
      </c>
    </row>
    <row r="1410" spans="1:14">
      <c r="A1410" s="2" t="s">
        <v>110</v>
      </c>
      <c r="B1410" s="2" t="s">
        <v>5045</v>
      </c>
      <c r="C1410" s="2" t="s">
        <v>5046</v>
      </c>
      <c r="D1410" s="2" t="s">
        <v>2408</v>
      </c>
      <c r="E1410" s="2" t="s">
        <v>558</v>
      </c>
      <c r="F1410" s="2" t="s">
        <v>110</v>
      </c>
      <c r="G1410" s="2" t="s">
        <v>5024</v>
      </c>
      <c r="H1410" s="2" t="s">
        <v>5034</v>
      </c>
      <c r="I1410" s="2" t="s">
        <v>35</v>
      </c>
      <c r="J1410" s="2" t="s">
        <v>4334</v>
      </c>
      <c r="K1410" s="2" t="s">
        <v>249</v>
      </c>
      <c r="L1410" s="2" t="s">
        <v>2424</v>
      </c>
      <c r="M1410" s="2">
        <v>178.15215799999999</v>
      </c>
      <c r="N1410" s="2">
        <v>-17.322296000000001</v>
      </c>
    </row>
    <row r="1411" spans="1:14">
      <c r="A1411" s="2" t="s">
        <v>110</v>
      </c>
      <c r="B1411" s="2" t="s">
        <v>5047</v>
      </c>
      <c r="C1411" s="2" t="s">
        <v>5048</v>
      </c>
      <c r="D1411" s="2" t="s">
        <v>2408</v>
      </c>
      <c r="E1411" s="2" t="s">
        <v>558</v>
      </c>
      <c r="F1411" s="2" t="s">
        <v>140</v>
      </c>
      <c r="G1411" s="2" t="s">
        <v>5044</v>
      </c>
      <c r="H1411" s="2" t="s">
        <v>2422</v>
      </c>
      <c r="I1411" s="2" t="s">
        <v>35</v>
      </c>
      <c r="J1411" s="2" t="s">
        <v>4334</v>
      </c>
      <c r="K1411" s="2" t="s">
        <v>249</v>
      </c>
      <c r="L1411" s="2" t="s">
        <v>2424</v>
      </c>
      <c r="M1411" s="2">
        <v>178.25572</v>
      </c>
      <c r="N1411" s="2">
        <v>-17.405418000000001</v>
      </c>
    </row>
    <row r="1412" spans="1:14">
      <c r="A1412" s="2" t="s">
        <v>110</v>
      </c>
      <c r="B1412" s="2" t="s">
        <v>4243</v>
      </c>
      <c r="C1412" s="2" t="s">
        <v>5049</v>
      </c>
      <c r="D1412" s="2" t="s">
        <v>2408</v>
      </c>
      <c r="E1412" s="2" t="s">
        <v>558</v>
      </c>
      <c r="F1412" s="2" t="s">
        <v>168</v>
      </c>
      <c r="G1412" s="2" t="s">
        <v>5027</v>
      </c>
      <c r="H1412" s="2" t="s">
        <v>2422</v>
      </c>
      <c r="I1412" s="2" t="s">
        <v>35</v>
      </c>
      <c r="J1412" s="2" t="s">
        <v>4334</v>
      </c>
      <c r="K1412" s="2" t="s">
        <v>249</v>
      </c>
      <c r="L1412" s="2" t="s">
        <v>2424</v>
      </c>
      <c r="M1412" s="2">
        <v>178.00262000000001</v>
      </c>
      <c r="N1412" s="2">
        <v>-17.487897</v>
      </c>
    </row>
    <row r="1413" spans="1:14">
      <c r="A1413" s="2" t="s">
        <v>110</v>
      </c>
      <c r="B1413" s="2" t="s">
        <v>215</v>
      </c>
      <c r="C1413" s="2" t="s">
        <v>5050</v>
      </c>
      <c r="D1413" s="2" t="s">
        <v>2408</v>
      </c>
      <c r="E1413" s="2" t="s">
        <v>558</v>
      </c>
      <c r="F1413" s="2" t="s">
        <v>168</v>
      </c>
      <c r="G1413" s="2" t="s">
        <v>5027</v>
      </c>
      <c r="H1413" s="2" t="s">
        <v>2422</v>
      </c>
      <c r="I1413" s="2" t="s">
        <v>35</v>
      </c>
      <c r="J1413" s="2" t="s">
        <v>4334</v>
      </c>
      <c r="K1413" s="2" t="s">
        <v>249</v>
      </c>
      <c r="L1413" s="2" t="s">
        <v>2424</v>
      </c>
      <c r="M1413" s="2">
        <v>178.099998</v>
      </c>
      <c r="N1413" s="2">
        <v>-17.372167000000001</v>
      </c>
    </row>
    <row r="1414" spans="1:14">
      <c r="A1414" s="2" t="s">
        <v>110</v>
      </c>
      <c r="B1414" s="2" t="s">
        <v>5051</v>
      </c>
      <c r="C1414" s="2" t="s">
        <v>5052</v>
      </c>
      <c r="D1414" s="2" t="s">
        <v>2408</v>
      </c>
      <c r="E1414" s="2" t="s">
        <v>558</v>
      </c>
      <c r="F1414" s="2" t="s">
        <v>168</v>
      </c>
      <c r="G1414" s="2" t="s">
        <v>5027</v>
      </c>
      <c r="H1414" s="2" t="s">
        <v>2422</v>
      </c>
      <c r="I1414" s="2" t="s">
        <v>35</v>
      </c>
      <c r="J1414" s="2" t="s">
        <v>4334</v>
      </c>
      <c r="K1414" s="2" t="s">
        <v>249</v>
      </c>
      <c r="L1414" s="2" t="s">
        <v>2424</v>
      </c>
      <c r="M1414" s="2">
        <v>178.00128000000001</v>
      </c>
      <c r="N1414" s="2">
        <v>-17.496623</v>
      </c>
    </row>
    <row r="1415" spans="1:14">
      <c r="A1415" s="2" t="s">
        <v>110</v>
      </c>
      <c r="B1415" s="2" t="s">
        <v>5053</v>
      </c>
      <c r="C1415" s="2" t="s">
        <v>5054</v>
      </c>
      <c r="D1415" s="2" t="s">
        <v>2427</v>
      </c>
      <c r="E1415" s="2" t="s">
        <v>558</v>
      </c>
      <c r="F1415" s="2" t="s">
        <v>168</v>
      </c>
      <c r="G1415" s="2" t="s">
        <v>5027</v>
      </c>
      <c r="H1415" s="2" t="s">
        <v>2422</v>
      </c>
      <c r="I1415" s="2" t="s">
        <v>35</v>
      </c>
      <c r="J1415" s="2" t="s">
        <v>4334</v>
      </c>
      <c r="K1415" s="2" t="s">
        <v>249</v>
      </c>
      <c r="L1415" s="2" t="s">
        <v>2424</v>
      </c>
      <c r="M1415" s="2">
        <v>178.03306900000001</v>
      </c>
      <c r="N1415" s="2">
        <v>-17.489398999999999</v>
      </c>
    </row>
    <row r="1416" spans="1:14">
      <c r="A1416" s="2" t="s">
        <v>110</v>
      </c>
      <c r="B1416" s="2" t="s">
        <v>5055</v>
      </c>
      <c r="C1416" s="2" t="s">
        <v>5056</v>
      </c>
      <c r="D1416" s="2" t="s">
        <v>2408</v>
      </c>
      <c r="E1416" s="2" t="s">
        <v>558</v>
      </c>
      <c r="F1416" s="2" t="s">
        <v>140</v>
      </c>
      <c r="G1416" s="2" t="s">
        <v>5044</v>
      </c>
      <c r="H1416" s="2" t="s">
        <v>2422</v>
      </c>
      <c r="I1416" s="2" t="s">
        <v>35</v>
      </c>
      <c r="J1416" s="2" t="s">
        <v>4334</v>
      </c>
      <c r="K1416" s="2" t="s">
        <v>249</v>
      </c>
      <c r="L1416" s="2" t="s">
        <v>2424</v>
      </c>
      <c r="M1416" s="2">
        <v>178.247072</v>
      </c>
      <c r="N1416" s="2">
        <v>-17.378064999999999</v>
      </c>
    </row>
    <row r="1417" spans="1:14">
      <c r="A1417" s="2" t="s">
        <v>110</v>
      </c>
      <c r="B1417" s="2" t="s">
        <v>5057</v>
      </c>
      <c r="C1417" s="2" t="s">
        <v>5058</v>
      </c>
      <c r="D1417" s="2" t="s">
        <v>2408</v>
      </c>
      <c r="E1417" s="2" t="s">
        <v>558</v>
      </c>
      <c r="F1417" s="2" t="s">
        <v>140</v>
      </c>
      <c r="G1417" s="2" t="s">
        <v>5044</v>
      </c>
      <c r="H1417" s="2" t="s">
        <v>2422</v>
      </c>
      <c r="I1417" s="2" t="s">
        <v>35</v>
      </c>
      <c r="J1417" s="2" t="s">
        <v>4334</v>
      </c>
      <c r="K1417" s="2" t="s">
        <v>249</v>
      </c>
      <c r="L1417" s="2" t="s">
        <v>2424</v>
      </c>
      <c r="M1417" s="2">
        <v>178.239733</v>
      </c>
      <c r="N1417" s="2">
        <v>-17.359033</v>
      </c>
    </row>
    <row r="1418" spans="1:14">
      <c r="A1418" s="2" t="s">
        <v>110</v>
      </c>
      <c r="B1418" s="2" t="s">
        <v>2822</v>
      </c>
      <c r="C1418" s="2" t="s">
        <v>5059</v>
      </c>
      <c r="D1418" s="2" t="s">
        <v>2408</v>
      </c>
      <c r="E1418" s="2" t="s">
        <v>558</v>
      </c>
      <c r="F1418" s="2" t="s">
        <v>110</v>
      </c>
      <c r="G1418" s="2" t="s">
        <v>5024</v>
      </c>
      <c r="H1418" s="2" t="s">
        <v>2422</v>
      </c>
      <c r="I1418" s="2" t="s">
        <v>35</v>
      </c>
      <c r="J1418" s="2" t="s">
        <v>4334</v>
      </c>
      <c r="K1418" s="2" t="s">
        <v>249</v>
      </c>
      <c r="L1418" s="2" t="s">
        <v>2424</v>
      </c>
      <c r="M1418" s="2">
        <v>178.15250599999999</v>
      </c>
      <c r="N1418" s="2">
        <v>-17.361604</v>
      </c>
    </row>
    <row r="1419" spans="1:14">
      <c r="A1419" s="2" t="s">
        <v>110</v>
      </c>
      <c r="B1419" s="2" t="s">
        <v>5060</v>
      </c>
      <c r="C1419" s="2" t="s">
        <v>5061</v>
      </c>
      <c r="D1419" s="2" t="s">
        <v>2408</v>
      </c>
      <c r="E1419" s="2" t="s">
        <v>558</v>
      </c>
      <c r="F1419" s="2" t="s">
        <v>110</v>
      </c>
      <c r="G1419" s="2" t="s">
        <v>5024</v>
      </c>
      <c r="H1419" s="2" t="s">
        <v>2422</v>
      </c>
      <c r="I1419" s="2" t="s">
        <v>35</v>
      </c>
      <c r="J1419" s="2" t="s">
        <v>4334</v>
      </c>
      <c r="K1419" s="2" t="s">
        <v>249</v>
      </c>
      <c r="L1419" s="2" t="s">
        <v>2424</v>
      </c>
      <c r="M1419" s="2">
        <v>178.15076300000001</v>
      </c>
      <c r="N1419" s="2">
        <v>-17.362603</v>
      </c>
    </row>
    <row r="1420" spans="1:14">
      <c r="A1420" s="2" t="s">
        <v>110</v>
      </c>
      <c r="B1420" s="2" t="s">
        <v>2947</v>
      </c>
      <c r="C1420" s="2" t="s">
        <v>5062</v>
      </c>
      <c r="D1420" s="2" t="s">
        <v>2408</v>
      </c>
      <c r="E1420" s="2" t="s">
        <v>558</v>
      </c>
      <c r="F1420" s="2" t="s">
        <v>168</v>
      </c>
      <c r="G1420" s="2" t="s">
        <v>5027</v>
      </c>
      <c r="H1420" s="2" t="s">
        <v>2422</v>
      </c>
      <c r="I1420" s="2" t="s">
        <v>35</v>
      </c>
      <c r="J1420" s="2" t="s">
        <v>4334</v>
      </c>
      <c r="K1420" s="2" t="s">
        <v>249</v>
      </c>
      <c r="L1420" s="2" t="s">
        <v>2424</v>
      </c>
      <c r="M1420" s="2">
        <v>178.01105699999999</v>
      </c>
      <c r="N1420" s="2">
        <v>-17.404443000000001</v>
      </c>
    </row>
    <row r="1421" spans="1:14">
      <c r="A1421" s="2" t="s">
        <v>110</v>
      </c>
      <c r="B1421" s="2" t="s">
        <v>3553</v>
      </c>
      <c r="C1421" s="2" t="s">
        <v>5063</v>
      </c>
      <c r="D1421" s="2" t="s">
        <v>2427</v>
      </c>
      <c r="E1421" s="2" t="s">
        <v>558</v>
      </c>
      <c r="F1421" s="2" t="s">
        <v>110</v>
      </c>
      <c r="G1421" s="2" t="s">
        <v>5024</v>
      </c>
      <c r="H1421" s="2" t="s">
        <v>2422</v>
      </c>
      <c r="I1421" s="2" t="s">
        <v>35</v>
      </c>
      <c r="J1421" s="2" t="s">
        <v>4334</v>
      </c>
      <c r="K1421" s="2" t="s">
        <v>249</v>
      </c>
      <c r="L1421" s="2" t="s">
        <v>2424</v>
      </c>
      <c r="M1421" s="2">
        <v>178.17857100000001</v>
      </c>
      <c r="N1421" s="2">
        <v>-17.380624000000001</v>
      </c>
    </row>
    <row r="1422" spans="1:14">
      <c r="A1422" s="2" t="s">
        <v>110</v>
      </c>
      <c r="B1422" s="2" t="s">
        <v>229</v>
      </c>
      <c r="C1422" s="2" t="s">
        <v>5064</v>
      </c>
      <c r="D1422" s="2" t="s">
        <v>2427</v>
      </c>
      <c r="E1422" s="2" t="s">
        <v>558</v>
      </c>
      <c r="F1422" s="2" t="s">
        <v>110</v>
      </c>
      <c r="G1422" s="2" t="s">
        <v>5024</v>
      </c>
      <c r="H1422" s="2" t="s">
        <v>2422</v>
      </c>
      <c r="I1422" s="2" t="s">
        <v>35</v>
      </c>
      <c r="J1422" s="2" t="s">
        <v>4334</v>
      </c>
      <c r="K1422" s="2" t="s">
        <v>249</v>
      </c>
      <c r="L1422" s="2" t="s">
        <v>2424</v>
      </c>
      <c r="M1422" s="2">
        <v>178.15953500000001</v>
      </c>
      <c r="N1422" s="2">
        <v>-17.38588</v>
      </c>
    </row>
    <row r="1423" spans="1:14">
      <c r="A1423" s="2" t="s">
        <v>110</v>
      </c>
      <c r="B1423" s="2" t="s">
        <v>5065</v>
      </c>
      <c r="C1423" s="2" t="s">
        <v>5066</v>
      </c>
      <c r="D1423" s="2" t="s">
        <v>2408</v>
      </c>
      <c r="E1423" s="2" t="s">
        <v>558</v>
      </c>
      <c r="F1423" s="2" t="s">
        <v>110</v>
      </c>
      <c r="G1423" s="2" t="s">
        <v>5024</v>
      </c>
      <c r="H1423" s="2" t="s">
        <v>2422</v>
      </c>
      <c r="I1423" s="2" t="s">
        <v>35</v>
      </c>
      <c r="J1423" s="2" t="s">
        <v>4334</v>
      </c>
      <c r="K1423" s="2" t="s">
        <v>249</v>
      </c>
      <c r="L1423" s="2" t="s">
        <v>2424</v>
      </c>
      <c r="M1423" s="2">
        <v>178.13242</v>
      </c>
      <c r="N1423" s="2">
        <v>-17.394410000000001</v>
      </c>
    </row>
    <row r="1424" spans="1:14">
      <c r="A1424" s="2" t="s">
        <v>110</v>
      </c>
      <c r="B1424" s="2" t="s">
        <v>5067</v>
      </c>
      <c r="C1424" s="2" t="s">
        <v>5068</v>
      </c>
      <c r="D1424" s="2" t="s">
        <v>2408</v>
      </c>
      <c r="E1424" s="2" t="s">
        <v>558</v>
      </c>
      <c r="F1424" s="2" t="s">
        <v>168</v>
      </c>
      <c r="G1424" s="2" t="s">
        <v>5027</v>
      </c>
      <c r="H1424" s="2" t="s">
        <v>2422</v>
      </c>
      <c r="I1424" s="2" t="s">
        <v>35</v>
      </c>
      <c r="J1424" s="2" t="s">
        <v>4334</v>
      </c>
      <c r="K1424" s="2" t="s">
        <v>249</v>
      </c>
      <c r="L1424" s="2" t="s">
        <v>2424</v>
      </c>
      <c r="M1424" s="2">
        <v>178.111423</v>
      </c>
      <c r="N1424" s="2">
        <v>-17.371548000000001</v>
      </c>
    </row>
    <row r="1425" spans="1:14">
      <c r="A1425" s="2" t="s">
        <v>110</v>
      </c>
      <c r="B1425" s="2" t="s">
        <v>5069</v>
      </c>
      <c r="C1425" s="2" t="s">
        <v>5070</v>
      </c>
      <c r="D1425" s="2" t="s">
        <v>2408</v>
      </c>
      <c r="E1425" s="2" t="s">
        <v>558</v>
      </c>
      <c r="F1425" s="2" t="s">
        <v>168</v>
      </c>
      <c r="G1425" s="2" t="s">
        <v>5027</v>
      </c>
      <c r="H1425" s="2" t="s">
        <v>2422</v>
      </c>
      <c r="I1425" s="2" t="s">
        <v>35</v>
      </c>
      <c r="J1425" s="2" t="s">
        <v>4334</v>
      </c>
      <c r="K1425" s="2" t="s">
        <v>249</v>
      </c>
      <c r="L1425" s="2" t="s">
        <v>2424</v>
      </c>
      <c r="M1425" s="2">
        <v>178.05840699999999</v>
      </c>
      <c r="N1425" s="2">
        <v>-17.369610000000002</v>
      </c>
    </row>
    <row r="1426" spans="1:14">
      <c r="A1426" s="2" t="s">
        <v>110</v>
      </c>
      <c r="B1426" s="2" t="s">
        <v>232</v>
      </c>
      <c r="C1426" s="2" t="s">
        <v>5071</v>
      </c>
      <c r="D1426" s="2" t="s">
        <v>2427</v>
      </c>
      <c r="E1426" s="2" t="s">
        <v>558</v>
      </c>
      <c r="F1426" s="2" t="s">
        <v>110</v>
      </c>
      <c r="G1426" s="2" t="s">
        <v>5024</v>
      </c>
      <c r="H1426" s="2" t="s">
        <v>2422</v>
      </c>
      <c r="I1426" s="2" t="s">
        <v>35</v>
      </c>
      <c r="J1426" s="2" t="s">
        <v>4334</v>
      </c>
      <c r="K1426" s="2" t="s">
        <v>249</v>
      </c>
      <c r="L1426" s="2" t="s">
        <v>2424</v>
      </c>
      <c r="M1426" s="2">
        <v>178.14565999999999</v>
      </c>
      <c r="N1426" s="2">
        <v>-17.373282</v>
      </c>
    </row>
    <row r="1427" spans="1:14">
      <c r="A1427" s="2" t="s">
        <v>23</v>
      </c>
      <c r="B1427" s="2" t="s">
        <v>5072</v>
      </c>
      <c r="C1427" s="2" t="s">
        <v>5073</v>
      </c>
      <c r="D1427" s="2" t="s">
        <v>2408</v>
      </c>
      <c r="E1427" s="2" t="s">
        <v>562</v>
      </c>
      <c r="F1427" s="2" t="s">
        <v>23</v>
      </c>
      <c r="G1427" s="2" t="s">
        <v>3270</v>
      </c>
      <c r="H1427" s="2" t="s">
        <v>2422</v>
      </c>
      <c r="I1427" s="2" t="s">
        <v>23</v>
      </c>
      <c r="J1427" s="2" t="s">
        <v>2643</v>
      </c>
      <c r="K1427" s="2" t="s">
        <v>251</v>
      </c>
      <c r="L1427" s="2" t="s">
        <v>2559</v>
      </c>
      <c r="M1427" s="2">
        <v>178.565932</v>
      </c>
      <c r="N1427" s="2">
        <v>-18.110178000000001</v>
      </c>
    </row>
    <row r="1428" spans="1:14">
      <c r="A1428" s="2" t="s">
        <v>23</v>
      </c>
      <c r="B1428" s="2" t="s">
        <v>121</v>
      </c>
      <c r="C1428" s="2" t="s">
        <v>5074</v>
      </c>
      <c r="D1428" s="2" t="s">
        <v>2408</v>
      </c>
      <c r="E1428" s="2" t="s">
        <v>562</v>
      </c>
      <c r="F1428" s="2" t="s">
        <v>672</v>
      </c>
      <c r="G1428" s="2" t="s">
        <v>5075</v>
      </c>
      <c r="H1428" s="2" t="s">
        <v>121</v>
      </c>
      <c r="I1428" s="2" t="s">
        <v>23</v>
      </c>
      <c r="J1428" s="2" t="s">
        <v>2643</v>
      </c>
      <c r="K1428" s="2" t="s">
        <v>251</v>
      </c>
      <c r="L1428" s="2" t="s">
        <v>2559</v>
      </c>
      <c r="M1428" s="2">
        <v>178.514555</v>
      </c>
      <c r="N1428" s="2">
        <v>-18.146443999999999</v>
      </c>
    </row>
    <row r="1429" spans="1:14">
      <c r="A1429" s="2" t="s">
        <v>23</v>
      </c>
      <c r="B1429" s="2" t="s">
        <v>5076</v>
      </c>
      <c r="C1429" s="2" t="s">
        <v>5077</v>
      </c>
      <c r="D1429" s="2" t="s">
        <v>2408</v>
      </c>
      <c r="E1429" s="2" t="s">
        <v>562</v>
      </c>
      <c r="F1429" s="2" t="s">
        <v>0</v>
      </c>
      <c r="G1429" s="2" t="s">
        <v>5078</v>
      </c>
      <c r="H1429" s="2" t="s">
        <v>2422</v>
      </c>
      <c r="I1429" s="2" t="s">
        <v>23</v>
      </c>
      <c r="J1429" s="2" t="s">
        <v>2643</v>
      </c>
      <c r="K1429" s="2" t="s">
        <v>251</v>
      </c>
      <c r="L1429" s="2" t="s">
        <v>2559</v>
      </c>
      <c r="M1429" s="2">
        <v>178.54568499999999</v>
      </c>
      <c r="N1429" s="2">
        <v>-18.096350000000001</v>
      </c>
    </row>
    <row r="1430" spans="1:14">
      <c r="A1430" s="2" t="s">
        <v>23</v>
      </c>
      <c r="B1430" s="2" t="s">
        <v>2773</v>
      </c>
      <c r="C1430" s="2" t="s">
        <v>5079</v>
      </c>
      <c r="D1430" s="2" t="s">
        <v>2408</v>
      </c>
      <c r="E1430" s="2" t="s">
        <v>562</v>
      </c>
      <c r="F1430" s="2" t="s">
        <v>23</v>
      </c>
      <c r="G1430" s="2" t="s">
        <v>3270</v>
      </c>
      <c r="H1430" s="2" t="s">
        <v>2422</v>
      </c>
      <c r="I1430" s="2" t="s">
        <v>23</v>
      </c>
      <c r="J1430" s="2" t="s">
        <v>2643</v>
      </c>
      <c r="K1430" s="2" t="s">
        <v>251</v>
      </c>
      <c r="L1430" s="2" t="s">
        <v>2559</v>
      </c>
      <c r="M1430" s="2">
        <v>178.558077</v>
      </c>
      <c r="N1430" s="2">
        <v>-18.103311000000001</v>
      </c>
    </row>
    <row r="1431" spans="1:14">
      <c r="A1431" s="2" t="s">
        <v>23</v>
      </c>
      <c r="B1431" s="2" t="s">
        <v>4218</v>
      </c>
      <c r="C1431" s="2" t="s">
        <v>5080</v>
      </c>
      <c r="D1431" s="2" t="s">
        <v>2408</v>
      </c>
      <c r="E1431" s="2" t="s">
        <v>562</v>
      </c>
      <c r="F1431" s="2" t="s">
        <v>0</v>
      </c>
      <c r="G1431" s="2" t="s">
        <v>5078</v>
      </c>
      <c r="H1431" s="2" t="s">
        <v>2422</v>
      </c>
      <c r="I1431" s="2" t="s">
        <v>23</v>
      </c>
      <c r="J1431" s="2" t="s">
        <v>2643</v>
      </c>
      <c r="K1431" s="2" t="s">
        <v>251</v>
      </c>
      <c r="L1431" s="2" t="s">
        <v>2559</v>
      </c>
      <c r="M1431" s="2">
        <v>178.535841</v>
      </c>
      <c r="N1431" s="2">
        <v>-18.041543000000001</v>
      </c>
    </row>
    <row r="1432" spans="1:14">
      <c r="A1432" s="2" t="s">
        <v>23</v>
      </c>
      <c r="B1432" s="2" t="s">
        <v>5081</v>
      </c>
      <c r="C1432" s="2" t="s">
        <v>5082</v>
      </c>
      <c r="D1432" s="2" t="s">
        <v>2408</v>
      </c>
      <c r="E1432" s="2" t="s">
        <v>562</v>
      </c>
      <c r="F1432" s="2" t="s">
        <v>672</v>
      </c>
      <c r="G1432" s="2" t="s">
        <v>5075</v>
      </c>
      <c r="H1432" s="2" t="s">
        <v>2422</v>
      </c>
      <c r="I1432" s="2" t="s">
        <v>23</v>
      </c>
      <c r="J1432" s="2" t="s">
        <v>2643</v>
      </c>
      <c r="K1432" s="2" t="s">
        <v>251</v>
      </c>
      <c r="L1432" s="2" t="s">
        <v>2559</v>
      </c>
      <c r="M1432" s="2">
        <v>178.53806900000001</v>
      </c>
      <c r="N1432" s="2">
        <v>-18.128382999999999</v>
      </c>
    </row>
    <row r="1433" spans="1:14">
      <c r="A1433" s="2" t="s">
        <v>23</v>
      </c>
      <c r="B1433" s="2" t="s">
        <v>2586</v>
      </c>
      <c r="C1433" s="2" t="s">
        <v>5083</v>
      </c>
      <c r="D1433" s="2" t="s">
        <v>2408</v>
      </c>
      <c r="E1433" s="2" t="s">
        <v>562</v>
      </c>
      <c r="F1433" s="2" t="s">
        <v>672</v>
      </c>
      <c r="G1433" s="2" t="s">
        <v>5075</v>
      </c>
      <c r="H1433" s="2" t="s">
        <v>2422</v>
      </c>
      <c r="I1433" s="2" t="s">
        <v>23</v>
      </c>
      <c r="J1433" s="2" t="s">
        <v>2643</v>
      </c>
      <c r="K1433" s="2" t="s">
        <v>251</v>
      </c>
      <c r="L1433" s="2" t="s">
        <v>2559</v>
      </c>
      <c r="M1433" s="2">
        <v>178.53528499999999</v>
      </c>
      <c r="N1433" s="2">
        <v>-18.130493999999999</v>
      </c>
    </row>
    <row r="1434" spans="1:14">
      <c r="A1434" s="2" t="s">
        <v>23</v>
      </c>
      <c r="B1434" s="2" t="s">
        <v>5084</v>
      </c>
      <c r="C1434" s="2" t="s">
        <v>5085</v>
      </c>
      <c r="D1434" s="2" t="s">
        <v>2408</v>
      </c>
      <c r="E1434" s="2" t="s">
        <v>562</v>
      </c>
      <c r="F1434" s="2" t="s">
        <v>23</v>
      </c>
      <c r="G1434" s="2" t="s">
        <v>3270</v>
      </c>
      <c r="H1434" s="2" t="s">
        <v>2422</v>
      </c>
      <c r="I1434" s="2" t="s">
        <v>23</v>
      </c>
      <c r="J1434" s="2" t="s">
        <v>2643</v>
      </c>
      <c r="K1434" s="2" t="s">
        <v>251</v>
      </c>
      <c r="L1434" s="2" t="s">
        <v>2559</v>
      </c>
      <c r="M1434" s="2">
        <v>178.561342</v>
      </c>
      <c r="N1434" s="2">
        <v>-18.107854</v>
      </c>
    </row>
    <row r="1435" spans="1:14">
      <c r="A1435" s="2" t="s">
        <v>23</v>
      </c>
      <c r="B1435" s="2" t="s">
        <v>5086</v>
      </c>
      <c r="C1435" s="2" t="s">
        <v>5087</v>
      </c>
      <c r="D1435" s="2" t="s">
        <v>2408</v>
      </c>
      <c r="E1435" s="2" t="s">
        <v>562</v>
      </c>
      <c r="F1435" s="2" t="s">
        <v>23</v>
      </c>
      <c r="G1435" s="2" t="s">
        <v>3270</v>
      </c>
      <c r="H1435" s="2" t="s">
        <v>2422</v>
      </c>
      <c r="I1435" s="2" t="s">
        <v>23</v>
      </c>
      <c r="J1435" s="2" t="s">
        <v>2643</v>
      </c>
      <c r="K1435" s="2" t="s">
        <v>251</v>
      </c>
      <c r="L1435" s="2" t="s">
        <v>2559</v>
      </c>
      <c r="M1435" s="2">
        <v>178.559111</v>
      </c>
      <c r="N1435" s="2">
        <v>-18.108211000000001</v>
      </c>
    </row>
    <row r="1436" spans="1:14">
      <c r="A1436" s="2" t="s">
        <v>23</v>
      </c>
      <c r="B1436" s="2" t="s">
        <v>5088</v>
      </c>
      <c r="C1436" s="2" t="s">
        <v>5089</v>
      </c>
      <c r="D1436" s="2" t="s">
        <v>2408</v>
      </c>
      <c r="E1436" s="2" t="s">
        <v>562</v>
      </c>
      <c r="F1436" s="2" t="s">
        <v>23</v>
      </c>
      <c r="G1436" s="2" t="s">
        <v>3270</v>
      </c>
      <c r="H1436" s="2" t="s">
        <v>2422</v>
      </c>
      <c r="I1436" s="2" t="s">
        <v>23</v>
      </c>
      <c r="J1436" s="2" t="s">
        <v>2643</v>
      </c>
      <c r="K1436" s="2" t="s">
        <v>251</v>
      </c>
      <c r="L1436" s="2" t="s">
        <v>2559</v>
      </c>
      <c r="M1436" s="2">
        <v>178.55588800000001</v>
      </c>
      <c r="N1436" s="2">
        <v>-18.103313</v>
      </c>
    </row>
    <row r="1437" spans="1:14">
      <c r="A1437" s="2" t="s">
        <v>23</v>
      </c>
      <c r="B1437" s="2" t="s">
        <v>5090</v>
      </c>
      <c r="C1437" s="2" t="s">
        <v>5091</v>
      </c>
      <c r="D1437" s="2" t="s">
        <v>2427</v>
      </c>
      <c r="E1437" s="2" t="s">
        <v>562</v>
      </c>
      <c r="F1437" s="2" t="s">
        <v>23</v>
      </c>
      <c r="G1437" s="2" t="s">
        <v>3270</v>
      </c>
      <c r="H1437" s="2" t="s">
        <v>2422</v>
      </c>
      <c r="I1437" s="2" t="s">
        <v>23</v>
      </c>
      <c r="J1437" s="2" t="s">
        <v>2643</v>
      </c>
      <c r="K1437" s="2" t="s">
        <v>251</v>
      </c>
      <c r="L1437" s="2" t="s">
        <v>2559</v>
      </c>
      <c r="M1437" s="2">
        <v>178.55290099999999</v>
      </c>
      <c r="N1437" s="2">
        <v>-18.139054000000002</v>
      </c>
    </row>
    <row r="1438" spans="1:14">
      <c r="A1438" s="2" t="s">
        <v>23</v>
      </c>
      <c r="B1438" s="2" t="s">
        <v>5092</v>
      </c>
      <c r="C1438" s="2" t="s">
        <v>5093</v>
      </c>
      <c r="D1438" s="2" t="s">
        <v>2408</v>
      </c>
      <c r="E1438" s="2" t="s">
        <v>562</v>
      </c>
      <c r="F1438" s="2" t="s">
        <v>23</v>
      </c>
      <c r="G1438" s="2" t="s">
        <v>3270</v>
      </c>
      <c r="H1438" s="2" t="s">
        <v>2422</v>
      </c>
      <c r="I1438" s="2" t="s">
        <v>23</v>
      </c>
      <c r="J1438" s="2" t="s">
        <v>2643</v>
      </c>
      <c r="K1438" s="2" t="s">
        <v>251</v>
      </c>
      <c r="L1438" s="2" t="s">
        <v>2559</v>
      </c>
      <c r="M1438" s="2">
        <v>178.55636799999999</v>
      </c>
      <c r="N1438" s="2">
        <v>-18.124794999999999</v>
      </c>
    </row>
    <row r="1439" spans="1:14">
      <c r="A1439" s="2" t="s">
        <v>23</v>
      </c>
      <c r="B1439" s="2" t="s">
        <v>5092</v>
      </c>
      <c r="C1439" s="2" t="s">
        <v>5094</v>
      </c>
      <c r="D1439" s="2" t="s">
        <v>2408</v>
      </c>
      <c r="E1439" s="2" t="s">
        <v>562</v>
      </c>
      <c r="F1439" s="2" t="s">
        <v>23</v>
      </c>
      <c r="G1439" s="2" t="s">
        <v>3270</v>
      </c>
      <c r="H1439" s="2" t="s">
        <v>2422</v>
      </c>
      <c r="I1439" s="2" t="s">
        <v>23</v>
      </c>
      <c r="J1439" s="2" t="s">
        <v>2643</v>
      </c>
      <c r="K1439" s="2" t="s">
        <v>251</v>
      </c>
      <c r="L1439" s="2" t="s">
        <v>2559</v>
      </c>
      <c r="M1439" s="2">
        <v>178.55489600000001</v>
      </c>
      <c r="N1439" s="2">
        <v>-18.125098000000001</v>
      </c>
    </row>
    <row r="1440" spans="1:14">
      <c r="A1440" s="2" t="s">
        <v>23</v>
      </c>
      <c r="B1440" s="2" t="s">
        <v>3382</v>
      </c>
      <c r="C1440" s="2" t="s">
        <v>5095</v>
      </c>
      <c r="D1440" s="2" t="s">
        <v>2408</v>
      </c>
      <c r="E1440" s="2" t="s">
        <v>562</v>
      </c>
      <c r="F1440" s="2" t="s">
        <v>23</v>
      </c>
      <c r="G1440" s="2" t="s">
        <v>3270</v>
      </c>
      <c r="H1440" s="2" t="s">
        <v>2422</v>
      </c>
      <c r="I1440" s="2" t="s">
        <v>23</v>
      </c>
      <c r="J1440" s="2" t="s">
        <v>2643</v>
      </c>
      <c r="K1440" s="2" t="s">
        <v>251</v>
      </c>
      <c r="L1440" s="2" t="s">
        <v>2559</v>
      </c>
      <c r="M1440" s="2">
        <v>178.542225</v>
      </c>
      <c r="N1440" s="2">
        <v>-18.127576000000001</v>
      </c>
    </row>
    <row r="1441" spans="1:14">
      <c r="A1441" s="2" t="s">
        <v>23</v>
      </c>
      <c r="B1441" s="2" t="s">
        <v>104</v>
      </c>
      <c r="C1441" s="2" t="s">
        <v>5096</v>
      </c>
      <c r="D1441" s="2" t="s">
        <v>2408</v>
      </c>
      <c r="E1441" s="2" t="s">
        <v>562</v>
      </c>
      <c r="F1441" s="2" t="s">
        <v>23</v>
      </c>
      <c r="G1441" s="2" t="s">
        <v>3270</v>
      </c>
      <c r="H1441" s="2" t="s">
        <v>2422</v>
      </c>
      <c r="I1441" s="2" t="s">
        <v>23</v>
      </c>
      <c r="J1441" s="2" t="s">
        <v>2643</v>
      </c>
      <c r="K1441" s="2" t="s">
        <v>251</v>
      </c>
      <c r="L1441" s="2" t="s">
        <v>2559</v>
      </c>
      <c r="M1441" s="2">
        <v>178.557255</v>
      </c>
      <c r="N1441" s="2">
        <v>-18.102719</v>
      </c>
    </row>
    <row r="1442" spans="1:14">
      <c r="A1442" s="2" t="s">
        <v>23</v>
      </c>
      <c r="B1442" s="2" t="s">
        <v>4250</v>
      </c>
      <c r="C1442" s="2" t="s">
        <v>5097</v>
      </c>
      <c r="D1442" s="2" t="s">
        <v>2408</v>
      </c>
      <c r="E1442" s="2" t="s">
        <v>562</v>
      </c>
      <c r="F1442" s="2" t="s">
        <v>23</v>
      </c>
      <c r="G1442" s="2" t="s">
        <v>3270</v>
      </c>
      <c r="H1442" s="2" t="s">
        <v>2422</v>
      </c>
      <c r="I1442" s="2" t="s">
        <v>23</v>
      </c>
      <c r="J1442" s="2" t="s">
        <v>2643</v>
      </c>
      <c r="K1442" s="2" t="s">
        <v>251</v>
      </c>
      <c r="L1442" s="2" t="s">
        <v>2559</v>
      </c>
      <c r="M1442" s="2">
        <v>178.56444200000001</v>
      </c>
      <c r="N1442" s="2">
        <v>-18.109307999999999</v>
      </c>
    </row>
    <row r="1443" spans="1:14">
      <c r="A1443" s="2" t="s">
        <v>23</v>
      </c>
      <c r="B1443" s="2" t="s">
        <v>5098</v>
      </c>
      <c r="C1443" s="2" t="s">
        <v>5099</v>
      </c>
      <c r="D1443" s="2" t="s">
        <v>2408</v>
      </c>
      <c r="E1443" s="2" t="s">
        <v>562</v>
      </c>
      <c r="F1443" s="2" t="s">
        <v>0</v>
      </c>
      <c r="G1443" s="2" t="s">
        <v>5078</v>
      </c>
      <c r="H1443" s="2" t="s">
        <v>2422</v>
      </c>
      <c r="I1443" s="2" t="s">
        <v>23</v>
      </c>
      <c r="J1443" s="2" t="s">
        <v>2643</v>
      </c>
      <c r="K1443" s="2" t="s">
        <v>251</v>
      </c>
      <c r="L1443" s="2" t="s">
        <v>2559</v>
      </c>
      <c r="M1443" s="2">
        <v>178.55512200000001</v>
      </c>
      <c r="N1443" s="2">
        <v>-18.065729000000001</v>
      </c>
    </row>
    <row r="1444" spans="1:14">
      <c r="A1444" s="2" t="s">
        <v>23</v>
      </c>
      <c r="B1444" s="2" t="s">
        <v>5100</v>
      </c>
      <c r="C1444" s="2" t="s">
        <v>5101</v>
      </c>
      <c r="D1444" s="2" t="s">
        <v>2408</v>
      </c>
      <c r="E1444" s="2" t="s">
        <v>562</v>
      </c>
      <c r="F1444" s="2" t="s">
        <v>23</v>
      </c>
      <c r="G1444" s="2" t="s">
        <v>3270</v>
      </c>
      <c r="H1444" s="2" t="s">
        <v>2422</v>
      </c>
      <c r="I1444" s="2" t="s">
        <v>23</v>
      </c>
      <c r="J1444" s="2" t="s">
        <v>2643</v>
      </c>
      <c r="K1444" s="2" t="s">
        <v>251</v>
      </c>
      <c r="L1444" s="2" t="s">
        <v>2559</v>
      </c>
      <c r="M1444" s="2">
        <v>178.56387799999999</v>
      </c>
      <c r="N1444" s="2">
        <v>-18.150901999999999</v>
      </c>
    </row>
    <row r="1445" spans="1:14">
      <c r="A1445" s="2" t="s">
        <v>23</v>
      </c>
      <c r="B1445" s="2" t="s">
        <v>3767</v>
      </c>
      <c r="C1445" s="2" t="s">
        <v>5102</v>
      </c>
      <c r="D1445" s="2" t="s">
        <v>2408</v>
      </c>
      <c r="E1445" s="2" t="s">
        <v>562</v>
      </c>
      <c r="F1445" s="2" t="s">
        <v>23</v>
      </c>
      <c r="G1445" s="2" t="s">
        <v>3270</v>
      </c>
      <c r="H1445" s="2" t="s">
        <v>2422</v>
      </c>
      <c r="I1445" s="2" t="s">
        <v>23</v>
      </c>
      <c r="J1445" s="2" t="s">
        <v>2643</v>
      </c>
      <c r="K1445" s="2" t="s">
        <v>251</v>
      </c>
      <c r="L1445" s="2" t="s">
        <v>2559</v>
      </c>
      <c r="M1445" s="2">
        <v>178.55681899999999</v>
      </c>
      <c r="N1445" s="2">
        <v>-18.100622999999999</v>
      </c>
    </row>
    <row r="1446" spans="1:14">
      <c r="A1446" s="2" t="s">
        <v>23</v>
      </c>
      <c r="B1446" s="2" t="s">
        <v>5103</v>
      </c>
      <c r="C1446" s="2" t="s">
        <v>5104</v>
      </c>
      <c r="D1446" s="2" t="s">
        <v>2408</v>
      </c>
      <c r="E1446" s="2" t="s">
        <v>562</v>
      </c>
      <c r="F1446" s="2" t="s">
        <v>23</v>
      </c>
      <c r="G1446" s="2" t="s">
        <v>3270</v>
      </c>
      <c r="H1446" s="2" t="s">
        <v>2422</v>
      </c>
      <c r="I1446" s="2" t="s">
        <v>23</v>
      </c>
      <c r="J1446" s="2" t="s">
        <v>2643</v>
      </c>
      <c r="K1446" s="2" t="s">
        <v>251</v>
      </c>
      <c r="L1446" s="2" t="s">
        <v>2559</v>
      </c>
      <c r="M1446" s="2">
        <v>178.555926</v>
      </c>
      <c r="N1446" s="2">
        <v>-18.129638</v>
      </c>
    </row>
    <row r="1447" spans="1:14">
      <c r="A1447" s="2" t="s">
        <v>23</v>
      </c>
      <c r="B1447" s="2" t="s">
        <v>5105</v>
      </c>
      <c r="C1447" s="2" t="s">
        <v>5106</v>
      </c>
      <c r="D1447" s="2" t="s">
        <v>2427</v>
      </c>
      <c r="E1447" s="2" t="s">
        <v>562</v>
      </c>
      <c r="F1447" s="2" t="s">
        <v>23</v>
      </c>
      <c r="G1447" s="2" t="s">
        <v>3270</v>
      </c>
      <c r="H1447" s="2" t="s">
        <v>2422</v>
      </c>
      <c r="I1447" s="2" t="s">
        <v>23</v>
      </c>
      <c r="J1447" s="2" t="s">
        <v>2643</v>
      </c>
      <c r="K1447" s="2" t="s">
        <v>251</v>
      </c>
      <c r="L1447" s="2" t="s">
        <v>2559</v>
      </c>
      <c r="M1447" s="2">
        <v>178.53560100000001</v>
      </c>
      <c r="N1447" s="2">
        <v>-18.14227</v>
      </c>
    </row>
    <row r="1448" spans="1:14">
      <c r="A1448" s="2" t="s">
        <v>23</v>
      </c>
      <c r="B1448" s="2" t="s">
        <v>3845</v>
      </c>
      <c r="C1448" s="2" t="s">
        <v>5107</v>
      </c>
      <c r="D1448" s="2" t="s">
        <v>2408</v>
      </c>
      <c r="E1448" s="2" t="s">
        <v>562</v>
      </c>
      <c r="F1448" s="2" t="s">
        <v>0</v>
      </c>
      <c r="G1448" s="2" t="s">
        <v>5078</v>
      </c>
      <c r="H1448" s="2" t="s">
        <v>2422</v>
      </c>
      <c r="I1448" s="2" t="s">
        <v>23</v>
      </c>
      <c r="J1448" s="2" t="s">
        <v>2643</v>
      </c>
      <c r="K1448" s="2" t="s">
        <v>251</v>
      </c>
      <c r="L1448" s="2" t="s">
        <v>2559</v>
      </c>
      <c r="M1448" s="2">
        <v>178.55390299999999</v>
      </c>
      <c r="N1448" s="2">
        <v>-18.054334999999998</v>
      </c>
    </row>
    <row r="1449" spans="1:14">
      <c r="A1449" s="2" t="s">
        <v>23</v>
      </c>
      <c r="B1449" s="2" t="s">
        <v>3091</v>
      </c>
      <c r="C1449" s="2" t="s">
        <v>5108</v>
      </c>
      <c r="D1449" s="2" t="s">
        <v>2408</v>
      </c>
      <c r="E1449" s="2" t="s">
        <v>562</v>
      </c>
      <c r="F1449" s="2" t="s">
        <v>23</v>
      </c>
      <c r="G1449" s="2" t="s">
        <v>3270</v>
      </c>
      <c r="H1449" s="2" t="s">
        <v>2422</v>
      </c>
      <c r="I1449" s="2" t="s">
        <v>23</v>
      </c>
      <c r="J1449" s="2" t="s">
        <v>2643</v>
      </c>
      <c r="K1449" s="2" t="s">
        <v>251</v>
      </c>
      <c r="L1449" s="2" t="s">
        <v>2559</v>
      </c>
      <c r="M1449" s="2">
        <v>178.557467</v>
      </c>
      <c r="N1449" s="2">
        <v>-18.121590000000001</v>
      </c>
    </row>
    <row r="1450" spans="1:14">
      <c r="A1450" s="2" t="s">
        <v>106</v>
      </c>
      <c r="B1450" s="2" t="s">
        <v>5109</v>
      </c>
      <c r="C1450" s="2" t="s">
        <v>5110</v>
      </c>
      <c r="D1450" s="2" t="s">
        <v>2408</v>
      </c>
      <c r="E1450" s="2" t="s">
        <v>624</v>
      </c>
      <c r="F1450" s="2" t="s">
        <v>654</v>
      </c>
      <c r="G1450" s="2" t="s">
        <v>5111</v>
      </c>
      <c r="H1450" s="2" t="s">
        <v>2422</v>
      </c>
      <c r="I1450" s="2" t="s">
        <v>2381</v>
      </c>
      <c r="J1450" s="2" t="s">
        <v>2466</v>
      </c>
      <c r="K1450" s="2" t="s">
        <v>249</v>
      </c>
      <c r="L1450" s="2" t="s">
        <v>2424</v>
      </c>
      <c r="M1450" s="2">
        <v>177.627747</v>
      </c>
      <c r="N1450" s="2">
        <v>-17.972359999999998</v>
      </c>
    </row>
    <row r="1451" spans="1:14">
      <c r="A1451" s="2" t="s">
        <v>106</v>
      </c>
      <c r="B1451" s="2" t="s">
        <v>119</v>
      </c>
      <c r="C1451" s="2" t="s">
        <v>5112</v>
      </c>
      <c r="D1451" s="2" t="s">
        <v>2427</v>
      </c>
      <c r="E1451" s="2" t="s">
        <v>624</v>
      </c>
      <c r="F1451" s="2" t="s">
        <v>647</v>
      </c>
      <c r="G1451" s="2" t="s">
        <v>5113</v>
      </c>
      <c r="H1451" s="2" t="s">
        <v>2422</v>
      </c>
      <c r="I1451" s="2" t="s">
        <v>2381</v>
      </c>
      <c r="J1451" s="2" t="s">
        <v>2466</v>
      </c>
      <c r="K1451" s="2" t="s">
        <v>249</v>
      </c>
      <c r="L1451" s="2" t="s">
        <v>2424</v>
      </c>
      <c r="M1451" s="2">
        <v>177.80521200000001</v>
      </c>
      <c r="N1451" s="2">
        <v>-17.917005</v>
      </c>
    </row>
    <row r="1452" spans="1:14">
      <c r="A1452" s="2" t="s">
        <v>106</v>
      </c>
      <c r="B1452" s="2" t="s">
        <v>5114</v>
      </c>
      <c r="C1452" s="2" t="s">
        <v>5115</v>
      </c>
      <c r="D1452" s="2" t="s">
        <v>2427</v>
      </c>
      <c r="E1452" s="2" t="s">
        <v>624</v>
      </c>
      <c r="F1452" s="2" t="s">
        <v>647</v>
      </c>
      <c r="G1452" s="2" t="s">
        <v>5113</v>
      </c>
      <c r="H1452" s="2" t="s">
        <v>2422</v>
      </c>
      <c r="I1452" s="2" t="s">
        <v>2381</v>
      </c>
      <c r="J1452" s="2" t="s">
        <v>2466</v>
      </c>
      <c r="K1452" s="2" t="s">
        <v>249</v>
      </c>
      <c r="L1452" s="2" t="s">
        <v>2424</v>
      </c>
      <c r="M1452" s="2">
        <v>177.83565899999999</v>
      </c>
      <c r="N1452" s="2">
        <v>-17.979303000000002</v>
      </c>
    </row>
    <row r="1453" spans="1:14">
      <c r="A1453" s="2" t="s">
        <v>106</v>
      </c>
      <c r="B1453" s="2" t="s">
        <v>5076</v>
      </c>
      <c r="C1453" s="2" t="s">
        <v>5116</v>
      </c>
      <c r="D1453" s="2" t="s">
        <v>2427</v>
      </c>
      <c r="E1453" s="2" t="s">
        <v>624</v>
      </c>
      <c r="F1453" s="2" t="s">
        <v>207</v>
      </c>
      <c r="G1453" s="2" t="s">
        <v>5117</v>
      </c>
      <c r="H1453" s="2" t="s">
        <v>2422</v>
      </c>
      <c r="I1453" s="2" t="s">
        <v>2381</v>
      </c>
      <c r="J1453" s="2" t="s">
        <v>2466</v>
      </c>
      <c r="K1453" s="2" t="s">
        <v>249</v>
      </c>
      <c r="L1453" s="2" t="s">
        <v>2424</v>
      </c>
      <c r="M1453" s="2">
        <v>177.56070099999999</v>
      </c>
      <c r="N1453" s="2">
        <v>-18.039838</v>
      </c>
    </row>
    <row r="1454" spans="1:14">
      <c r="A1454" s="2" t="s">
        <v>106</v>
      </c>
      <c r="B1454" s="2" t="s">
        <v>5118</v>
      </c>
      <c r="C1454" s="2" t="s">
        <v>5119</v>
      </c>
      <c r="D1454" s="2" t="s">
        <v>2427</v>
      </c>
      <c r="E1454" s="2" t="s">
        <v>624</v>
      </c>
      <c r="F1454" s="2" t="s">
        <v>106</v>
      </c>
      <c r="G1454" s="2" t="s">
        <v>5120</v>
      </c>
      <c r="H1454" s="2" t="s">
        <v>2422</v>
      </c>
      <c r="I1454" s="2" t="s">
        <v>2381</v>
      </c>
      <c r="J1454" s="2" t="s">
        <v>2466</v>
      </c>
      <c r="K1454" s="2" t="s">
        <v>249</v>
      </c>
      <c r="L1454" s="2" t="s">
        <v>2424</v>
      </c>
      <c r="M1454" s="2">
        <v>177.72858099999999</v>
      </c>
      <c r="N1454" s="2">
        <v>-17.992564000000002</v>
      </c>
    </row>
    <row r="1455" spans="1:14">
      <c r="A1455" s="2" t="s">
        <v>106</v>
      </c>
      <c r="B1455" s="2" t="s">
        <v>206</v>
      </c>
      <c r="C1455" s="2" t="s">
        <v>5121</v>
      </c>
      <c r="D1455" s="2" t="s">
        <v>2427</v>
      </c>
      <c r="E1455" s="2" t="s">
        <v>624</v>
      </c>
      <c r="F1455" s="2" t="s">
        <v>647</v>
      </c>
      <c r="G1455" s="2" t="s">
        <v>5113</v>
      </c>
      <c r="H1455" s="2" t="s">
        <v>2422</v>
      </c>
      <c r="I1455" s="2" t="s">
        <v>2381</v>
      </c>
      <c r="J1455" s="2" t="s">
        <v>2466</v>
      </c>
      <c r="K1455" s="2" t="s">
        <v>249</v>
      </c>
      <c r="L1455" s="2" t="s">
        <v>2424</v>
      </c>
      <c r="M1455" s="2">
        <v>177.817069</v>
      </c>
      <c r="N1455" s="2">
        <v>-17.981750999999999</v>
      </c>
    </row>
    <row r="1456" spans="1:14">
      <c r="A1456" s="2" t="s">
        <v>106</v>
      </c>
      <c r="B1456" s="2" t="s">
        <v>4829</v>
      </c>
      <c r="C1456" s="2" t="s">
        <v>5122</v>
      </c>
      <c r="D1456" s="2" t="s">
        <v>2408</v>
      </c>
      <c r="E1456" s="2" t="s">
        <v>624</v>
      </c>
      <c r="F1456" s="2" t="s">
        <v>647</v>
      </c>
      <c r="G1456" s="2" t="s">
        <v>5113</v>
      </c>
      <c r="H1456" s="2" t="s">
        <v>2422</v>
      </c>
      <c r="I1456" s="2" t="s">
        <v>2381</v>
      </c>
      <c r="J1456" s="2" t="s">
        <v>2466</v>
      </c>
      <c r="K1456" s="2" t="s">
        <v>249</v>
      </c>
      <c r="L1456" s="2" t="s">
        <v>2424</v>
      </c>
      <c r="M1456" s="2">
        <v>177.84733199999999</v>
      </c>
      <c r="N1456" s="2">
        <v>-17.988924000000001</v>
      </c>
    </row>
    <row r="1457" spans="1:14">
      <c r="A1457" s="2" t="s">
        <v>106</v>
      </c>
      <c r="B1457" s="2" t="s">
        <v>207</v>
      </c>
      <c r="C1457" s="2" t="s">
        <v>5123</v>
      </c>
      <c r="D1457" s="2" t="s">
        <v>2408</v>
      </c>
      <c r="E1457" s="2" t="s">
        <v>624</v>
      </c>
      <c r="F1457" s="2" t="s">
        <v>207</v>
      </c>
      <c r="G1457" s="2" t="s">
        <v>5117</v>
      </c>
      <c r="H1457" s="2" t="s">
        <v>2422</v>
      </c>
      <c r="I1457" s="2" t="s">
        <v>2381</v>
      </c>
      <c r="J1457" s="2" t="s">
        <v>2466</v>
      </c>
      <c r="K1457" s="2" t="s">
        <v>249</v>
      </c>
      <c r="L1457" s="2" t="s">
        <v>2424</v>
      </c>
      <c r="M1457" s="2">
        <v>177.551703</v>
      </c>
      <c r="N1457" s="2">
        <v>-18.020016999999999</v>
      </c>
    </row>
    <row r="1458" spans="1:14">
      <c r="A1458" s="2" t="s">
        <v>106</v>
      </c>
      <c r="B1458" s="2" t="s">
        <v>4222</v>
      </c>
      <c r="C1458" s="2" t="s">
        <v>5124</v>
      </c>
      <c r="D1458" s="2" t="s">
        <v>2427</v>
      </c>
      <c r="E1458" s="2" t="s">
        <v>624</v>
      </c>
      <c r="F1458" s="2" t="s">
        <v>207</v>
      </c>
      <c r="G1458" s="2" t="s">
        <v>5117</v>
      </c>
      <c r="H1458" s="2" t="s">
        <v>2422</v>
      </c>
      <c r="I1458" s="2" t="s">
        <v>2381</v>
      </c>
      <c r="J1458" s="2" t="s">
        <v>2466</v>
      </c>
      <c r="K1458" s="2" t="s">
        <v>249</v>
      </c>
      <c r="L1458" s="2" t="s">
        <v>2424</v>
      </c>
      <c r="M1458" s="2">
        <v>177.54855699999999</v>
      </c>
      <c r="N1458" s="2">
        <v>-18.000847</v>
      </c>
    </row>
    <row r="1459" spans="1:14">
      <c r="A1459" s="2" t="s">
        <v>106</v>
      </c>
      <c r="B1459" s="2" t="s">
        <v>5125</v>
      </c>
      <c r="C1459" s="2" t="s">
        <v>5126</v>
      </c>
      <c r="D1459" s="2" t="s">
        <v>2427</v>
      </c>
      <c r="E1459" s="2" t="s">
        <v>624</v>
      </c>
      <c r="F1459" s="2" t="s">
        <v>654</v>
      </c>
      <c r="G1459" s="2" t="s">
        <v>5111</v>
      </c>
      <c r="H1459" s="2" t="s">
        <v>2422</v>
      </c>
      <c r="I1459" s="2" t="s">
        <v>2381</v>
      </c>
      <c r="J1459" s="2" t="s">
        <v>2466</v>
      </c>
      <c r="K1459" s="2" t="s">
        <v>249</v>
      </c>
      <c r="L1459" s="2" t="s">
        <v>2424</v>
      </c>
      <c r="M1459" s="2">
        <v>177.59671800000001</v>
      </c>
      <c r="N1459" s="2">
        <v>-17.976472000000001</v>
      </c>
    </row>
    <row r="1460" spans="1:14">
      <c r="A1460" s="2" t="s">
        <v>106</v>
      </c>
      <c r="B1460" s="2" t="s">
        <v>5127</v>
      </c>
      <c r="C1460" s="2" t="s">
        <v>5128</v>
      </c>
      <c r="D1460" s="2" t="s">
        <v>2427</v>
      </c>
      <c r="E1460" s="2" t="s">
        <v>624</v>
      </c>
      <c r="F1460" s="2" t="s">
        <v>106</v>
      </c>
      <c r="G1460" s="2" t="s">
        <v>5120</v>
      </c>
      <c r="H1460" s="2" t="s">
        <v>2422</v>
      </c>
      <c r="I1460" s="2" t="s">
        <v>2381</v>
      </c>
      <c r="J1460" s="2" t="s">
        <v>2466</v>
      </c>
      <c r="K1460" s="2" t="s">
        <v>249</v>
      </c>
      <c r="L1460" s="2" t="s">
        <v>2424</v>
      </c>
      <c r="M1460" s="2">
        <v>177.67859100000001</v>
      </c>
      <c r="N1460" s="2">
        <v>-17.946518999999999</v>
      </c>
    </row>
    <row r="1461" spans="1:14">
      <c r="A1461" s="2" t="s">
        <v>106</v>
      </c>
      <c r="B1461" s="2" t="s">
        <v>3345</v>
      </c>
      <c r="C1461" s="2" t="s">
        <v>5129</v>
      </c>
      <c r="D1461" s="2" t="s">
        <v>2427</v>
      </c>
      <c r="E1461" s="2" t="s">
        <v>624</v>
      </c>
      <c r="F1461" s="2" t="s">
        <v>106</v>
      </c>
      <c r="G1461" s="2" t="s">
        <v>5120</v>
      </c>
      <c r="H1461" s="2" t="s">
        <v>2422</v>
      </c>
      <c r="I1461" s="2" t="s">
        <v>2381</v>
      </c>
      <c r="J1461" s="2" t="s">
        <v>2466</v>
      </c>
      <c r="K1461" s="2" t="s">
        <v>249</v>
      </c>
      <c r="L1461" s="2" t="s">
        <v>2424</v>
      </c>
      <c r="M1461" s="2">
        <v>177.72700900000001</v>
      </c>
      <c r="N1461" s="2">
        <v>-17.964689</v>
      </c>
    </row>
    <row r="1462" spans="1:14">
      <c r="A1462" s="2" t="s">
        <v>106</v>
      </c>
      <c r="B1462" s="2" t="s">
        <v>5130</v>
      </c>
      <c r="C1462" s="2" t="s">
        <v>5131</v>
      </c>
      <c r="D1462" s="2" t="s">
        <v>2408</v>
      </c>
      <c r="E1462" s="2" t="s">
        <v>624</v>
      </c>
      <c r="F1462" s="2" t="s">
        <v>106</v>
      </c>
      <c r="G1462" s="2" t="s">
        <v>5120</v>
      </c>
      <c r="H1462" s="2" t="s">
        <v>2422</v>
      </c>
      <c r="I1462" s="2" t="s">
        <v>2381</v>
      </c>
      <c r="J1462" s="2" t="s">
        <v>2466</v>
      </c>
      <c r="K1462" s="2" t="s">
        <v>249</v>
      </c>
      <c r="L1462" s="2" t="s">
        <v>2424</v>
      </c>
      <c r="M1462" s="2">
        <v>177.671716</v>
      </c>
      <c r="N1462" s="2">
        <v>-17.955874000000001</v>
      </c>
    </row>
    <row r="1463" spans="1:14">
      <c r="A1463" s="2" t="s">
        <v>106</v>
      </c>
      <c r="B1463" s="2" t="s">
        <v>5132</v>
      </c>
      <c r="C1463" s="2" t="s">
        <v>5133</v>
      </c>
      <c r="D1463" s="2" t="s">
        <v>2427</v>
      </c>
      <c r="E1463" s="2" t="s">
        <v>624</v>
      </c>
      <c r="F1463" s="2" t="s">
        <v>654</v>
      </c>
      <c r="G1463" s="2" t="s">
        <v>5111</v>
      </c>
      <c r="H1463" s="2" t="s">
        <v>2422</v>
      </c>
      <c r="I1463" s="2" t="s">
        <v>2381</v>
      </c>
      <c r="J1463" s="2" t="s">
        <v>2466</v>
      </c>
      <c r="K1463" s="2" t="s">
        <v>249</v>
      </c>
      <c r="L1463" s="2" t="s">
        <v>2424</v>
      </c>
      <c r="M1463" s="2">
        <v>177.63640599999999</v>
      </c>
      <c r="N1463" s="2">
        <v>-17.969591000000001</v>
      </c>
    </row>
    <row r="1464" spans="1:14">
      <c r="A1464" s="2" t="s">
        <v>106</v>
      </c>
      <c r="B1464" s="2" t="s">
        <v>5134</v>
      </c>
      <c r="C1464" s="2" t="s">
        <v>5135</v>
      </c>
      <c r="D1464" s="2" t="s">
        <v>2408</v>
      </c>
      <c r="E1464" s="2" t="s">
        <v>624</v>
      </c>
      <c r="F1464" s="2" t="s">
        <v>654</v>
      </c>
      <c r="G1464" s="2" t="s">
        <v>5111</v>
      </c>
      <c r="H1464" s="2" t="s">
        <v>2422</v>
      </c>
      <c r="I1464" s="2" t="s">
        <v>2381</v>
      </c>
      <c r="J1464" s="2" t="s">
        <v>2466</v>
      </c>
      <c r="K1464" s="2" t="s">
        <v>249</v>
      </c>
      <c r="L1464" s="2" t="s">
        <v>2424</v>
      </c>
      <c r="M1464" s="2">
        <v>177.634207</v>
      </c>
      <c r="N1464" s="2">
        <v>-17.968354999999999</v>
      </c>
    </row>
    <row r="1465" spans="1:14">
      <c r="A1465" s="2" t="s">
        <v>106</v>
      </c>
      <c r="B1465" s="2" t="s">
        <v>5136</v>
      </c>
      <c r="C1465" s="2" t="s">
        <v>5137</v>
      </c>
      <c r="D1465" s="2" t="s">
        <v>2408</v>
      </c>
      <c r="E1465" s="2" t="s">
        <v>624</v>
      </c>
      <c r="F1465" s="2" t="s">
        <v>654</v>
      </c>
      <c r="G1465" s="2" t="s">
        <v>5111</v>
      </c>
      <c r="H1465" s="2" t="s">
        <v>2422</v>
      </c>
      <c r="I1465" s="2" t="s">
        <v>2381</v>
      </c>
      <c r="J1465" s="2" t="s">
        <v>2466</v>
      </c>
      <c r="K1465" s="2" t="s">
        <v>249</v>
      </c>
      <c r="L1465" s="2" t="s">
        <v>2424</v>
      </c>
      <c r="M1465" s="2">
        <v>177.62015299999999</v>
      </c>
      <c r="N1465" s="2">
        <v>-17.980599999999999</v>
      </c>
    </row>
    <row r="1466" spans="1:14">
      <c r="A1466" s="2" t="s">
        <v>106</v>
      </c>
      <c r="B1466" s="2" t="s">
        <v>5138</v>
      </c>
      <c r="C1466" s="2" t="s">
        <v>5139</v>
      </c>
      <c r="D1466" s="2" t="s">
        <v>2408</v>
      </c>
      <c r="E1466" s="2" t="s">
        <v>624</v>
      </c>
      <c r="F1466" s="2" t="s">
        <v>654</v>
      </c>
      <c r="G1466" s="2" t="s">
        <v>5111</v>
      </c>
      <c r="H1466" s="2" t="s">
        <v>2422</v>
      </c>
      <c r="I1466" s="2" t="s">
        <v>2381</v>
      </c>
      <c r="J1466" s="2" t="s">
        <v>2466</v>
      </c>
      <c r="K1466" s="2" t="s">
        <v>249</v>
      </c>
      <c r="L1466" s="2" t="s">
        <v>2424</v>
      </c>
      <c r="M1466" s="2">
        <v>177.648323</v>
      </c>
      <c r="N1466" s="2">
        <v>-17.965108000000001</v>
      </c>
    </row>
    <row r="1467" spans="1:14">
      <c r="A1467" s="2" t="s">
        <v>106</v>
      </c>
      <c r="B1467" s="2" t="s">
        <v>5140</v>
      </c>
      <c r="C1467" s="2" t="s">
        <v>5141</v>
      </c>
      <c r="D1467" s="2" t="s">
        <v>2427</v>
      </c>
      <c r="E1467" s="2" t="s">
        <v>624</v>
      </c>
      <c r="F1467" s="2" t="s">
        <v>647</v>
      </c>
      <c r="G1467" s="2" t="s">
        <v>5113</v>
      </c>
      <c r="H1467" s="2" t="s">
        <v>2422</v>
      </c>
      <c r="I1467" s="2" t="s">
        <v>2381</v>
      </c>
      <c r="J1467" s="2" t="s">
        <v>2466</v>
      </c>
      <c r="K1467" s="2" t="s">
        <v>249</v>
      </c>
      <c r="L1467" s="2" t="s">
        <v>2424</v>
      </c>
      <c r="M1467" s="2">
        <v>177.79590400000001</v>
      </c>
      <c r="N1467" s="2">
        <v>-17.94079</v>
      </c>
    </row>
    <row r="1468" spans="1:14">
      <c r="A1468" s="2" t="s">
        <v>106</v>
      </c>
      <c r="B1468" s="2" t="s">
        <v>3825</v>
      </c>
      <c r="C1468" s="2" t="s">
        <v>5142</v>
      </c>
      <c r="D1468" s="2" t="s">
        <v>2408</v>
      </c>
      <c r="E1468" s="2" t="s">
        <v>624</v>
      </c>
      <c r="F1468" s="2" t="s">
        <v>207</v>
      </c>
      <c r="G1468" s="2" t="s">
        <v>5117</v>
      </c>
      <c r="H1468" s="2" t="s">
        <v>2422</v>
      </c>
      <c r="I1468" s="2" t="s">
        <v>2381</v>
      </c>
      <c r="J1468" s="2" t="s">
        <v>2466</v>
      </c>
      <c r="K1468" s="2" t="s">
        <v>249</v>
      </c>
      <c r="L1468" s="2" t="s">
        <v>2424</v>
      </c>
      <c r="M1468" s="2">
        <v>177.562738</v>
      </c>
      <c r="N1468" s="2">
        <v>-18.053189</v>
      </c>
    </row>
    <row r="1469" spans="1:14">
      <c r="A1469" s="2" t="s">
        <v>106</v>
      </c>
      <c r="B1469" s="2" t="s">
        <v>5143</v>
      </c>
      <c r="C1469" s="2" t="s">
        <v>5144</v>
      </c>
      <c r="D1469" s="2" t="s">
        <v>2427</v>
      </c>
      <c r="E1469" s="2" t="s">
        <v>624</v>
      </c>
      <c r="F1469" s="2" t="s">
        <v>654</v>
      </c>
      <c r="G1469" s="2" t="s">
        <v>5111</v>
      </c>
      <c r="H1469" s="2" t="s">
        <v>2422</v>
      </c>
      <c r="I1469" s="2" t="s">
        <v>2381</v>
      </c>
      <c r="J1469" s="2" t="s">
        <v>2466</v>
      </c>
      <c r="K1469" s="2" t="s">
        <v>249</v>
      </c>
      <c r="L1469" s="2" t="s">
        <v>2424</v>
      </c>
      <c r="M1469" s="2">
        <v>177.64061100000001</v>
      </c>
      <c r="N1469" s="2">
        <v>-17.955615000000002</v>
      </c>
    </row>
    <row r="1470" spans="1:14">
      <c r="A1470" s="2" t="s">
        <v>106</v>
      </c>
      <c r="B1470" s="2" t="s">
        <v>5145</v>
      </c>
      <c r="C1470" s="2" t="s">
        <v>5146</v>
      </c>
      <c r="D1470" s="2" t="s">
        <v>2427</v>
      </c>
      <c r="E1470" s="2" t="s">
        <v>624</v>
      </c>
      <c r="F1470" s="2" t="s">
        <v>647</v>
      </c>
      <c r="G1470" s="2" t="s">
        <v>5113</v>
      </c>
      <c r="H1470" s="2" t="s">
        <v>2422</v>
      </c>
      <c r="I1470" s="2" t="s">
        <v>2381</v>
      </c>
      <c r="J1470" s="2" t="s">
        <v>2466</v>
      </c>
      <c r="K1470" s="2" t="s">
        <v>249</v>
      </c>
      <c r="L1470" s="2" t="s">
        <v>2424</v>
      </c>
      <c r="M1470" s="2">
        <v>177.829464</v>
      </c>
      <c r="N1470" s="2">
        <v>-17.982783000000001</v>
      </c>
    </row>
    <row r="1471" spans="1:14">
      <c r="A1471" s="2" t="s">
        <v>106</v>
      </c>
      <c r="B1471" s="2" t="s">
        <v>5147</v>
      </c>
      <c r="C1471" s="2" t="s">
        <v>5148</v>
      </c>
      <c r="D1471" s="2" t="s">
        <v>2427</v>
      </c>
      <c r="E1471" s="2" t="s">
        <v>624</v>
      </c>
      <c r="F1471" s="2" t="s">
        <v>106</v>
      </c>
      <c r="G1471" s="2" t="s">
        <v>5120</v>
      </c>
      <c r="H1471" s="2" t="s">
        <v>2422</v>
      </c>
      <c r="I1471" s="2" t="s">
        <v>2381</v>
      </c>
      <c r="J1471" s="2" t="s">
        <v>2466</v>
      </c>
      <c r="K1471" s="2" t="s">
        <v>249</v>
      </c>
      <c r="L1471" s="2" t="s">
        <v>2424</v>
      </c>
      <c r="M1471" s="2">
        <v>177.707615</v>
      </c>
      <c r="N1471" s="2">
        <v>-17.946397999999999</v>
      </c>
    </row>
    <row r="1472" spans="1:14">
      <c r="A1472" s="2" t="s">
        <v>106</v>
      </c>
      <c r="B1472" s="2" t="s">
        <v>0</v>
      </c>
      <c r="C1472" s="2" t="s">
        <v>5149</v>
      </c>
      <c r="D1472" s="2" t="s">
        <v>2408</v>
      </c>
      <c r="E1472" s="2" t="s">
        <v>624</v>
      </c>
      <c r="F1472" s="2" t="s">
        <v>654</v>
      </c>
      <c r="G1472" s="2" t="s">
        <v>5111</v>
      </c>
      <c r="H1472" s="2" t="s">
        <v>2422</v>
      </c>
      <c r="I1472" s="2" t="s">
        <v>2381</v>
      </c>
      <c r="J1472" s="2" t="s">
        <v>2466</v>
      </c>
      <c r="K1472" s="2" t="s">
        <v>249</v>
      </c>
      <c r="L1472" s="2" t="s">
        <v>2424</v>
      </c>
      <c r="M1472" s="2">
        <v>177.60477800000001</v>
      </c>
      <c r="N1472" s="2">
        <v>-17.977557999999998</v>
      </c>
    </row>
    <row r="1473" spans="1:14">
      <c r="A1473" s="2" t="s">
        <v>106</v>
      </c>
      <c r="B1473" s="2" t="s">
        <v>5150</v>
      </c>
      <c r="C1473" s="2" t="s">
        <v>5151</v>
      </c>
      <c r="D1473" s="2" t="s">
        <v>2408</v>
      </c>
      <c r="E1473" s="2" t="s">
        <v>624</v>
      </c>
      <c r="F1473" s="2" t="s">
        <v>106</v>
      </c>
      <c r="G1473" s="2" t="s">
        <v>5120</v>
      </c>
      <c r="H1473" s="2" t="s">
        <v>2422</v>
      </c>
      <c r="I1473" s="2" t="s">
        <v>2381</v>
      </c>
      <c r="J1473" s="2" t="s">
        <v>2466</v>
      </c>
      <c r="K1473" s="2" t="s">
        <v>249</v>
      </c>
      <c r="L1473" s="2" t="s">
        <v>2424</v>
      </c>
      <c r="M1473" s="2">
        <v>177.713911</v>
      </c>
      <c r="N1473" s="2">
        <v>-17.964216</v>
      </c>
    </row>
    <row r="1474" spans="1:14">
      <c r="A1474" s="2" t="s">
        <v>106</v>
      </c>
      <c r="B1474" s="2" t="s">
        <v>4718</v>
      </c>
      <c r="C1474" s="2" t="s">
        <v>5152</v>
      </c>
      <c r="D1474" s="2" t="s">
        <v>2427</v>
      </c>
      <c r="E1474" s="2" t="s">
        <v>624</v>
      </c>
      <c r="F1474" s="2" t="s">
        <v>647</v>
      </c>
      <c r="G1474" s="2" t="s">
        <v>5113</v>
      </c>
      <c r="H1474" s="2" t="s">
        <v>2422</v>
      </c>
      <c r="I1474" s="2" t="s">
        <v>2381</v>
      </c>
      <c r="J1474" s="2" t="s">
        <v>2466</v>
      </c>
      <c r="K1474" s="2" t="s">
        <v>249</v>
      </c>
      <c r="L1474" s="2" t="s">
        <v>2424</v>
      </c>
      <c r="M1474" s="2">
        <v>177.822103</v>
      </c>
      <c r="N1474" s="2">
        <v>-17.983622</v>
      </c>
    </row>
    <row r="1475" spans="1:14">
      <c r="A1475" s="2" t="s">
        <v>106</v>
      </c>
      <c r="B1475" s="2" t="s">
        <v>5153</v>
      </c>
      <c r="C1475" s="2" t="s">
        <v>5154</v>
      </c>
      <c r="D1475" s="2" t="s">
        <v>2427</v>
      </c>
      <c r="E1475" s="2" t="s">
        <v>624</v>
      </c>
      <c r="F1475" s="2" t="s">
        <v>647</v>
      </c>
      <c r="G1475" s="2" t="s">
        <v>5113</v>
      </c>
      <c r="H1475" s="2" t="s">
        <v>2422</v>
      </c>
      <c r="I1475" s="2" t="s">
        <v>2381</v>
      </c>
      <c r="J1475" s="2" t="s">
        <v>2466</v>
      </c>
      <c r="K1475" s="2" t="s">
        <v>249</v>
      </c>
      <c r="L1475" s="2" t="s">
        <v>2424</v>
      </c>
      <c r="M1475" s="2">
        <v>177.774337</v>
      </c>
      <c r="N1475" s="2">
        <v>-17.974247999999999</v>
      </c>
    </row>
    <row r="1476" spans="1:14">
      <c r="A1476" s="2" t="s">
        <v>106</v>
      </c>
      <c r="B1476" s="2" t="s">
        <v>4106</v>
      </c>
      <c r="C1476" s="2" t="s">
        <v>5155</v>
      </c>
      <c r="D1476" s="2" t="s">
        <v>2408</v>
      </c>
      <c r="E1476" s="2" t="s">
        <v>624</v>
      </c>
      <c r="F1476" s="2" t="s">
        <v>106</v>
      </c>
      <c r="G1476" s="2" t="s">
        <v>5120</v>
      </c>
      <c r="H1476" s="2" t="s">
        <v>2422</v>
      </c>
      <c r="I1476" s="2" t="s">
        <v>2381</v>
      </c>
      <c r="J1476" s="2" t="s">
        <v>2466</v>
      </c>
      <c r="K1476" s="2" t="s">
        <v>249</v>
      </c>
      <c r="L1476" s="2" t="s">
        <v>2424</v>
      </c>
      <c r="M1476" s="2">
        <v>177.701336</v>
      </c>
      <c r="N1476" s="2">
        <v>-17.950810000000001</v>
      </c>
    </row>
    <row r="1477" spans="1:14">
      <c r="A1477" s="2" t="s">
        <v>106</v>
      </c>
      <c r="B1477" s="2" t="s">
        <v>5156</v>
      </c>
      <c r="C1477" s="2" t="s">
        <v>5157</v>
      </c>
      <c r="D1477" s="2" t="s">
        <v>2408</v>
      </c>
      <c r="E1477" s="2" t="s">
        <v>624</v>
      </c>
      <c r="F1477" s="2" t="s">
        <v>654</v>
      </c>
      <c r="G1477" s="2" t="s">
        <v>5111</v>
      </c>
      <c r="H1477" s="2" t="s">
        <v>2422</v>
      </c>
      <c r="I1477" s="2" t="s">
        <v>2381</v>
      </c>
      <c r="J1477" s="2" t="s">
        <v>2466</v>
      </c>
      <c r="K1477" s="2" t="s">
        <v>249</v>
      </c>
      <c r="L1477" s="2" t="s">
        <v>2424</v>
      </c>
      <c r="M1477" s="2">
        <v>177.64579499999999</v>
      </c>
      <c r="N1477" s="2">
        <v>-17.974553</v>
      </c>
    </row>
    <row r="1478" spans="1:14">
      <c r="A1478" s="2" t="s">
        <v>106</v>
      </c>
      <c r="B1478" s="2" t="s">
        <v>5158</v>
      </c>
      <c r="C1478" s="2" t="s">
        <v>5159</v>
      </c>
      <c r="D1478" s="2" t="s">
        <v>2427</v>
      </c>
      <c r="E1478" s="2" t="s">
        <v>624</v>
      </c>
      <c r="F1478" s="2" t="s">
        <v>207</v>
      </c>
      <c r="G1478" s="2" t="s">
        <v>5117</v>
      </c>
      <c r="H1478" s="2" t="s">
        <v>2422</v>
      </c>
      <c r="I1478" s="2" t="s">
        <v>2381</v>
      </c>
      <c r="J1478" s="2" t="s">
        <v>2466</v>
      </c>
      <c r="K1478" s="2" t="s">
        <v>249</v>
      </c>
      <c r="L1478" s="2" t="s">
        <v>2424</v>
      </c>
      <c r="M1478" s="2">
        <v>177.56933699999999</v>
      </c>
      <c r="N1478" s="2">
        <v>-17.997716</v>
      </c>
    </row>
    <row r="1479" spans="1:14">
      <c r="A1479" s="2" t="s">
        <v>106</v>
      </c>
      <c r="B1479" s="2" t="s">
        <v>5160</v>
      </c>
      <c r="C1479" s="2" t="s">
        <v>5161</v>
      </c>
      <c r="D1479" s="2" t="s">
        <v>2427</v>
      </c>
      <c r="E1479" s="2" t="s">
        <v>624</v>
      </c>
      <c r="F1479" s="2" t="s">
        <v>647</v>
      </c>
      <c r="G1479" s="2" t="s">
        <v>5113</v>
      </c>
      <c r="H1479" s="2" t="s">
        <v>2422</v>
      </c>
      <c r="I1479" s="2" t="s">
        <v>2381</v>
      </c>
      <c r="J1479" s="2" t="s">
        <v>2466</v>
      </c>
      <c r="K1479" s="2" t="s">
        <v>249</v>
      </c>
      <c r="L1479" s="2" t="s">
        <v>2424</v>
      </c>
      <c r="M1479" s="2">
        <v>177.83347900000001</v>
      </c>
      <c r="N1479" s="2">
        <v>-17.923874999999999</v>
      </c>
    </row>
    <row r="1480" spans="1:14">
      <c r="A1480" s="2" t="s">
        <v>106</v>
      </c>
      <c r="B1480" s="2" t="s">
        <v>233</v>
      </c>
      <c r="C1480" s="2" t="s">
        <v>5162</v>
      </c>
      <c r="D1480" s="2" t="s">
        <v>2427</v>
      </c>
      <c r="E1480" s="2" t="s">
        <v>624</v>
      </c>
      <c r="F1480" s="2" t="s">
        <v>106</v>
      </c>
      <c r="G1480" s="2" t="s">
        <v>5120</v>
      </c>
      <c r="H1480" s="2" t="s">
        <v>2422</v>
      </c>
      <c r="I1480" s="2" t="s">
        <v>2381</v>
      </c>
      <c r="J1480" s="2" t="s">
        <v>2466</v>
      </c>
      <c r="K1480" s="2" t="s">
        <v>249</v>
      </c>
      <c r="L1480" s="2" t="s">
        <v>2424</v>
      </c>
      <c r="M1480" s="2">
        <v>177.70971700000001</v>
      </c>
      <c r="N1480" s="2">
        <v>-17.931965000000002</v>
      </c>
    </row>
    <row r="1481" spans="1:14">
      <c r="A1481" s="2" t="s">
        <v>106</v>
      </c>
      <c r="B1481" s="2" t="s">
        <v>5163</v>
      </c>
      <c r="C1481" s="2" t="s">
        <v>5164</v>
      </c>
      <c r="D1481" s="2" t="s">
        <v>2427</v>
      </c>
      <c r="E1481" s="2" t="s">
        <v>624</v>
      </c>
      <c r="F1481" s="2" t="s">
        <v>207</v>
      </c>
      <c r="G1481" s="2" t="s">
        <v>5117</v>
      </c>
      <c r="H1481" s="2" t="s">
        <v>2422</v>
      </c>
      <c r="I1481" s="2" t="s">
        <v>2381</v>
      </c>
      <c r="J1481" s="2" t="s">
        <v>2466</v>
      </c>
      <c r="K1481" s="2" t="s">
        <v>249</v>
      </c>
      <c r="L1481" s="2" t="s">
        <v>2424</v>
      </c>
      <c r="M1481" s="2">
        <v>177.58557999999999</v>
      </c>
      <c r="N1481" s="2">
        <v>-18.069801999999999</v>
      </c>
    </row>
    <row r="1482" spans="1:14">
      <c r="A1482" s="2" t="s">
        <v>111</v>
      </c>
      <c r="B1482" s="2" t="s">
        <v>5165</v>
      </c>
      <c r="C1482" s="2" t="s">
        <v>5166</v>
      </c>
      <c r="D1482" s="2" t="s">
        <v>2408</v>
      </c>
      <c r="E1482" s="2" t="s">
        <v>559</v>
      </c>
      <c r="F1482" s="2" t="s">
        <v>212</v>
      </c>
      <c r="G1482" s="2" t="s">
        <v>4435</v>
      </c>
      <c r="H1482" s="2" t="s">
        <v>2422</v>
      </c>
      <c r="I1482" s="2" t="s">
        <v>35</v>
      </c>
      <c r="J1482" s="2" t="s">
        <v>4334</v>
      </c>
      <c r="K1482" s="2" t="s">
        <v>249</v>
      </c>
      <c r="L1482" s="2" t="s">
        <v>2424</v>
      </c>
      <c r="M1482" s="2">
        <v>178.09672399999999</v>
      </c>
      <c r="N1482" s="2">
        <v>-17.592476999999999</v>
      </c>
    </row>
    <row r="1483" spans="1:14">
      <c r="A1483" s="2" t="s">
        <v>111</v>
      </c>
      <c r="B1483" s="2" t="s">
        <v>5167</v>
      </c>
      <c r="C1483" s="2" t="s">
        <v>5168</v>
      </c>
      <c r="D1483" s="2" t="s">
        <v>2408</v>
      </c>
      <c r="E1483" s="2" t="s">
        <v>559</v>
      </c>
      <c r="F1483" s="2" t="s">
        <v>111</v>
      </c>
      <c r="G1483" s="2" t="s">
        <v>5169</v>
      </c>
      <c r="H1483" s="2" t="s">
        <v>2422</v>
      </c>
      <c r="I1483" s="2" t="s">
        <v>35</v>
      </c>
      <c r="J1483" s="2" t="s">
        <v>4334</v>
      </c>
      <c r="K1483" s="2" t="s">
        <v>249</v>
      </c>
      <c r="L1483" s="2" t="s">
        <v>2424</v>
      </c>
      <c r="M1483" s="2">
        <v>178.23825199999999</v>
      </c>
      <c r="N1483" s="2">
        <v>-17.487456000000002</v>
      </c>
    </row>
    <row r="1484" spans="1:14">
      <c r="A1484" s="2" t="s">
        <v>111</v>
      </c>
      <c r="B1484" s="2" t="s">
        <v>3777</v>
      </c>
      <c r="C1484" s="2" t="s">
        <v>5170</v>
      </c>
      <c r="D1484" s="2" t="s">
        <v>2408</v>
      </c>
      <c r="E1484" s="2" t="s">
        <v>559</v>
      </c>
      <c r="F1484" s="2" t="s">
        <v>312</v>
      </c>
      <c r="G1484" s="2" t="s">
        <v>5171</v>
      </c>
      <c r="H1484" s="2" t="s">
        <v>2422</v>
      </c>
      <c r="I1484" s="2" t="s">
        <v>35</v>
      </c>
      <c r="J1484" s="2" t="s">
        <v>4334</v>
      </c>
      <c r="K1484" s="2" t="s">
        <v>249</v>
      </c>
      <c r="L1484" s="2" t="s">
        <v>2424</v>
      </c>
      <c r="M1484" s="2">
        <v>178.14730700000001</v>
      </c>
      <c r="N1484" s="2">
        <v>-17.547087999999999</v>
      </c>
    </row>
    <row r="1485" spans="1:14">
      <c r="A1485" s="2" t="s">
        <v>111</v>
      </c>
      <c r="B1485" s="2" t="s">
        <v>5172</v>
      </c>
      <c r="C1485" s="2" t="s">
        <v>5173</v>
      </c>
      <c r="D1485" s="2" t="s">
        <v>2427</v>
      </c>
      <c r="E1485" s="2" t="s">
        <v>559</v>
      </c>
      <c r="F1485" s="2" t="s">
        <v>110</v>
      </c>
      <c r="G1485" s="2" t="s">
        <v>5024</v>
      </c>
      <c r="H1485" s="2" t="s">
        <v>2422</v>
      </c>
      <c r="I1485" s="2" t="s">
        <v>35</v>
      </c>
      <c r="J1485" s="2" t="s">
        <v>4334</v>
      </c>
      <c r="K1485" s="2" t="s">
        <v>249</v>
      </c>
      <c r="L1485" s="2" t="s">
        <v>2424</v>
      </c>
      <c r="M1485" s="2">
        <v>178.168836</v>
      </c>
      <c r="N1485" s="2">
        <v>-17.391335000000002</v>
      </c>
    </row>
    <row r="1486" spans="1:14">
      <c r="A1486" s="2" t="s">
        <v>111</v>
      </c>
      <c r="B1486" s="2" t="s">
        <v>5174</v>
      </c>
      <c r="C1486" s="2" t="s">
        <v>5175</v>
      </c>
      <c r="D1486" s="2" t="s">
        <v>2427</v>
      </c>
      <c r="E1486" s="2" t="s">
        <v>559</v>
      </c>
      <c r="F1486" s="2" t="s">
        <v>160</v>
      </c>
      <c r="G1486" s="2" t="s">
        <v>5176</v>
      </c>
      <c r="H1486" s="2" t="s">
        <v>2422</v>
      </c>
      <c r="I1486" s="2" t="s">
        <v>35</v>
      </c>
      <c r="J1486" s="2" t="s">
        <v>4334</v>
      </c>
      <c r="K1486" s="2" t="s">
        <v>249</v>
      </c>
      <c r="L1486" s="2" t="s">
        <v>2424</v>
      </c>
      <c r="M1486" s="2">
        <v>178.23693499999999</v>
      </c>
      <c r="N1486" s="2">
        <v>-17.405540999999999</v>
      </c>
    </row>
    <row r="1487" spans="1:14">
      <c r="A1487" s="2" t="s">
        <v>111</v>
      </c>
      <c r="B1487" s="2" t="s">
        <v>5177</v>
      </c>
      <c r="C1487" s="2" t="s">
        <v>5178</v>
      </c>
      <c r="D1487" s="2" t="s">
        <v>2427</v>
      </c>
      <c r="E1487" s="2" t="s">
        <v>559</v>
      </c>
      <c r="F1487" s="2" t="s">
        <v>212</v>
      </c>
      <c r="G1487" s="2" t="s">
        <v>4435</v>
      </c>
      <c r="H1487" s="2" t="s">
        <v>2422</v>
      </c>
      <c r="I1487" s="2" t="s">
        <v>35</v>
      </c>
      <c r="J1487" s="2" t="s">
        <v>4334</v>
      </c>
      <c r="K1487" s="2" t="s">
        <v>249</v>
      </c>
      <c r="L1487" s="2" t="s">
        <v>2424</v>
      </c>
      <c r="M1487" s="2">
        <v>178.10296399999999</v>
      </c>
      <c r="N1487" s="2">
        <v>-17.594270000000002</v>
      </c>
    </row>
    <row r="1488" spans="1:14">
      <c r="A1488" s="2" t="s">
        <v>111</v>
      </c>
      <c r="B1488" s="2" t="s">
        <v>5179</v>
      </c>
      <c r="C1488" s="2" t="s">
        <v>5180</v>
      </c>
      <c r="D1488" s="2" t="s">
        <v>2427</v>
      </c>
      <c r="E1488" s="2" t="s">
        <v>559</v>
      </c>
      <c r="F1488" s="2" t="s">
        <v>133</v>
      </c>
      <c r="G1488" s="2" t="s">
        <v>5181</v>
      </c>
      <c r="H1488" s="2" t="s">
        <v>2422</v>
      </c>
      <c r="I1488" s="2" t="s">
        <v>35</v>
      </c>
      <c r="J1488" s="2" t="s">
        <v>4334</v>
      </c>
      <c r="K1488" s="2" t="s">
        <v>249</v>
      </c>
      <c r="L1488" s="2" t="s">
        <v>2424</v>
      </c>
      <c r="M1488" s="2">
        <v>178.04924099999999</v>
      </c>
      <c r="N1488" s="2">
        <v>-17.476899</v>
      </c>
    </row>
    <row r="1489" spans="1:14">
      <c r="A1489" s="2" t="s">
        <v>111</v>
      </c>
      <c r="B1489" s="2" t="s">
        <v>5182</v>
      </c>
      <c r="C1489" s="2" t="s">
        <v>5183</v>
      </c>
      <c r="D1489" s="2" t="s">
        <v>2408</v>
      </c>
      <c r="E1489" s="2" t="s">
        <v>559</v>
      </c>
      <c r="F1489" s="2" t="s">
        <v>111</v>
      </c>
      <c r="G1489" s="2" t="s">
        <v>5169</v>
      </c>
      <c r="H1489" s="2" t="s">
        <v>2422</v>
      </c>
      <c r="I1489" s="2" t="s">
        <v>35</v>
      </c>
      <c r="J1489" s="2" t="s">
        <v>4334</v>
      </c>
      <c r="K1489" s="2" t="s">
        <v>249</v>
      </c>
      <c r="L1489" s="2" t="s">
        <v>2424</v>
      </c>
      <c r="M1489" s="2">
        <v>178.194063</v>
      </c>
      <c r="N1489" s="2">
        <v>-17.488907999999999</v>
      </c>
    </row>
    <row r="1490" spans="1:14">
      <c r="A1490" s="2" t="s">
        <v>111</v>
      </c>
      <c r="B1490" s="2" t="s">
        <v>5184</v>
      </c>
      <c r="C1490" s="2" t="s">
        <v>5185</v>
      </c>
      <c r="D1490" s="2" t="s">
        <v>2408</v>
      </c>
      <c r="E1490" s="2" t="s">
        <v>559</v>
      </c>
      <c r="F1490" s="2" t="s">
        <v>312</v>
      </c>
      <c r="G1490" s="2" t="s">
        <v>5171</v>
      </c>
      <c r="H1490" s="2" t="s">
        <v>2422</v>
      </c>
      <c r="I1490" s="2" t="s">
        <v>35</v>
      </c>
      <c r="J1490" s="2" t="s">
        <v>4334</v>
      </c>
      <c r="K1490" s="2" t="s">
        <v>249</v>
      </c>
      <c r="L1490" s="2" t="s">
        <v>2424</v>
      </c>
      <c r="M1490" s="2">
        <v>178.17679000000001</v>
      </c>
      <c r="N1490" s="2">
        <v>-17.501076000000001</v>
      </c>
    </row>
    <row r="1491" spans="1:14">
      <c r="A1491" s="2" t="s">
        <v>111</v>
      </c>
      <c r="B1491" s="2" t="s">
        <v>4788</v>
      </c>
      <c r="C1491" s="2" t="s">
        <v>5186</v>
      </c>
      <c r="D1491" s="2" t="s">
        <v>2408</v>
      </c>
      <c r="E1491" s="2" t="s">
        <v>559</v>
      </c>
      <c r="F1491" s="2" t="s">
        <v>160</v>
      </c>
      <c r="G1491" s="2" t="s">
        <v>5176</v>
      </c>
      <c r="H1491" s="2" t="s">
        <v>2422</v>
      </c>
      <c r="I1491" s="2" t="s">
        <v>35</v>
      </c>
      <c r="J1491" s="2" t="s">
        <v>4334</v>
      </c>
      <c r="K1491" s="2" t="s">
        <v>249</v>
      </c>
      <c r="L1491" s="2" t="s">
        <v>2424</v>
      </c>
      <c r="M1491" s="2">
        <v>178.23752099999999</v>
      </c>
      <c r="N1491" s="2">
        <v>-17.401579999999999</v>
      </c>
    </row>
    <row r="1492" spans="1:14">
      <c r="A1492" s="2" t="s">
        <v>111</v>
      </c>
      <c r="B1492" s="2" t="s">
        <v>5187</v>
      </c>
      <c r="C1492" s="2" t="s">
        <v>5188</v>
      </c>
      <c r="D1492" s="2" t="s">
        <v>2427</v>
      </c>
      <c r="E1492" s="2" t="s">
        <v>559</v>
      </c>
      <c r="F1492" s="2" t="s">
        <v>312</v>
      </c>
      <c r="G1492" s="2" t="s">
        <v>5171</v>
      </c>
      <c r="H1492" s="2" t="s">
        <v>2422</v>
      </c>
      <c r="I1492" s="2" t="s">
        <v>35</v>
      </c>
      <c r="J1492" s="2" t="s">
        <v>4334</v>
      </c>
      <c r="K1492" s="2" t="s">
        <v>249</v>
      </c>
      <c r="L1492" s="2" t="s">
        <v>2424</v>
      </c>
      <c r="M1492" s="2">
        <v>178.15405799999999</v>
      </c>
      <c r="N1492" s="2">
        <v>-17.589020000000001</v>
      </c>
    </row>
    <row r="1493" spans="1:14">
      <c r="A1493" s="2" t="s">
        <v>111</v>
      </c>
      <c r="B1493" s="2" t="s">
        <v>5189</v>
      </c>
      <c r="C1493" s="2" t="s">
        <v>5190</v>
      </c>
      <c r="D1493" s="2" t="s">
        <v>2427</v>
      </c>
      <c r="E1493" s="2" t="s">
        <v>559</v>
      </c>
      <c r="F1493" s="2" t="s">
        <v>312</v>
      </c>
      <c r="G1493" s="2" t="s">
        <v>5171</v>
      </c>
      <c r="H1493" s="2" t="s">
        <v>2422</v>
      </c>
      <c r="I1493" s="2" t="s">
        <v>35</v>
      </c>
      <c r="J1493" s="2" t="s">
        <v>4334</v>
      </c>
      <c r="K1493" s="2" t="s">
        <v>249</v>
      </c>
      <c r="L1493" s="2" t="s">
        <v>2424</v>
      </c>
      <c r="M1493" s="2">
        <v>178.13100800000001</v>
      </c>
      <c r="N1493" s="2">
        <v>-17.595044000000001</v>
      </c>
    </row>
    <row r="1494" spans="1:14">
      <c r="A1494" s="2" t="s">
        <v>111</v>
      </c>
      <c r="B1494" s="2" t="s">
        <v>5191</v>
      </c>
      <c r="C1494" s="2" t="s">
        <v>5192</v>
      </c>
      <c r="D1494" s="2" t="s">
        <v>2408</v>
      </c>
      <c r="E1494" s="2" t="s">
        <v>559</v>
      </c>
      <c r="F1494" s="2" t="s">
        <v>111</v>
      </c>
      <c r="G1494" s="2" t="s">
        <v>5169</v>
      </c>
      <c r="H1494" s="2" t="s">
        <v>2422</v>
      </c>
      <c r="I1494" s="2" t="s">
        <v>35</v>
      </c>
      <c r="J1494" s="2" t="s">
        <v>4334</v>
      </c>
      <c r="K1494" s="2" t="s">
        <v>249</v>
      </c>
      <c r="L1494" s="2" t="s">
        <v>2424</v>
      </c>
      <c r="M1494" s="2">
        <v>178.21274299999999</v>
      </c>
      <c r="N1494" s="2">
        <v>-17.477112000000002</v>
      </c>
    </row>
    <row r="1495" spans="1:14">
      <c r="A1495" s="2" t="s">
        <v>111</v>
      </c>
      <c r="B1495" s="2" t="s">
        <v>212</v>
      </c>
      <c r="C1495" s="2" t="s">
        <v>5193</v>
      </c>
      <c r="D1495" s="2" t="s">
        <v>2408</v>
      </c>
      <c r="E1495" s="2" t="s">
        <v>559</v>
      </c>
      <c r="F1495" s="2" t="s">
        <v>212</v>
      </c>
      <c r="G1495" s="2" t="s">
        <v>4435</v>
      </c>
      <c r="H1495" s="2" t="s">
        <v>2422</v>
      </c>
      <c r="I1495" s="2" t="s">
        <v>35</v>
      </c>
      <c r="J1495" s="2" t="s">
        <v>4334</v>
      </c>
      <c r="K1495" s="2" t="s">
        <v>249</v>
      </c>
      <c r="L1495" s="2" t="s">
        <v>2424</v>
      </c>
      <c r="M1495" s="2">
        <v>178.106447</v>
      </c>
      <c r="N1495" s="2">
        <v>-17.596822</v>
      </c>
    </row>
    <row r="1496" spans="1:14">
      <c r="A1496" s="2" t="s">
        <v>111</v>
      </c>
      <c r="B1496" s="2" t="s">
        <v>5194</v>
      </c>
      <c r="C1496" s="2" t="s">
        <v>5195</v>
      </c>
      <c r="D1496" s="2" t="s">
        <v>2408</v>
      </c>
      <c r="E1496" s="2" t="s">
        <v>559</v>
      </c>
      <c r="F1496" s="2" t="s">
        <v>111</v>
      </c>
      <c r="G1496" s="2" t="s">
        <v>5169</v>
      </c>
      <c r="H1496" s="2" t="s">
        <v>2422</v>
      </c>
      <c r="I1496" s="2" t="s">
        <v>35</v>
      </c>
      <c r="J1496" s="2" t="s">
        <v>4334</v>
      </c>
      <c r="K1496" s="2" t="s">
        <v>249</v>
      </c>
      <c r="L1496" s="2" t="s">
        <v>2424</v>
      </c>
      <c r="M1496" s="2">
        <v>178.226586</v>
      </c>
      <c r="N1496" s="2">
        <v>-17.457227</v>
      </c>
    </row>
    <row r="1497" spans="1:14">
      <c r="A1497" s="2" t="s">
        <v>111</v>
      </c>
      <c r="B1497" s="2" t="s">
        <v>5196</v>
      </c>
      <c r="C1497" s="2" t="s">
        <v>5197</v>
      </c>
      <c r="D1497" s="2" t="s">
        <v>2427</v>
      </c>
      <c r="E1497" s="2" t="s">
        <v>559</v>
      </c>
      <c r="F1497" s="2" t="s">
        <v>212</v>
      </c>
      <c r="G1497" s="2" t="s">
        <v>4435</v>
      </c>
      <c r="H1497" s="2" t="s">
        <v>2422</v>
      </c>
      <c r="I1497" s="2" t="s">
        <v>35</v>
      </c>
      <c r="J1497" s="2" t="s">
        <v>4334</v>
      </c>
      <c r="K1497" s="2" t="s">
        <v>249</v>
      </c>
      <c r="L1497" s="2" t="s">
        <v>2424</v>
      </c>
      <c r="M1497" s="2">
        <v>178.12353100000001</v>
      </c>
      <c r="N1497" s="2">
        <v>-17.592223000000001</v>
      </c>
    </row>
    <row r="1498" spans="1:14">
      <c r="A1498" s="2" t="s">
        <v>111</v>
      </c>
      <c r="B1498" s="2" t="s">
        <v>5198</v>
      </c>
      <c r="C1498" s="2" t="s">
        <v>5199</v>
      </c>
      <c r="D1498" s="2" t="s">
        <v>2408</v>
      </c>
      <c r="E1498" s="2" t="s">
        <v>559</v>
      </c>
      <c r="F1498" s="2" t="s">
        <v>288</v>
      </c>
      <c r="G1498" s="2" t="s">
        <v>5200</v>
      </c>
      <c r="H1498" s="2" t="s">
        <v>2422</v>
      </c>
      <c r="I1498" s="2" t="s">
        <v>35</v>
      </c>
      <c r="J1498" s="2" t="s">
        <v>4334</v>
      </c>
      <c r="K1498" s="2" t="s">
        <v>249</v>
      </c>
      <c r="L1498" s="2" t="s">
        <v>2424</v>
      </c>
      <c r="M1498" s="2">
        <v>178.10441299999999</v>
      </c>
      <c r="N1498" s="2">
        <v>-17.526688</v>
      </c>
    </row>
    <row r="1499" spans="1:14">
      <c r="A1499" s="2" t="s">
        <v>111</v>
      </c>
      <c r="B1499" s="2" t="s">
        <v>5201</v>
      </c>
      <c r="C1499" s="2" t="s">
        <v>5202</v>
      </c>
      <c r="D1499" s="2" t="s">
        <v>2427</v>
      </c>
      <c r="E1499" s="2" t="s">
        <v>559</v>
      </c>
      <c r="F1499" s="2" t="s">
        <v>212</v>
      </c>
      <c r="G1499" s="2" t="s">
        <v>4435</v>
      </c>
      <c r="H1499" s="2" t="s">
        <v>2422</v>
      </c>
      <c r="I1499" s="2" t="s">
        <v>35</v>
      </c>
      <c r="J1499" s="2" t="s">
        <v>4334</v>
      </c>
      <c r="K1499" s="2" t="s">
        <v>249</v>
      </c>
      <c r="L1499" s="2" t="s">
        <v>2424</v>
      </c>
      <c r="M1499" s="2">
        <v>178.12306899999999</v>
      </c>
      <c r="N1499" s="2">
        <v>-17.588180999999999</v>
      </c>
    </row>
    <row r="1500" spans="1:14">
      <c r="A1500" s="2" t="s">
        <v>111</v>
      </c>
      <c r="B1500" s="2" t="s">
        <v>161</v>
      </c>
      <c r="C1500" s="2" t="s">
        <v>5203</v>
      </c>
      <c r="D1500" s="2" t="s">
        <v>2408</v>
      </c>
      <c r="E1500" s="2" t="s">
        <v>559</v>
      </c>
      <c r="F1500" s="2" t="s">
        <v>312</v>
      </c>
      <c r="G1500" s="2" t="s">
        <v>5171</v>
      </c>
      <c r="H1500" s="2" t="s">
        <v>2422</v>
      </c>
      <c r="I1500" s="2" t="s">
        <v>35</v>
      </c>
      <c r="J1500" s="2" t="s">
        <v>4334</v>
      </c>
      <c r="K1500" s="2" t="s">
        <v>249</v>
      </c>
      <c r="L1500" s="2" t="s">
        <v>2424</v>
      </c>
      <c r="M1500" s="2">
        <v>178.150531</v>
      </c>
      <c r="N1500" s="2">
        <v>-17.547526999999999</v>
      </c>
    </row>
    <row r="1501" spans="1:14">
      <c r="A1501" s="2" t="s">
        <v>111</v>
      </c>
      <c r="B1501" s="2" t="s">
        <v>5204</v>
      </c>
      <c r="C1501" s="2" t="s">
        <v>5205</v>
      </c>
      <c r="D1501" s="2" t="s">
        <v>2408</v>
      </c>
      <c r="E1501" s="2" t="s">
        <v>559</v>
      </c>
      <c r="F1501" s="2" t="s">
        <v>160</v>
      </c>
      <c r="G1501" s="2" t="s">
        <v>5176</v>
      </c>
      <c r="H1501" s="2" t="s">
        <v>2422</v>
      </c>
      <c r="I1501" s="2" t="s">
        <v>35</v>
      </c>
      <c r="J1501" s="2" t="s">
        <v>4334</v>
      </c>
      <c r="K1501" s="2" t="s">
        <v>249</v>
      </c>
      <c r="L1501" s="2" t="s">
        <v>2424</v>
      </c>
      <c r="M1501" s="2">
        <v>178.21602999999999</v>
      </c>
      <c r="N1501" s="2">
        <v>-17.412185999999998</v>
      </c>
    </row>
    <row r="1502" spans="1:14">
      <c r="A1502" s="2" t="s">
        <v>111</v>
      </c>
      <c r="B1502" s="2" t="s">
        <v>5206</v>
      </c>
      <c r="C1502" s="2" t="s">
        <v>5207</v>
      </c>
      <c r="D1502" s="2" t="s">
        <v>2408</v>
      </c>
      <c r="E1502" s="2" t="s">
        <v>559</v>
      </c>
      <c r="F1502" s="2" t="s">
        <v>111</v>
      </c>
      <c r="G1502" s="2" t="s">
        <v>5169</v>
      </c>
      <c r="H1502" s="2" t="s">
        <v>2422</v>
      </c>
      <c r="I1502" s="2" t="s">
        <v>35</v>
      </c>
      <c r="J1502" s="2" t="s">
        <v>4334</v>
      </c>
      <c r="K1502" s="2" t="s">
        <v>249</v>
      </c>
      <c r="L1502" s="2" t="s">
        <v>2424</v>
      </c>
      <c r="M1502" s="2">
        <v>178.22917799999999</v>
      </c>
      <c r="N1502" s="2">
        <v>-17.452310000000001</v>
      </c>
    </row>
    <row r="1503" spans="1:14">
      <c r="A1503" s="2" t="s">
        <v>111</v>
      </c>
      <c r="B1503" s="2" t="s">
        <v>5208</v>
      </c>
      <c r="C1503" s="2" t="s">
        <v>5209</v>
      </c>
      <c r="D1503" s="2" t="s">
        <v>2408</v>
      </c>
      <c r="E1503" s="2" t="s">
        <v>559</v>
      </c>
      <c r="F1503" s="2" t="s">
        <v>312</v>
      </c>
      <c r="G1503" s="2" t="s">
        <v>5171</v>
      </c>
      <c r="H1503" s="2" t="s">
        <v>2422</v>
      </c>
      <c r="I1503" s="2" t="s">
        <v>35</v>
      </c>
      <c r="J1503" s="2" t="s">
        <v>4334</v>
      </c>
      <c r="K1503" s="2" t="s">
        <v>249</v>
      </c>
      <c r="L1503" s="2" t="s">
        <v>2424</v>
      </c>
      <c r="M1503" s="2">
        <v>178.181927</v>
      </c>
      <c r="N1503" s="2">
        <v>-17.544718</v>
      </c>
    </row>
    <row r="1504" spans="1:14">
      <c r="A1504" s="2" t="s">
        <v>111</v>
      </c>
      <c r="B1504" s="2" t="s">
        <v>5210</v>
      </c>
      <c r="C1504" s="2" t="s">
        <v>5211</v>
      </c>
      <c r="D1504" s="2" t="s">
        <v>2408</v>
      </c>
      <c r="E1504" s="2" t="s">
        <v>559</v>
      </c>
      <c r="F1504" s="2" t="s">
        <v>212</v>
      </c>
      <c r="G1504" s="2" t="s">
        <v>4435</v>
      </c>
      <c r="H1504" s="2" t="s">
        <v>2422</v>
      </c>
      <c r="I1504" s="2" t="s">
        <v>35</v>
      </c>
      <c r="J1504" s="2" t="s">
        <v>4334</v>
      </c>
      <c r="K1504" s="2" t="s">
        <v>249</v>
      </c>
      <c r="L1504" s="2" t="s">
        <v>2424</v>
      </c>
      <c r="M1504" s="2">
        <v>178.09719699999999</v>
      </c>
      <c r="N1504" s="2">
        <v>-17.586592</v>
      </c>
    </row>
    <row r="1505" spans="1:14">
      <c r="A1505" s="2" t="s">
        <v>111</v>
      </c>
      <c r="B1505" s="2" t="s">
        <v>2989</v>
      </c>
      <c r="C1505" s="2" t="s">
        <v>5212</v>
      </c>
      <c r="D1505" s="2" t="s">
        <v>2408</v>
      </c>
      <c r="E1505" s="2" t="s">
        <v>559</v>
      </c>
      <c r="F1505" s="2" t="s">
        <v>160</v>
      </c>
      <c r="G1505" s="2" t="s">
        <v>5176</v>
      </c>
      <c r="H1505" s="2" t="s">
        <v>2422</v>
      </c>
      <c r="I1505" s="2" t="s">
        <v>35</v>
      </c>
      <c r="J1505" s="2" t="s">
        <v>4334</v>
      </c>
      <c r="K1505" s="2" t="s">
        <v>249</v>
      </c>
      <c r="L1505" s="2" t="s">
        <v>2424</v>
      </c>
      <c r="M1505" s="2">
        <v>178.14179200000001</v>
      </c>
      <c r="N1505" s="2">
        <v>-17.423399</v>
      </c>
    </row>
    <row r="1506" spans="1:14">
      <c r="A1506" s="2" t="s">
        <v>111</v>
      </c>
      <c r="B1506" s="2" t="s">
        <v>5213</v>
      </c>
      <c r="C1506" s="2" t="s">
        <v>5214</v>
      </c>
      <c r="D1506" s="2" t="s">
        <v>2408</v>
      </c>
      <c r="E1506" s="2" t="s">
        <v>559</v>
      </c>
      <c r="F1506" s="2" t="s">
        <v>212</v>
      </c>
      <c r="G1506" s="2" t="s">
        <v>4435</v>
      </c>
      <c r="H1506" s="2" t="s">
        <v>2422</v>
      </c>
      <c r="I1506" s="2" t="s">
        <v>35</v>
      </c>
      <c r="J1506" s="2" t="s">
        <v>4334</v>
      </c>
      <c r="K1506" s="2" t="s">
        <v>249</v>
      </c>
      <c r="L1506" s="2" t="s">
        <v>2424</v>
      </c>
      <c r="M1506" s="2">
        <v>178.11827</v>
      </c>
      <c r="N1506" s="2">
        <v>-17.569075000000002</v>
      </c>
    </row>
    <row r="1507" spans="1:14">
      <c r="A1507" s="2" t="s">
        <v>111</v>
      </c>
      <c r="B1507" s="2" t="s">
        <v>5215</v>
      </c>
      <c r="C1507" s="2" t="s">
        <v>5216</v>
      </c>
      <c r="D1507" s="2" t="s">
        <v>2427</v>
      </c>
      <c r="E1507" s="2" t="s">
        <v>559</v>
      </c>
      <c r="F1507" s="2" t="s">
        <v>288</v>
      </c>
      <c r="G1507" s="2" t="s">
        <v>5200</v>
      </c>
      <c r="H1507" s="2" t="s">
        <v>2422</v>
      </c>
      <c r="I1507" s="2" t="s">
        <v>35</v>
      </c>
      <c r="J1507" s="2" t="s">
        <v>4334</v>
      </c>
      <c r="K1507" s="2" t="s">
        <v>249</v>
      </c>
      <c r="L1507" s="2" t="s">
        <v>2424</v>
      </c>
      <c r="M1507" s="2">
        <v>178.07778099999999</v>
      </c>
      <c r="N1507" s="2">
        <v>-17.489682999999999</v>
      </c>
    </row>
    <row r="1508" spans="1:14">
      <c r="A1508" s="2" t="s">
        <v>111</v>
      </c>
      <c r="B1508" s="2" t="s">
        <v>5217</v>
      </c>
      <c r="C1508" s="2" t="s">
        <v>5218</v>
      </c>
      <c r="D1508" s="2" t="s">
        <v>2408</v>
      </c>
      <c r="E1508" s="2" t="s">
        <v>559</v>
      </c>
      <c r="F1508" s="2" t="s">
        <v>212</v>
      </c>
      <c r="G1508" s="2" t="s">
        <v>4435</v>
      </c>
      <c r="H1508" s="2" t="s">
        <v>2422</v>
      </c>
      <c r="I1508" s="2" t="s">
        <v>35</v>
      </c>
      <c r="J1508" s="2" t="s">
        <v>4334</v>
      </c>
      <c r="K1508" s="2" t="s">
        <v>249</v>
      </c>
      <c r="L1508" s="2" t="s">
        <v>2424</v>
      </c>
      <c r="M1508" s="2">
        <v>178.10986299999999</v>
      </c>
      <c r="N1508" s="2">
        <v>-17.594494000000001</v>
      </c>
    </row>
    <row r="1509" spans="1:14">
      <c r="A1509" s="2" t="s">
        <v>111</v>
      </c>
      <c r="B1509" s="2" t="s">
        <v>3354</v>
      </c>
      <c r="C1509" s="2" t="s">
        <v>5219</v>
      </c>
      <c r="D1509" s="2" t="s">
        <v>2408</v>
      </c>
      <c r="E1509" s="2" t="s">
        <v>559</v>
      </c>
      <c r="F1509" s="2" t="s">
        <v>212</v>
      </c>
      <c r="G1509" s="2" t="s">
        <v>4435</v>
      </c>
      <c r="H1509" s="2" t="s">
        <v>2422</v>
      </c>
      <c r="I1509" s="2" t="s">
        <v>35</v>
      </c>
      <c r="J1509" s="2" t="s">
        <v>4334</v>
      </c>
      <c r="K1509" s="2" t="s">
        <v>249</v>
      </c>
      <c r="L1509" s="2" t="s">
        <v>2424</v>
      </c>
      <c r="M1509" s="2">
        <v>178.12797800000001</v>
      </c>
      <c r="N1509" s="2">
        <v>-17.572320000000001</v>
      </c>
    </row>
    <row r="1510" spans="1:14">
      <c r="A1510" s="2" t="s">
        <v>111</v>
      </c>
      <c r="B1510" s="2" t="s">
        <v>5220</v>
      </c>
      <c r="C1510" s="2" t="s">
        <v>5221</v>
      </c>
      <c r="D1510" s="2" t="s">
        <v>2408</v>
      </c>
      <c r="E1510" s="2" t="s">
        <v>559</v>
      </c>
      <c r="F1510" s="2" t="s">
        <v>111</v>
      </c>
      <c r="G1510" s="2" t="s">
        <v>5169</v>
      </c>
      <c r="H1510" s="2" t="s">
        <v>2422</v>
      </c>
      <c r="I1510" s="2" t="s">
        <v>35</v>
      </c>
      <c r="J1510" s="2" t="s">
        <v>4334</v>
      </c>
      <c r="K1510" s="2" t="s">
        <v>249</v>
      </c>
      <c r="L1510" s="2" t="s">
        <v>2424</v>
      </c>
      <c r="M1510" s="2">
        <v>178.19065499999999</v>
      </c>
      <c r="N1510" s="2">
        <v>-17.505609</v>
      </c>
    </row>
    <row r="1511" spans="1:14">
      <c r="A1511" s="2" t="s">
        <v>111</v>
      </c>
      <c r="B1511" s="2" t="s">
        <v>5222</v>
      </c>
      <c r="C1511" s="2" t="s">
        <v>5223</v>
      </c>
      <c r="D1511" s="2" t="s">
        <v>2427</v>
      </c>
      <c r="E1511" s="2" t="s">
        <v>559</v>
      </c>
      <c r="F1511" s="2" t="s">
        <v>111</v>
      </c>
      <c r="G1511" s="2" t="s">
        <v>5169</v>
      </c>
      <c r="H1511" s="2" t="s">
        <v>2422</v>
      </c>
      <c r="I1511" s="2" t="s">
        <v>35</v>
      </c>
      <c r="J1511" s="2" t="s">
        <v>4334</v>
      </c>
      <c r="K1511" s="2" t="s">
        <v>249</v>
      </c>
      <c r="L1511" s="2" t="s">
        <v>2424</v>
      </c>
      <c r="M1511" s="2">
        <v>178.222511</v>
      </c>
      <c r="N1511" s="2">
        <v>-17.480239000000001</v>
      </c>
    </row>
    <row r="1512" spans="1:14">
      <c r="A1512" s="2" t="s">
        <v>111</v>
      </c>
      <c r="B1512" s="2" t="s">
        <v>5224</v>
      </c>
      <c r="C1512" s="2" t="s">
        <v>5225</v>
      </c>
      <c r="D1512" s="2" t="s">
        <v>2408</v>
      </c>
      <c r="E1512" s="2" t="s">
        <v>559</v>
      </c>
      <c r="F1512" s="2" t="s">
        <v>312</v>
      </c>
      <c r="G1512" s="2" t="s">
        <v>5171</v>
      </c>
      <c r="H1512" s="2" t="s">
        <v>2422</v>
      </c>
      <c r="I1512" s="2" t="s">
        <v>35</v>
      </c>
      <c r="J1512" s="2" t="s">
        <v>4334</v>
      </c>
      <c r="K1512" s="2" t="s">
        <v>249</v>
      </c>
      <c r="L1512" s="2" t="s">
        <v>2424</v>
      </c>
      <c r="M1512" s="2">
        <v>178.13813099999999</v>
      </c>
      <c r="N1512" s="2">
        <v>-17.600003999999998</v>
      </c>
    </row>
    <row r="1513" spans="1:14">
      <c r="A1513" s="2" t="s">
        <v>111</v>
      </c>
      <c r="B1513" s="2" t="s">
        <v>5226</v>
      </c>
      <c r="C1513" s="2" t="s">
        <v>5227</v>
      </c>
      <c r="D1513" s="2" t="s">
        <v>2427</v>
      </c>
      <c r="E1513" s="2" t="s">
        <v>559</v>
      </c>
      <c r="F1513" s="2" t="s">
        <v>212</v>
      </c>
      <c r="G1513" s="2" t="s">
        <v>4435</v>
      </c>
      <c r="H1513" s="2" t="s">
        <v>2422</v>
      </c>
      <c r="I1513" s="2" t="s">
        <v>35</v>
      </c>
      <c r="J1513" s="2" t="s">
        <v>4334</v>
      </c>
      <c r="K1513" s="2" t="s">
        <v>249</v>
      </c>
      <c r="L1513" s="2" t="s">
        <v>2424</v>
      </c>
      <c r="M1513" s="2">
        <v>178.124281</v>
      </c>
      <c r="N1513" s="2">
        <v>-17.591183000000001</v>
      </c>
    </row>
    <row r="1514" spans="1:14">
      <c r="A1514" s="2" t="s">
        <v>111</v>
      </c>
      <c r="B1514" s="2" t="s">
        <v>5228</v>
      </c>
      <c r="C1514" s="2" t="s">
        <v>5229</v>
      </c>
      <c r="D1514" s="2" t="s">
        <v>2408</v>
      </c>
      <c r="E1514" s="2" t="s">
        <v>559</v>
      </c>
      <c r="F1514" s="2" t="s">
        <v>288</v>
      </c>
      <c r="G1514" s="2" t="s">
        <v>5200</v>
      </c>
      <c r="H1514" s="2" t="s">
        <v>2422</v>
      </c>
      <c r="I1514" s="2" t="s">
        <v>35</v>
      </c>
      <c r="J1514" s="2" t="s">
        <v>4334</v>
      </c>
      <c r="K1514" s="2" t="s">
        <v>249</v>
      </c>
      <c r="L1514" s="2" t="s">
        <v>2424</v>
      </c>
      <c r="M1514" s="2">
        <v>178.066653</v>
      </c>
      <c r="N1514" s="2">
        <v>-17.517433</v>
      </c>
    </row>
    <row r="1515" spans="1:14">
      <c r="A1515" s="2" t="s">
        <v>111</v>
      </c>
      <c r="B1515" s="2" t="s">
        <v>5230</v>
      </c>
      <c r="C1515" s="2" t="s">
        <v>5231</v>
      </c>
      <c r="D1515" s="2" t="s">
        <v>2408</v>
      </c>
      <c r="E1515" s="2" t="s">
        <v>559</v>
      </c>
      <c r="F1515" s="2" t="s">
        <v>288</v>
      </c>
      <c r="G1515" s="2" t="s">
        <v>5200</v>
      </c>
      <c r="H1515" s="2" t="s">
        <v>2422</v>
      </c>
      <c r="I1515" s="2" t="s">
        <v>35</v>
      </c>
      <c r="J1515" s="2" t="s">
        <v>4334</v>
      </c>
      <c r="K1515" s="2" t="s">
        <v>249</v>
      </c>
      <c r="L1515" s="2" t="s">
        <v>2424</v>
      </c>
      <c r="M1515" s="2">
        <v>178.11675299999999</v>
      </c>
      <c r="N1515" s="2">
        <v>-17.506305999999999</v>
      </c>
    </row>
    <row r="1516" spans="1:14">
      <c r="A1516" s="2" t="s">
        <v>111</v>
      </c>
      <c r="B1516" s="2" t="s">
        <v>5232</v>
      </c>
      <c r="C1516" s="2" t="s">
        <v>5233</v>
      </c>
      <c r="D1516" s="2" t="s">
        <v>2427</v>
      </c>
      <c r="E1516" s="2" t="s">
        <v>559</v>
      </c>
      <c r="F1516" s="2" t="s">
        <v>212</v>
      </c>
      <c r="G1516" s="2" t="s">
        <v>4435</v>
      </c>
      <c r="H1516" s="2" t="s">
        <v>2422</v>
      </c>
      <c r="I1516" s="2" t="s">
        <v>35</v>
      </c>
      <c r="J1516" s="2" t="s">
        <v>4334</v>
      </c>
      <c r="K1516" s="2" t="s">
        <v>249</v>
      </c>
      <c r="L1516" s="2" t="s">
        <v>2424</v>
      </c>
      <c r="M1516" s="2">
        <v>178.12231499999999</v>
      </c>
      <c r="N1516" s="2">
        <v>-17.564502999999998</v>
      </c>
    </row>
    <row r="1517" spans="1:14">
      <c r="A1517" s="2" t="s">
        <v>111</v>
      </c>
      <c r="B1517" s="2" t="s">
        <v>5234</v>
      </c>
      <c r="C1517" s="2" t="s">
        <v>5235</v>
      </c>
      <c r="D1517" s="2" t="s">
        <v>2427</v>
      </c>
      <c r="E1517" s="2" t="s">
        <v>559</v>
      </c>
      <c r="F1517" s="2" t="s">
        <v>288</v>
      </c>
      <c r="G1517" s="2" t="s">
        <v>5200</v>
      </c>
      <c r="H1517" s="2" t="s">
        <v>2422</v>
      </c>
      <c r="I1517" s="2" t="s">
        <v>35</v>
      </c>
      <c r="J1517" s="2" t="s">
        <v>4334</v>
      </c>
      <c r="K1517" s="2" t="s">
        <v>249</v>
      </c>
      <c r="L1517" s="2" t="s">
        <v>2424</v>
      </c>
      <c r="M1517" s="2">
        <v>178.06533300000001</v>
      </c>
      <c r="N1517" s="2">
        <v>-17.515260000000001</v>
      </c>
    </row>
    <row r="1518" spans="1:14">
      <c r="A1518" s="2" t="s">
        <v>111</v>
      </c>
      <c r="B1518" s="2" t="s">
        <v>5236</v>
      </c>
      <c r="C1518" s="2" t="s">
        <v>5237</v>
      </c>
      <c r="D1518" s="2" t="s">
        <v>2427</v>
      </c>
      <c r="E1518" s="2" t="s">
        <v>559</v>
      </c>
      <c r="F1518" s="2" t="s">
        <v>111</v>
      </c>
      <c r="G1518" s="2" t="s">
        <v>5169</v>
      </c>
      <c r="H1518" s="2" t="s">
        <v>2422</v>
      </c>
      <c r="I1518" s="2" t="s">
        <v>35</v>
      </c>
      <c r="J1518" s="2" t="s">
        <v>4334</v>
      </c>
      <c r="K1518" s="2" t="s">
        <v>249</v>
      </c>
      <c r="L1518" s="2" t="s">
        <v>2424</v>
      </c>
      <c r="M1518" s="2">
        <v>178.19886</v>
      </c>
      <c r="N1518" s="2">
        <v>-17.489694</v>
      </c>
    </row>
    <row r="1519" spans="1:14">
      <c r="A1519" s="2" t="s">
        <v>111</v>
      </c>
      <c r="B1519" s="2" t="s">
        <v>5238</v>
      </c>
      <c r="C1519" s="2" t="s">
        <v>5239</v>
      </c>
      <c r="D1519" s="2" t="s">
        <v>2408</v>
      </c>
      <c r="E1519" s="2" t="s">
        <v>559</v>
      </c>
      <c r="F1519" s="2" t="s">
        <v>160</v>
      </c>
      <c r="G1519" s="2" t="s">
        <v>5176</v>
      </c>
      <c r="H1519" s="2" t="s">
        <v>2422</v>
      </c>
      <c r="I1519" s="2" t="s">
        <v>35</v>
      </c>
      <c r="J1519" s="2" t="s">
        <v>4334</v>
      </c>
      <c r="K1519" s="2" t="s">
        <v>249</v>
      </c>
      <c r="L1519" s="2" t="s">
        <v>2424</v>
      </c>
      <c r="M1519" s="2">
        <v>178.18035800000001</v>
      </c>
      <c r="N1519" s="2">
        <v>-17.395916</v>
      </c>
    </row>
    <row r="1520" spans="1:14">
      <c r="A1520" s="2" t="s">
        <v>111</v>
      </c>
      <c r="B1520" s="2" t="s">
        <v>5240</v>
      </c>
      <c r="C1520" s="2" t="s">
        <v>5241</v>
      </c>
      <c r="D1520" s="2" t="s">
        <v>2408</v>
      </c>
      <c r="E1520" s="2" t="s">
        <v>559</v>
      </c>
      <c r="F1520" s="2" t="s">
        <v>111</v>
      </c>
      <c r="G1520" s="2" t="s">
        <v>5169</v>
      </c>
      <c r="H1520" s="2" t="s">
        <v>2422</v>
      </c>
      <c r="I1520" s="2" t="s">
        <v>35</v>
      </c>
      <c r="J1520" s="2" t="s">
        <v>4334</v>
      </c>
      <c r="K1520" s="2" t="s">
        <v>249</v>
      </c>
      <c r="L1520" s="2" t="s">
        <v>2424</v>
      </c>
      <c r="M1520" s="2">
        <v>178.22314399999999</v>
      </c>
      <c r="N1520" s="2">
        <v>-17.496148999999999</v>
      </c>
    </row>
    <row r="1521" spans="1:14">
      <c r="A1521" s="2" t="s">
        <v>111</v>
      </c>
      <c r="B1521" s="2" t="s">
        <v>5242</v>
      </c>
      <c r="C1521" s="2" t="s">
        <v>5243</v>
      </c>
      <c r="D1521" s="2" t="s">
        <v>2427</v>
      </c>
      <c r="E1521" s="2" t="s">
        <v>559</v>
      </c>
      <c r="F1521" s="2" t="s">
        <v>111</v>
      </c>
      <c r="G1521" s="2" t="s">
        <v>5169</v>
      </c>
      <c r="H1521" s="2" t="s">
        <v>2422</v>
      </c>
      <c r="I1521" s="2" t="s">
        <v>35</v>
      </c>
      <c r="J1521" s="2" t="s">
        <v>4334</v>
      </c>
      <c r="K1521" s="2" t="s">
        <v>249</v>
      </c>
      <c r="L1521" s="2" t="s">
        <v>2424</v>
      </c>
      <c r="M1521" s="2">
        <v>178.199568</v>
      </c>
      <c r="N1521" s="2">
        <v>-17.486529999999998</v>
      </c>
    </row>
    <row r="1522" spans="1:14">
      <c r="A1522" s="2" t="s">
        <v>111</v>
      </c>
      <c r="B1522" s="2" t="s">
        <v>5244</v>
      </c>
      <c r="C1522" s="2" t="s">
        <v>5245</v>
      </c>
      <c r="D1522" s="2" t="s">
        <v>2427</v>
      </c>
      <c r="E1522" s="2" t="s">
        <v>559</v>
      </c>
      <c r="F1522" s="2" t="s">
        <v>111</v>
      </c>
      <c r="G1522" s="2" t="s">
        <v>5169</v>
      </c>
      <c r="H1522" s="2" t="s">
        <v>2422</v>
      </c>
      <c r="I1522" s="2" t="s">
        <v>35</v>
      </c>
      <c r="J1522" s="2" t="s">
        <v>4334</v>
      </c>
      <c r="K1522" s="2" t="s">
        <v>249</v>
      </c>
      <c r="L1522" s="2" t="s">
        <v>2424</v>
      </c>
      <c r="M1522" s="2">
        <v>178.20755</v>
      </c>
      <c r="N1522" s="2">
        <v>-17.497333000000001</v>
      </c>
    </row>
    <row r="1523" spans="1:14">
      <c r="A1523" s="2" t="s">
        <v>111</v>
      </c>
      <c r="B1523" s="2" t="s">
        <v>5246</v>
      </c>
      <c r="C1523" s="2" t="s">
        <v>5247</v>
      </c>
      <c r="D1523" s="2" t="s">
        <v>2427</v>
      </c>
      <c r="E1523" s="2" t="s">
        <v>559</v>
      </c>
      <c r="F1523" s="2" t="s">
        <v>111</v>
      </c>
      <c r="G1523" s="2" t="s">
        <v>5169</v>
      </c>
      <c r="H1523" s="2" t="s">
        <v>2422</v>
      </c>
      <c r="I1523" s="2" t="s">
        <v>35</v>
      </c>
      <c r="J1523" s="2" t="s">
        <v>4334</v>
      </c>
      <c r="K1523" s="2" t="s">
        <v>249</v>
      </c>
      <c r="L1523" s="2" t="s">
        <v>2424</v>
      </c>
      <c r="M1523" s="2">
        <v>178.23363800000001</v>
      </c>
      <c r="N1523" s="2">
        <v>-17.476908999999999</v>
      </c>
    </row>
    <row r="1524" spans="1:14">
      <c r="A1524" s="2" t="s">
        <v>111</v>
      </c>
      <c r="B1524" s="2" t="s">
        <v>5248</v>
      </c>
      <c r="C1524" s="2" t="s">
        <v>5249</v>
      </c>
      <c r="D1524" s="2" t="s">
        <v>2408</v>
      </c>
      <c r="E1524" s="2" t="s">
        <v>559</v>
      </c>
      <c r="F1524" s="2" t="s">
        <v>160</v>
      </c>
      <c r="G1524" s="2" t="s">
        <v>5176</v>
      </c>
      <c r="H1524" s="2" t="s">
        <v>2422</v>
      </c>
      <c r="I1524" s="2" t="s">
        <v>35</v>
      </c>
      <c r="J1524" s="2" t="s">
        <v>4334</v>
      </c>
      <c r="K1524" s="2" t="s">
        <v>249</v>
      </c>
      <c r="L1524" s="2" t="s">
        <v>2424</v>
      </c>
      <c r="M1524" s="2">
        <v>178.24439100000001</v>
      </c>
      <c r="N1524" s="2">
        <v>-17.410577</v>
      </c>
    </row>
    <row r="1525" spans="1:14">
      <c r="A1525" s="2" t="s">
        <v>111</v>
      </c>
      <c r="B1525" s="2" t="s">
        <v>5250</v>
      </c>
      <c r="C1525" s="2" t="s">
        <v>5251</v>
      </c>
      <c r="D1525" s="2" t="s">
        <v>2408</v>
      </c>
      <c r="E1525" s="2" t="s">
        <v>559</v>
      </c>
      <c r="F1525" s="2" t="s">
        <v>133</v>
      </c>
      <c r="G1525" s="2" t="s">
        <v>5181</v>
      </c>
      <c r="H1525" s="2" t="s">
        <v>2422</v>
      </c>
      <c r="I1525" s="2" t="s">
        <v>35</v>
      </c>
      <c r="J1525" s="2" t="s">
        <v>4334</v>
      </c>
      <c r="K1525" s="2" t="s">
        <v>249</v>
      </c>
      <c r="L1525" s="2" t="s">
        <v>2424</v>
      </c>
      <c r="M1525" s="2">
        <v>178.079465</v>
      </c>
      <c r="N1525" s="2">
        <v>-17.421548999999999</v>
      </c>
    </row>
    <row r="1526" spans="1:14">
      <c r="A1526" s="2" t="s">
        <v>111</v>
      </c>
      <c r="B1526" s="2" t="s">
        <v>3475</v>
      </c>
      <c r="C1526" s="2" t="s">
        <v>5252</v>
      </c>
      <c r="D1526" s="2" t="s">
        <v>2408</v>
      </c>
      <c r="E1526" s="2" t="s">
        <v>559</v>
      </c>
      <c r="F1526" s="2" t="s">
        <v>288</v>
      </c>
      <c r="G1526" s="2" t="s">
        <v>5200</v>
      </c>
      <c r="H1526" s="2" t="s">
        <v>2422</v>
      </c>
      <c r="I1526" s="2" t="s">
        <v>35</v>
      </c>
      <c r="J1526" s="2" t="s">
        <v>4334</v>
      </c>
      <c r="K1526" s="2" t="s">
        <v>249</v>
      </c>
      <c r="L1526" s="2" t="s">
        <v>2424</v>
      </c>
      <c r="M1526" s="2">
        <v>178.13896500000001</v>
      </c>
      <c r="N1526" s="2">
        <v>-17.489273000000001</v>
      </c>
    </row>
    <row r="1527" spans="1:14">
      <c r="A1527" s="2" t="s">
        <v>111</v>
      </c>
      <c r="B1527" s="2" t="s">
        <v>5253</v>
      </c>
      <c r="C1527" s="2" t="s">
        <v>5254</v>
      </c>
      <c r="D1527" s="2" t="s">
        <v>2427</v>
      </c>
      <c r="E1527" s="2" t="s">
        <v>559</v>
      </c>
      <c r="F1527" s="2" t="s">
        <v>288</v>
      </c>
      <c r="G1527" s="2" t="s">
        <v>5200</v>
      </c>
      <c r="H1527" s="2" t="s">
        <v>2422</v>
      </c>
      <c r="I1527" s="2" t="s">
        <v>35</v>
      </c>
      <c r="J1527" s="2" t="s">
        <v>4334</v>
      </c>
      <c r="K1527" s="2" t="s">
        <v>249</v>
      </c>
      <c r="L1527" s="2" t="s">
        <v>2424</v>
      </c>
      <c r="M1527" s="2">
        <v>178.103354</v>
      </c>
      <c r="N1527" s="2">
        <v>-17.523368999999999</v>
      </c>
    </row>
    <row r="1528" spans="1:14">
      <c r="A1528" s="2" t="s">
        <v>111</v>
      </c>
      <c r="B1528" s="2" t="s">
        <v>80</v>
      </c>
      <c r="C1528" s="2" t="s">
        <v>5255</v>
      </c>
      <c r="D1528" s="2" t="s">
        <v>2427</v>
      </c>
      <c r="E1528" s="2" t="s">
        <v>559</v>
      </c>
      <c r="F1528" s="2" t="s">
        <v>111</v>
      </c>
      <c r="G1528" s="2" t="s">
        <v>5169</v>
      </c>
      <c r="H1528" s="2" t="s">
        <v>2422</v>
      </c>
      <c r="I1528" s="2" t="s">
        <v>35</v>
      </c>
      <c r="J1528" s="2" t="s">
        <v>4334</v>
      </c>
      <c r="K1528" s="2" t="s">
        <v>249</v>
      </c>
      <c r="L1528" s="2" t="s">
        <v>2424</v>
      </c>
      <c r="M1528" s="2">
        <v>178.22080700000001</v>
      </c>
      <c r="N1528" s="2">
        <v>-17.462418</v>
      </c>
    </row>
    <row r="1529" spans="1:14">
      <c r="A1529" s="2" t="s">
        <v>77</v>
      </c>
      <c r="B1529" s="2" t="s">
        <v>5256</v>
      </c>
      <c r="C1529" s="2" t="s">
        <v>5257</v>
      </c>
      <c r="D1529" s="2" t="s">
        <v>2427</v>
      </c>
      <c r="E1529" s="2" t="s">
        <v>584</v>
      </c>
      <c r="F1529" s="2" t="s">
        <v>77</v>
      </c>
      <c r="G1529" s="2" t="s">
        <v>5258</v>
      </c>
      <c r="H1529" s="2" t="s">
        <v>2662</v>
      </c>
      <c r="I1529" s="2" t="s">
        <v>30</v>
      </c>
      <c r="J1529" s="2" t="s">
        <v>2741</v>
      </c>
      <c r="K1529" s="2" t="s">
        <v>371</v>
      </c>
      <c r="L1529" s="2" t="s">
        <v>2664</v>
      </c>
      <c r="M1529" s="2">
        <v>179.771635</v>
      </c>
      <c r="N1529" s="2">
        <v>-16.338540999999999</v>
      </c>
    </row>
    <row r="1530" spans="1:14">
      <c r="A1530" s="2" t="s">
        <v>77</v>
      </c>
      <c r="B1530" s="2" t="s">
        <v>5259</v>
      </c>
      <c r="C1530" s="2" t="s">
        <v>5260</v>
      </c>
      <c r="D1530" s="2" t="s">
        <v>2408</v>
      </c>
      <c r="E1530" s="2" t="s">
        <v>584</v>
      </c>
      <c r="F1530" s="2" t="s">
        <v>77</v>
      </c>
      <c r="G1530" s="2" t="s">
        <v>5258</v>
      </c>
      <c r="H1530" s="2" t="s">
        <v>2662</v>
      </c>
      <c r="I1530" s="2" t="s">
        <v>30</v>
      </c>
      <c r="J1530" s="2" t="s">
        <v>2741</v>
      </c>
      <c r="K1530" s="2" t="s">
        <v>371</v>
      </c>
      <c r="L1530" s="2" t="s">
        <v>2664</v>
      </c>
      <c r="M1530" s="2">
        <v>179.74073100000001</v>
      </c>
      <c r="N1530" s="2">
        <v>-16.443035999999999</v>
      </c>
    </row>
    <row r="1531" spans="1:14">
      <c r="A1531" s="2" t="s">
        <v>77</v>
      </c>
      <c r="B1531" s="2" t="s">
        <v>5261</v>
      </c>
      <c r="C1531" s="2" t="s">
        <v>5262</v>
      </c>
      <c r="D1531" s="2" t="s">
        <v>2427</v>
      </c>
      <c r="E1531" s="2" t="s">
        <v>584</v>
      </c>
      <c r="F1531" s="2" t="s">
        <v>77</v>
      </c>
      <c r="G1531" s="2" t="s">
        <v>5258</v>
      </c>
      <c r="H1531" s="2" t="s">
        <v>2662</v>
      </c>
      <c r="I1531" s="2" t="s">
        <v>30</v>
      </c>
      <c r="J1531" s="2" t="s">
        <v>2741</v>
      </c>
      <c r="K1531" s="2" t="s">
        <v>371</v>
      </c>
      <c r="L1531" s="2" t="s">
        <v>2664</v>
      </c>
      <c r="M1531" s="2">
        <v>179.66318899999999</v>
      </c>
      <c r="N1531" s="2">
        <v>-16.482762999999998</v>
      </c>
    </row>
    <row r="1532" spans="1:14">
      <c r="A1532" s="2" t="s">
        <v>77</v>
      </c>
      <c r="B1532" s="2" t="s">
        <v>5263</v>
      </c>
      <c r="C1532" s="2" t="s">
        <v>5264</v>
      </c>
      <c r="D1532" s="2" t="s">
        <v>2427</v>
      </c>
      <c r="E1532" s="2" t="s">
        <v>584</v>
      </c>
      <c r="F1532" s="2" t="s">
        <v>192</v>
      </c>
      <c r="G1532" s="2" t="s">
        <v>5265</v>
      </c>
      <c r="H1532" s="2" t="s">
        <v>2662</v>
      </c>
      <c r="I1532" s="2" t="s">
        <v>30</v>
      </c>
      <c r="J1532" s="2" t="s">
        <v>2741</v>
      </c>
      <c r="K1532" s="2" t="s">
        <v>371</v>
      </c>
      <c r="L1532" s="2" t="s">
        <v>2664</v>
      </c>
      <c r="M1532" s="2">
        <v>180.02139600000001</v>
      </c>
      <c r="N1532" s="2">
        <v>-16.155380999999998</v>
      </c>
    </row>
    <row r="1533" spans="1:14">
      <c r="A1533" s="2" t="s">
        <v>77</v>
      </c>
      <c r="B1533" s="2" t="s">
        <v>62</v>
      </c>
      <c r="C1533" s="2" t="s">
        <v>5266</v>
      </c>
      <c r="D1533" s="2" t="s">
        <v>2408</v>
      </c>
      <c r="E1533" s="2" t="s">
        <v>584</v>
      </c>
      <c r="F1533" s="2" t="s">
        <v>77</v>
      </c>
      <c r="G1533" s="2" t="s">
        <v>5258</v>
      </c>
      <c r="H1533" s="2" t="s">
        <v>2662</v>
      </c>
      <c r="I1533" s="2" t="s">
        <v>30</v>
      </c>
      <c r="J1533" s="2" t="s">
        <v>2741</v>
      </c>
      <c r="K1533" s="2" t="s">
        <v>371</v>
      </c>
      <c r="L1533" s="2" t="s">
        <v>2664</v>
      </c>
      <c r="M1533" s="2">
        <v>179.75690399999999</v>
      </c>
      <c r="N1533" s="2">
        <v>-16.412970000000001</v>
      </c>
    </row>
    <row r="1534" spans="1:14">
      <c r="A1534" s="2" t="s">
        <v>77</v>
      </c>
      <c r="B1534" s="2" t="s">
        <v>5267</v>
      </c>
      <c r="C1534" s="2" t="s">
        <v>5268</v>
      </c>
      <c r="D1534" s="2" t="s">
        <v>2427</v>
      </c>
      <c r="E1534" s="2" t="s">
        <v>584</v>
      </c>
      <c r="F1534" s="2" t="s">
        <v>77</v>
      </c>
      <c r="G1534" s="2" t="s">
        <v>5258</v>
      </c>
      <c r="H1534" s="2" t="s">
        <v>2662</v>
      </c>
      <c r="I1534" s="2" t="s">
        <v>30</v>
      </c>
      <c r="J1534" s="2" t="s">
        <v>2741</v>
      </c>
      <c r="K1534" s="2" t="s">
        <v>371</v>
      </c>
      <c r="L1534" s="2" t="s">
        <v>2664</v>
      </c>
      <c r="M1534" s="2">
        <v>179.764239</v>
      </c>
      <c r="N1534" s="2">
        <v>-16.344401000000001</v>
      </c>
    </row>
    <row r="1535" spans="1:14">
      <c r="A1535" s="2" t="s">
        <v>77</v>
      </c>
      <c r="B1535" s="2" t="s">
        <v>5269</v>
      </c>
      <c r="C1535" s="2" t="s">
        <v>5270</v>
      </c>
      <c r="D1535" s="2" t="s">
        <v>2427</v>
      </c>
      <c r="E1535" s="2" t="s">
        <v>584</v>
      </c>
      <c r="F1535" s="2" t="s">
        <v>77</v>
      </c>
      <c r="G1535" s="2" t="s">
        <v>5258</v>
      </c>
      <c r="H1535" s="2" t="s">
        <v>2662</v>
      </c>
      <c r="I1535" s="2" t="s">
        <v>30</v>
      </c>
      <c r="J1535" s="2" t="s">
        <v>2741</v>
      </c>
      <c r="K1535" s="2" t="s">
        <v>371</v>
      </c>
      <c r="L1535" s="2" t="s">
        <v>2664</v>
      </c>
      <c r="M1535" s="2">
        <v>179.65571</v>
      </c>
      <c r="N1535" s="2">
        <v>-16.482268000000001</v>
      </c>
    </row>
    <row r="1536" spans="1:14">
      <c r="A1536" s="2" t="s">
        <v>77</v>
      </c>
      <c r="B1536" s="2" t="s">
        <v>5034</v>
      </c>
      <c r="C1536" s="2" t="s">
        <v>5271</v>
      </c>
      <c r="D1536" s="2" t="s">
        <v>2408</v>
      </c>
      <c r="E1536" s="2" t="s">
        <v>584</v>
      </c>
      <c r="F1536" s="2" t="s">
        <v>77</v>
      </c>
      <c r="G1536" s="2" t="s">
        <v>5258</v>
      </c>
      <c r="H1536" s="2" t="s">
        <v>2662</v>
      </c>
      <c r="I1536" s="2" t="s">
        <v>30</v>
      </c>
      <c r="J1536" s="2" t="s">
        <v>2741</v>
      </c>
      <c r="K1536" s="2" t="s">
        <v>371</v>
      </c>
      <c r="L1536" s="2" t="s">
        <v>2664</v>
      </c>
      <c r="M1536" s="2">
        <v>179.64078699999999</v>
      </c>
      <c r="N1536" s="2">
        <v>-16.503579999999999</v>
      </c>
    </row>
    <row r="1537" spans="1:14">
      <c r="A1537" s="2" t="s">
        <v>77</v>
      </c>
      <c r="B1537" s="2" t="s">
        <v>5272</v>
      </c>
      <c r="C1537" s="2" t="s">
        <v>5273</v>
      </c>
      <c r="D1537" s="2" t="s">
        <v>2427</v>
      </c>
      <c r="E1537" s="2" t="s">
        <v>584</v>
      </c>
      <c r="F1537" s="2" t="s">
        <v>77</v>
      </c>
      <c r="G1537" s="2" t="s">
        <v>5258</v>
      </c>
      <c r="H1537" s="2" t="s">
        <v>2662</v>
      </c>
      <c r="I1537" s="2" t="s">
        <v>30</v>
      </c>
      <c r="J1537" s="2" t="s">
        <v>2741</v>
      </c>
      <c r="K1537" s="2" t="s">
        <v>371</v>
      </c>
      <c r="L1537" s="2" t="s">
        <v>2664</v>
      </c>
      <c r="M1537" s="2">
        <v>179.781814</v>
      </c>
      <c r="N1537" s="2">
        <v>-16.344663000000001</v>
      </c>
    </row>
    <row r="1538" spans="1:14">
      <c r="A1538" s="2" t="s">
        <v>77</v>
      </c>
      <c r="B1538" s="2" t="s">
        <v>5274</v>
      </c>
      <c r="C1538" s="2" t="s">
        <v>5275</v>
      </c>
      <c r="D1538" s="2" t="s">
        <v>2408</v>
      </c>
      <c r="E1538" s="2" t="s">
        <v>584</v>
      </c>
      <c r="F1538" s="2" t="s">
        <v>77</v>
      </c>
      <c r="G1538" s="2" t="s">
        <v>5258</v>
      </c>
      <c r="H1538" s="2" t="s">
        <v>2662</v>
      </c>
      <c r="I1538" s="2" t="s">
        <v>30</v>
      </c>
      <c r="J1538" s="2" t="s">
        <v>2741</v>
      </c>
      <c r="K1538" s="2" t="s">
        <v>371</v>
      </c>
      <c r="L1538" s="2" t="s">
        <v>2664</v>
      </c>
      <c r="M1538" s="2">
        <v>179.81196399999999</v>
      </c>
      <c r="N1538" s="2">
        <v>-16.331305</v>
      </c>
    </row>
    <row r="1539" spans="1:14">
      <c r="A1539" s="2" t="s">
        <v>77</v>
      </c>
      <c r="B1539" s="2" t="s">
        <v>183</v>
      </c>
      <c r="C1539" s="2" t="s">
        <v>5276</v>
      </c>
      <c r="D1539" s="2" t="s">
        <v>2408</v>
      </c>
      <c r="E1539" s="2" t="s">
        <v>584</v>
      </c>
      <c r="F1539" s="2" t="s">
        <v>77</v>
      </c>
      <c r="G1539" s="2" t="s">
        <v>5258</v>
      </c>
      <c r="H1539" s="2" t="s">
        <v>2662</v>
      </c>
      <c r="I1539" s="2" t="s">
        <v>30</v>
      </c>
      <c r="J1539" s="2" t="s">
        <v>2741</v>
      </c>
      <c r="K1539" s="2" t="s">
        <v>371</v>
      </c>
      <c r="L1539" s="2" t="s">
        <v>2664</v>
      </c>
      <c r="M1539" s="2">
        <v>179.67959999999999</v>
      </c>
      <c r="N1539" s="2">
        <v>-16.410398000000001</v>
      </c>
    </row>
    <row r="1540" spans="1:14">
      <c r="A1540" s="2" t="s">
        <v>77</v>
      </c>
      <c r="B1540" s="2" t="s">
        <v>184</v>
      </c>
      <c r="C1540" s="2" t="s">
        <v>5277</v>
      </c>
      <c r="D1540" s="2" t="s">
        <v>2408</v>
      </c>
      <c r="E1540" s="2" t="s">
        <v>584</v>
      </c>
      <c r="F1540" s="2" t="s">
        <v>77</v>
      </c>
      <c r="G1540" s="2" t="s">
        <v>5258</v>
      </c>
      <c r="H1540" s="2" t="s">
        <v>2662</v>
      </c>
      <c r="I1540" s="2" t="s">
        <v>30</v>
      </c>
      <c r="J1540" s="2" t="s">
        <v>2741</v>
      </c>
      <c r="K1540" s="2" t="s">
        <v>371</v>
      </c>
      <c r="L1540" s="2" t="s">
        <v>2664</v>
      </c>
      <c r="M1540" s="2">
        <v>179.585508</v>
      </c>
      <c r="N1540" s="2">
        <v>-16.430416999999998</v>
      </c>
    </row>
    <row r="1541" spans="1:14">
      <c r="A1541" s="2" t="s">
        <v>77</v>
      </c>
      <c r="B1541" s="2" t="s">
        <v>5278</v>
      </c>
      <c r="C1541" s="2" t="s">
        <v>5279</v>
      </c>
      <c r="D1541" s="2" t="s">
        <v>2408</v>
      </c>
      <c r="E1541" s="2" t="s">
        <v>584</v>
      </c>
      <c r="F1541" s="2" t="s">
        <v>192</v>
      </c>
      <c r="G1541" s="2" t="s">
        <v>5265</v>
      </c>
      <c r="H1541" s="2" t="s">
        <v>2662</v>
      </c>
      <c r="I1541" s="2" t="s">
        <v>30</v>
      </c>
      <c r="J1541" s="2" t="s">
        <v>2741</v>
      </c>
      <c r="K1541" s="2" t="s">
        <v>371</v>
      </c>
      <c r="L1541" s="2" t="s">
        <v>2664</v>
      </c>
      <c r="M1541" s="2">
        <v>179.989879</v>
      </c>
      <c r="N1541" s="2">
        <v>-16.170947999999999</v>
      </c>
    </row>
    <row r="1542" spans="1:14">
      <c r="A1542" s="2" t="s">
        <v>77</v>
      </c>
      <c r="B1542" s="2" t="s">
        <v>3345</v>
      </c>
      <c r="C1542" s="2" t="s">
        <v>5280</v>
      </c>
      <c r="D1542" s="2" t="s">
        <v>2427</v>
      </c>
      <c r="E1542" s="2" t="s">
        <v>584</v>
      </c>
      <c r="F1542" s="2" t="s">
        <v>77</v>
      </c>
      <c r="G1542" s="2" t="s">
        <v>5258</v>
      </c>
      <c r="H1542" s="2" t="s">
        <v>2662</v>
      </c>
      <c r="I1542" s="2" t="s">
        <v>30</v>
      </c>
      <c r="J1542" s="2" t="s">
        <v>2741</v>
      </c>
      <c r="K1542" s="2" t="s">
        <v>371</v>
      </c>
      <c r="L1542" s="2" t="s">
        <v>2664</v>
      </c>
      <c r="M1542" s="2">
        <v>179.79695899999999</v>
      </c>
      <c r="N1542" s="2">
        <v>-16.352692999999999</v>
      </c>
    </row>
    <row r="1543" spans="1:14">
      <c r="A1543" s="2" t="s">
        <v>77</v>
      </c>
      <c r="B1543" s="2" t="s">
        <v>5281</v>
      </c>
      <c r="C1543" s="2" t="s">
        <v>5282</v>
      </c>
      <c r="D1543" s="2" t="s">
        <v>2427</v>
      </c>
      <c r="E1543" s="2" t="s">
        <v>584</v>
      </c>
      <c r="F1543" s="2" t="s">
        <v>77</v>
      </c>
      <c r="G1543" s="2" t="s">
        <v>5258</v>
      </c>
      <c r="H1543" s="2" t="s">
        <v>2662</v>
      </c>
      <c r="I1543" s="2" t="s">
        <v>30</v>
      </c>
      <c r="J1543" s="2" t="s">
        <v>2741</v>
      </c>
      <c r="K1543" s="2" t="s">
        <v>371</v>
      </c>
      <c r="L1543" s="2" t="s">
        <v>2664</v>
      </c>
      <c r="M1543" s="2">
        <v>179.688095</v>
      </c>
      <c r="N1543" s="2">
        <v>-16.484691999999999</v>
      </c>
    </row>
    <row r="1544" spans="1:14">
      <c r="A1544" s="2" t="s">
        <v>77</v>
      </c>
      <c r="B1544" s="2" t="s">
        <v>2812</v>
      </c>
      <c r="C1544" s="2" t="s">
        <v>5283</v>
      </c>
      <c r="D1544" s="2" t="s">
        <v>2408</v>
      </c>
      <c r="E1544" s="2" t="s">
        <v>584</v>
      </c>
      <c r="F1544" s="2" t="s">
        <v>77</v>
      </c>
      <c r="G1544" s="2" t="s">
        <v>5258</v>
      </c>
      <c r="H1544" s="2" t="s">
        <v>2662</v>
      </c>
      <c r="I1544" s="2" t="s">
        <v>30</v>
      </c>
      <c r="J1544" s="2" t="s">
        <v>2741</v>
      </c>
      <c r="K1544" s="2" t="s">
        <v>371</v>
      </c>
      <c r="L1544" s="2" t="s">
        <v>2664</v>
      </c>
      <c r="M1544" s="2">
        <v>179.748795</v>
      </c>
      <c r="N1544" s="2">
        <v>-16.427441000000002</v>
      </c>
    </row>
    <row r="1545" spans="1:14">
      <c r="A1545" s="2" t="s">
        <v>77</v>
      </c>
      <c r="B1545" s="2" t="s">
        <v>5284</v>
      </c>
      <c r="C1545" s="2" t="s">
        <v>5285</v>
      </c>
      <c r="D1545" s="2" t="s">
        <v>2427</v>
      </c>
      <c r="E1545" s="2" t="s">
        <v>584</v>
      </c>
      <c r="F1545" s="2" t="s">
        <v>192</v>
      </c>
      <c r="G1545" s="2" t="s">
        <v>5265</v>
      </c>
      <c r="H1545" s="2" t="s">
        <v>2662</v>
      </c>
      <c r="I1545" s="2" t="s">
        <v>30</v>
      </c>
      <c r="J1545" s="2" t="s">
        <v>2741</v>
      </c>
      <c r="K1545" s="2" t="s">
        <v>371</v>
      </c>
      <c r="L1545" s="2" t="s">
        <v>2664</v>
      </c>
      <c r="M1545" s="2">
        <v>179.81212600000001</v>
      </c>
      <c r="N1545" s="2">
        <v>-16.296823</v>
      </c>
    </row>
    <row r="1546" spans="1:14">
      <c r="A1546" s="2" t="s">
        <v>77</v>
      </c>
      <c r="B1546" s="2" t="s">
        <v>5286</v>
      </c>
      <c r="C1546" s="2" t="s">
        <v>5287</v>
      </c>
      <c r="D1546" s="2" t="s">
        <v>2408</v>
      </c>
      <c r="E1546" s="2" t="s">
        <v>584</v>
      </c>
      <c r="F1546" s="2" t="s">
        <v>77</v>
      </c>
      <c r="G1546" s="2" t="s">
        <v>5258</v>
      </c>
      <c r="H1546" s="2" t="s">
        <v>2662</v>
      </c>
      <c r="I1546" s="2" t="s">
        <v>30</v>
      </c>
      <c r="J1546" s="2" t="s">
        <v>2741</v>
      </c>
      <c r="K1546" s="2" t="s">
        <v>371</v>
      </c>
      <c r="L1546" s="2" t="s">
        <v>2664</v>
      </c>
      <c r="M1546" s="2">
        <v>179.683525</v>
      </c>
      <c r="N1546" s="2">
        <v>-16.486232000000001</v>
      </c>
    </row>
    <row r="1547" spans="1:14">
      <c r="A1547" s="2" t="s">
        <v>77</v>
      </c>
      <c r="B1547" s="2" t="s">
        <v>139</v>
      </c>
      <c r="C1547" s="2" t="s">
        <v>5288</v>
      </c>
      <c r="D1547" s="2" t="s">
        <v>2427</v>
      </c>
      <c r="E1547" s="2" t="s">
        <v>584</v>
      </c>
      <c r="F1547" s="2" t="s">
        <v>77</v>
      </c>
      <c r="G1547" s="2" t="s">
        <v>5258</v>
      </c>
      <c r="H1547" s="2" t="s">
        <v>2662</v>
      </c>
      <c r="I1547" s="2" t="s">
        <v>30</v>
      </c>
      <c r="J1547" s="2" t="s">
        <v>2741</v>
      </c>
      <c r="K1547" s="2" t="s">
        <v>371</v>
      </c>
      <c r="L1547" s="2" t="s">
        <v>2664</v>
      </c>
      <c r="M1547" s="2">
        <v>179.67147499999999</v>
      </c>
      <c r="N1547" s="2">
        <v>-16.482976000000001</v>
      </c>
    </row>
    <row r="1548" spans="1:14">
      <c r="A1548" s="2" t="s">
        <v>77</v>
      </c>
      <c r="B1548" s="2" t="s">
        <v>139</v>
      </c>
      <c r="C1548" s="2" t="s">
        <v>5289</v>
      </c>
      <c r="D1548" s="2" t="s">
        <v>2427</v>
      </c>
      <c r="E1548" s="2" t="s">
        <v>584</v>
      </c>
      <c r="F1548" s="2" t="s">
        <v>77</v>
      </c>
      <c r="G1548" s="2" t="s">
        <v>5258</v>
      </c>
      <c r="H1548" s="2" t="s">
        <v>2662</v>
      </c>
      <c r="I1548" s="2" t="s">
        <v>30</v>
      </c>
      <c r="J1548" s="2" t="s">
        <v>2741</v>
      </c>
      <c r="K1548" s="2" t="s">
        <v>371</v>
      </c>
      <c r="L1548" s="2" t="s">
        <v>2664</v>
      </c>
      <c r="M1548" s="2">
        <v>179.780338</v>
      </c>
      <c r="N1548" s="2">
        <v>-16.351648999999998</v>
      </c>
    </row>
    <row r="1549" spans="1:14">
      <c r="A1549" s="2" t="s">
        <v>77</v>
      </c>
      <c r="B1549" s="2" t="s">
        <v>5290</v>
      </c>
      <c r="C1549" s="2" t="s">
        <v>5291</v>
      </c>
      <c r="D1549" s="2" t="s">
        <v>2427</v>
      </c>
      <c r="E1549" s="2" t="s">
        <v>584</v>
      </c>
      <c r="F1549" s="2" t="s">
        <v>77</v>
      </c>
      <c r="G1549" s="2" t="s">
        <v>5258</v>
      </c>
      <c r="H1549" s="2" t="s">
        <v>2662</v>
      </c>
      <c r="I1549" s="2" t="s">
        <v>30</v>
      </c>
      <c r="J1549" s="2" t="s">
        <v>2741</v>
      </c>
      <c r="K1549" s="2" t="s">
        <v>371</v>
      </c>
      <c r="L1549" s="2" t="s">
        <v>2664</v>
      </c>
      <c r="M1549" s="2">
        <v>179.74418</v>
      </c>
      <c r="N1549" s="2">
        <v>-16.419450999999999</v>
      </c>
    </row>
    <row r="1550" spans="1:14">
      <c r="A1550" s="2" t="s">
        <v>77</v>
      </c>
      <c r="B1550" s="2" t="s">
        <v>5292</v>
      </c>
      <c r="C1550" s="2" t="s">
        <v>5293</v>
      </c>
      <c r="D1550" s="2" t="s">
        <v>2408</v>
      </c>
      <c r="E1550" s="2" t="s">
        <v>584</v>
      </c>
      <c r="F1550" s="2" t="s">
        <v>77</v>
      </c>
      <c r="G1550" s="2" t="s">
        <v>5258</v>
      </c>
      <c r="H1550" s="2" t="s">
        <v>2662</v>
      </c>
      <c r="I1550" s="2" t="s">
        <v>30</v>
      </c>
      <c r="J1550" s="2" t="s">
        <v>2741</v>
      </c>
      <c r="K1550" s="2" t="s">
        <v>371</v>
      </c>
      <c r="L1550" s="2" t="s">
        <v>2664</v>
      </c>
      <c r="M1550" s="2">
        <v>179.71129099999999</v>
      </c>
      <c r="N1550" s="2">
        <v>-16.474152</v>
      </c>
    </row>
    <row r="1551" spans="1:14">
      <c r="A1551" s="2" t="s">
        <v>77</v>
      </c>
      <c r="B1551" s="2" t="s">
        <v>5294</v>
      </c>
      <c r="C1551" s="2" t="s">
        <v>5295</v>
      </c>
      <c r="D1551" s="2" t="s">
        <v>2408</v>
      </c>
      <c r="E1551" s="2" t="s">
        <v>584</v>
      </c>
      <c r="F1551" s="2" t="s">
        <v>77</v>
      </c>
      <c r="G1551" s="2" t="s">
        <v>5258</v>
      </c>
      <c r="H1551" s="2" t="s">
        <v>2662</v>
      </c>
      <c r="I1551" s="2" t="s">
        <v>30</v>
      </c>
      <c r="J1551" s="2" t="s">
        <v>2741</v>
      </c>
      <c r="K1551" s="2" t="s">
        <v>371</v>
      </c>
      <c r="L1551" s="2" t="s">
        <v>2664</v>
      </c>
      <c r="M1551" s="2">
        <v>179.78531699999999</v>
      </c>
      <c r="N1551" s="2">
        <v>-16.372548999999999</v>
      </c>
    </row>
    <row r="1552" spans="1:14">
      <c r="A1552" s="2" t="s">
        <v>77</v>
      </c>
      <c r="B1552" s="2" t="s">
        <v>2861</v>
      </c>
      <c r="C1552" s="2" t="s">
        <v>5296</v>
      </c>
      <c r="D1552" s="2" t="s">
        <v>2427</v>
      </c>
      <c r="E1552" s="2" t="s">
        <v>584</v>
      </c>
      <c r="F1552" s="2" t="s">
        <v>77</v>
      </c>
      <c r="G1552" s="2" t="s">
        <v>5258</v>
      </c>
      <c r="H1552" s="2" t="s">
        <v>2662</v>
      </c>
      <c r="I1552" s="2" t="s">
        <v>30</v>
      </c>
      <c r="J1552" s="2" t="s">
        <v>2741</v>
      </c>
      <c r="K1552" s="2" t="s">
        <v>371</v>
      </c>
      <c r="L1552" s="2" t="s">
        <v>2664</v>
      </c>
      <c r="M1552" s="2">
        <v>179.63894300000001</v>
      </c>
      <c r="N1552" s="2">
        <v>-16.494057999999999</v>
      </c>
    </row>
    <row r="1553" spans="1:14">
      <c r="A1553" s="2" t="s">
        <v>77</v>
      </c>
      <c r="B1553" s="2" t="s">
        <v>192</v>
      </c>
      <c r="C1553" s="2" t="s">
        <v>5297</v>
      </c>
      <c r="D1553" s="2" t="s">
        <v>2408</v>
      </c>
      <c r="E1553" s="2" t="s">
        <v>584</v>
      </c>
      <c r="F1553" s="2" t="s">
        <v>192</v>
      </c>
      <c r="G1553" s="2" t="s">
        <v>5265</v>
      </c>
      <c r="H1553" s="2" t="s">
        <v>2662</v>
      </c>
      <c r="I1553" s="2" t="s">
        <v>30</v>
      </c>
      <c r="J1553" s="2" t="s">
        <v>2741</v>
      </c>
      <c r="K1553" s="2" t="s">
        <v>371</v>
      </c>
      <c r="L1553" s="2" t="s">
        <v>2664</v>
      </c>
      <c r="M1553" s="2">
        <v>179.86062899999999</v>
      </c>
      <c r="N1553" s="2">
        <v>-16.257366000000001</v>
      </c>
    </row>
    <row r="1554" spans="1:14">
      <c r="A1554" s="2" t="s">
        <v>77</v>
      </c>
      <c r="B1554" s="2" t="s">
        <v>5298</v>
      </c>
      <c r="C1554" s="2" t="s">
        <v>5299</v>
      </c>
      <c r="D1554" s="2" t="s">
        <v>2427</v>
      </c>
      <c r="E1554" s="2" t="s">
        <v>584</v>
      </c>
      <c r="F1554" s="2" t="s">
        <v>77</v>
      </c>
      <c r="G1554" s="2" t="s">
        <v>5258</v>
      </c>
      <c r="H1554" s="2" t="s">
        <v>2662</v>
      </c>
      <c r="I1554" s="2" t="s">
        <v>30</v>
      </c>
      <c r="J1554" s="2" t="s">
        <v>2741</v>
      </c>
      <c r="K1554" s="2" t="s">
        <v>371</v>
      </c>
      <c r="L1554" s="2" t="s">
        <v>2664</v>
      </c>
      <c r="M1554" s="2">
        <v>179.59373099999999</v>
      </c>
      <c r="N1554" s="2">
        <v>-16.390622</v>
      </c>
    </row>
    <row r="1555" spans="1:14">
      <c r="A1555" s="2" t="s">
        <v>77</v>
      </c>
      <c r="B1555" s="2" t="s">
        <v>5300</v>
      </c>
      <c r="C1555" s="2" t="s">
        <v>5301</v>
      </c>
      <c r="D1555" s="2" t="s">
        <v>2427</v>
      </c>
      <c r="E1555" s="2" t="s">
        <v>584</v>
      </c>
      <c r="F1555" s="2" t="s">
        <v>77</v>
      </c>
      <c r="G1555" s="2" t="s">
        <v>5258</v>
      </c>
      <c r="H1555" s="2" t="s">
        <v>2662</v>
      </c>
      <c r="I1555" s="2" t="s">
        <v>30</v>
      </c>
      <c r="J1555" s="2" t="s">
        <v>2741</v>
      </c>
      <c r="K1555" s="2" t="s">
        <v>371</v>
      </c>
      <c r="L1555" s="2" t="s">
        <v>2664</v>
      </c>
      <c r="M1555" s="2">
        <v>179.74039500000001</v>
      </c>
      <c r="N1555" s="2">
        <v>-16.430553</v>
      </c>
    </row>
    <row r="1556" spans="1:14">
      <c r="A1556" s="2" t="s">
        <v>77</v>
      </c>
      <c r="B1556" s="2" t="s">
        <v>5302</v>
      </c>
      <c r="C1556" s="2" t="s">
        <v>5303</v>
      </c>
      <c r="D1556" s="2" t="s">
        <v>2427</v>
      </c>
      <c r="E1556" s="2" t="s">
        <v>584</v>
      </c>
      <c r="F1556" s="2" t="s">
        <v>192</v>
      </c>
      <c r="G1556" s="2" t="s">
        <v>5265</v>
      </c>
      <c r="H1556" s="2" t="s">
        <v>2662</v>
      </c>
      <c r="I1556" s="2" t="s">
        <v>30</v>
      </c>
      <c r="J1556" s="2" t="s">
        <v>2741</v>
      </c>
      <c r="K1556" s="2" t="s">
        <v>371</v>
      </c>
      <c r="L1556" s="2" t="s">
        <v>2664</v>
      </c>
      <c r="M1556" s="2">
        <v>180.02858499999999</v>
      </c>
      <c r="N1556" s="2">
        <v>-16.147310999999998</v>
      </c>
    </row>
    <row r="1557" spans="1:14">
      <c r="A1557" s="2" t="s">
        <v>77</v>
      </c>
      <c r="B1557" s="2" t="s">
        <v>5304</v>
      </c>
      <c r="C1557" s="2" t="s">
        <v>5305</v>
      </c>
      <c r="D1557" s="2" t="s">
        <v>2427</v>
      </c>
      <c r="E1557" s="2" t="s">
        <v>584</v>
      </c>
      <c r="F1557" s="2" t="s">
        <v>77</v>
      </c>
      <c r="G1557" s="2" t="s">
        <v>5258</v>
      </c>
      <c r="H1557" s="2" t="s">
        <v>2662</v>
      </c>
      <c r="I1557" s="2" t="s">
        <v>30</v>
      </c>
      <c r="J1557" s="2" t="s">
        <v>2741</v>
      </c>
      <c r="K1557" s="2" t="s">
        <v>371</v>
      </c>
      <c r="L1557" s="2" t="s">
        <v>2664</v>
      </c>
      <c r="M1557" s="2">
        <v>179.59777099999999</v>
      </c>
      <c r="N1557" s="2">
        <v>-16.434422000000001</v>
      </c>
    </row>
    <row r="1558" spans="1:14">
      <c r="A1558" s="2" t="s">
        <v>77</v>
      </c>
      <c r="B1558" s="2" t="s">
        <v>5306</v>
      </c>
      <c r="C1558" s="2" t="s">
        <v>5307</v>
      </c>
      <c r="D1558" s="2" t="s">
        <v>2408</v>
      </c>
      <c r="E1558" s="2" t="s">
        <v>584</v>
      </c>
      <c r="F1558" s="2" t="s">
        <v>77</v>
      </c>
      <c r="G1558" s="2" t="s">
        <v>5258</v>
      </c>
      <c r="H1558" s="2" t="s">
        <v>2662</v>
      </c>
      <c r="I1558" s="2" t="s">
        <v>30</v>
      </c>
      <c r="J1558" s="2" t="s">
        <v>2741</v>
      </c>
      <c r="K1558" s="2" t="s">
        <v>371</v>
      </c>
      <c r="L1558" s="2" t="s">
        <v>2664</v>
      </c>
      <c r="M1558" s="2">
        <v>179.641955</v>
      </c>
      <c r="N1558" s="2">
        <v>-16.423352999999999</v>
      </c>
    </row>
    <row r="1559" spans="1:14">
      <c r="A1559" s="2" t="s">
        <v>77</v>
      </c>
      <c r="B1559" s="2" t="s">
        <v>4122</v>
      </c>
      <c r="C1559" s="2" t="s">
        <v>5308</v>
      </c>
      <c r="D1559" s="2" t="s">
        <v>2408</v>
      </c>
      <c r="E1559" s="2" t="s">
        <v>584</v>
      </c>
      <c r="F1559" s="2" t="s">
        <v>192</v>
      </c>
      <c r="G1559" s="2" t="s">
        <v>5265</v>
      </c>
      <c r="H1559" s="2" t="s">
        <v>2662</v>
      </c>
      <c r="I1559" s="2" t="s">
        <v>30</v>
      </c>
      <c r="J1559" s="2" t="s">
        <v>2741</v>
      </c>
      <c r="K1559" s="2" t="s">
        <v>371</v>
      </c>
      <c r="L1559" s="2" t="s">
        <v>2664</v>
      </c>
      <c r="M1559" s="2">
        <v>179.93253000000001</v>
      </c>
      <c r="N1559" s="2">
        <v>-16.207979999999999</v>
      </c>
    </row>
    <row r="1560" spans="1:14">
      <c r="A1560" s="2" t="s">
        <v>77</v>
      </c>
      <c r="B1560" s="2" t="s">
        <v>5309</v>
      </c>
      <c r="C1560" s="2" t="s">
        <v>5310</v>
      </c>
      <c r="D1560" s="2" t="s">
        <v>2408</v>
      </c>
      <c r="E1560" s="2" t="s">
        <v>584</v>
      </c>
      <c r="F1560" s="2" t="s">
        <v>77</v>
      </c>
      <c r="G1560" s="2" t="s">
        <v>5258</v>
      </c>
      <c r="H1560" s="2" t="s">
        <v>2662</v>
      </c>
      <c r="I1560" s="2" t="s">
        <v>30</v>
      </c>
      <c r="J1560" s="2" t="s">
        <v>2741</v>
      </c>
      <c r="K1560" s="2" t="s">
        <v>371</v>
      </c>
      <c r="L1560" s="2" t="s">
        <v>2664</v>
      </c>
      <c r="M1560" s="2">
        <v>179.78086200000001</v>
      </c>
      <c r="N1560" s="2">
        <v>-16.376667999999999</v>
      </c>
    </row>
    <row r="1561" spans="1:14">
      <c r="A1561" s="2" t="s">
        <v>77</v>
      </c>
      <c r="B1561" s="2" t="s">
        <v>5311</v>
      </c>
      <c r="C1561" s="2" t="s">
        <v>5312</v>
      </c>
      <c r="D1561" s="2" t="s">
        <v>2408</v>
      </c>
      <c r="E1561" s="2" t="s">
        <v>584</v>
      </c>
      <c r="F1561" s="2" t="s">
        <v>192</v>
      </c>
      <c r="G1561" s="2" t="s">
        <v>5265</v>
      </c>
      <c r="H1561" s="2" t="s">
        <v>2662</v>
      </c>
      <c r="I1561" s="2" t="s">
        <v>30</v>
      </c>
      <c r="J1561" s="2" t="s">
        <v>2741</v>
      </c>
      <c r="K1561" s="2" t="s">
        <v>371</v>
      </c>
      <c r="L1561" s="2" t="s">
        <v>2664</v>
      </c>
      <c r="M1561" s="2">
        <v>179.996073</v>
      </c>
      <c r="N1561" s="2">
        <v>-16.167168</v>
      </c>
    </row>
    <row r="1562" spans="1:14">
      <c r="A1562" s="2" t="s">
        <v>77</v>
      </c>
      <c r="B1562" s="2" t="s">
        <v>5313</v>
      </c>
      <c r="C1562" s="2" t="s">
        <v>5314</v>
      </c>
      <c r="D1562" s="2" t="s">
        <v>2427</v>
      </c>
      <c r="E1562" s="2" t="s">
        <v>584</v>
      </c>
      <c r="F1562" s="2" t="s">
        <v>192</v>
      </c>
      <c r="G1562" s="2" t="s">
        <v>5265</v>
      </c>
      <c r="H1562" s="2" t="s">
        <v>2662</v>
      </c>
      <c r="I1562" s="2" t="s">
        <v>30</v>
      </c>
      <c r="J1562" s="2" t="s">
        <v>2741</v>
      </c>
      <c r="K1562" s="2" t="s">
        <v>371</v>
      </c>
      <c r="L1562" s="2" t="s">
        <v>2664</v>
      </c>
      <c r="M1562" s="2">
        <v>179.81302600000001</v>
      </c>
      <c r="N1562" s="2">
        <v>-16.328962000000001</v>
      </c>
    </row>
    <row r="1563" spans="1:14">
      <c r="A1563" s="2" t="s">
        <v>77</v>
      </c>
      <c r="B1563" s="2" t="s">
        <v>5315</v>
      </c>
      <c r="C1563" s="2" t="s">
        <v>5316</v>
      </c>
      <c r="D1563" s="2" t="s">
        <v>2427</v>
      </c>
      <c r="E1563" s="2" t="s">
        <v>584</v>
      </c>
      <c r="F1563" s="2" t="s">
        <v>77</v>
      </c>
      <c r="G1563" s="2" t="s">
        <v>5258</v>
      </c>
      <c r="H1563" s="2" t="s">
        <v>2662</v>
      </c>
      <c r="I1563" s="2" t="s">
        <v>30</v>
      </c>
      <c r="J1563" s="2" t="s">
        <v>2741</v>
      </c>
      <c r="K1563" s="2" t="s">
        <v>371</v>
      </c>
      <c r="L1563" s="2" t="s">
        <v>2664</v>
      </c>
      <c r="M1563" s="2">
        <v>179.791021</v>
      </c>
      <c r="N1563" s="2">
        <v>-16.367203</v>
      </c>
    </row>
    <row r="1564" spans="1:14">
      <c r="A1564" s="2" t="s">
        <v>77</v>
      </c>
      <c r="B1564" s="2" t="s">
        <v>5317</v>
      </c>
      <c r="C1564" s="2" t="s">
        <v>5318</v>
      </c>
      <c r="D1564" s="2" t="s">
        <v>2427</v>
      </c>
      <c r="E1564" s="2" t="s">
        <v>584</v>
      </c>
      <c r="F1564" s="2" t="s">
        <v>77</v>
      </c>
      <c r="G1564" s="2" t="s">
        <v>5258</v>
      </c>
      <c r="H1564" s="2" t="s">
        <v>2662</v>
      </c>
      <c r="I1564" s="2" t="s">
        <v>30</v>
      </c>
      <c r="J1564" s="2" t="s">
        <v>2741</v>
      </c>
      <c r="K1564" s="2" t="s">
        <v>371</v>
      </c>
      <c r="L1564" s="2" t="s">
        <v>2664</v>
      </c>
      <c r="M1564" s="2">
        <v>179.740872</v>
      </c>
      <c r="N1564" s="2">
        <v>-16.422298000000001</v>
      </c>
    </row>
    <row r="1565" spans="1:14">
      <c r="A1565" s="2" t="s">
        <v>77</v>
      </c>
      <c r="B1565" s="2" t="s">
        <v>5319</v>
      </c>
      <c r="C1565" s="2" t="s">
        <v>5320</v>
      </c>
      <c r="D1565" s="2" t="s">
        <v>2427</v>
      </c>
      <c r="E1565" s="2" t="s">
        <v>584</v>
      </c>
      <c r="F1565" s="2" t="s">
        <v>192</v>
      </c>
      <c r="G1565" s="2" t="s">
        <v>5265</v>
      </c>
      <c r="H1565" s="2" t="s">
        <v>2662</v>
      </c>
      <c r="I1565" s="2" t="s">
        <v>30</v>
      </c>
      <c r="J1565" s="2" t="s">
        <v>2741</v>
      </c>
      <c r="K1565" s="2" t="s">
        <v>371</v>
      </c>
      <c r="L1565" s="2" t="s">
        <v>2664</v>
      </c>
      <c r="M1565" s="2">
        <v>179.82122799999999</v>
      </c>
      <c r="N1565" s="2">
        <v>-16.316595</v>
      </c>
    </row>
    <row r="1566" spans="1:14">
      <c r="A1566" s="2" t="s">
        <v>77</v>
      </c>
      <c r="B1566" s="2" t="s">
        <v>2542</v>
      </c>
      <c r="C1566" s="2" t="s">
        <v>5321</v>
      </c>
      <c r="D1566" s="2" t="s">
        <v>2408</v>
      </c>
      <c r="E1566" s="2" t="s">
        <v>584</v>
      </c>
      <c r="F1566" s="2" t="s">
        <v>77</v>
      </c>
      <c r="G1566" s="2" t="s">
        <v>5258</v>
      </c>
      <c r="H1566" s="2" t="s">
        <v>2662</v>
      </c>
      <c r="I1566" s="2" t="s">
        <v>30</v>
      </c>
      <c r="J1566" s="2" t="s">
        <v>2741</v>
      </c>
      <c r="K1566" s="2" t="s">
        <v>371</v>
      </c>
      <c r="L1566" s="2" t="s">
        <v>2664</v>
      </c>
      <c r="M1566" s="2">
        <v>179.76517699999999</v>
      </c>
      <c r="N1566" s="2">
        <v>-16.407444999999999</v>
      </c>
    </row>
    <row r="1567" spans="1:14">
      <c r="A1567" s="2" t="s">
        <v>77</v>
      </c>
      <c r="B1567" s="2" t="s">
        <v>5322</v>
      </c>
      <c r="C1567" s="2" t="s">
        <v>5323</v>
      </c>
      <c r="D1567" s="2" t="s">
        <v>2408</v>
      </c>
      <c r="E1567" s="2" t="s">
        <v>584</v>
      </c>
      <c r="F1567" s="2" t="s">
        <v>192</v>
      </c>
      <c r="G1567" s="2" t="s">
        <v>5265</v>
      </c>
      <c r="H1567" s="2" t="s">
        <v>2662</v>
      </c>
      <c r="I1567" s="2" t="s">
        <v>30</v>
      </c>
      <c r="J1567" s="2" t="s">
        <v>2741</v>
      </c>
      <c r="K1567" s="2" t="s">
        <v>371</v>
      </c>
      <c r="L1567" s="2" t="s">
        <v>2664</v>
      </c>
      <c r="M1567" s="2">
        <v>179.818502</v>
      </c>
      <c r="N1567" s="2">
        <v>-16.318971000000001</v>
      </c>
    </row>
    <row r="1568" spans="1:14">
      <c r="A1568" s="2" t="s">
        <v>77</v>
      </c>
      <c r="B1568" s="2" t="s">
        <v>5324</v>
      </c>
      <c r="C1568" s="2" t="s">
        <v>5325</v>
      </c>
      <c r="D1568" s="2" t="s">
        <v>2408</v>
      </c>
      <c r="E1568" s="2" t="s">
        <v>584</v>
      </c>
      <c r="F1568" s="2" t="s">
        <v>192</v>
      </c>
      <c r="G1568" s="2" t="s">
        <v>5265</v>
      </c>
      <c r="H1568" s="2" t="s">
        <v>2662</v>
      </c>
      <c r="I1568" s="2" t="s">
        <v>30</v>
      </c>
      <c r="J1568" s="2" t="s">
        <v>2741</v>
      </c>
      <c r="K1568" s="2" t="s">
        <v>371</v>
      </c>
      <c r="L1568" s="2" t="s">
        <v>2664</v>
      </c>
      <c r="M1568" s="2">
        <v>179.92484200000001</v>
      </c>
      <c r="N1568" s="2">
        <v>-16.209686999999999</v>
      </c>
    </row>
    <row r="1569" spans="1:14">
      <c r="A1569" s="2" t="s">
        <v>77</v>
      </c>
      <c r="B1569" s="2" t="s">
        <v>4329</v>
      </c>
      <c r="C1569" s="2" t="s">
        <v>5326</v>
      </c>
      <c r="D1569" s="2" t="s">
        <v>2427</v>
      </c>
      <c r="E1569" s="2" t="s">
        <v>584</v>
      </c>
      <c r="F1569" s="2" t="s">
        <v>77</v>
      </c>
      <c r="G1569" s="2" t="s">
        <v>5258</v>
      </c>
      <c r="H1569" s="2" t="s">
        <v>2662</v>
      </c>
      <c r="I1569" s="2" t="s">
        <v>30</v>
      </c>
      <c r="J1569" s="2" t="s">
        <v>2741</v>
      </c>
      <c r="K1569" s="2" t="s">
        <v>371</v>
      </c>
      <c r="L1569" s="2" t="s">
        <v>2664</v>
      </c>
      <c r="M1569" s="2">
        <v>179.70334800000001</v>
      </c>
      <c r="N1569" s="2">
        <v>-16.481674000000002</v>
      </c>
    </row>
    <row r="1570" spans="1:14">
      <c r="A1570" s="2" t="s">
        <v>77</v>
      </c>
      <c r="B1570" s="2" t="s">
        <v>99</v>
      </c>
      <c r="C1570" s="2" t="s">
        <v>5327</v>
      </c>
      <c r="D1570" s="2" t="s">
        <v>2408</v>
      </c>
      <c r="E1570" s="2" t="s">
        <v>584</v>
      </c>
      <c r="F1570" s="2" t="s">
        <v>77</v>
      </c>
      <c r="G1570" s="2" t="s">
        <v>5258</v>
      </c>
      <c r="H1570" s="2" t="s">
        <v>2662</v>
      </c>
      <c r="I1570" s="2" t="s">
        <v>30</v>
      </c>
      <c r="J1570" s="2" t="s">
        <v>2741</v>
      </c>
      <c r="K1570" s="2" t="s">
        <v>371</v>
      </c>
      <c r="L1570" s="2" t="s">
        <v>2664</v>
      </c>
      <c r="M1570" s="2">
        <v>179.641122</v>
      </c>
      <c r="N1570" s="2">
        <v>-16.481916999999999</v>
      </c>
    </row>
    <row r="1571" spans="1:14">
      <c r="A1571" s="2" t="s">
        <v>77</v>
      </c>
      <c r="B1571" s="2" t="s">
        <v>99</v>
      </c>
      <c r="C1571" s="2" t="s">
        <v>5328</v>
      </c>
      <c r="D1571" s="2" t="s">
        <v>2408</v>
      </c>
      <c r="E1571" s="2" t="s">
        <v>584</v>
      </c>
      <c r="F1571" s="2" t="s">
        <v>192</v>
      </c>
      <c r="G1571" s="2" t="s">
        <v>5265</v>
      </c>
      <c r="H1571" s="2" t="s">
        <v>2662</v>
      </c>
      <c r="I1571" s="2" t="s">
        <v>30</v>
      </c>
      <c r="J1571" s="2" t="s">
        <v>2741</v>
      </c>
      <c r="K1571" s="2" t="s">
        <v>371</v>
      </c>
      <c r="L1571" s="2" t="s">
        <v>2664</v>
      </c>
      <c r="M1571" s="2">
        <v>180.004143</v>
      </c>
      <c r="N1571" s="2">
        <v>-16.164341</v>
      </c>
    </row>
    <row r="1572" spans="1:14">
      <c r="A1572" s="2" t="s">
        <v>85</v>
      </c>
      <c r="B1572" s="2" t="s">
        <v>5329</v>
      </c>
      <c r="C1572" s="2" t="s">
        <v>5330</v>
      </c>
      <c r="D1572" s="2" t="s">
        <v>2408</v>
      </c>
      <c r="E1572" s="2" t="s">
        <v>617</v>
      </c>
      <c r="F1572" s="2" t="s">
        <v>85</v>
      </c>
      <c r="G1572" s="2" t="s">
        <v>5331</v>
      </c>
      <c r="H1572" s="2" t="s">
        <v>2662</v>
      </c>
      <c r="I1572" s="2" t="s">
        <v>31</v>
      </c>
      <c r="J1572" s="2" t="s">
        <v>2916</v>
      </c>
      <c r="K1572" s="2" t="s">
        <v>371</v>
      </c>
      <c r="L1572" s="2" t="s">
        <v>2664</v>
      </c>
      <c r="M1572" s="2">
        <v>179.193825</v>
      </c>
      <c r="N1572" s="2">
        <v>-16.412713</v>
      </c>
    </row>
    <row r="1573" spans="1:14">
      <c r="A1573" s="2" t="s">
        <v>85</v>
      </c>
      <c r="B1573" s="2" t="s">
        <v>5332</v>
      </c>
      <c r="C1573" s="2" t="s">
        <v>5333</v>
      </c>
      <c r="D1573" s="2" t="s">
        <v>2408</v>
      </c>
      <c r="E1573" s="2" t="s">
        <v>617</v>
      </c>
      <c r="F1573" s="2" t="s">
        <v>85</v>
      </c>
      <c r="G1573" s="2" t="s">
        <v>5331</v>
      </c>
      <c r="H1573" s="2" t="s">
        <v>2662</v>
      </c>
      <c r="I1573" s="2" t="s">
        <v>31</v>
      </c>
      <c r="J1573" s="2" t="s">
        <v>2916</v>
      </c>
      <c r="K1573" s="2" t="s">
        <v>371</v>
      </c>
      <c r="L1573" s="2" t="s">
        <v>2664</v>
      </c>
      <c r="M1573" s="2">
        <v>179.16307900000001</v>
      </c>
      <c r="N1573" s="2">
        <v>-16.495308000000001</v>
      </c>
    </row>
    <row r="1574" spans="1:14">
      <c r="A1574" s="2" t="s">
        <v>85</v>
      </c>
      <c r="B1574" s="2" t="s">
        <v>64</v>
      </c>
      <c r="C1574" s="2" t="s">
        <v>5334</v>
      </c>
      <c r="D1574" s="2" t="s">
        <v>2427</v>
      </c>
      <c r="E1574" s="2" t="s">
        <v>617</v>
      </c>
      <c r="F1574" s="2" t="s">
        <v>662</v>
      </c>
      <c r="G1574" s="2" t="s">
        <v>5335</v>
      </c>
      <c r="H1574" s="2" t="s">
        <v>2662</v>
      </c>
      <c r="I1574" s="2" t="s">
        <v>31</v>
      </c>
      <c r="J1574" s="2" t="s">
        <v>2916</v>
      </c>
      <c r="K1574" s="2" t="s">
        <v>371</v>
      </c>
      <c r="L1574" s="2" t="s">
        <v>2664</v>
      </c>
      <c r="M1574" s="2">
        <v>179.17509699999999</v>
      </c>
      <c r="N1574" s="2">
        <v>-16.619945000000001</v>
      </c>
    </row>
    <row r="1575" spans="1:14">
      <c r="A1575" s="2" t="s">
        <v>85</v>
      </c>
      <c r="B1575" s="2" t="s">
        <v>5336</v>
      </c>
      <c r="C1575" s="2" t="s">
        <v>5337</v>
      </c>
      <c r="D1575" s="2" t="s">
        <v>2427</v>
      </c>
      <c r="E1575" s="2" t="s">
        <v>617</v>
      </c>
      <c r="F1575" s="2" t="s">
        <v>85</v>
      </c>
      <c r="G1575" s="2" t="s">
        <v>5331</v>
      </c>
      <c r="H1575" s="2" t="s">
        <v>2662</v>
      </c>
      <c r="I1575" s="2" t="s">
        <v>31</v>
      </c>
      <c r="J1575" s="2" t="s">
        <v>2916</v>
      </c>
      <c r="K1575" s="2" t="s">
        <v>371</v>
      </c>
      <c r="L1575" s="2" t="s">
        <v>2664</v>
      </c>
      <c r="M1575" s="2">
        <v>179.22571500000001</v>
      </c>
      <c r="N1575" s="2">
        <v>-16.491333000000001</v>
      </c>
    </row>
    <row r="1576" spans="1:14">
      <c r="A1576" s="2" t="s">
        <v>85</v>
      </c>
      <c r="B1576" s="2" t="s">
        <v>5338</v>
      </c>
      <c r="C1576" s="2" t="s">
        <v>5339</v>
      </c>
      <c r="D1576" s="2" t="s">
        <v>2427</v>
      </c>
      <c r="E1576" s="2" t="s">
        <v>617</v>
      </c>
      <c r="F1576" s="2" t="s">
        <v>85</v>
      </c>
      <c r="G1576" s="2" t="s">
        <v>5331</v>
      </c>
      <c r="H1576" s="2" t="s">
        <v>2662</v>
      </c>
      <c r="I1576" s="2" t="s">
        <v>31</v>
      </c>
      <c r="J1576" s="2" t="s">
        <v>2916</v>
      </c>
      <c r="K1576" s="2" t="s">
        <v>371</v>
      </c>
      <c r="L1576" s="2" t="s">
        <v>2664</v>
      </c>
      <c r="M1576" s="2">
        <v>179.19299599999999</v>
      </c>
      <c r="N1576" s="2">
        <v>-16.514952999999998</v>
      </c>
    </row>
    <row r="1577" spans="1:14">
      <c r="A1577" s="2" t="s">
        <v>85</v>
      </c>
      <c r="B1577" s="2" t="s">
        <v>5340</v>
      </c>
      <c r="C1577" s="2" t="s">
        <v>5341</v>
      </c>
      <c r="D1577" s="2" t="s">
        <v>2408</v>
      </c>
      <c r="E1577" s="2" t="s">
        <v>617</v>
      </c>
      <c r="F1577" s="2" t="s">
        <v>662</v>
      </c>
      <c r="G1577" s="2" t="s">
        <v>5335</v>
      </c>
      <c r="H1577" s="2" t="s">
        <v>2662</v>
      </c>
      <c r="I1577" s="2" t="s">
        <v>31</v>
      </c>
      <c r="J1577" s="2" t="s">
        <v>2916</v>
      </c>
      <c r="K1577" s="2" t="s">
        <v>371</v>
      </c>
      <c r="L1577" s="2" t="s">
        <v>2664</v>
      </c>
      <c r="M1577" s="2">
        <v>179.11873199999999</v>
      </c>
      <c r="N1577" s="2">
        <v>-16.610256</v>
      </c>
    </row>
    <row r="1578" spans="1:14">
      <c r="A1578" s="2" t="s">
        <v>85</v>
      </c>
      <c r="B1578" s="2" t="s">
        <v>185</v>
      </c>
      <c r="C1578" s="2" t="s">
        <v>5342</v>
      </c>
      <c r="D1578" s="2" t="s">
        <v>2408</v>
      </c>
      <c r="E1578" s="2" t="s">
        <v>617</v>
      </c>
      <c r="F1578" s="2" t="s">
        <v>85</v>
      </c>
      <c r="G1578" s="2" t="s">
        <v>5331</v>
      </c>
      <c r="H1578" s="2" t="s">
        <v>2662</v>
      </c>
      <c r="I1578" s="2" t="s">
        <v>31</v>
      </c>
      <c r="J1578" s="2" t="s">
        <v>2916</v>
      </c>
      <c r="K1578" s="2" t="s">
        <v>371</v>
      </c>
      <c r="L1578" s="2" t="s">
        <v>2664</v>
      </c>
      <c r="M1578" s="2">
        <v>179.17764600000001</v>
      </c>
      <c r="N1578" s="2">
        <v>-16.529472999999999</v>
      </c>
    </row>
    <row r="1579" spans="1:14">
      <c r="A1579" s="2" t="s">
        <v>85</v>
      </c>
      <c r="B1579" s="2" t="s">
        <v>5343</v>
      </c>
      <c r="C1579" s="2" t="s">
        <v>5344</v>
      </c>
      <c r="D1579" s="2" t="s">
        <v>2427</v>
      </c>
      <c r="E1579" s="2" t="s">
        <v>617</v>
      </c>
      <c r="F1579" s="2" t="s">
        <v>85</v>
      </c>
      <c r="G1579" s="2" t="s">
        <v>5331</v>
      </c>
      <c r="H1579" s="2" t="s">
        <v>2662</v>
      </c>
      <c r="I1579" s="2" t="s">
        <v>31</v>
      </c>
      <c r="J1579" s="2" t="s">
        <v>2916</v>
      </c>
      <c r="K1579" s="2" t="s">
        <v>371</v>
      </c>
      <c r="L1579" s="2" t="s">
        <v>2664</v>
      </c>
      <c r="M1579" s="2">
        <v>179.235784</v>
      </c>
      <c r="N1579" s="2">
        <v>-16.557869</v>
      </c>
    </row>
    <row r="1580" spans="1:14">
      <c r="A1580" s="2" t="s">
        <v>85</v>
      </c>
      <c r="B1580" s="2" t="s">
        <v>5345</v>
      </c>
      <c r="C1580" s="2" t="s">
        <v>5346</v>
      </c>
      <c r="D1580" s="2" t="s">
        <v>2408</v>
      </c>
      <c r="E1580" s="2" t="s">
        <v>617</v>
      </c>
      <c r="F1580" s="2" t="s">
        <v>662</v>
      </c>
      <c r="G1580" s="2" t="s">
        <v>5335</v>
      </c>
      <c r="H1580" s="2" t="s">
        <v>2662</v>
      </c>
      <c r="I1580" s="2" t="s">
        <v>31</v>
      </c>
      <c r="J1580" s="2" t="s">
        <v>2916</v>
      </c>
      <c r="K1580" s="2" t="s">
        <v>371</v>
      </c>
      <c r="L1580" s="2" t="s">
        <v>2664</v>
      </c>
      <c r="M1580" s="2">
        <v>179.163195</v>
      </c>
      <c r="N1580" s="2">
        <v>-16.523288999999998</v>
      </c>
    </row>
    <row r="1581" spans="1:14">
      <c r="A1581" s="2" t="s">
        <v>85</v>
      </c>
      <c r="B1581" s="2" t="s">
        <v>5347</v>
      </c>
      <c r="C1581" s="2" t="s">
        <v>5348</v>
      </c>
      <c r="D1581" s="2" t="s">
        <v>2408</v>
      </c>
      <c r="E1581" s="2" t="s">
        <v>617</v>
      </c>
      <c r="F1581" s="2" t="s">
        <v>662</v>
      </c>
      <c r="G1581" s="2" t="s">
        <v>5335</v>
      </c>
      <c r="H1581" s="2" t="s">
        <v>2662</v>
      </c>
      <c r="I1581" s="2" t="s">
        <v>31</v>
      </c>
      <c r="J1581" s="2" t="s">
        <v>2916</v>
      </c>
      <c r="K1581" s="2" t="s">
        <v>371</v>
      </c>
      <c r="L1581" s="2" t="s">
        <v>2664</v>
      </c>
      <c r="M1581" s="2">
        <v>179.098771</v>
      </c>
      <c r="N1581" s="2">
        <v>-16.610707000000001</v>
      </c>
    </row>
    <row r="1582" spans="1:14">
      <c r="A1582" s="2" t="s">
        <v>85</v>
      </c>
      <c r="B1582" s="2" t="s">
        <v>3661</v>
      </c>
      <c r="C1582" s="2" t="s">
        <v>5349</v>
      </c>
      <c r="D1582" s="2" t="s">
        <v>2427</v>
      </c>
      <c r="E1582" s="2" t="s">
        <v>617</v>
      </c>
      <c r="F1582" s="2" t="s">
        <v>85</v>
      </c>
      <c r="G1582" s="2" t="s">
        <v>5331</v>
      </c>
      <c r="H1582" s="2" t="s">
        <v>2662</v>
      </c>
      <c r="I1582" s="2" t="s">
        <v>31</v>
      </c>
      <c r="J1582" s="2" t="s">
        <v>2916</v>
      </c>
      <c r="K1582" s="2" t="s">
        <v>371</v>
      </c>
      <c r="L1582" s="2" t="s">
        <v>2664</v>
      </c>
      <c r="M1582" s="2">
        <v>179.24037899999999</v>
      </c>
      <c r="N1582" s="2">
        <v>-16.492896999999999</v>
      </c>
    </row>
    <row r="1583" spans="1:14">
      <c r="A1583" s="2" t="s">
        <v>85</v>
      </c>
      <c r="B1583" s="2" t="s">
        <v>5350</v>
      </c>
      <c r="C1583" s="2" t="s">
        <v>5351</v>
      </c>
      <c r="D1583" s="2" t="s">
        <v>2408</v>
      </c>
      <c r="E1583" s="2" t="s">
        <v>617</v>
      </c>
      <c r="F1583" s="2" t="s">
        <v>85</v>
      </c>
      <c r="G1583" s="2" t="s">
        <v>5331</v>
      </c>
      <c r="H1583" s="2" t="s">
        <v>2662</v>
      </c>
      <c r="I1583" s="2" t="s">
        <v>31</v>
      </c>
      <c r="J1583" s="2" t="s">
        <v>2916</v>
      </c>
      <c r="K1583" s="2" t="s">
        <v>371</v>
      </c>
      <c r="L1583" s="2" t="s">
        <v>2664</v>
      </c>
      <c r="M1583" s="2">
        <v>179.24077199999999</v>
      </c>
      <c r="N1583" s="2">
        <v>-16.559915</v>
      </c>
    </row>
    <row r="1584" spans="1:14">
      <c r="A1584" s="2" t="s">
        <v>85</v>
      </c>
      <c r="B1584" s="2" t="s">
        <v>5352</v>
      </c>
      <c r="C1584" s="2" t="s">
        <v>5353</v>
      </c>
      <c r="D1584" s="2" t="s">
        <v>2408</v>
      </c>
      <c r="E1584" s="2" t="s">
        <v>617</v>
      </c>
      <c r="F1584" s="2" t="s">
        <v>662</v>
      </c>
      <c r="G1584" s="2" t="s">
        <v>5335</v>
      </c>
      <c r="H1584" s="2" t="s">
        <v>2662</v>
      </c>
      <c r="I1584" s="2" t="s">
        <v>31</v>
      </c>
      <c r="J1584" s="2" t="s">
        <v>2916</v>
      </c>
      <c r="K1584" s="2" t="s">
        <v>371</v>
      </c>
      <c r="L1584" s="2" t="s">
        <v>2664</v>
      </c>
      <c r="M1584" s="2">
        <v>179.127115</v>
      </c>
      <c r="N1584" s="2">
        <v>-16.531386000000001</v>
      </c>
    </row>
    <row r="1585" spans="1:14">
      <c r="A1585" s="2" t="s">
        <v>85</v>
      </c>
      <c r="B1585" s="2" t="s">
        <v>5354</v>
      </c>
      <c r="C1585" s="2" t="s">
        <v>5355</v>
      </c>
      <c r="D1585" s="2" t="s">
        <v>2408</v>
      </c>
      <c r="E1585" s="2" t="s">
        <v>617</v>
      </c>
      <c r="F1585" s="2" t="s">
        <v>85</v>
      </c>
      <c r="G1585" s="2" t="s">
        <v>5331</v>
      </c>
      <c r="H1585" s="2" t="s">
        <v>2662</v>
      </c>
      <c r="I1585" s="2" t="s">
        <v>31</v>
      </c>
      <c r="J1585" s="2" t="s">
        <v>2916</v>
      </c>
      <c r="K1585" s="2" t="s">
        <v>371</v>
      </c>
      <c r="L1585" s="2" t="s">
        <v>2664</v>
      </c>
      <c r="M1585" s="2">
        <v>179.16120599999999</v>
      </c>
      <c r="N1585" s="2">
        <v>-16.458722000000002</v>
      </c>
    </row>
    <row r="1586" spans="1:14">
      <c r="A1586" s="2" t="s">
        <v>85</v>
      </c>
      <c r="B1586" s="2" t="s">
        <v>5356</v>
      </c>
      <c r="C1586" s="2" t="s">
        <v>5357</v>
      </c>
      <c r="D1586" s="2" t="s">
        <v>2427</v>
      </c>
      <c r="E1586" s="2" t="s">
        <v>617</v>
      </c>
      <c r="F1586" s="2" t="s">
        <v>662</v>
      </c>
      <c r="G1586" s="2" t="s">
        <v>5335</v>
      </c>
      <c r="H1586" s="2" t="s">
        <v>2662</v>
      </c>
      <c r="I1586" s="2" t="s">
        <v>31</v>
      </c>
      <c r="J1586" s="2" t="s">
        <v>2916</v>
      </c>
      <c r="K1586" s="2" t="s">
        <v>371</v>
      </c>
      <c r="L1586" s="2" t="s">
        <v>2664</v>
      </c>
      <c r="M1586" s="2">
        <v>179.132634</v>
      </c>
      <c r="N1586" s="2">
        <v>-16.558320999999999</v>
      </c>
    </row>
    <row r="1587" spans="1:14">
      <c r="A1587" s="2" t="s">
        <v>85</v>
      </c>
      <c r="B1587" s="2" t="s">
        <v>111</v>
      </c>
      <c r="C1587" s="2" t="s">
        <v>5358</v>
      </c>
      <c r="D1587" s="2" t="s">
        <v>2408</v>
      </c>
      <c r="E1587" s="2" t="s">
        <v>617</v>
      </c>
      <c r="F1587" s="2" t="s">
        <v>662</v>
      </c>
      <c r="G1587" s="2" t="s">
        <v>5335</v>
      </c>
      <c r="H1587" s="2" t="s">
        <v>2662</v>
      </c>
      <c r="I1587" s="2" t="s">
        <v>31</v>
      </c>
      <c r="J1587" s="2" t="s">
        <v>2916</v>
      </c>
      <c r="K1587" s="2" t="s">
        <v>371</v>
      </c>
      <c r="L1587" s="2" t="s">
        <v>2664</v>
      </c>
      <c r="M1587" s="2">
        <v>179.148065</v>
      </c>
      <c r="N1587" s="2">
        <v>-16.605592999999999</v>
      </c>
    </row>
    <row r="1588" spans="1:14">
      <c r="A1588" s="2" t="s">
        <v>85</v>
      </c>
      <c r="B1588" s="2" t="s">
        <v>85</v>
      </c>
      <c r="C1588" s="2" t="s">
        <v>5359</v>
      </c>
      <c r="D1588" s="2" t="s">
        <v>2408</v>
      </c>
      <c r="E1588" s="2" t="s">
        <v>617</v>
      </c>
      <c r="F1588" s="2" t="s">
        <v>85</v>
      </c>
      <c r="G1588" s="2" t="s">
        <v>5331</v>
      </c>
      <c r="H1588" s="2" t="s">
        <v>2662</v>
      </c>
      <c r="I1588" s="2" t="s">
        <v>31</v>
      </c>
      <c r="J1588" s="2" t="s">
        <v>2916</v>
      </c>
      <c r="K1588" s="2" t="s">
        <v>371</v>
      </c>
      <c r="L1588" s="2" t="s">
        <v>2664</v>
      </c>
      <c r="M1588" s="2">
        <v>179.167112</v>
      </c>
      <c r="N1588" s="2">
        <v>-16.426784000000001</v>
      </c>
    </row>
    <row r="1589" spans="1:14">
      <c r="A1589" s="2" t="s">
        <v>85</v>
      </c>
      <c r="B1589" s="2" t="s">
        <v>4518</v>
      </c>
      <c r="C1589" s="2" t="s">
        <v>5360</v>
      </c>
      <c r="D1589" s="2" t="s">
        <v>2408</v>
      </c>
      <c r="E1589" s="2" t="s">
        <v>617</v>
      </c>
      <c r="F1589" s="2" t="s">
        <v>85</v>
      </c>
      <c r="G1589" s="2" t="s">
        <v>5331</v>
      </c>
      <c r="H1589" s="2" t="s">
        <v>2662</v>
      </c>
      <c r="I1589" s="2" t="s">
        <v>31</v>
      </c>
      <c r="J1589" s="2" t="s">
        <v>2916</v>
      </c>
      <c r="K1589" s="2" t="s">
        <v>371</v>
      </c>
      <c r="L1589" s="2" t="s">
        <v>2664</v>
      </c>
      <c r="M1589" s="2">
        <v>179.24489399999999</v>
      </c>
      <c r="N1589" s="2">
        <v>-16.458399</v>
      </c>
    </row>
    <row r="1590" spans="1:14">
      <c r="A1590" s="2" t="s">
        <v>85</v>
      </c>
      <c r="B1590" s="2" t="s">
        <v>5361</v>
      </c>
      <c r="C1590" s="2" t="s">
        <v>5362</v>
      </c>
      <c r="D1590" s="2" t="s">
        <v>2427</v>
      </c>
      <c r="E1590" s="2" t="s">
        <v>617</v>
      </c>
      <c r="F1590" s="2" t="s">
        <v>85</v>
      </c>
      <c r="G1590" s="2" t="s">
        <v>5331</v>
      </c>
      <c r="H1590" s="2" t="s">
        <v>2662</v>
      </c>
      <c r="I1590" s="2" t="s">
        <v>31</v>
      </c>
      <c r="J1590" s="2" t="s">
        <v>2916</v>
      </c>
      <c r="K1590" s="2" t="s">
        <v>371</v>
      </c>
      <c r="L1590" s="2" t="s">
        <v>2664</v>
      </c>
      <c r="M1590" s="2">
        <v>179.196383</v>
      </c>
      <c r="N1590" s="2">
        <v>-16.522499</v>
      </c>
    </row>
    <row r="1591" spans="1:14">
      <c r="A1591" s="2" t="s">
        <v>85</v>
      </c>
      <c r="B1591" s="2" t="s">
        <v>5363</v>
      </c>
      <c r="C1591" s="2" t="s">
        <v>5364</v>
      </c>
      <c r="D1591" s="2" t="s">
        <v>2408</v>
      </c>
      <c r="E1591" s="2" t="s">
        <v>617</v>
      </c>
      <c r="F1591" s="2" t="s">
        <v>85</v>
      </c>
      <c r="G1591" s="2" t="s">
        <v>5331</v>
      </c>
      <c r="H1591" s="2" t="s">
        <v>2662</v>
      </c>
      <c r="I1591" s="2" t="s">
        <v>31</v>
      </c>
      <c r="J1591" s="2" t="s">
        <v>2916</v>
      </c>
      <c r="K1591" s="2" t="s">
        <v>371</v>
      </c>
      <c r="L1591" s="2" t="s">
        <v>2664</v>
      </c>
      <c r="M1591" s="2">
        <v>179.23312000000001</v>
      </c>
      <c r="N1591" s="2">
        <v>-16.553820000000002</v>
      </c>
    </row>
    <row r="1592" spans="1:14">
      <c r="A1592" s="2" t="s">
        <v>85</v>
      </c>
      <c r="B1592" s="2" t="s">
        <v>5365</v>
      </c>
      <c r="C1592" s="2" t="s">
        <v>5366</v>
      </c>
      <c r="D1592" s="2" t="s">
        <v>2427</v>
      </c>
      <c r="E1592" s="2" t="s">
        <v>617</v>
      </c>
      <c r="F1592" s="2" t="s">
        <v>662</v>
      </c>
      <c r="G1592" s="2" t="s">
        <v>5335</v>
      </c>
      <c r="H1592" s="2" t="s">
        <v>2662</v>
      </c>
      <c r="I1592" s="2" t="s">
        <v>31</v>
      </c>
      <c r="J1592" s="2" t="s">
        <v>2916</v>
      </c>
      <c r="K1592" s="2" t="s">
        <v>371</v>
      </c>
      <c r="L1592" s="2" t="s">
        <v>2664</v>
      </c>
      <c r="M1592" s="2">
        <v>179.08346299999999</v>
      </c>
      <c r="N1592" s="2">
        <v>-16.580062000000002</v>
      </c>
    </row>
    <row r="1593" spans="1:14">
      <c r="A1593" s="2" t="s">
        <v>85</v>
      </c>
      <c r="B1593" s="2" t="s">
        <v>5367</v>
      </c>
      <c r="C1593" s="2" t="s">
        <v>5368</v>
      </c>
      <c r="D1593" s="2" t="s">
        <v>2427</v>
      </c>
      <c r="E1593" s="2" t="s">
        <v>617</v>
      </c>
      <c r="F1593" s="2" t="s">
        <v>662</v>
      </c>
      <c r="G1593" s="2" t="s">
        <v>5335</v>
      </c>
      <c r="H1593" s="2" t="s">
        <v>2662</v>
      </c>
      <c r="I1593" s="2" t="s">
        <v>31</v>
      </c>
      <c r="J1593" s="2" t="s">
        <v>2916</v>
      </c>
      <c r="K1593" s="2" t="s">
        <v>371</v>
      </c>
      <c r="L1593" s="2" t="s">
        <v>2664</v>
      </c>
      <c r="M1593" s="2">
        <v>179.140241</v>
      </c>
      <c r="N1593" s="2">
        <v>-16.524059000000001</v>
      </c>
    </row>
    <row r="1594" spans="1:14">
      <c r="A1594" s="2" t="s">
        <v>85</v>
      </c>
      <c r="B1594" s="2" t="s">
        <v>5369</v>
      </c>
      <c r="C1594" s="2" t="s">
        <v>5370</v>
      </c>
      <c r="D1594" s="2" t="s">
        <v>2427</v>
      </c>
      <c r="E1594" s="2" t="s">
        <v>617</v>
      </c>
      <c r="F1594" s="2" t="s">
        <v>85</v>
      </c>
      <c r="G1594" s="2" t="s">
        <v>5331</v>
      </c>
      <c r="H1594" s="2" t="s">
        <v>2662</v>
      </c>
      <c r="I1594" s="2" t="s">
        <v>31</v>
      </c>
      <c r="J1594" s="2" t="s">
        <v>2916</v>
      </c>
      <c r="K1594" s="2" t="s">
        <v>371</v>
      </c>
      <c r="L1594" s="2" t="s">
        <v>2664</v>
      </c>
      <c r="M1594" s="2">
        <v>179.20324500000001</v>
      </c>
      <c r="N1594" s="2">
        <v>-16.505306000000001</v>
      </c>
    </row>
    <row r="1595" spans="1:14">
      <c r="A1595" s="2" t="s">
        <v>85</v>
      </c>
      <c r="B1595" s="2" t="s">
        <v>5371</v>
      </c>
      <c r="C1595" s="2" t="s">
        <v>5372</v>
      </c>
      <c r="D1595" s="2" t="s">
        <v>2408</v>
      </c>
      <c r="E1595" s="2" t="s">
        <v>617</v>
      </c>
      <c r="F1595" s="2" t="s">
        <v>85</v>
      </c>
      <c r="G1595" s="2" t="s">
        <v>5331</v>
      </c>
      <c r="H1595" s="2" t="s">
        <v>2662</v>
      </c>
      <c r="I1595" s="2" t="s">
        <v>31</v>
      </c>
      <c r="J1595" s="2" t="s">
        <v>2916</v>
      </c>
      <c r="K1595" s="2" t="s">
        <v>371</v>
      </c>
      <c r="L1595" s="2" t="s">
        <v>2664</v>
      </c>
      <c r="M1595" s="2">
        <v>179.21196499999999</v>
      </c>
      <c r="N1595" s="2">
        <v>-16.417733999999999</v>
      </c>
    </row>
    <row r="1596" spans="1:14">
      <c r="A1596" s="2" t="s">
        <v>85</v>
      </c>
      <c r="B1596" s="2" t="s">
        <v>5373</v>
      </c>
      <c r="C1596" s="2" t="s">
        <v>5374</v>
      </c>
      <c r="D1596" s="2" t="s">
        <v>2427</v>
      </c>
      <c r="E1596" s="2" t="s">
        <v>617</v>
      </c>
      <c r="F1596" s="2" t="s">
        <v>85</v>
      </c>
      <c r="G1596" s="2" t="s">
        <v>5331</v>
      </c>
      <c r="H1596" s="2" t="s">
        <v>2662</v>
      </c>
      <c r="I1596" s="2" t="s">
        <v>31</v>
      </c>
      <c r="J1596" s="2" t="s">
        <v>2916</v>
      </c>
      <c r="K1596" s="2" t="s">
        <v>371</v>
      </c>
      <c r="L1596" s="2" t="s">
        <v>2664</v>
      </c>
      <c r="M1596" s="2">
        <v>179.23604</v>
      </c>
      <c r="N1596" s="2">
        <v>-16.41527</v>
      </c>
    </row>
    <row r="1597" spans="1:14">
      <c r="A1597" s="2" t="s">
        <v>24</v>
      </c>
      <c r="B1597" s="2" t="s">
        <v>42</v>
      </c>
      <c r="C1597" s="2" t="s">
        <v>5375</v>
      </c>
      <c r="D1597" s="2" t="s">
        <v>2427</v>
      </c>
      <c r="E1597" s="2" t="s">
        <v>565</v>
      </c>
      <c r="F1597" s="2" t="s">
        <v>632</v>
      </c>
      <c r="G1597" s="2" t="s">
        <v>4779</v>
      </c>
      <c r="H1597" s="2" t="s">
        <v>2422</v>
      </c>
      <c r="I1597" s="2" t="s">
        <v>24</v>
      </c>
      <c r="J1597" s="2" t="s">
        <v>4780</v>
      </c>
      <c r="K1597" s="2" t="s">
        <v>251</v>
      </c>
      <c r="L1597" s="2" t="s">
        <v>2559</v>
      </c>
      <c r="M1597" s="2">
        <v>178.055228</v>
      </c>
      <c r="N1597" s="2">
        <v>-18.094584999999999</v>
      </c>
    </row>
    <row r="1598" spans="1:14">
      <c r="A1598" s="2" t="s">
        <v>24</v>
      </c>
      <c r="B1598" s="2" t="s">
        <v>5376</v>
      </c>
      <c r="C1598" s="2" t="s">
        <v>5377</v>
      </c>
      <c r="D1598" s="2" t="s">
        <v>2427</v>
      </c>
      <c r="E1598" s="2" t="s">
        <v>565</v>
      </c>
      <c r="F1598" s="2" t="s">
        <v>632</v>
      </c>
      <c r="G1598" s="2" t="s">
        <v>4779</v>
      </c>
      <c r="H1598" s="2" t="s">
        <v>2422</v>
      </c>
      <c r="I1598" s="2" t="s">
        <v>24</v>
      </c>
      <c r="J1598" s="2" t="s">
        <v>4780</v>
      </c>
      <c r="K1598" s="2" t="s">
        <v>251</v>
      </c>
      <c r="L1598" s="2" t="s">
        <v>2559</v>
      </c>
      <c r="M1598" s="2">
        <v>178.05561599999999</v>
      </c>
      <c r="N1598" s="2">
        <v>-18.082018999999999</v>
      </c>
    </row>
    <row r="1599" spans="1:14">
      <c r="A1599" s="2" t="s">
        <v>24</v>
      </c>
      <c r="B1599" s="2" t="s">
        <v>5378</v>
      </c>
      <c r="C1599" s="2" t="s">
        <v>5379</v>
      </c>
      <c r="D1599" s="2" t="s">
        <v>2427</v>
      </c>
      <c r="E1599" s="2" t="s">
        <v>565</v>
      </c>
      <c r="F1599" s="2" t="s">
        <v>635</v>
      </c>
      <c r="G1599" s="2" t="s">
        <v>5380</v>
      </c>
      <c r="H1599" s="2" t="s">
        <v>2422</v>
      </c>
      <c r="I1599" s="2" t="s">
        <v>24</v>
      </c>
      <c r="J1599" s="2" t="s">
        <v>4780</v>
      </c>
      <c r="K1599" s="2" t="s">
        <v>251</v>
      </c>
      <c r="L1599" s="2" t="s">
        <v>2559</v>
      </c>
      <c r="M1599" s="2">
        <v>178.117378</v>
      </c>
      <c r="N1599" s="2">
        <v>-18.194493999999999</v>
      </c>
    </row>
    <row r="1600" spans="1:14">
      <c r="A1600" s="2" t="s">
        <v>24</v>
      </c>
      <c r="B1600" s="2" t="s">
        <v>5381</v>
      </c>
      <c r="C1600" s="2" t="s">
        <v>5382</v>
      </c>
      <c r="D1600" s="2" t="s">
        <v>2427</v>
      </c>
      <c r="E1600" s="2" t="s">
        <v>565</v>
      </c>
      <c r="F1600" s="2" t="s">
        <v>635</v>
      </c>
      <c r="G1600" s="2" t="s">
        <v>5380</v>
      </c>
      <c r="H1600" s="2" t="s">
        <v>2422</v>
      </c>
      <c r="I1600" s="2" t="s">
        <v>24</v>
      </c>
      <c r="J1600" s="2" t="s">
        <v>4780</v>
      </c>
      <c r="K1600" s="2" t="s">
        <v>251</v>
      </c>
      <c r="L1600" s="2" t="s">
        <v>2559</v>
      </c>
      <c r="M1600" s="2">
        <v>178.157284</v>
      </c>
      <c r="N1600" s="2">
        <v>-18.212644000000001</v>
      </c>
    </row>
    <row r="1601" spans="1:14">
      <c r="A1601" s="2" t="s">
        <v>24</v>
      </c>
      <c r="B1601" s="2" t="s">
        <v>5383</v>
      </c>
      <c r="C1601" s="2" t="s">
        <v>5384</v>
      </c>
      <c r="D1601" s="2" t="s">
        <v>2408</v>
      </c>
      <c r="E1601" s="2" t="s">
        <v>565</v>
      </c>
      <c r="F1601" s="2" t="s">
        <v>632</v>
      </c>
      <c r="G1601" s="2" t="s">
        <v>4779</v>
      </c>
      <c r="H1601" s="2" t="s">
        <v>2422</v>
      </c>
      <c r="I1601" s="2" t="s">
        <v>24</v>
      </c>
      <c r="J1601" s="2" t="s">
        <v>4780</v>
      </c>
      <c r="K1601" s="2" t="s">
        <v>251</v>
      </c>
      <c r="L1601" s="2" t="s">
        <v>2559</v>
      </c>
      <c r="M1601" s="2">
        <v>177.98640700000001</v>
      </c>
      <c r="N1601" s="2">
        <v>-18.267755999999999</v>
      </c>
    </row>
    <row r="1602" spans="1:14">
      <c r="A1602" s="2" t="s">
        <v>24</v>
      </c>
      <c r="B1602" s="2" t="s">
        <v>5385</v>
      </c>
      <c r="C1602" s="2" t="s">
        <v>5386</v>
      </c>
      <c r="D1602" s="2" t="s">
        <v>2427</v>
      </c>
      <c r="E1602" s="2" t="s">
        <v>565</v>
      </c>
      <c r="F1602" s="2" t="s">
        <v>24</v>
      </c>
      <c r="G1602" s="2" t="s">
        <v>5387</v>
      </c>
      <c r="H1602" s="2" t="s">
        <v>2422</v>
      </c>
      <c r="I1602" s="2" t="s">
        <v>24</v>
      </c>
      <c r="J1602" s="2" t="s">
        <v>4780</v>
      </c>
      <c r="K1602" s="2" t="s">
        <v>251</v>
      </c>
      <c r="L1602" s="2" t="s">
        <v>2559</v>
      </c>
      <c r="M1602" s="2">
        <v>177.923372</v>
      </c>
      <c r="N1602" s="2">
        <v>-18.268232999999999</v>
      </c>
    </row>
    <row r="1603" spans="1:14">
      <c r="A1603" s="2" t="s">
        <v>24</v>
      </c>
      <c r="B1603" s="2" t="s">
        <v>5388</v>
      </c>
      <c r="C1603" s="2" t="s">
        <v>5389</v>
      </c>
      <c r="D1603" s="2" t="s">
        <v>2408</v>
      </c>
      <c r="E1603" s="2" t="s">
        <v>565</v>
      </c>
      <c r="F1603" s="2" t="s">
        <v>24</v>
      </c>
      <c r="G1603" s="2" t="s">
        <v>5387</v>
      </c>
      <c r="H1603" s="2" t="s">
        <v>2422</v>
      </c>
      <c r="I1603" s="2" t="s">
        <v>24</v>
      </c>
      <c r="J1603" s="2" t="s">
        <v>4780</v>
      </c>
      <c r="K1603" s="2" t="s">
        <v>251</v>
      </c>
      <c r="L1603" s="2" t="s">
        <v>2559</v>
      </c>
      <c r="M1603" s="2">
        <v>177.88586900000001</v>
      </c>
      <c r="N1603" s="2">
        <v>-18.248479</v>
      </c>
    </row>
    <row r="1604" spans="1:14">
      <c r="A1604" s="2" t="s">
        <v>24</v>
      </c>
      <c r="B1604" s="2" t="s">
        <v>5390</v>
      </c>
      <c r="C1604" s="2" t="s">
        <v>5391</v>
      </c>
      <c r="D1604" s="2" t="s">
        <v>2427</v>
      </c>
      <c r="E1604" s="2" t="s">
        <v>565</v>
      </c>
      <c r="F1604" s="2" t="s">
        <v>24</v>
      </c>
      <c r="G1604" s="2" t="s">
        <v>5387</v>
      </c>
      <c r="H1604" s="2" t="s">
        <v>2422</v>
      </c>
      <c r="I1604" s="2" t="s">
        <v>24</v>
      </c>
      <c r="J1604" s="2" t="s">
        <v>4780</v>
      </c>
      <c r="K1604" s="2" t="s">
        <v>251</v>
      </c>
      <c r="L1604" s="2" t="s">
        <v>2559</v>
      </c>
      <c r="M1604" s="2">
        <v>177.90069600000001</v>
      </c>
      <c r="N1604" s="2">
        <v>-18.217855</v>
      </c>
    </row>
    <row r="1605" spans="1:14">
      <c r="A1605" s="2" t="s">
        <v>24</v>
      </c>
      <c r="B1605" s="2" t="s">
        <v>5392</v>
      </c>
      <c r="C1605" s="2" t="s">
        <v>5393</v>
      </c>
      <c r="D1605" s="2" t="s">
        <v>2427</v>
      </c>
      <c r="E1605" s="2" t="s">
        <v>565</v>
      </c>
      <c r="F1605" s="2" t="s">
        <v>24</v>
      </c>
      <c r="G1605" s="2" t="s">
        <v>5387</v>
      </c>
      <c r="H1605" s="2" t="s">
        <v>2422</v>
      </c>
      <c r="I1605" s="2" t="s">
        <v>24</v>
      </c>
      <c r="J1605" s="2" t="s">
        <v>4780</v>
      </c>
      <c r="K1605" s="2" t="s">
        <v>251</v>
      </c>
      <c r="L1605" s="2" t="s">
        <v>2559</v>
      </c>
      <c r="M1605" s="2">
        <v>177.851372</v>
      </c>
      <c r="N1605" s="2">
        <v>-18.261367</v>
      </c>
    </row>
    <row r="1606" spans="1:14">
      <c r="A1606" s="2" t="s">
        <v>24</v>
      </c>
      <c r="B1606" s="2" t="s">
        <v>5394</v>
      </c>
      <c r="C1606" s="2" t="s">
        <v>5395</v>
      </c>
      <c r="D1606" s="2" t="s">
        <v>2427</v>
      </c>
      <c r="E1606" s="2" t="s">
        <v>565</v>
      </c>
      <c r="F1606" s="2" t="s">
        <v>24</v>
      </c>
      <c r="G1606" s="2" t="s">
        <v>5387</v>
      </c>
      <c r="H1606" s="2" t="s">
        <v>2422</v>
      </c>
      <c r="I1606" s="2" t="s">
        <v>24</v>
      </c>
      <c r="J1606" s="2" t="s">
        <v>4780</v>
      </c>
      <c r="K1606" s="2" t="s">
        <v>251</v>
      </c>
      <c r="L1606" s="2" t="s">
        <v>2559</v>
      </c>
      <c r="M1606" s="2">
        <v>177.83882800000001</v>
      </c>
      <c r="N1606" s="2">
        <v>-18.226721999999999</v>
      </c>
    </row>
    <row r="1607" spans="1:14">
      <c r="A1607" s="2" t="s">
        <v>24</v>
      </c>
      <c r="B1607" s="2" t="s">
        <v>5274</v>
      </c>
      <c r="C1607" s="2" t="s">
        <v>5396</v>
      </c>
      <c r="D1607" s="2" t="s">
        <v>2408</v>
      </c>
      <c r="E1607" s="2" t="s">
        <v>565</v>
      </c>
      <c r="F1607" s="2" t="s">
        <v>24</v>
      </c>
      <c r="G1607" s="2" t="s">
        <v>5387</v>
      </c>
      <c r="H1607" s="2" t="s">
        <v>2422</v>
      </c>
      <c r="I1607" s="2" t="s">
        <v>24</v>
      </c>
      <c r="J1607" s="2" t="s">
        <v>4780</v>
      </c>
      <c r="K1607" s="2" t="s">
        <v>251</v>
      </c>
      <c r="L1607" s="2" t="s">
        <v>2559</v>
      </c>
      <c r="M1607" s="2">
        <v>177.82242099999999</v>
      </c>
      <c r="N1607" s="2">
        <v>-18.238265999999999</v>
      </c>
    </row>
    <row r="1608" spans="1:14">
      <c r="A1608" s="2" t="s">
        <v>24</v>
      </c>
      <c r="B1608" s="2" t="s">
        <v>5397</v>
      </c>
      <c r="C1608" s="2" t="s">
        <v>5398</v>
      </c>
      <c r="D1608" s="2" t="s">
        <v>2408</v>
      </c>
      <c r="E1608" s="2" t="s">
        <v>565</v>
      </c>
      <c r="F1608" s="2" t="s">
        <v>632</v>
      </c>
      <c r="G1608" s="2" t="s">
        <v>4779</v>
      </c>
      <c r="H1608" s="2" t="s">
        <v>2422</v>
      </c>
      <c r="I1608" s="2" t="s">
        <v>24</v>
      </c>
      <c r="J1608" s="2" t="s">
        <v>4780</v>
      </c>
      <c r="K1608" s="2" t="s">
        <v>251</v>
      </c>
      <c r="L1608" s="2" t="s">
        <v>2559</v>
      </c>
      <c r="M1608" s="2">
        <v>178.04855499999999</v>
      </c>
      <c r="N1608" s="2">
        <v>-18.101379999999999</v>
      </c>
    </row>
    <row r="1609" spans="1:14">
      <c r="A1609" s="2" t="s">
        <v>24</v>
      </c>
      <c r="B1609" s="2" t="s">
        <v>5399</v>
      </c>
      <c r="C1609" s="2" t="s">
        <v>5400</v>
      </c>
      <c r="D1609" s="2" t="s">
        <v>2408</v>
      </c>
      <c r="E1609" s="2" t="s">
        <v>565</v>
      </c>
      <c r="F1609" s="2" t="s">
        <v>24</v>
      </c>
      <c r="G1609" s="2" t="s">
        <v>5387</v>
      </c>
      <c r="H1609" s="2" t="s">
        <v>2422</v>
      </c>
      <c r="I1609" s="2" t="s">
        <v>24</v>
      </c>
      <c r="J1609" s="2" t="s">
        <v>4780</v>
      </c>
      <c r="K1609" s="2" t="s">
        <v>251</v>
      </c>
      <c r="L1609" s="2" t="s">
        <v>2559</v>
      </c>
      <c r="M1609" s="2">
        <v>177.83219099999999</v>
      </c>
      <c r="N1609" s="2">
        <v>-18.252697999999999</v>
      </c>
    </row>
    <row r="1610" spans="1:14">
      <c r="A1610" s="2" t="s">
        <v>24</v>
      </c>
      <c r="B1610" s="2" t="s">
        <v>3913</v>
      </c>
      <c r="C1610" s="2" t="s">
        <v>5401</v>
      </c>
      <c r="D1610" s="2" t="s">
        <v>2408</v>
      </c>
      <c r="E1610" s="2" t="s">
        <v>565</v>
      </c>
      <c r="F1610" s="2" t="s">
        <v>632</v>
      </c>
      <c r="G1610" s="2" t="s">
        <v>4779</v>
      </c>
      <c r="H1610" s="2" t="s">
        <v>2422</v>
      </c>
      <c r="I1610" s="2" t="s">
        <v>24</v>
      </c>
      <c r="J1610" s="2" t="s">
        <v>4780</v>
      </c>
      <c r="K1610" s="2" t="s">
        <v>251</v>
      </c>
      <c r="L1610" s="2" t="s">
        <v>2559</v>
      </c>
      <c r="M1610" s="2">
        <v>178.06183899999999</v>
      </c>
      <c r="N1610" s="2">
        <v>-18.093328</v>
      </c>
    </row>
    <row r="1611" spans="1:14">
      <c r="A1611" s="2" t="s">
        <v>24</v>
      </c>
      <c r="B1611" s="2" t="s">
        <v>5402</v>
      </c>
      <c r="C1611" s="2" t="s">
        <v>5403</v>
      </c>
      <c r="D1611" s="2" t="s">
        <v>2427</v>
      </c>
      <c r="E1611" s="2" t="s">
        <v>565</v>
      </c>
      <c r="F1611" s="2" t="s">
        <v>632</v>
      </c>
      <c r="G1611" s="2" t="s">
        <v>4779</v>
      </c>
      <c r="H1611" s="2" t="s">
        <v>2422</v>
      </c>
      <c r="I1611" s="2" t="s">
        <v>24</v>
      </c>
      <c r="J1611" s="2" t="s">
        <v>4780</v>
      </c>
      <c r="K1611" s="2" t="s">
        <v>251</v>
      </c>
      <c r="L1611" s="2" t="s">
        <v>2559</v>
      </c>
      <c r="M1611" s="2">
        <v>178.05265900000001</v>
      </c>
      <c r="N1611" s="2">
        <v>-18.093198999999998</v>
      </c>
    </row>
    <row r="1612" spans="1:14">
      <c r="A1612" s="2" t="s">
        <v>24</v>
      </c>
      <c r="B1612" s="2" t="s">
        <v>3354</v>
      </c>
      <c r="C1612" s="2" t="s">
        <v>5404</v>
      </c>
      <c r="D1612" s="2" t="s">
        <v>2408</v>
      </c>
      <c r="E1612" s="2" t="s">
        <v>565</v>
      </c>
      <c r="F1612" s="2" t="s">
        <v>635</v>
      </c>
      <c r="G1612" s="2" t="s">
        <v>5380</v>
      </c>
      <c r="H1612" s="2" t="s">
        <v>2422</v>
      </c>
      <c r="I1612" s="2" t="s">
        <v>24</v>
      </c>
      <c r="J1612" s="2" t="s">
        <v>4780</v>
      </c>
      <c r="K1612" s="2" t="s">
        <v>251</v>
      </c>
      <c r="L1612" s="2" t="s">
        <v>2559</v>
      </c>
      <c r="M1612" s="2">
        <v>178.13419300000001</v>
      </c>
      <c r="N1612" s="2">
        <v>-18.246670000000002</v>
      </c>
    </row>
    <row r="1613" spans="1:14">
      <c r="A1613" s="2" t="s">
        <v>24</v>
      </c>
      <c r="B1613" s="2" t="s">
        <v>5405</v>
      </c>
      <c r="C1613" s="2" t="s">
        <v>5406</v>
      </c>
      <c r="D1613" s="2" t="s">
        <v>2427</v>
      </c>
      <c r="E1613" s="2" t="s">
        <v>565</v>
      </c>
      <c r="F1613" s="2" t="s">
        <v>24</v>
      </c>
      <c r="G1613" s="2" t="s">
        <v>5387</v>
      </c>
      <c r="H1613" s="2" t="s">
        <v>2422</v>
      </c>
      <c r="I1613" s="2" t="s">
        <v>24</v>
      </c>
      <c r="J1613" s="2" t="s">
        <v>4780</v>
      </c>
      <c r="K1613" s="2" t="s">
        <v>251</v>
      </c>
      <c r="L1613" s="2" t="s">
        <v>2559</v>
      </c>
      <c r="M1613" s="2">
        <v>177.86945299999999</v>
      </c>
      <c r="N1613" s="2">
        <v>-18.250222999999998</v>
      </c>
    </row>
    <row r="1614" spans="1:14">
      <c r="A1614" s="2" t="s">
        <v>24</v>
      </c>
      <c r="B1614" s="2" t="s">
        <v>5060</v>
      </c>
      <c r="C1614" s="2" t="s">
        <v>5407</v>
      </c>
      <c r="D1614" s="2" t="s">
        <v>2408</v>
      </c>
      <c r="E1614" s="2" t="s">
        <v>565</v>
      </c>
      <c r="F1614" s="2" t="s">
        <v>24</v>
      </c>
      <c r="G1614" s="2" t="s">
        <v>5387</v>
      </c>
      <c r="H1614" s="2" t="s">
        <v>2422</v>
      </c>
      <c r="I1614" s="2" t="s">
        <v>24</v>
      </c>
      <c r="J1614" s="2" t="s">
        <v>4780</v>
      </c>
      <c r="K1614" s="2" t="s">
        <v>251</v>
      </c>
      <c r="L1614" s="2" t="s">
        <v>2559</v>
      </c>
      <c r="M1614" s="2">
        <v>177.805972</v>
      </c>
      <c r="N1614" s="2">
        <v>-18.237219</v>
      </c>
    </row>
    <row r="1615" spans="1:14">
      <c r="A1615" s="2" t="s">
        <v>24</v>
      </c>
      <c r="B1615" s="2" t="s">
        <v>3006</v>
      </c>
      <c r="C1615" s="2" t="s">
        <v>5408</v>
      </c>
      <c r="D1615" s="2" t="s">
        <v>2408</v>
      </c>
      <c r="E1615" s="2" t="s">
        <v>565</v>
      </c>
      <c r="F1615" s="2" t="s">
        <v>632</v>
      </c>
      <c r="G1615" s="2" t="s">
        <v>4779</v>
      </c>
      <c r="H1615" s="2" t="s">
        <v>2422</v>
      </c>
      <c r="I1615" s="2" t="s">
        <v>24</v>
      </c>
      <c r="J1615" s="2" t="s">
        <v>4780</v>
      </c>
      <c r="K1615" s="2" t="s">
        <v>251</v>
      </c>
      <c r="L1615" s="2" t="s">
        <v>2559</v>
      </c>
      <c r="M1615" s="2">
        <v>178.06955400000001</v>
      </c>
      <c r="N1615" s="2">
        <v>-18.105702000000001</v>
      </c>
    </row>
    <row r="1616" spans="1:14">
      <c r="A1616" s="2" t="s">
        <v>24</v>
      </c>
      <c r="B1616" s="2" t="s">
        <v>3006</v>
      </c>
      <c r="C1616" s="2" t="s">
        <v>5409</v>
      </c>
      <c r="D1616" s="2" t="s">
        <v>2408</v>
      </c>
      <c r="E1616" s="2" t="s">
        <v>565</v>
      </c>
      <c r="F1616" s="2" t="s">
        <v>632</v>
      </c>
      <c r="G1616" s="2" t="s">
        <v>4779</v>
      </c>
      <c r="H1616" s="2" t="s">
        <v>2422</v>
      </c>
      <c r="I1616" s="2" t="s">
        <v>24</v>
      </c>
      <c r="J1616" s="2" t="s">
        <v>4780</v>
      </c>
      <c r="K1616" s="2" t="s">
        <v>251</v>
      </c>
      <c r="L1616" s="2" t="s">
        <v>2559</v>
      </c>
      <c r="M1616" s="2">
        <v>178.06800699999999</v>
      </c>
      <c r="N1616" s="2">
        <v>-18.109387000000002</v>
      </c>
    </row>
    <row r="1617" spans="1:14">
      <c r="A1617" s="2" t="s">
        <v>24</v>
      </c>
      <c r="B1617" s="2" t="s">
        <v>3006</v>
      </c>
      <c r="C1617" s="2" t="s">
        <v>5410</v>
      </c>
      <c r="D1617" s="2" t="s">
        <v>2408</v>
      </c>
      <c r="E1617" s="2" t="s">
        <v>565</v>
      </c>
      <c r="F1617" s="2" t="s">
        <v>632</v>
      </c>
      <c r="G1617" s="2" t="s">
        <v>4779</v>
      </c>
      <c r="H1617" s="2" t="s">
        <v>2422</v>
      </c>
      <c r="I1617" s="2" t="s">
        <v>24</v>
      </c>
      <c r="J1617" s="2" t="s">
        <v>4780</v>
      </c>
      <c r="K1617" s="2" t="s">
        <v>251</v>
      </c>
      <c r="L1617" s="2" t="s">
        <v>2559</v>
      </c>
      <c r="M1617" s="2">
        <v>178.069425</v>
      </c>
      <c r="N1617" s="2">
        <v>-18.110333000000001</v>
      </c>
    </row>
    <row r="1618" spans="1:14">
      <c r="A1618" s="2" t="s">
        <v>24</v>
      </c>
      <c r="B1618" s="2" t="s">
        <v>3825</v>
      </c>
      <c r="C1618" s="2" t="s">
        <v>5411</v>
      </c>
      <c r="D1618" s="2" t="s">
        <v>2427</v>
      </c>
      <c r="E1618" s="2" t="s">
        <v>565</v>
      </c>
      <c r="F1618" s="2" t="s">
        <v>635</v>
      </c>
      <c r="G1618" s="2" t="s">
        <v>5380</v>
      </c>
      <c r="H1618" s="2" t="s">
        <v>2422</v>
      </c>
      <c r="I1618" s="2" t="s">
        <v>24</v>
      </c>
      <c r="J1618" s="2" t="s">
        <v>4780</v>
      </c>
      <c r="K1618" s="2" t="s">
        <v>251</v>
      </c>
      <c r="L1618" s="2" t="s">
        <v>2559</v>
      </c>
      <c r="M1618" s="2">
        <v>178.13573600000001</v>
      </c>
      <c r="N1618" s="2">
        <v>-18.204512000000001</v>
      </c>
    </row>
    <row r="1619" spans="1:14">
      <c r="A1619" s="2" t="s">
        <v>24</v>
      </c>
      <c r="B1619" s="2" t="s">
        <v>2514</v>
      </c>
      <c r="C1619" s="2" t="s">
        <v>5412</v>
      </c>
      <c r="D1619" s="2" t="s">
        <v>2408</v>
      </c>
      <c r="E1619" s="2" t="s">
        <v>565</v>
      </c>
      <c r="F1619" s="2" t="s">
        <v>632</v>
      </c>
      <c r="G1619" s="2" t="s">
        <v>4779</v>
      </c>
      <c r="H1619" s="2" t="s">
        <v>2422</v>
      </c>
      <c r="I1619" s="2" t="s">
        <v>24</v>
      </c>
      <c r="J1619" s="2" t="s">
        <v>4780</v>
      </c>
      <c r="K1619" s="2" t="s">
        <v>251</v>
      </c>
      <c r="L1619" s="2" t="s">
        <v>2559</v>
      </c>
      <c r="M1619" s="2">
        <v>178.07252199999999</v>
      </c>
      <c r="N1619" s="2">
        <v>-18.113073</v>
      </c>
    </row>
    <row r="1620" spans="1:14">
      <c r="A1620" s="2" t="s">
        <v>24</v>
      </c>
      <c r="B1620" s="2" t="s">
        <v>5413</v>
      </c>
      <c r="C1620" s="2" t="s">
        <v>5414</v>
      </c>
      <c r="D1620" s="2" t="s">
        <v>2408</v>
      </c>
      <c r="E1620" s="2" t="s">
        <v>565</v>
      </c>
      <c r="F1620" s="2" t="s">
        <v>635</v>
      </c>
      <c r="G1620" s="2" t="s">
        <v>5380</v>
      </c>
      <c r="H1620" s="2" t="s">
        <v>2422</v>
      </c>
      <c r="I1620" s="2" t="s">
        <v>24</v>
      </c>
      <c r="J1620" s="2" t="s">
        <v>4780</v>
      </c>
      <c r="K1620" s="2" t="s">
        <v>251</v>
      </c>
      <c r="L1620" s="2" t="s">
        <v>2559</v>
      </c>
      <c r="M1620" s="2">
        <v>178.13447500000001</v>
      </c>
      <c r="N1620" s="2">
        <v>-18.248325000000001</v>
      </c>
    </row>
    <row r="1621" spans="1:14">
      <c r="A1621" s="2" t="s">
        <v>24</v>
      </c>
      <c r="B1621" s="2" t="s">
        <v>5415</v>
      </c>
      <c r="C1621" s="2" t="s">
        <v>5416</v>
      </c>
      <c r="D1621" s="2" t="s">
        <v>2408</v>
      </c>
      <c r="E1621" s="2" t="s">
        <v>565</v>
      </c>
      <c r="F1621" s="2" t="s">
        <v>635</v>
      </c>
      <c r="G1621" s="2" t="s">
        <v>5380</v>
      </c>
      <c r="H1621" s="2" t="s">
        <v>2422</v>
      </c>
      <c r="I1621" s="2" t="s">
        <v>24</v>
      </c>
      <c r="J1621" s="2" t="s">
        <v>4780</v>
      </c>
      <c r="K1621" s="2" t="s">
        <v>251</v>
      </c>
      <c r="L1621" s="2" t="s">
        <v>2559</v>
      </c>
      <c r="M1621" s="2">
        <v>178.13505599999999</v>
      </c>
      <c r="N1621" s="2">
        <v>-18.249960000000002</v>
      </c>
    </row>
    <row r="1622" spans="1:14">
      <c r="A1622" s="2" t="s">
        <v>24</v>
      </c>
      <c r="B1622" s="2" t="s">
        <v>24</v>
      </c>
      <c r="C1622" s="2" t="s">
        <v>5417</v>
      </c>
      <c r="D1622" s="2" t="s">
        <v>2408</v>
      </c>
      <c r="E1622" s="2" t="s">
        <v>565</v>
      </c>
      <c r="F1622" s="2" t="s">
        <v>24</v>
      </c>
      <c r="G1622" s="2" t="s">
        <v>5387</v>
      </c>
      <c r="H1622" s="2" t="s">
        <v>24</v>
      </c>
      <c r="I1622" s="2" t="s">
        <v>24</v>
      </c>
      <c r="J1622" s="2" t="s">
        <v>4780</v>
      </c>
      <c r="K1622" s="2" t="s">
        <v>251</v>
      </c>
      <c r="L1622" s="2" t="s">
        <v>2559</v>
      </c>
      <c r="M1622" s="2">
        <v>177.92398900000001</v>
      </c>
      <c r="N1622" s="2">
        <v>-18.275525999999999</v>
      </c>
    </row>
    <row r="1623" spans="1:14">
      <c r="A1623" s="2" t="s">
        <v>24</v>
      </c>
      <c r="B1623" s="2" t="s">
        <v>5418</v>
      </c>
      <c r="C1623" s="2" t="s">
        <v>5419</v>
      </c>
      <c r="D1623" s="2" t="s">
        <v>2427</v>
      </c>
      <c r="E1623" s="2" t="s">
        <v>565</v>
      </c>
      <c r="F1623" s="2" t="s">
        <v>635</v>
      </c>
      <c r="G1623" s="2" t="s">
        <v>5380</v>
      </c>
      <c r="H1623" s="2" t="s">
        <v>2422</v>
      </c>
      <c r="I1623" s="2" t="s">
        <v>24</v>
      </c>
      <c r="J1623" s="2" t="s">
        <v>4780</v>
      </c>
      <c r="K1623" s="2" t="s">
        <v>251</v>
      </c>
      <c r="L1623" s="2" t="s">
        <v>2559</v>
      </c>
      <c r="M1623" s="2">
        <v>178.15959599999999</v>
      </c>
      <c r="N1623" s="2">
        <v>-18.222593</v>
      </c>
    </row>
    <row r="1624" spans="1:14">
      <c r="A1624" s="2" t="s">
        <v>24</v>
      </c>
      <c r="B1624" s="2" t="s">
        <v>5420</v>
      </c>
      <c r="C1624" s="2" t="s">
        <v>5421</v>
      </c>
      <c r="D1624" s="2" t="s">
        <v>2427</v>
      </c>
      <c r="E1624" s="2" t="s">
        <v>565</v>
      </c>
      <c r="F1624" s="2" t="s">
        <v>24</v>
      </c>
      <c r="G1624" s="2" t="s">
        <v>5387</v>
      </c>
      <c r="H1624" s="2" t="s">
        <v>2422</v>
      </c>
      <c r="I1624" s="2" t="s">
        <v>24</v>
      </c>
      <c r="J1624" s="2" t="s">
        <v>4780</v>
      </c>
      <c r="K1624" s="2" t="s">
        <v>251</v>
      </c>
      <c r="L1624" s="2" t="s">
        <v>2559</v>
      </c>
      <c r="M1624" s="2">
        <v>177.915627</v>
      </c>
      <c r="N1624" s="2">
        <v>-18.255151000000001</v>
      </c>
    </row>
    <row r="1625" spans="1:14">
      <c r="A1625" s="2" t="s">
        <v>24</v>
      </c>
      <c r="B1625" s="2" t="s">
        <v>5422</v>
      </c>
      <c r="C1625" s="2" t="s">
        <v>5423</v>
      </c>
      <c r="D1625" s="2" t="s">
        <v>2427</v>
      </c>
      <c r="E1625" s="2" t="s">
        <v>565</v>
      </c>
      <c r="F1625" s="2" t="s">
        <v>635</v>
      </c>
      <c r="G1625" s="2" t="s">
        <v>5380</v>
      </c>
      <c r="H1625" s="2" t="s">
        <v>5424</v>
      </c>
      <c r="I1625" s="2" t="s">
        <v>24</v>
      </c>
      <c r="J1625" s="2" t="s">
        <v>4780</v>
      </c>
      <c r="K1625" s="2" t="s">
        <v>251</v>
      </c>
      <c r="L1625" s="2" t="s">
        <v>2559</v>
      </c>
      <c r="M1625" s="2">
        <v>178.19728599999999</v>
      </c>
      <c r="N1625" s="2">
        <v>-18.216616999999999</v>
      </c>
    </row>
    <row r="1626" spans="1:14">
      <c r="A1626" s="2" t="s">
        <v>24</v>
      </c>
      <c r="B1626" s="2" t="s">
        <v>5425</v>
      </c>
      <c r="C1626" s="2" t="s">
        <v>5426</v>
      </c>
      <c r="D1626" s="2" t="s">
        <v>2427</v>
      </c>
      <c r="E1626" s="2" t="s">
        <v>565</v>
      </c>
      <c r="F1626" s="2" t="s">
        <v>635</v>
      </c>
      <c r="G1626" s="2" t="s">
        <v>5380</v>
      </c>
      <c r="H1626" s="2" t="s">
        <v>2422</v>
      </c>
      <c r="I1626" s="2" t="s">
        <v>24</v>
      </c>
      <c r="J1626" s="2" t="s">
        <v>4780</v>
      </c>
      <c r="K1626" s="2" t="s">
        <v>251</v>
      </c>
      <c r="L1626" s="2" t="s">
        <v>2559</v>
      </c>
      <c r="M1626" s="2">
        <v>178.12760499999999</v>
      </c>
      <c r="N1626" s="2">
        <v>-18.209325</v>
      </c>
    </row>
    <row r="1627" spans="1:14">
      <c r="A1627" s="2" t="s">
        <v>24</v>
      </c>
      <c r="B1627" s="2" t="s">
        <v>5427</v>
      </c>
      <c r="C1627" s="2" t="s">
        <v>5428</v>
      </c>
      <c r="D1627" s="2" t="s">
        <v>2427</v>
      </c>
      <c r="E1627" s="2" t="s">
        <v>565</v>
      </c>
      <c r="F1627" s="2" t="s">
        <v>632</v>
      </c>
      <c r="G1627" s="2" t="s">
        <v>4779</v>
      </c>
      <c r="H1627" s="2" t="s">
        <v>2422</v>
      </c>
      <c r="I1627" s="2" t="s">
        <v>24</v>
      </c>
      <c r="J1627" s="2" t="s">
        <v>4780</v>
      </c>
      <c r="K1627" s="2" t="s">
        <v>251</v>
      </c>
      <c r="L1627" s="2" t="s">
        <v>2559</v>
      </c>
      <c r="M1627" s="2">
        <v>178.03729899999999</v>
      </c>
      <c r="N1627" s="2">
        <v>-18.076630999999999</v>
      </c>
    </row>
    <row r="1628" spans="1:14">
      <c r="A1628" s="2" t="s">
        <v>24</v>
      </c>
      <c r="B1628" s="2" t="s">
        <v>4727</v>
      </c>
      <c r="C1628" s="2" t="s">
        <v>5429</v>
      </c>
      <c r="D1628" s="2" t="s">
        <v>2427</v>
      </c>
      <c r="E1628" s="2" t="s">
        <v>565</v>
      </c>
      <c r="F1628" s="2" t="s">
        <v>24</v>
      </c>
      <c r="G1628" s="2" t="s">
        <v>5387</v>
      </c>
      <c r="H1628" s="2" t="s">
        <v>2422</v>
      </c>
      <c r="I1628" s="2" t="s">
        <v>24</v>
      </c>
      <c r="J1628" s="2" t="s">
        <v>4780</v>
      </c>
      <c r="K1628" s="2" t="s">
        <v>251</v>
      </c>
      <c r="L1628" s="2" t="s">
        <v>2559</v>
      </c>
      <c r="M1628" s="2">
        <v>177.84177099999999</v>
      </c>
      <c r="N1628" s="2">
        <v>-18.208333</v>
      </c>
    </row>
    <row r="1629" spans="1:14">
      <c r="A1629" s="2" t="s">
        <v>24</v>
      </c>
      <c r="B1629" s="2" t="s">
        <v>5430</v>
      </c>
      <c r="C1629" s="2" t="s">
        <v>5431</v>
      </c>
      <c r="D1629" s="2" t="s">
        <v>2408</v>
      </c>
      <c r="E1629" s="2" t="s">
        <v>565</v>
      </c>
      <c r="F1629" s="2" t="s">
        <v>24</v>
      </c>
      <c r="G1629" s="2" t="s">
        <v>5387</v>
      </c>
      <c r="H1629" s="2" t="s">
        <v>2422</v>
      </c>
      <c r="I1629" s="2" t="s">
        <v>24</v>
      </c>
      <c r="J1629" s="2" t="s">
        <v>4780</v>
      </c>
      <c r="K1629" s="2" t="s">
        <v>251</v>
      </c>
      <c r="L1629" s="2" t="s">
        <v>2559</v>
      </c>
      <c r="M1629" s="2">
        <v>177.86428699999999</v>
      </c>
      <c r="N1629" s="2">
        <v>-18.248775999999999</v>
      </c>
    </row>
    <row r="1630" spans="1:14">
      <c r="A1630" s="2" t="s">
        <v>24</v>
      </c>
      <c r="B1630" s="2" t="s">
        <v>5432</v>
      </c>
      <c r="C1630" s="2" t="s">
        <v>5433</v>
      </c>
      <c r="D1630" s="2" t="s">
        <v>2408</v>
      </c>
      <c r="E1630" s="2" t="s">
        <v>565</v>
      </c>
      <c r="F1630" s="2" t="s">
        <v>635</v>
      </c>
      <c r="G1630" s="2" t="s">
        <v>5380</v>
      </c>
      <c r="H1630" s="2" t="s">
        <v>2422</v>
      </c>
      <c r="I1630" s="2" t="s">
        <v>24</v>
      </c>
      <c r="J1630" s="2" t="s">
        <v>4780</v>
      </c>
      <c r="K1630" s="2" t="s">
        <v>251</v>
      </c>
      <c r="L1630" s="2" t="s">
        <v>2559</v>
      </c>
      <c r="M1630" s="2">
        <v>178.14687900000001</v>
      </c>
      <c r="N1630" s="2">
        <v>-18.257352000000001</v>
      </c>
    </row>
    <row r="1631" spans="1:14">
      <c r="A1631" s="2" t="s">
        <v>24</v>
      </c>
      <c r="B1631" s="2" t="s">
        <v>5434</v>
      </c>
      <c r="C1631" s="2" t="s">
        <v>5435</v>
      </c>
      <c r="D1631" s="2" t="s">
        <v>2427</v>
      </c>
      <c r="E1631" s="2" t="s">
        <v>565</v>
      </c>
      <c r="F1631" s="2" t="s">
        <v>24</v>
      </c>
      <c r="G1631" s="2" t="s">
        <v>5387</v>
      </c>
      <c r="H1631" s="2" t="s">
        <v>2422</v>
      </c>
      <c r="I1631" s="2" t="s">
        <v>24</v>
      </c>
      <c r="J1631" s="2" t="s">
        <v>4780</v>
      </c>
      <c r="K1631" s="2" t="s">
        <v>251</v>
      </c>
      <c r="L1631" s="2" t="s">
        <v>2559</v>
      </c>
      <c r="M1631" s="2">
        <v>177.845449</v>
      </c>
      <c r="N1631" s="2">
        <v>-18.226680999999999</v>
      </c>
    </row>
    <row r="1632" spans="1:14">
      <c r="A1632" s="2" t="s">
        <v>24</v>
      </c>
      <c r="B1632" s="2" t="s">
        <v>5434</v>
      </c>
      <c r="C1632" s="2" t="s">
        <v>5436</v>
      </c>
      <c r="D1632" s="2" t="s">
        <v>2427</v>
      </c>
      <c r="E1632" s="2" t="s">
        <v>565</v>
      </c>
      <c r="F1632" s="2" t="s">
        <v>24</v>
      </c>
      <c r="G1632" s="2" t="s">
        <v>5387</v>
      </c>
      <c r="H1632" s="2" t="s">
        <v>2422</v>
      </c>
      <c r="I1632" s="2" t="s">
        <v>24</v>
      </c>
      <c r="J1632" s="2" t="s">
        <v>4780</v>
      </c>
      <c r="K1632" s="2" t="s">
        <v>251</v>
      </c>
      <c r="L1632" s="2" t="s">
        <v>2559</v>
      </c>
      <c r="M1632" s="2">
        <v>177.838975</v>
      </c>
      <c r="N1632" s="2">
        <v>-18.239146999999999</v>
      </c>
    </row>
    <row r="1633" spans="1:14">
      <c r="A1633" s="2" t="s">
        <v>24</v>
      </c>
      <c r="B1633" s="2" t="s">
        <v>5437</v>
      </c>
      <c r="C1633" s="2" t="s">
        <v>5438</v>
      </c>
      <c r="D1633" s="2" t="s">
        <v>2427</v>
      </c>
      <c r="E1633" s="2" t="s">
        <v>565</v>
      </c>
      <c r="F1633" s="2" t="s">
        <v>635</v>
      </c>
      <c r="G1633" s="2" t="s">
        <v>5380</v>
      </c>
      <c r="H1633" s="2" t="s">
        <v>2422</v>
      </c>
      <c r="I1633" s="2" t="s">
        <v>24</v>
      </c>
      <c r="J1633" s="2" t="s">
        <v>4780</v>
      </c>
      <c r="K1633" s="2" t="s">
        <v>251</v>
      </c>
      <c r="L1633" s="2" t="s">
        <v>2559</v>
      </c>
      <c r="M1633" s="2">
        <v>178.09824499999999</v>
      </c>
      <c r="N1633" s="2">
        <v>-18.238631000000002</v>
      </c>
    </row>
    <row r="1634" spans="1:14">
      <c r="A1634" s="2" t="s">
        <v>24</v>
      </c>
      <c r="B1634" s="2" t="s">
        <v>5439</v>
      </c>
      <c r="C1634" s="2" t="s">
        <v>5440</v>
      </c>
      <c r="D1634" s="2" t="s">
        <v>2427</v>
      </c>
      <c r="E1634" s="2" t="s">
        <v>565</v>
      </c>
      <c r="F1634" s="2" t="s">
        <v>24</v>
      </c>
      <c r="G1634" s="2" t="s">
        <v>5387</v>
      </c>
      <c r="H1634" s="2" t="s">
        <v>2422</v>
      </c>
      <c r="I1634" s="2" t="s">
        <v>24</v>
      </c>
      <c r="J1634" s="2" t="s">
        <v>4780</v>
      </c>
      <c r="K1634" s="2" t="s">
        <v>251</v>
      </c>
      <c r="L1634" s="2" t="s">
        <v>2559</v>
      </c>
      <c r="M1634" s="2">
        <v>177.907815</v>
      </c>
      <c r="N1634" s="2">
        <v>-18.252096000000002</v>
      </c>
    </row>
    <row r="1635" spans="1:14">
      <c r="A1635" s="2" t="s">
        <v>24</v>
      </c>
      <c r="B1635" s="2" t="s">
        <v>5441</v>
      </c>
      <c r="C1635" s="2" t="s">
        <v>5442</v>
      </c>
      <c r="D1635" s="2" t="s">
        <v>2427</v>
      </c>
      <c r="E1635" s="2" t="s">
        <v>565</v>
      </c>
      <c r="F1635" s="2" t="s">
        <v>635</v>
      </c>
      <c r="G1635" s="2" t="s">
        <v>5380</v>
      </c>
      <c r="H1635" s="2" t="s">
        <v>2422</v>
      </c>
      <c r="I1635" s="2" t="s">
        <v>24</v>
      </c>
      <c r="J1635" s="2" t="s">
        <v>4780</v>
      </c>
      <c r="K1635" s="2" t="s">
        <v>251</v>
      </c>
      <c r="L1635" s="2" t="s">
        <v>2559</v>
      </c>
      <c r="M1635" s="2">
        <v>178.17247699999999</v>
      </c>
      <c r="N1635" s="2">
        <v>-18.233906999999999</v>
      </c>
    </row>
    <row r="1636" spans="1:14">
      <c r="A1636" s="2" t="s">
        <v>24</v>
      </c>
      <c r="B1636" s="2" t="s">
        <v>5443</v>
      </c>
      <c r="C1636" s="2" t="s">
        <v>5444</v>
      </c>
      <c r="D1636" s="2" t="s">
        <v>2427</v>
      </c>
      <c r="E1636" s="2" t="s">
        <v>565</v>
      </c>
      <c r="F1636" s="2" t="s">
        <v>635</v>
      </c>
      <c r="G1636" s="2" t="s">
        <v>5380</v>
      </c>
      <c r="H1636" s="2" t="s">
        <v>2422</v>
      </c>
      <c r="I1636" s="2" t="s">
        <v>24</v>
      </c>
      <c r="J1636" s="2" t="s">
        <v>4780</v>
      </c>
      <c r="K1636" s="2" t="s">
        <v>251</v>
      </c>
      <c r="L1636" s="2" t="s">
        <v>2559</v>
      </c>
      <c r="M1636" s="2">
        <v>178.11464899999999</v>
      </c>
      <c r="N1636" s="2">
        <v>-18.183129000000001</v>
      </c>
    </row>
    <row r="1637" spans="1:14">
      <c r="A1637" s="2" t="s">
        <v>24</v>
      </c>
      <c r="B1637" s="2" t="s">
        <v>2302</v>
      </c>
      <c r="C1637" s="2" t="s">
        <v>5445</v>
      </c>
      <c r="D1637" s="2" t="s">
        <v>2408</v>
      </c>
      <c r="E1637" s="2" t="s">
        <v>565</v>
      </c>
      <c r="F1637" s="2" t="s">
        <v>24</v>
      </c>
      <c r="G1637" s="2" t="s">
        <v>5387</v>
      </c>
      <c r="H1637" s="2" t="s">
        <v>5446</v>
      </c>
      <c r="I1637" s="2" t="s">
        <v>24</v>
      </c>
      <c r="J1637" s="2" t="s">
        <v>4780</v>
      </c>
      <c r="K1637" s="2" t="s">
        <v>251</v>
      </c>
      <c r="L1637" s="2" t="s">
        <v>2559</v>
      </c>
      <c r="M1637" s="2">
        <v>177.994936</v>
      </c>
      <c r="N1637" s="2">
        <v>-18.383700000000001</v>
      </c>
    </row>
    <row r="1638" spans="1:14">
      <c r="A1638" s="2" t="s">
        <v>45</v>
      </c>
      <c r="B1638" s="2" t="s">
        <v>5447</v>
      </c>
      <c r="C1638" s="2" t="s">
        <v>5448</v>
      </c>
      <c r="D1638" s="2" t="s">
        <v>2427</v>
      </c>
      <c r="E1638" s="2" t="s">
        <v>563</v>
      </c>
      <c r="F1638" s="2" t="s">
        <v>23</v>
      </c>
      <c r="G1638" s="2" t="s">
        <v>3270</v>
      </c>
      <c r="H1638" s="2" t="s">
        <v>2422</v>
      </c>
      <c r="I1638" s="2" t="s">
        <v>23</v>
      </c>
      <c r="J1638" s="2" t="s">
        <v>2643</v>
      </c>
      <c r="K1638" s="2" t="s">
        <v>251</v>
      </c>
      <c r="L1638" s="2" t="s">
        <v>2559</v>
      </c>
      <c r="M1638" s="2">
        <v>178.300792</v>
      </c>
      <c r="N1638" s="2">
        <v>-18.143250999999999</v>
      </c>
    </row>
    <row r="1639" spans="1:14">
      <c r="A1639" s="2" t="s">
        <v>45</v>
      </c>
      <c r="B1639" s="2" t="s">
        <v>5449</v>
      </c>
      <c r="C1639" s="2" t="s">
        <v>5450</v>
      </c>
      <c r="D1639" s="2" t="s">
        <v>2408</v>
      </c>
      <c r="E1639" s="2" t="s">
        <v>563</v>
      </c>
      <c r="F1639" s="2" t="s">
        <v>23</v>
      </c>
      <c r="G1639" s="2" t="s">
        <v>3270</v>
      </c>
      <c r="H1639" s="2" t="s">
        <v>2422</v>
      </c>
      <c r="I1639" s="2" t="s">
        <v>23</v>
      </c>
      <c r="J1639" s="2" t="s">
        <v>2643</v>
      </c>
      <c r="K1639" s="2" t="s">
        <v>251</v>
      </c>
      <c r="L1639" s="2" t="s">
        <v>2559</v>
      </c>
      <c r="M1639" s="2">
        <v>178.313569</v>
      </c>
      <c r="N1639" s="2">
        <v>-18.133935999999999</v>
      </c>
    </row>
    <row r="1640" spans="1:14">
      <c r="A1640" s="2" t="s">
        <v>45</v>
      </c>
      <c r="B1640" s="2" t="s">
        <v>127</v>
      </c>
      <c r="C1640" s="2" t="s">
        <v>5451</v>
      </c>
      <c r="D1640" s="2" t="s">
        <v>2427</v>
      </c>
      <c r="E1640" s="2" t="s">
        <v>563</v>
      </c>
      <c r="F1640" s="2" t="s">
        <v>23</v>
      </c>
      <c r="G1640" s="2" t="s">
        <v>3270</v>
      </c>
      <c r="H1640" s="2" t="s">
        <v>2422</v>
      </c>
      <c r="I1640" s="2" t="s">
        <v>23</v>
      </c>
      <c r="J1640" s="2" t="s">
        <v>2643</v>
      </c>
      <c r="K1640" s="2" t="s">
        <v>251</v>
      </c>
      <c r="L1640" s="2" t="s">
        <v>2559</v>
      </c>
      <c r="M1640" s="2">
        <v>178.310632</v>
      </c>
      <c r="N1640" s="2">
        <v>-18.104272999999999</v>
      </c>
    </row>
    <row r="1641" spans="1:14">
      <c r="A1641" s="2" t="s">
        <v>45</v>
      </c>
      <c r="B1641" s="2" t="s">
        <v>5452</v>
      </c>
      <c r="C1641" s="2" t="s">
        <v>5453</v>
      </c>
      <c r="D1641" s="2" t="s">
        <v>2427</v>
      </c>
      <c r="E1641" s="2" t="s">
        <v>563</v>
      </c>
      <c r="F1641" s="2" t="s">
        <v>23</v>
      </c>
      <c r="G1641" s="2" t="s">
        <v>3270</v>
      </c>
      <c r="H1641" s="2" t="s">
        <v>2422</v>
      </c>
      <c r="I1641" s="2" t="s">
        <v>23</v>
      </c>
      <c r="J1641" s="2" t="s">
        <v>2643</v>
      </c>
      <c r="K1641" s="2" t="s">
        <v>251</v>
      </c>
      <c r="L1641" s="2" t="s">
        <v>2559</v>
      </c>
      <c r="M1641" s="2">
        <v>178.43543500000001</v>
      </c>
      <c r="N1641" s="2">
        <v>-18.106197000000002</v>
      </c>
    </row>
    <row r="1642" spans="1:14">
      <c r="A1642" s="2" t="s">
        <v>45</v>
      </c>
      <c r="B1642" s="2" t="s">
        <v>144</v>
      </c>
      <c r="C1642" s="2" t="s">
        <v>5454</v>
      </c>
      <c r="D1642" s="2" t="s">
        <v>2408</v>
      </c>
      <c r="E1642" s="2" t="s">
        <v>563</v>
      </c>
      <c r="F1642" s="2" t="s">
        <v>23</v>
      </c>
      <c r="G1642" s="2" t="s">
        <v>3270</v>
      </c>
      <c r="H1642" s="2" t="s">
        <v>2422</v>
      </c>
      <c r="I1642" s="2" t="s">
        <v>23</v>
      </c>
      <c r="J1642" s="2" t="s">
        <v>2643</v>
      </c>
      <c r="K1642" s="2" t="s">
        <v>251</v>
      </c>
      <c r="L1642" s="2" t="s">
        <v>2559</v>
      </c>
      <c r="M1642" s="2">
        <v>178.31889799999999</v>
      </c>
      <c r="N1642" s="2">
        <v>-18.124419</v>
      </c>
    </row>
    <row r="1643" spans="1:14">
      <c r="A1643" s="2" t="s">
        <v>45</v>
      </c>
      <c r="B1643" s="2" t="s">
        <v>5455</v>
      </c>
      <c r="C1643" s="2" t="s">
        <v>5456</v>
      </c>
      <c r="D1643" s="2" t="s">
        <v>2427</v>
      </c>
      <c r="E1643" s="2" t="s">
        <v>563</v>
      </c>
      <c r="F1643" s="2" t="s">
        <v>23</v>
      </c>
      <c r="G1643" s="2" t="s">
        <v>3270</v>
      </c>
      <c r="H1643" s="2" t="s">
        <v>2422</v>
      </c>
      <c r="I1643" s="2" t="s">
        <v>23</v>
      </c>
      <c r="J1643" s="2" t="s">
        <v>2643</v>
      </c>
      <c r="K1643" s="2" t="s">
        <v>251</v>
      </c>
      <c r="L1643" s="2" t="s">
        <v>2559</v>
      </c>
      <c r="M1643" s="2">
        <v>178.308852</v>
      </c>
      <c r="N1643" s="2">
        <v>-18.137347999999999</v>
      </c>
    </row>
    <row r="1644" spans="1:14">
      <c r="A1644" s="2" t="s">
        <v>97</v>
      </c>
      <c r="B1644" s="2" t="s">
        <v>5457</v>
      </c>
      <c r="C1644" s="2" t="s">
        <v>5458</v>
      </c>
      <c r="D1644" s="2" t="s">
        <v>2427</v>
      </c>
      <c r="E1644" s="2" t="s">
        <v>553</v>
      </c>
      <c r="F1644" s="2" t="s">
        <v>97</v>
      </c>
      <c r="G1644" s="2" t="s">
        <v>5459</v>
      </c>
      <c r="H1644" s="2" t="s">
        <v>2422</v>
      </c>
      <c r="I1644" s="2" t="s">
        <v>33</v>
      </c>
      <c r="J1644" s="2" t="s">
        <v>2423</v>
      </c>
      <c r="K1644" s="2" t="s">
        <v>249</v>
      </c>
      <c r="L1644" s="2" t="s">
        <v>2424</v>
      </c>
      <c r="M1644" s="2">
        <v>177.86058800000001</v>
      </c>
      <c r="N1644" s="2">
        <v>-17.539624</v>
      </c>
    </row>
    <row r="1645" spans="1:14">
      <c r="A1645" s="2" t="s">
        <v>97</v>
      </c>
      <c r="B1645" s="2" t="s">
        <v>5460</v>
      </c>
      <c r="C1645" s="2" t="s">
        <v>5461</v>
      </c>
      <c r="D1645" s="2" t="s">
        <v>2408</v>
      </c>
      <c r="E1645" s="2" t="s">
        <v>553</v>
      </c>
      <c r="F1645" s="2" t="s">
        <v>660</v>
      </c>
      <c r="G1645" s="2" t="s">
        <v>5462</v>
      </c>
      <c r="H1645" s="2" t="s">
        <v>2422</v>
      </c>
      <c r="I1645" s="2" t="s">
        <v>33</v>
      </c>
      <c r="J1645" s="2" t="s">
        <v>2423</v>
      </c>
      <c r="K1645" s="2" t="s">
        <v>249</v>
      </c>
      <c r="L1645" s="2" t="s">
        <v>2424</v>
      </c>
      <c r="M1645" s="2">
        <v>177.91919300000001</v>
      </c>
      <c r="N1645" s="2">
        <v>-17.676589</v>
      </c>
    </row>
    <row r="1646" spans="1:14">
      <c r="A1646" s="2" t="s">
        <v>97</v>
      </c>
      <c r="B1646" s="2" t="s">
        <v>5463</v>
      </c>
      <c r="C1646" s="2" t="s">
        <v>5464</v>
      </c>
      <c r="D1646" s="2" t="s">
        <v>2408</v>
      </c>
      <c r="E1646" s="2" t="s">
        <v>553</v>
      </c>
      <c r="F1646" s="2" t="s">
        <v>660</v>
      </c>
      <c r="G1646" s="2" t="s">
        <v>5462</v>
      </c>
      <c r="H1646" s="2" t="s">
        <v>2422</v>
      </c>
      <c r="I1646" s="2" t="s">
        <v>33</v>
      </c>
      <c r="J1646" s="2" t="s">
        <v>2423</v>
      </c>
      <c r="K1646" s="2" t="s">
        <v>249</v>
      </c>
      <c r="L1646" s="2" t="s">
        <v>2424</v>
      </c>
      <c r="M1646" s="2">
        <v>177.91438400000001</v>
      </c>
      <c r="N1646" s="2">
        <v>-17.692450000000001</v>
      </c>
    </row>
    <row r="1647" spans="1:14">
      <c r="A1647" s="2" t="s">
        <v>97</v>
      </c>
      <c r="B1647" s="2" t="s">
        <v>10</v>
      </c>
      <c r="C1647" s="2" t="s">
        <v>5465</v>
      </c>
      <c r="D1647" s="2" t="s">
        <v>2408</v>
      </c>
      <c r="E1647" s="2" t="s">
        <v>553</v>
      </c>
      <c r="F1647" s="2" t="s">
        <v>660</v>
      </c>
      <c r="G1647" s="2" t="s">
        <v>5462</v>
      </c>
      <c r="H1647" s="2" t="s">
        <v>2422</v>
      </c>
      <c r="I1647" s="2" t="s">
        <v>33</v>
      </c>
      <c r="J1647" s="2" t="s">
        <v>2423</v>
      </c>
      <c r="K1647" s="2" t="s">
        <v>249</v>
      </c>
      <c r="L1647" s="2" t="s">
        <v>2424</v>
      </c>
      <c r="M1647" s="2">
        <v>177.906699</v>
      </c>
      <c r="N1647" s="2">
        <v>-17.708532999999999</v>
      </c>
    </row>
    <row r="1648" spans="1:14">
      <c r="A1648" s="2" t="s">
        <v>97</v>
      </c>
      <c r="B1648" s="2" t="s">
        <v>5466</v>
      </c>
      <c r="C1648" s="2" t="s">
        <v>5467</v>
      </c>
      <c r="D1648" s="2" t="s">
        <v>2427</v>
      </c>
      <c r="E1648" s="2" t="s">
        <v>553</v>
      </c>
      <c r="F1648" s="2" t="s">
        <v>97</v>
      </c>
      <c r="G1648" s="2" t="s">
        <v>5459</v>
      </c>
      <c r="H1648" s="2" t="s">
        <v>2422</v>
      </c>
      <c r="I1648" s="2" t="s">
        <v>33</v>
      </c>
      <c r="J1648" s="2" t="s">
        <v>2423</v>
      </c>
      <c r="K1648" s="2" t="s">
        <v>249</v>
      </c>
      <c r="L1648" s="2" t="s">
        <v>2424</v>
      </c>
      <c r="M1648" s="2">
        <v>177.91214099999999</v>
      </c>
      <c r="N1648" s="2">
        <v>-17.541875000000001</v>
      </c>
    </row>
    <row r="1649" spans="1:14">
      <c r="A1649" s="2" t="s">
        <v>97</v>
      </c>
      <c r="B1649" s="2" t="s">
        <v>119</v>
      </c>
      <c r="C1649" s="2" t="s">
        <v>5468</v>
      </c>
      <c r="D1649" s="2" t="s">
        <v>2408</v>
      </c>
      <c r="E1649" s="2" t="s">
        <v>553</v>
      </c>
      <c r="F1649" s="2" t="s">
        <v>97</v>
      </c>
      <c r="G1649" s="2" t="s">
        <v>5459</v>
      </c>
      <c r="H1649" s="2" t="s">
        <v>2422</v>
      </c>
      <c r="I1649" s="2" t="s">
        <v>33</v>
      </c>
      <c r="J1649" s="2" t="s">
        <v>2423</v>
      </c>
      <c r="K1649" s="2" t="s">
        <v>249</v>
      </c>
      <c r="L1649" s="2" t="s">
        <v>2424</v>
      </c>
      <c r="M1649" s="2">
        <v>177.89456000000001</v>
      </c>
      <c r="N1649" s="2">
        <v>-17.443013000000001</v>
      </c>
    </row>
    <row r="1650" spans="1:14">
      <c r="A1650" s="2" t="s">
        <v>97</v>
      </c>
      <c r="B1650" s="2" t="s">
        <v>5469</v>
      </c>
      <c r="C1650" s="2" t="s">
        <v>5470</v>
      </c>
      <c r="D1650" s="2" t="s">
        <v>2427</v>
      </c>
      <c r="E1650" s="2" t="s">
        <v>553</v>
      </c>
      <c r="F1650" s="2" t="s">
        <v>97</v>
      </c>
      <c r="G1650" s="2" t="s">
        <v>5459</v>
      </c>
      <c r="H1650" s="2" t="s">
        <v>2422</v>
      </c>
      <c r="I1650" s="2" t="s">
        <v>33</v>
      </c>
      <c r="J1650" s="2" t="s">
        <v>2423</v>
      </c>
      <c r="K1650" s="2" t="s">
        <v>249</v>
      </c>
      <c r="L1650" s="2" t="s">
        <v>2424</v>
      </c>
      <c r="M1650" s="2">
        <v>177.855549</v>
      </c>
      <c r="N1650" s="2">
        <v>-17.510061</v>
      </c>
    </row>
    <row r="1651" spans="1:14">
      <c r="A1651" s="2" t="s">
        <v>97</v>
      </c>
      <c r="B1651" s="2" t="s">
        <v>5471</v>
      </c>
      <c r="C1651" s="2" t="s">
        <v>5472</v>
      </c>
      <c r="D1651" s="2" t="s">
        <v>2408</v>
      </c>
      <c r="E1651" s="2" t="s">
        <v>553</v>
      </c>
      <c r="F1651" s="2" t="s">
        <v>660</v>
      </c>
      <c r="G1651" s="2" t="s">
        <v>5462</v>
      </c>
      <c r="H1651" s="2" t="s">
        <v>2422</v>
      </c>
      <c r="I1651" s="2" t="s">
        <v>33</v>
      </c>
      <c r="J1651" s="2" t="s">
        <v>2423</v>
      </c>
      <c r="K1651" s="2" t="s">
        <v>249</v>
      </c>
      <c r="L1651" s="2" t="s">
        <v>2424</v>
      </c>
      <c r="M1651" s="2">
        <v>177.92828700000001</v>
      </c>
      <c r="N1651" s="2">
        <v>-17.644397999999999</v>
      </c>
    </row>
    <row r="1652" spans="1:14">
      <c r="A1652" s="2" t="s">
        <v>97</v>
      </c>
      <c r="B1652" s="2" t="s">
        <v>5473</v>
      </c>
      <c r="C1652" s="2" t="s">
        <v>5474</v>
      </c>
      <c r="D1652" s="2" t="s">
        <v>2427</v>
      </c>
      <c r="E1652" s="2" t="s">
        <v>553</v>
      </c>
      <c r="F1652" s="2" t="s">
        <v>660</v>
      </c>
      <c r="G1652" s="2" t="s">
        <v>5462</v>
      </c>
      <c r="H1652" s="2" t="s">
        <v>2422</v>
      </c>
      <c r="I1652" s="2" t="s">
        <v>33</v>
      </c>
      <c r="J1652" s="2" t="s">
        <v>2423</v>
      </c>
      <c r="K1652" s="2" t="s">
        <v>249</v>
      </c>
      <c r="L1652" s="2" t="s">
        <v>2424</v>
      </c>
      <c r="M1652" s="2">
        <v>177.93049300000001</v>
      </c>
      <c r="N1652" s="2">
        <v>-17.650632000000002</v>
      </c>
    </row>
    <row r="1653" spans="1:14">
      <c r="A1653" s="2" t="s">
        <v>97</v>
      </c>
      <c r="B1653" s="2" t="s">
        <v>5475</v>
      </c>
      <c r="C1653" s="2" t="s">
        <v>5476</v>
      </c>
      <c r="D1653" s="2" t="s">
        <v>2427</v>
      </c>
      <c r="E1653" s="2" t="s">
        <v>553</v>
      </c>
      <c r="F1653" s="2" t="s">
        <v>97</v>
      </c>
      <c r="G1653" s="2" t="s">
        <v>5459</v>
      </c>
      <c r="H1653" s="2" t="s">
        <v>2422</v>
      </c>
      <c r="I1653" s="2" t="s">
        <v>33</v>
      </c>
      <c r="J1653" s="2" t="s">
        <v>2423</v>
      </c>
      <c r="K1653" s="2" t="s">
        <v>249</v>
      </c>
      <c r="L1653" s="2" t="s">
        <v>2424</v>
      </c>
      <c r="M1653" s="2">
        <v>177.860997</v>
      </c>
      <c r="N1653" s="2">
        <v>-17.517900999999998</v>
      </c>
    </row>
    <row r="1654" spans="1:14">
      <c r="A1654" s="2" t="s">
        <v>97</v>
      </c>
      <c r="B1654" s="2" t="s">
        <v>5477</v>
      </c>
      <c r="C1654" s="2" t="s">
        <v>5478</v>
      </c>
      <c r="D1654" s="2" t="s">
        <v>2427</v>
      </c>
      <c r="E1654" s="2" t="s">
        <v>553</v>
      </c>
      <c r="F1654" s="2" t="s">
        <v>97</v>
      </c>
      <c r="G1654" s="2" t="s">
        <v>5459</v>
      </c>
      <c r="H1654" s="2" t="s">
        <v>2422</v>
      </c>
      <c r="I1654" s="2" t="s">
        <v>33</v>
      </c>
      <c r="J1654" s="2" t="s">
        <v>2423</v>
      </c>
      <c r="K1654" s="2" t="s">
        <v>249</v>
      </c>
      <c r="L1654" s="2" t="s">
        <v>2424</v>
      </c>
      <c r="M1654" s="2">
        <v>177.861752</v>
      </c>
      <c r="N1654" s="2">
        <v>-17.498055999999998</v>
      </c>
    </row>
    <row r="1655" spans="1:14">
      <c r="A1655" s="2" t="s">
        <v>97</v>
      </c>
      <c r="B1655" s="2" t="s">
        <v>122</v>
      </c>
      <c r="C1655" s="2" t="s">
        <v>5479</v>
      </c>
      <c r="D1655" s="2" t="s">
        <v>2427</v>
      </c>
      <c r="E1655" s="2" t="s">
        <v>553</v>
      </c>
      <c r="F1655" s="2" t="s">
        <v>660</v>
      </c>
      <c r="G1655" s="2" t="s">
        <v>5462</v>
      </c>
      <c r="H1655" s="2" t="s">
        <v>2422</v>
      </c>
      <c r="I1655" s="2" t="s">
        <v>33</v>
      </c>
      <c r="J1655" s="2" t="s">
        <v>2423</v>
      </c>
      <c r="K1655" s="2" t="s">
        <v>249</v>
      </c>
      <c r="L1655" s="2" t="s">
        <v>2424</v>
      </c>
      <c r="M1655" s="2">
        <v>177.92019400000001</v>
      </c>
      <c r="N1655" s="2">
        <v>-17.712443</v>
      </c>
    </row>
    <row r="1656" spans="1:14">
      <c r="A1656" s="2" t="s">
        <v>97</v>
      </c>
      <c r="B1656" s="2" t="s">
        <v>4574</v>
      </c>
      <c r="C1656" s="2" t="s">
        <v>5480</v>
      </c>
      <c r="D1656" s="2" t="s">
        <v>2427</v>
      </c>
      <c r="E1656" s="2" t="s">
        <v>553</v>
      </c>
      <c r="F1656" s="2" t="s">
        <v>660</v>
      </c>
      <c r="G1656" s="2" t="s">
        <v>5462</v>
      </c>
      <c r="H1656" s="2" t="s">
        <v>2422</v>
      </c>
      <c r="I1656" s="2" t="s">
        <v>33</v>
      </c>
      <c r="J1656" s="2" t="s">
        <v>2423</v>
      </c>
      <c r="K1656" s="2" t="s">
        <v>249</v>
      </c>
      <c r="L1656" s="2" t="s">
        <v>2424</v>
      </c>
      <c r="M1656" s="2">
        <v>177.92085700000001</v>
      </c>
      <c r="N1656" s="2">
        <v>-17.655237</v>
      </c>
    </row>
    <row r="1657" spans="1:14">
      <c r="A1657" s="2" t="s">
        <v>97</v>
      </c>
      <c r="B1657" s="2" t="s">
        <v>5481</v>
      </c>
      <c r="C1657" s="2" t="s">
        <v>5482</v>
      </c>
      <c r="D1657" s="2" t="s">
        <v>2427</v>
      </c>
      <c r="E1657" s="2" t="s">
        <v>553</v>
      </c>
      <c r="F1657" s="2" t="s">
        <v>97</v>
      </c>
      <c r="G1657" s="2" t="s">
        <v>5459</v>
      </c>
      <c r="H1657" s="2" t="s">
        <v>2422</v>
      </c>
      <c r="I1657" s="2" t="s">
        <v>33</v>
      </c>
      <c r="J1657" s="2" t="s">
        <v>2423</v>
      </c>
      <c r="K1657" s="2" t="s">
        <v>249</v>
      </c>
      <c r="L1657" s="2" t="s">
        <v>2424</v>
      </c>
      <c r="M1657" s="2">
        <v>177.859162</v>
      </c>
      <c r="N1657" s="2">
        <v>-17.492425999999998</v>
      </c>
    </row>
    <row r="1658" spans="1:14">
      <c r="A1658" s="2" t="s">
        <v>97</v>
      </c>
      <c r="B1658" s="2" t="s">
        <v>128</v>
      </c>
      <c r="C1658" s="2" t="s">
        <v>5483</v>
      </c>
      <c r="D1658" s="2" t="s">
        <v>2427</v>
      </c>
      <c r="E1658" s="2" t="s">
        <v>553</v>
      </c>
      <c r="F1658" s="2" t="s">
        <v>97</v>
      </c>
      <c r="G1658" s="2" t="s">
        <v>5459</v>
      </c>
      <c r="H1658" s="2" t="s">
        <v>2422</v>
      </c>
      <c r="I1658" s="2" t="s">
        <v>33</v>
      </c>
      <c r="J1658" s="2" t="s">
        <v>2423</v>
      </c>
      <c r="K1658" s="2" t="s">
        <v>249</v>
      </c>
      <c r="L1658" s="2" t="s">
        <v>2424</v>
      </c>
      <c r="M1658" s="2">
        <v>177.87359900000001</v>
      </c>
      <c r="N1658" s="2">
        <v>-17.439834999999999</v>
      </c>
    </row>
    <row r="1659" spans="1:14">
      <c r="A1659" s="2" t="s">
        <v>97</v>
      </c>
      <c r="B1659" s="2" t="s">
        <v>5484</v>
      </c>
      <c r="C1659" s="2" t="s">
        <v>5485</v>
      </c>
      <c r="D1659" s="2" t="s">
        <v>2427</v>
      </c>
      <c r="E1659" s="2" t="s">
        <v>553</v>
      </c>
      <c r="F1659" s="2" t="s">
        <v>660</v>
      </c>
      <c r="G1659" s="2" t="s">
        <v>5462</v>
      </c>
      <c r="H1659" s="2" t="s">
        <v>2422</v>
      </c>
      <c r="I1659" s="2" t="s">
        <v>33</v>
      </c>
      <c r="J1659" s="2" t="s">
        <v>2423</v>
      </c>
      <c r="K1659" s="2" t="s">
        <v>249</v>
      </c>
      <c r="L1659" s="2" t="s">
        <v>2424</v>
      </c>
      <c r="M1659" s="2">
        <v>177.98227800000001</v>
      </c>
      <c r="N1659" s="2">
        <v>-17.631627000000002</v>
      </c>
    </row>
    <row r="1660" spans="1:14">
      <c r="A1660" s="2" t="s">
        <v>97</v>
      </c>
      <c r="B1660" s="2" t="s">
        <v>5486</v>
      </c>
      <c r="C1660" s="2" t="s">
        <v>5487</v>
      </c>
      <c r="D1660" s="2" t="s">
        <v>2408</v>
      </c>
      <c r="E1660" s="2" t="s">
        <v>553</v>
      </c>
      <c r="F1660" s="2" t="s">
        <v>660</v>
      </c>
      <c r="G1660" s="2" t="s">
        <v>5462</v>
      </c>
      <c r="H1660" s="2" t="s">
        <v>2422</v>
      </c>
      <c r="I1660" s="2" t="s">
        <v>33</v>
      </c>
      <c r="J1660" s="2" t="s">
        <v>2423</v>
      </c>
      <c r="K1660" s="2" t="s">
        <v>249</v>
      </c>
      <c r="L1660" s="2" t="s">
        <v>2424</v>
      </c>
      <c r="M1660" s="2">
        <v>177.97093599999999</v>
      </c>
      <c r="N1660" s="2">
        <v>-17.611886999999999</v>
      </c>
    </row>
    <row r="1661" spans="1:14">
      <c r="A1661" s="2" t="s">
        <v>97</v>
      </c>
      <c r="B1661" s="2" t="s">
        <v>5488</v>
      </c>
      <c r="C1661" s="2" t="s">
        <v>5489</v>
      </c>
      <c r="D1661" s="2" t="s">
        <v>2408</v>
      </c>
      <c r="E1661" s="2" t="s">
        <v>553</v>
      </c>
      <c r="F1661" s="2" t="s">
        <v>660</v>
      </c>
      <c r="G1661" s="2" t="s">
        <v>5462</v>
      </c>
      <c r="H1661" s="2" t="s">
        <v>2422</v>
      </c>
      <c r="I1661" s="2" t="s">
        <v>33</v>
      </c>
      <c r="J1661" s="2" t="s">
        <v>2423</v>
      </c>
      <c r="K1661" s="2" t="s">
        <v>249</v>
      </c>
      <c r="L1661" s="2" t="s">
        <v>2424</v>
      </c>
      <c r="M1661" s="2">
        <v>177.96215100000001</v>
      </c>
      <c r="N1661" s="2">
        <v>-17.567245</v>
      </c>
    </row>
    <row r="1662" spans="1:14">
      <c r="A1662" s="2" t="s">
        <v>97</v>
      </c>
      <c r="B1662" s="2" t="s">
        <v>210</v>
      </c>
      <c r="C1662" s="2" t="s">
        <v>5490</v>
      </c>
      <c r="D1662" s="2" t="s">
        <v>2408</v>
      </c>
      <c r="E1662" s="2" t="s">
        <v>553</v>
      </c>
      <c r="F1662" s="2" t="s">
        <v>97</v>
      </c>
      <c r="G1662" s="2" t="s">
        <v>5459</v>
      </c>
      <c r="H1662" s="2" t="s">
        <v>2422</v>
      </c>
      <c r="I1662" s="2" t="s">
        <v>33</v>
      </c>
      <c r="J1662" s="2" t="s">
        <v>2423</v>
      </c>
      <c r="K1662" s="2" t="s">
        <v>249</v>
      </c>
      <c r="L1662" s="2" t="s">
        <v>2424</v>
      </c>
      <c r="M1662" s="2">
        <v>177.89857000000001</v>
      </c>
      <c r="N1662" s="2">
        <v>-17.545218999999999</v>
      </c>
    </row>
    <row r="1663" spans="1:14">
      <c r="A1663" s="2" t="s">
        <v>97</v>
      </c>
      <c r="B1663" s="2" t="s">
        <v>5491</v>
      </c>
      <c r="C1663" s="2" t="s">
        <v>5492</v>
      </c>
      <c r="D1663" s="2" t="s">
        <v>2408</v>
      </c>
      <c r="E1663" s="2" t="s">
        <v>553</v>
      </c>
      <c r="F1663" s="2" t="s">
        <v>660</v>
      </c>
      <c r="G1663" s="2" t="s">
        <v>5462</v>
      </c>
      <c r="H1663" s="2" t="s">
        <v>2422</v>
      </c>
      <c r="I1663" s="2" t="s">
        <v>33</v>
      </c>
      <c r="J1663" s="2" t="s">
        <v>2423</v>
      </c>
      <c r="K1663" s="2" t="s">
        <v>249</v>
      </c>
      <c r="L1663" s="2" t="s">
        <v>2424</v>
      </c>
      <c r="M1663" s="2">
        <v>177.926851</v>
      </c>
      <c r="N1663" s="2">
        <v>-17.684449000000001</v>
      </c>
    </row>
    <row r="1664" spans="1:14">
      <c r="A1664" s="2" t="s">
        <v>97</v>
      </c>
      <c r="B1664" s="2" t="s">
        <v>5493</v>
      </c>
      <c r="C1664" s="2" t="s">
        <v>5494</v>
      </c>
      <c r="D1664" s="2" t="s">
        <v>2408</v>
      </c>
      <c r="E1664" s="2" t="s">
        <v>553</v>
      </c>
      <c r="F1664" s="2" t="s">
        <v>660</v>
      </c>
      <c r="G1664" s="2" t="s">
        <v>5462</v>
      </c>
      <c r="H1664" s="2" t="s">
        <v>2422</v>
      </c>
      <c r="I1664" s="2" t="s">
        <v>33</v>
      </c>
      <c r="J1664" s="2" t="s">
        <v>2423</v>
      </c>
      <c r="K1664" s="2" t="s">
        <v>249</v>
      </c>
      <c r="L1664" s="2" t="s">
        <v>2424</v>
      </c>
      <c r="M1664" s="2">
        <v>177.93564799999999</v>
      </c>
      <c r="N1664" s="2">
        <v>-17.628996000000001</v>
      </c>
    </row>
    <row r="1665" spans="1:14">
      <c r="A1665" s="2" t="s">
        <v>97</v>
      </c>
      <c r="B1665" s="2" t="s">
        <v>5495</v>
      </c>
      <c r="C1665" s="2" t="s">
        <v>5496</v>
      </c>
      <c r="D1665" s="2" t="s">
        <v>2427</v>
      </c>
      <c r="E1665" s="2" t="s">
        <v>553</v>
      </c>
      <c r="F1665" s="2" t="s">
        <v>660</v>
      </c>
      <c r="G1665" s="2" t="s">
        <v>5462</v>
      </c>
      <c r="H1665" s="2" t="s">
        <v>2422</v>
      </c>
      <c r="I1665" s="2" t="s">
        <v>33</v>
      </c>
      <c r="J1665" s="2" t="s">
        <v>2423</v>
      </c>
      <c r="K1665" s="2" t="s">
        <v>249</v>
      </c>
      <c r="L1665" s="2" t="s">
        <v>2424</v>
      </c>
      <c r="M1665" s="2">
        <v>177.927863</v>
      </c>
      <c r="N1665" s="2">
        <v>-17.708553999999999</v>
      </c>
    </row>
    <row r="1666" spans="1:14">
      <c r="A1666" s="2" t="s">
        <v>97</v>
      </c>
      <c r="B1666" s="2" t="s">
        <v>162</v>
      </c>
      <c r="C1666" s="2" t="s">
        <v>5497</v>
      </c>
      <c r="D1666" s="2" t="s">
        <v>2427</v>
      </c>
      <c r="E1666" s="2" t="s">
        <v>553</v>
      </c>
      <c r="F1666" s="2" t="s">
        <v>97</v>
      </c>
      <c r="G1666" s="2" t="s">
        <v>5459</v>
      </c>
      <c r="H1666" s="2" t="s">
        <v>2422</v>
      </c>
      <c r="I1666" s="2" t="s">
        <v>33</v>
      </c>
      <c r="J1666" s="2" t="s">
        <v>2423</v>
      </c>
      <c r="K1666" s="2" t="s">
        <v>249</v>
      </c>
      <c r="L1666" s="2" t="s">
        <v>2424</v>
      </c>
      <c r="M1666" s="2">
        <v>177.85468900000001</v>
      </c>
      <c r="N1666" s="2">
        <v>-17.528618000000002</v>
      </c>
    </row>
    <row r="1667" spans="1:14">
      <c r="A1667" s="2" t="s">
        <v>97</v>
      </c>
      <c r="B1667" s="2" t="s">
        <v>219</v>
      </c>
      <c r="C1667" s="2" t="s">
        <v>5498</v>
      </c>
      <c r="D1667" s="2" t="s">
        <v>2427</v>
      </c>
      <c r="E1667" s="2" t="s">
        <v>553</v>
      </c>
      <c r="F1667" s="2" t="s">
        <v>97</v>
      </c>
      <c r="G1667" s="2" t="s">
        <v>5459</v>
      </c>
      <c r="H1667" s="2" t="s">
        <v>2422</v>
      </c>
      <c r="I1667" s="2" t="s">
        <v>33</v>
      </c>
      <c r="J1667" s="2" t="s">
        <v>2423</v>
      </c>
      <c r="K1667" s="2" t="s">
        <v>249</v>
      </c>
      <c r="L1667" s="2" t="s">
        <v>2424</v>
      </c>
      <c r="M1667" s="2">
        <v>177.89460500000001</v>
      </c>
      <c r="N1667" s="2">
        <v>-17.507496</v>
      </c>
    </row>
    <row r="1668" spans="1:14">
      <c r="A1668" s="2" t="s">
        <v>97</v>
      </c>
      <c r="B1668" s="2" t="s">
        <v>3456</v>
      </c>
      <c r="C1668" s="2" t="s">
        <v>5499</v>
      </c>
      <c r="D1668" s="2" t="s">
        <v>2408</v>
      </c>
      <c r="E1668" s="2" t="s">
        <v>553</v>
      </c>
      <c r="F1668" s="2" t="s">
        <v>660</v>
      </c>
      <c r="G1668" s="2" t="s">
        <v>5462</v>
      </c>
      <c r="H1668" s="2" t="s">
        <v>2422</v>
      </c>
      <c r="I1668" s="2" t="s">
        <v>33</v>
      </c>
      <c r="J1668" s="2" t="s">
        <v>2423</v>
      </c>
      <c r="K1668" s="2" t="s">
        <v>249</v>
      </c>
      <c r="L1668" s="2" t="s">
        <v>2424</v>
      </c>
      <c r="M1668" s="2">
        <v>177.98638</v>
      </c>
      <c r="N1668" s="2">
        <v>-17.619494</v>
      </c>
    </row>
    <row r="1669" spans="1:14">
      <c r="A1669" s="2" t="s">
        <v>97</v>
      </c>
      <c r="B1669" s="2" t="s">
        <v>2505</v>
      </c>
      <c r="C1669" s="2" t="s">
        <v>5500</v>
      </c>
      <c r="D1669" s="2" t="s">
        <v>2408</v>
      </c>
      <c r="E1669" s="2" t="s">
        <v>553</v>
      </c>
      <c r="F1669" s="2" t="s">
        <v>655</v>
      </c>
      <c r="G1669" s="2" t="s">
        <v>5501</v>
      </c>
      <c r="H1669" s="2" t="s">
        <v>2422</v>
      </c>
      <c r="I1669" s="2" t="s">
        <v>33</v>
      </c>
      <c r="J1669" s="2" t="s">
        <v>2423</v>
      </c>
      <c r="K1669" s="2" t="s">
        <v>249</v>
      </c>
      <c r="L1669" s="2" t="s">
        <v>2424</v>
      </c>
      <c r="M1669" s="2">
        <v>177.812544</v>
      </c>
      <c r="N1669" s="2">
        <v>-17.659421999999999</v>
      </c>
    </row>
    <row r="1670" spans="1:14">
      <c r="A1670" s="2" t="s">
        <v>97</v>
      </c>
      <c r="B1670" s="2" t="s">
        <v>222</v>
      </c>
      <c r="C1670" s="2" t="s">
        <v>5502</v>
      </c>
      <c r="D1670" s="2" t="s">
        <v>2408</v>
      </c>
      <c r="E1670" s="2" t="s">
        <v>553</v>
      </c>
      <c r="F1670" s="2" t="s">
        <v>97</v>
      </c>
      <c r="G1670" s="2" t="s">
        <v>5459</v>
      </c>
      <c r="H1670" s="2" t="s">
        <v>2422</v>
      </c>
      <c r="I1670" s="2" t="s">
        <v>33</v>
      </c>
      <c r="J1670" s="2" t="s">
        <v>2423</v>
      </c>
      <c r="K1670" s="2" t="s">
        <v>249</v>
      </c>
      <c r="L1670" s="2" t="s">
        <v>2424</v>
      </c>
      <c r="M1670" s="2">
        <v>177.940652</v>
      </c>
      <c r="N1670" s="2">
        <v>-17.433916</v>
      </c>
    </row>
    <row r="1671" spans="1:14">
      <c r="A1671" s="2" t="s">
        <v>97</v>
      </c>
      <c r="B1671" s="2" t="s">
        <v>97</v>
      </c>
      <c r="C1671" s="2" t="s">
        <v>5503</v>
      </c>
      <c r="D1671" s="2" t="s">
        <v>2408</v>
      </c>
      <c r="E1671" s="2" t="s">
        <v>553</v>
      </c>
      <c r="F1671" s="2" t="s">
        <v>97</v>
      </c>
      <c r="G1671" s="2" t="s">
        <v>5459</v>
      </c>
      <c r="H1671" s="2" t="s">
        <v>2422</v>
      </c>
      <c r="I1671" s="2" t="s">
        <v>33</v>
      </c>
      <c r="J1671" s="2" t="s">
        <v>2423</v>
      </c>
      <c r="K1671" s="2" t="s">
        <v>249</v>
      </c>
      <c r="L1671" s="2" t="s">
        <v>2424</v>
      </c>
      <c r="M1671" s="2">
        <v>177.86418699999999</v>
      </c>
      <c r="N1671" s="2">
        <v>-17.441526</v>
      </c>
    </row>
    <row r="1672" spans="1:14">
      <c r="A1672" s="2" t="s">
        <v>97</v>
      </c>
      <c r="B1672" s="2" t="s">
        <v>4456</v>
      </c>
      <c r="C1672" s="2" t="s">
        <v>5504</v>
      </c>
      <c r="D1672" s="2" t="s">
        <v>2427</v>
      </c>
      <c r="E1672" s="2" t="s">
        <v>553</v>
      </c>
      <c r="F1672" s="2" t="s">
        <v>97</v>
      </c>
      <c r="G1672" s="2" t="s">
        <v>5459</v>
      </c>
      <c r="H1672" s="2" t="s">
        <v>2422</v>
      </c>
      <c r="I1672" s="2" t="s">
        <v>33</v>
      </c>
      <c r="J1672" s="2" t="s">
        <v>2423</v>
      </c>
      <c r="K1672" s="2" t="s">
        <v>249</v>
      </c>
      <c r="L1672" s="2" t="s">
        <v>2424</v>
      </c>
      <c r="M1672" s="2">
        <v>177.871036</v>
      </c>
      <c r="N1672" s="2">
        <v>-17.431215000000002</v>
      </c>
    </row>
    <row r="1673" spans="1:14">
      <c r="A1673" s="2" t="s">
        <v>97</v>
      </c>
      <c r="B1673" s="2" t="s">
        <v>5505</v>
      </c>
      <c r="C1673" s="2" t="s">
        <v>5506</v>
      </c>
      <c r="D1673" s="2" t="s">
        <v>2427</v>
      </c>
      <c r="E1673" s="2" t="s">
        <v>553</v>
      </c>
      <c r="F1673" s="2" t="s">
        <v>660</v>
      </c>
      <c r="G1673" s="2" t="s">
        <v>5462</v>
      </c>
      <c r="H1673" s="2" t="s">
        <v>2422</v>
      </c>
      <c r="I1673" s="2" t="s">
        <v>33</v>
      </c>
      <c r="J1673" s="2" t="s">
        <v>2423</v>
      </c>
      <c r="K1673" s="2" t="s">
        <v>249</v>
      </c>
      <c r="L1673" s="2" t="s">
        <v>2424</v>
      </c>
      <c r="M1673" s="2">
        <v>177.964631</v>
      </c>
      <c r="N1673" s="2">
        <v>-17.590212000000001</v>
      </c>
    </row>
    <row r="1674" spans="1:14">
      <c r="A1674" s="2" t="s">
        <v>97</v>
      </c>
      <c r="B1674" s="2" t="s">
        <v>5507</v>
      </c>
      <c r="C1674" s="2" t="s">
        <v>5508</v>
      </c>
      <c r="D1674" s="2" t="s">
        <v>2427</v>
      </c>
      <c r="E1674" s="2" t="s">
        <v>553</v>
      </c>
      <c r="F1674" s="2" t="s">
        <v>97</v>
      </c>
      <c r="G1674" s="2" t="s">
        <v>5459</v>
      </c>
      <c r="H1674" s="2" t="s">
        <v>2422</v>
      </c>
      <c r="I1674" s="2" t="s">
        <v>33</v>
      </c>
      <c r="J1674" s="2" t="s">
        <v>2423</v>
      </c>
      <c r="K1674" s="2" t="s">
        <v>249</v>
      </c>
      <c r="L1674" s="2" t="s">
        <v>2424</v>
      </c>
      <c r="M1674" s="2">
        <v>177.74816000000001</v>
      </c>
      <c r="N1674" s="2">
        <v>-17.448508</v>
      </c>
    </row>
    <row r="1675" spans="1:14">
      <c r="A1675" s="2" t="s">
        <v>97</v>
      </c>
      <c r="B1675" s="2" t="s">
        <v>5509</v>
      </c>
      <c r="C1675" s="2" t="s">
        <v>5510</v>
      </c>
      <c r="D1675" s="2" t="s">
        <v>2408</v>
      </c>
      <c r="E1675" s="2" t="s">
        <v>553</v>
      </c>
      <c r="F1675" s="2" t="s">
        <v>660</v>
      </c>
      <c r="G1675" s="2" t="s">
        <v>5462</v>
      </c>
      <c r="H1675" s="2" t="s">
        <v>2422</v>
      </c>
      <c r="I1675" s="2" t="s">
        <v>33</v>
      </c>
      <c r="J1675" s="2" t="s">
        <v>2423</v>
      </c>
      <c r="K1675" s="2" t="s">
        <v>249</v>
      </c>
      <c r="L1675" s="2" t="s">
        <v>2424</v>
      </c>
      <c r="M1675" s="2">
        <v>177.914267</v>
      </c>
      <c r="N1675" s="2">
        <v>-17.69595</v>
      </c>
    </row>
    <row r="1676" spans="1:14">
      <c r="A1676" s="2" t="s">
        <v>97</v>
      </c>
      <c r="B1676" s="2" t="s">
        <v>230</v>
      </c>
      <c r="C1676" s="2" t="s">
        <v>5511</v>
      </c>
      <c r="D1676" s="2" t="s">
        <v>2427</v>
      </c>
      <c r="E1676" s="2" t="s">
        <v>553</v>
      </c>
      <c r="F1676" s="2" t="s">
        <v>97</v>
      </c>
      <c r="G1676" s="2" t="s">
        <v>5459</v>
      </c>
      <c r="H1676" s="2" t="s">
        <v>2422</v>
      </c>
      <c r="I1676" s="2" t="s">
        <v>33</v>
      </c>
      <c r="J1676" s="2" t="s">
        <v>2423</v>
      </c>
      <c r="K1676" s="2" t="s">
        <v>249</v>
      </c>
      <c r="L1676" s="2" t="s">
        <v>2424</v>
      </c>
      <c r="M1676" s="2">
        <v>177.843514</v>
      </c>
      <c r="N1676" s="2">
        <v>-17.510918</v>
      </c>
    </row>
    <row r="1677" spans="1:14">
      <c r="A1677" s="2" t="s">
        <v>97</v>
      </c>
      <c r="B1677" s="2" t="s">
        <v>5512</v>
      </c>
      <c r="C1677" s="2" t="s">
        <v>5513</v>
      </c>
      <c r="D1677" s="2" t="s">
        <v>2408</v>
      </c>
      <c r="E1677" s="2" t="s">
        <v>553</v>
      </c>
      <c r="F1677" s="2" t="s">
        <v>660</v>
      </c>
      <c r="G1677" s="2" t="s">
        <v>5462</v>
      </c>
      <c r="H1677" s="2" t="s">
        <v>2422</v>
      </c>
      <c r="I1677" s="2" t="s">
        <v>33</v>
      </c>
      <c r="J1677" s="2" t="s">
        <v>2423</v>
      </c>
      <c r="K1677" s="2" t="s">
        <v>249</v>
      </c>
      <c r="L1677" s="2" t="s">
        <v>2424</v>
      </c>
      <c r="M1677" s="2">
        <v>177.93824499999999</v>
      </c>
      <c r="N1677" s="2">
        <v>-17.544784</v>
      </c>
    </row>
    <row r="1678" spans="1:14">
      <c r="A1678" s="2" t="s">
        <v>97</v>
      </c>
      <c r="B1678" s="2" t="s">
        <v>5514</v>
      </c>
      <c r="C1678" s="2" t="s">
        <v>5515</v>
      </c>
      <c r="D1678" s="2" t="s">
        <v>2427</v>
      </c>
      <c r="E1678" s="2" t="s">
        <v>553</v>
      </c>
      <c r="F1678" s="2" t="s">
        <v>660</v>
      </c>
      <c r="G1678" s="2" t="s">
        <v>5462</v>
      </c>
      <c r="H1678" s="2" t="s">
        <v>2422</v>
      </c>
      <c r="I1678" s="2" t="s">
        <v>33</v>
      </c>
      <c r="J1678" s="2" t="s">
        <v>2423</v>
      </c>
      <c r="K1678" s="2" t="s">
        <v>249</v>
      </c>
      <c r="L1678" s="2" t="s">
        <v>2424</v>
      </c>
      <c r="M1678" s="2">
        <v>177.98718199999999</v>
      </c>
      <c r="N1678" s="2">
        <v>-17.656379999999999</v>
      </c>
    </row>
    <row r="1679" spans="1:14">
      <c r="A1679" s="2" t="s">
        <v>97</v>
      </c>
      <c r="B1679" s="2" t="s">
        <v>5516</v>
      </c>
      <c r="C1679" s="2" t="s">
        <v>5517</v>
      </c>
      <c r="D1679" s="2" t="s">
        <v>2427</v>
      </c>
      <c r="E1679" s="2" t="s">
        <v>553</v>
      </c>
      <c r="F1679" s="2" t="s">
        <v>97</v>
      </c>
      <c r="G1679" s="2" t="s">
        <v>5459</v>
      </c>
      <c r="H1679" s="2" t="s">
        <v>2422</v>
      </c>
      <c r="I1679" s="2" t="s">
        <v>33</v>
      </c>
      <c r="J1679" s="2" t="s">
        <v>2423</v>
      </c>
      <c r="K1679" s="2" t="s">
        <v>249</v>
      </c>
      <c r="L1679" s="2" t="s">
        <v>2424</v>
      </c>
      <c r="M1679" s="2">
        <v>177.87482700000001</v>
      </c>
      <c r="N1679" s="2">
        <v>-17.459883999999999</v>
      </c>
    </row>
    <row r="1680" spans="1:14">
      <c r="A1680" s="2" t="s">
        <v>97</v>
      </c>
      <c r="B1680" s="2" t="s">
        <v>3564</v>
      </c>
      <c r="C1680" s="2" t="s">
        <v>5518</v>
      </c>
      <c r="D1680" s="2" t="s">
        <v>2427</v>
      </c>
      <c r="E1680" s="2" t="s">
        <v>553</v>
      </c>
      <c r="F1680" s="2" t="s">
        <v>129</v>
      </c>
      <c r="G1680" s="2" t="s">
        <v>3482</v>
      </c>
      <c r="H1680" s="2" t="s">
        <v>2422</v>
      </c>
      <c r="I1680" s="2" t="s">
        <v>33</v>
      </c>
      <c r="J1680" s="2" t="s">
        <v>2423</v>
      </c>
      <c r="K1680" s="2" t="s">
        <v>249</v>
      </c>
      <c r="L1680" s="2" t="s">
        <v>2424</v>
      </c>
      <c r="M1680" s="2">
        <v>177.80114699999999</v>
      </c>
      <c r="N1680" s="2">
        <v>-17.656334999999999</v>
      </c>
    </row>
    <row r="1681" spans="1:14">
      <c r="A1681" s="2" t="s">
        <v>9</v>
      </c>
      <c r="B1681" s="2" t="s">
        <v>3777</v>
      </c>
      <c r="C1681" s="2" t="s">
        <v>5519</v>
      </c>
      <c r="D1681" s="2" t="s">
        <v>2427</v>
      </c>
      <c r="E1681" s="2" t="s">
        <v>592</v>
      </c>
      <c r="F1681" s="2" t="s">
        <v>9</v>
      </c>
      <c r="G1681" s="2" t="s">
        <v>5520</v>
      </c>
      <c r="H1681" s="2" t="s">
        <v>26</v>
      </c>
      <c r="I1681" s="2" t="s">
        <v>26</v>
      </c>
      <c r="J1681" s="2" t="s">
        <v>3754</v>
      </c>
      <c r="K1681" s="2" t="s">
        <v>243</v>
      </c>
      <c r="L1681" s="2" t="s">
        <v>2549</v>
      </c>
      <c r="M1681" s="2">
        <v>178.14131800000001</v>
      </c>
      <c r="N1681" s="2">
        <v>-19.117699999999999</v>
      </c>
    </row>
    <row r="1682" spans="1:14">
      <c r="A1682" s="2" t="s">
        <v>9</v>
      </c>
      <c r="B1682" s="2" t="s">
        <v>5521</v>
      </c>
      <c r="C1682" s="2" t="s">
        <v>5522</v>
      </c>
      <c r="D1682" s="2" t="s">
        <v>2427</v>
      </c>
      <c r="E1682" s="2" t="s">
        <v>592</v>
      </c>
      <c r="F1682" s="2" t="s">
        <v>657</v>
      </c>
      <c r="G1682" s="2" t="s">
        <v>5523</v>
      </c>
      <c r="H1682" s="2" t="s">
        <v>26</v>
      </c>
      <c r="I1682" s="2" t="s">
        <v>26</v>
      </c>
      <c r="J1682" s="2" t="s">
        <v>3754</v>
      </c>
      <c r="K1682" s="2" t="s">
        <v>243</v>
      </c>
      <c r="L1682" s="2" t="s">
        <v>2549</v>
      </c>
      <c r="M1682" s="2">
        <v>178.06669400000001</v>
      </c>
      <c r="N1682" s="2">
        <v>-19.161263000000002</v>
      </c>
    </row>
    <row r="1683" spans="1:14">
      <c r="A1683" s="2" t="s">
        <v>9</v>
      </c>
      <c r="B1683" s="2" t="s">
        <v>153</v>
      </c>
      <c r="C1683" s="2" t="s">
        <v>5524</v>
      </c>
      <c r="D1683" s="2" t="s">
        <v>2427</v>
      </c>
      <c r="E1683" s="2" t="s">
        <v>592</v>
      </c>
      <c r="F1683" s="2" t="s">
        <v>659</v>
      </c>
      <c r="G1683" s="2" t="s">
        <v>5525</v>
      </c>
      <c r="H1683" s="2" t="s">
        <v>26</v>
      </c>
      <c r="I1683" s="2" t="s">
        <v>26</v>
      </c>
      <c r="J1683" s="2" t="s">
        <v>3754</v>
      </c>
      <c r="K1683" s="2" t="s">
        <v>243</v>
      </c>
      <c r="L1683" s="2" t="s">
        <v>2549</v>
      </c>
      <c r="M1683" s="2">
        <v>178.23625999999999</v>
      </c>
      <c r="N1683" s="2">
        <v>-18.974205999999999</v>
      </c>
    </row>
    <row r="1684" spans="1:14">
      <c r="A1684" s="2" t="s">
        <v>9</v>
      </c>
      <c r="B1684" s="2" t="s">
        <v>5526</v>
      </c>
      <c r="C1684" s="2" t="s">
        <v>5527</v>
      </c>
      <c r="D1684" s="2" t="s">
        <v>2427</v>
      </c>
      <c r="E1684" s="2" t="s">
        <v>592</v>
      </c>
      <c r="F1684" s="2" t="s">
        <v>659</v>
      </c>
      <c r="G1684" s="2" t="s">
        <v>5525</v>
      </c>
      <c r="H1684" s="2" t="s">
        <v>26</v>
      </c>
      <c r="I1684" s="2" t="s">
        <v>26</v>
      </c>
      <c r="J1684" s="2" t="s">
        <v>3754</v>
      </c>
      <c r="K1684" s="2" t="s">
        <v>243</v>
      </c>
      <c r="L1684" s="2" t="s">
        <v>2549</v>
      </c>
      <c r="M1684" s="2">
        <v>178.205758</v>
      </c>
      <c r="N1684" s="2">
        <v>-18.980288000000002</v>
      </c>
    </row>
    <row r="1685" spans="1:14">
      <c r="A1685" s="2" t="s">
        <v>9</v>
      </c>
      <c r="B1685" s="2" t="s">
        <v>3661</v>
      </c>
      <c r="C1685" s="2" t="s">
        <v>5528</v>
      </c>
      <c r="D1685" s="2" t="s">
        <v>2427</v>
      </c>
      <c r="E1685" s="2" t="s">
        <v>592</v>
      </c>
      <c r="F1685" s="2" t="s">
        <v>9</v>
      </c>
      <c r="G1685" s="2" t="s">
        <v>5520</v>
      </c>
      <c r="H1685" s="2" t="s">
        <v>26</v>
      </c>
      <c r="I1685" s="2" t="s">
        <v>26</v>
      </c>
      <c r="J1685" s="2" t="s">
        <v>3754</v>
      </c>
      <c r="K1685" s="2" t="s">
        <v>243</v>
      </c>
      <c r="L1685" s="2" t="s">
        <v>2549</v>
      </c>
      <c r="M1685" s="2">
        <v>178.15106599999999</v>
      </c>
      <c r="N1685" s="2">
        <v>-19.120837000000002</v>
      </c>
    </row>
    <row r="1686" spans="1:14">
      <c r="A1686" s="2" t="s">
        <v>9</v>
      </c>
      <c r="B1686" s="2" t="s">
        <v>5529</v>
      </c>
      <c r="C1686" s="2" t="s">
        <v>5530</v>
      </c>
      <c r="D1686" s="2" t="s">
        <v>2427</v>
      </c>
      <c r="E1686" s="2" t="s">
        <v>592</v>
      </c>
      <c r="F1686" s="2" t="s">
        <v>657</v>
      </c>
      <c r="G1686" s="2" t="s">
        <v>5523</v>
      </c>
      <c r="H1686" s="2" t="s">
        <v>26</v>
      </c>
      <c r="I1686" s="2" t="s">
        <v>26</v>
      </c>
      <c r="J1686" s="2" t="s">
        <v>3754</v>
      </c>
      <c r="K1686" s="2" t="s">
        <v>243</v>
      </c>
      <c r="L1686" s="2" t="s">
        <v>2549</v>
      </c>
      <c r="M1686" s="2">
        <v>178.132193</v>
      </c>
      <c r="N1686" s="2">
        <v>-19.130227000000001</v>
      </c>
    </row>
    <row r="1687" spans="1:14">
      <c r="A1687" s="2" t="s">
        <v>9</v>
      </c>
      <c r="B1687" s="2" t="s">
        <v>5531</v>
      </c>
      <c r="C1687" s="2" t="s">
        <v>5532</v>
      </c>
      <c r="D1687" s="2" t="s">
        <v>2427</v>
      </c>
      <c r="E1687" s="2" t="s">
        <v>592</v>
      </c>
      <c r="F1687" s="2" t="s">
        <v>659</v>
      </c>
      <c r="G1687" s="2" t="s">
        <v>5525</v>
      </c>
      <c r="H1687" s="2" t="s">
        <v>26</v>
      </c>
      <c r="I1687" s="2" t="s">
        <v>26</v>
      </c>
      <c r="J1687" s="2" t="s">
        <v>3754</v>
      </c>
      <c r="K1687" s="2" t="s">
        <v>243</v>
      </c>
      <c r="L1687" s="2" t="s">
        <v>2549</v>
      </c>
      <c r="M1687" s="2">
        <v>178.21054799999999</v>
      </c>
      <c r="N1687" s="2">
        <v>-18.977550000000001</v>
      </c>
    </row>
    <row r="1688" spans="1:14">
      <c r="A1688" s="2" t="s">
        <v>9</v>
      </c>
      <c r="B1688" s="2" t="s">
        <v>5533</v>
      </c>
      <c r="C1688" s="2" t="s">
        <v>5534</v>
      </c>
      <c r="D1688" s="2" t="s">
        <v>2427</v>
      </c>
      <c r="E1688" s="2" t="s">
        <v>592</v>
      </c>
      <c r="F1688" s="2" t="s">
        <v>659</v>
      </c>
      <c r="G1688" s="2" t="s">
        <v>5525</v>
      </c>
      <c r="H1688" s="2" t="s">
        <v>26</v>
      </c>
      <c r="I1688" s="2" t="s">
        <v>26</v>
      </c>
      <c r="J1688" s="2" t="s">
        <v>3754</v>
      </c>
      <c r="K1688" s="2" t="s">
        <v>243</v>
      </c>
      <c r="L1688" s="2" t="s">
        <v>2549</v>
      </c>
      <c r="M1688" s="2">
        <v>178.21383700000001</v>
      </c>
      <c r="N1688" s="2">
        <v>-18.969926000000001</v>
      </c>
    </row>
    <row r="1689" spans="1:14">
      <c r="A1689" s="2" t="s">
        <v>9</v>
      </c>
      <c r="B1689" s="2" t="s">
        <v>5535</v>
      </c>
      <c r="C1689" s="2" t="s">
        <v>5536</v>
      </c>
      <c r="D1689" s="2" t="s">
        <v>2427</v>
      </c>
      <c r="E1689" s="2" t="s">
        <v>592</v>
      </c>
      <c r="F1689" s="2" t="s">
        <v>659</v>
      </c>
      <c r="G1689" s="2" t="s">
        <v>5525</v>
      </c>
      <c r="H1689" s="2" t="s">
        <v>26</v>
      </c>
      <c r="I1689" s="2" t="s">
        <v>26</v>
      </c>
      <c r="J1689" s="2" t="s">
        <v>3754</v>
      </c>
      <c r="K1689" s="2" t="s">
        <v>243</v>
      </c>
      <c r="L1689" s="2" t="s">
        <v>2549</v>
      </c>
      <c r="M1689" s="2">
        <v>178.18602000000001</v>
      </c>
      <c r="N1689" s="2">
        <v>-18.981684000000001</v>
      </c>
    </row>
    <row r="1690" spans="1:14">
      <c r="A1690" s="2" t="s">
        <v>9</v>
      </c>
      <c r="B1690" s="2" t="s">
        <v>5537</v>
      </c>
      <c r="C1690" s="2" t="s">
        <v>5538</v>
      </c>
      <c r="D1690" s="2" t="s">
        <v>2427</v>
      </c>
      <c r="E1690" s="2" t="s">
        <v>592</v>
      </c>
      <c r="F1690" s="2" t="s">
        <v>9</v>
      </c>
      <c r="G1690" s="2" t="s">
        <v>5520</v>
      </c>
      <c r="H1690" s="2" t="s">
        <v>26</v>
      </c>
      <c r="I1690" s="2" t="s">
        <v>26</v>
      </c>
      <c r="J1690" s="2" t="s">
        <v>3754</v>
      </c>
      <c r="K1690" s="2" t="s">
        <v>243</v>
      </c>
      <c r="L1690" s="2" t="s">
        <v>2549</v>
      </c>
      <c r="M1690" s="2">
        <v>178.11769100000001</v>
      </c>
      <c r="N1690" s="2">
        <v>-19.065083000000001</v>
      </c>
    </row>
    <row r="1691" spans="1:14">
      <c r="A1691" s="2" t="s">
        <v>9</v>
      </c>
      <c r="B1691" s="2" t="s">
        <v>3105</v>
      </c>
      <c r="C1691" s="2" t="s">
        <v>5539</v>
      </c>
      <c r="D1691" s="2" t="s">
        <v>2427</v>
      </c>
      <c r="E1691" s="2" t="s">
        <v>592</v>
      </c>
      <c r="F1691" s="2" t="s">
        <v>659</v>
      </c>
      <c r="G1691" s="2" t="s">
        <v>5525</v>
      </c>
      <c r="H1691" s="2" t="s">
        <v>26</v>
      </c>
      <c r="I1691" s="2" t="s">
        <v>26</v>
      </c>
      <c r="J1691" s="2" t="s">
        <v>3754</v>
      </c>
      <c r="K1691" s="2" t="s">
        <v>243</v>
      </c>
      <c r="L1691" s="2" t="s">
        <v>2549</v>
      </c>
      <c r="M1691" s="2">
        <v>178.20168899999999</v>
      </c>
      <c r="N1691" s="2">
        <v>-18.982409000000001</v>
      </c>
    </row>
    <row r="1692" spans="1:14">
      <c r="A1692" s="2" t="s">
        <v>9</v>
      </c>
      <c r="B1692" s="2" t="s">
        <v>5540</v>
      </c>
      <c r="C1692" s="2" t="s">
        <v>5541</v>
      </c>
      <c r="D1692" s="2" t="s">
        <v>2427</v>
      </c>
      <c r="E1692" s="2" t="s">
        <v>592</v>
      </c>
      <c r="F1692" s="2" t="s">
        <v>659</v>
      </c>
      <c r="G1692" s="2" t="s">
        <v>5525</v>
      </c>
      <c r="H1692" s="2" t="s">
        <v>26</v>
      </c>
      <c r="I1692" s="2" t="s">
        <v>26</v>
      </c>
      <c r="J1692" s="2" t="s">
        <v>3754</v>
      </c>
      <c r="K1692" s="2" t="s">
        <v>243</v>
      </c>
      <c r="L1692" s="2" t="s">
        <v>2549</v>
      </c>
      <c r="M1692" s="2">
        <v>178.215371</v>
      </c>
      <c r="N1692" s="2">
        <v>-18.968778</v>
      </c>
    </row>
    <row r="1693" spans="1:14">
      <c r="A1693" s="2" t="s">
        <v>59</v>
      </c>
      <c r="B1693" s="2" t="s">
        <v>3782</v>
      </c>
      <c r="C1693" s="2" t="s">
        <v>5542</v>
      </c>
      <c r="D1693" s="2" t="s">
        <v>2408</v>
      </c>
      <c r="E1693" s="2" t="s">
        <v>604</v>
      </c>
      <c r="F1693" s="2" t="s">
        <v>59</v>
      </c>
      <c r="G1693" s="2" t="s">
        <v>5543</v>
      </c>
      <c r="H1693" s="2" t="s">
        <v>59</v>
      </c>
      <c r="I1693" s="2" t="s">
        <v>27</v>
      </c>
      <c r="J1693" s="2" t="s">
        <v>2902</v>
      </c>
      <c r="K1693" s="2" t="s">
        <v>243</v>
      </c>
      <c r="L1693" s="2" t="s">
        <v>2549</v>
      </c>
      <c r="M1693" s="2">
        <v>180.14005399999999</v>
      </c>
      <c r="N1693" s="2">
        <v>-18.939935999999999</v>
      </c>
    </row>
    <row r="1694" spans="1:14">
      <c r="A1694" s="2" t="s">
        <v>59</v>
      </c>
      <c r="B1694" s="2" t="s">
        <v>4477</v>
      </c>
      <c r="C1694" s="2" t="s">
        <v>5544</v>
      </c>
      <c r="D1694" s="2" t="s">
        <v>2408</v>
      </c>
      <c r="E1694" s="2" t="s">
        <v>604</v>
      </c>
      <c r="F1694" s="2" t="s">
        <v>59</v>
      </c>
      <c r="G1694" s="2" t="s">
        <v>5543</v>
      </c>
      <c r="H1694" s="2" t="s">
        <v>59</v>
      </c>
      <c r="I1694" s="2" t="s">
        <v>27</v>
      </c>
      <c r="J1694" s="2" t="s">
        <v>2902</v>
      </c>
      <c r="K1694" s="2" t="s">
        <v>243</v>
      </c>
      <c r="L1694" s="2" t="s">
        <v>2549</v>
      </c>
      <c r="M1694" s="2">
        <v>180.180286</v>
      </c>
      <c r="N1694" s="2">
        <v>-18.951492999999999</v>
      </c>
    </row>
    <row r="1695" spans="1:14">
      <c r="A1695" s="2" t="s">
        <v>59</v>
      </c>
      <c r="B1695" s="2" t="s">
        <v>5545</v>
      </c>
      <c r="C1695" s="2" t="s">
        <v>5546</v>
      </c>
      <c r="D1695" s="2" t="s">
        <v>2408</v>
      </c>
      <c r="E1695" s="2" t="s">
        <v>604</v>
      </c>
      <c r="F1695" s="2" t="s">
        <v>59</v>
      </c>
      <c r="G1695" s="2" t="s">
        <v>5543</v>
      </c>
      <c r="H1695" s="2" t="s">
        <v>59</v>
      </c>
      <c r="I1695" s="2" t="s">
        <v>27</v>
      </c>
      <c r="J1695" s="2" t="s">
        <v>2902</v>
      </c>
      <c r="K1695" s="2" t="s">
        <v>243</v>
      </c>
      <c r="L1695" s="2" t="s">
        <v>2549</v>
      </c>
      <c r="M1695" s="2">
        <v>180.18032400000001</v>
      </c>
      <c r="N1695" s="2">
        <v>-18.956942000000002</v>
      </c>
    </row>
    <row r="1696" spans="1:14">
      <c r="A1696" s="2" t="s">
        <v>59</v>
      </c>
      <c r="B1696" s="2" t="s">
        <v>668</v>
      </c>
      <c r="C1696" s="2" t="s">
        <v>5547</v>
      </c>
      <c r="D1696" s="2" t="s">
        <v>2408</v>
      </c>
      <c r="E1696" s="2" t="s">
        <v>604</v>
      </c>
      <c r="F1696" s="2" t="s">
        <v>59</v>
      </c>
      <c r="G1696" s="2" t="s">
        <v>5543</v>
      </c>
      <c r="H1696" s="2" t="s">
        <v>59</v>
      </c>
      <c r="I1696" s="2" t="s">
        <v>27</v>
      </c>
      <c r="J1696" s="2" t="s">
        <v>2902</v>
      </c>
      <c r="K1696" s="2" t="s">
        <v>243</v>
      </c>
      <c r="L1696" s="2" t="s">
        <v>2549</v>
      </c>
      <c r="M1696" s="2">
        <v>180.116151</v>
      </c>
      <c r="N1696" s="2">
        <v>-18.997774</v>
      </c>
    </row>
    <row r="1697" spans="1:14">
      <c r="A1697" s="2" t="s">
        <v>59</v>
      </c>
      <c r="B1697" s="2" t="s">
        <v>5548</v>
      </c>
      <c r="C1697" s="2" t="s">
        <v>5549</v>
      </c>
      <c r="D1697" s="2" t="s">
        <v>2408</v>
      </c>
      <c r="E1697" s="2" t="s">
        <v>604</v>
      </c>
      <c r="F1697" s="2" t="s">
        <v>59</v>
      </c>
      <c r="G1697" s="2" t="s">
        <v>5543</v>
      </c>
      <c r="H1697" s="2" t="s">
        <v>5550</v>
      </c>
      <c r="I1697" s="2" t="s">
        <v>27</v>
      </c>
      <c r="J1697" s="2" t="s">
        <v>2902</v>
      </c>
      <c r="K1697" s="2" t="s">
        <v>243</v>
      </c>
      <c r="L1697" s="2" t="s">
        <v>2549</v>
      </c>
      <c r="M1697" s="2">
        <v>180.720944</v>
      </c>
      <c r="N1697" s="2">
        <v>-18.362732999999999</v>
      </c>
    </row>
    <row r="1698" spans="1:14">
      <c r="A1698" s="2" t="s">
        <v>78</v>
      </c>
      <c r="B1698" s="2" t="s">
        <v>5551</v>
      </c>
      <c r="C1698" s="2" t="s">
        <v>5552</v>
      </c>
      <c r="D1698" s="2" t="s">
        <v>2427</v>
      </c>
      <c r="E1698" s="2" t="s">
        <v>585</v>
      </c>
      <c r="F1698" s="2" t="s">
        <v>78</v>
      </c>
      <c r="G1698" s="2" t="s">
        <v>5553</v>
      </c>
      <c r="H1698" s="2" t="s">
        <v>2662</v>
      </c>
      <c r="I1698" s="2" t="s">
        <v>30</v>
      </c>
      <c r="J1698" s="2" t="s">
        <v>2741</v>
      </c>
      <c r="K1698" s="2" t="s">
        <v>371</v>
      </c>
      <c r="L1698" s="2" t="s">
        <v>2664</v>
      </c>
      <c r="M1698" s="2">
        <v>179.86706599999999</v>
      </c>
      <c r="N1698" s="2">
        <v>-16.504442000000001</v>
      </c>
    </row>
    <row r="1699" spans="1:14">
      <c r="A1699" s="2" t="s">
        <v>78</v>
      </c>
      <c r="B1699" s="2" t="s">
        <v>5554</v>
      </c>
      <c r="C1699" s="2" t="s">
        <v>5555</v>
      </c>
      <c r="D1699" s="2" t="s">
        <v>2408</v>
      </c>
      <c r="E1699" s="2" t="s">
        <v>585</v>
      </c>
      <c r="F1699" s="2" t="s">
        <v>186</v>
      </c>
      <c r="G1699" s="2" t="s">
        <v>5556</v>
      </c>
      <c r="H1699" s="2" t="s">
        <v>2662</v>
      </c>
      <c r="I1699" s="2" t="s">
        <v>30</v>
      </c>
      <c r="J1699" s="2" t="s">
        <v>2741</v>
      </c>
      <c r="K1699" s="2" t="s">
        <v>371</v>
      </c>
      <c r="L1699" s="2" t="s">
        <v>2664</v>
      </c>
      <c r="M1699" s="2">
        <v>179.843096</v>
      </c>
      <c r="N1699" s="2">
        <v>-16.651828999999999</v>
      </c>
    </row>
    <row r="1700" spans="1:14">
      <c r="A1700" s="2" t="s">
        <v>78</v>
      </c>
      <c r="B1700" s="2" t="s">
        <v>5557</v>
      </c>
      <c r="C1700" s="2" t="s">
        <v>5558</v>
      </c>
      <c r="D1700" s="2" t="s">
        <v>2427</v>
      </c>
      <c r="E1700" s="2" t="s">
        <v>585</v>
      </c>
      <c r="F1700" s="2" t="s">
        <v>78</v>
      </c>
      <c r="G1700" s="2" t="s">
        <v>5553</v>
      </c>
      <c r="H1700" s="2" t="s">
        <v>2662</v>
      </c>
      <c r="I1700" s="2" t="s">
        <v>30</v>
      </c>
      <c r="J1700" s="2" t="s">
        <v>2741</v>
      </c>
      <c r="K1700" s="2" t="s">
        <v>371</v>
      </c>
      <c r="L1700" s="2" t="s">
        <v>2664</v>
      </c>
      <c r="M1700" s="2">
        <v>179.917407</v>
      </c>
      <c r="N1700" s="2">
        <v>-16.498608000000001</v>
      </c>
    </row>
    <row r="1701" spans="1:14">
      <c r="A1701" s="2" t="s">
        <v>78</v>
      </c>
      <c r="B1701" s="2" t="s">
        <v>5559</v>
      </c>
      <c r="C1701" s="2" t="s">
        <v>5560</v>
      </c>
      <c r="D1701" s="2" t="s">
        <v>2427</v>
      </c>
      <c r="E1701" s="2" t="s">
        <v>585</v>
      </c>
      <c r="F1701" s="2" t="s">
        <v>78</v>
      </c>
      <c r="G1701" s="2" t="s">
        <v>5553</v>
      </c>
      <c r="H1701" s="2" t="s">
        <v>2662</v>
      </c>
      <c r="I1701" s="2" t="s">
        <v>30</v>
      </c>
      <c r="J1701" s="2" t="s">
        <v>2741</v>
      </c>
      <c r="K1701" s="2" t="s">
        <v>371</v>
      </c>
      <c r="L1701" s="2" t="s">
        <v>2664</v>
      </c>
      <c r="M1701" s="2">
        <v>179.92012099999999</v>
      </c>
      <c r="N1701" s="2">
        <v>-16.469746000000001</v>
      </c>
    </row>
    <row r="1702" spans="1:14">
      <c r="A1702" s="2" t="s">
        <v>78</v>
      </c>
      <c r="B1702" s="2" t="s">
        <v>181</v>
      </c>
      <c r="C1702" s="2" t="s">
        <v>5561</v>
      </c>
      <c r="D1702" s="2" t="s">
        <v>2427</v>
      </c>
      <c r="E1702" s="2" t="s">
        <v>585</v>
      </c>
      <c r="F1702" s="2" t="s">
        <v>186</v>
      </c>
      <c r="G1702" s="2" t="s">
        <v>5556</v>
      </c>
      <c r="H1702" s="2" t="s">
        <v>2662</v>
      </c>
      <c r="I1702" s="2" t="s">
        <v>30</v>
      </c>
      <c r="J1702" s="2" t="s">
        <v>2741</v>
      </c>
      <c r="K1702" s="2" t="s">
        <v>371</v>
      </c>
      <c r="L1702" s="2" t="s">
        <v>2664</v>
      </c>
      <c r="M1702" s="2">
        <v>179.74211</v>
      </c>
      <c r="N1702" s="2">
        <v>-16.594487999999998</v>
      </c>
    </row>
    <row r="1703" spans="1:14">
      <c r="A1703" s="2" t="s">
        <v>78</v>
      </c>
      <c r="B1703" s="2" t="s">
        <v>5562</v>
      </c>
      <c r="C1703" s="2" t="s">
        <v>5563</v>
      </c>
      <c r="D1703" s="2" t="s">
        <v>2408</v>
      </c>
      <c r="E1703" s="2" t="s">
        <v>585</v>
      </c>
      <c r="F1703" s="2" t="s">
        <v>186</v>
      </c>
      <c r="G1703" s="2" t="s">
        <v>5556</v>
      </c>
      <c r="H1703" s="2" t="s">
        <v>2662</v>
      </c>
      <c r="I1703" s="2" t="s">
        <v>30</v>
      </c>
      <c r="J1703" s="2" t="s">
        <v>2741</v>
      </c>
      <c r="K1703" s="2" t="s">
        <v>371</v>
      </c>
      <c r="L1703" s="2" t="s">
        <v>2664</v>
      </c>
      <c r="M1703" s="2">
        <v>179.719401</v>
      </c>
      <c r="N1703" s="2">
        <v>-16.604474</v>
      </c>
    </row>
    <row r="1704" spans="1:14">
      <c r="A1704" s="2" t="s">
        <v>78</v>
      </c>
      <c r="B1704" s="2" t="s">
        <v>5564</v>
      </c>
      <c r="C1704" s="2" t="s">
        <v>5565</v>
      </c>
      <c r="D1704" s="2" t="s">
        <v>2427</v>
      </c>
      <c r="E1704" s="2" t="s">
        <v>585</v>
      </c>
      <c r="F1704" s="2" t="s">
        <v>186</v>
      </c>
      <c r="G1704" s="2" t="s">
        <v>5556</v>
      </c>
      <c r="H1704" s="2" t="s">
        <v>2662</v>
      </c>
      <c r="I1704" s="2" t="s">
        <v>30</v>
      </c>
      <c r="J1704" s="2" t="s">
        <v>2741</v>
      </c>
      <c r="K1704" s="2" t="s">
        <v>371</v>
      </c>
      <c r="L1704" s="2" t="s">
        <v>2664</v>
      </c>
      <c r="M1704" s="2">
        <v>179.825423</v>
      </c>
      <c r="N1704" s="2">
        <v>-16.663191000000001</v>
      </c>
    </row>
    <row r="1705" spans="1:14">
      <c r="A1705" s="2" t="s">
        <v>78</v>
      </c>
      <c r="B1705" s="2" t="s">
        <v>117</v>
      </c>
      <c r="C1705" s="2" t="s">
        <v>5566</v>
      </c>
      <c r="D1705" s="2" t="s">
        <v>2427</v>
      </c>
      <c r="E1705" s="2" t="s">
        <v>585</v>
      </c>
      <c r="F1705" s="2" t="s">
        <v>78</v>
      </c>
      <c r="G1705" s="2" t="s">
        <v>5553</v>
      </c>
      <c r="H1705" s="2" t="s">
        <v>2662</v>
      </c>
      <c r="I1705" s="2" t="s">
        <v>30</v>
      </c>
      <c r="J1705" s="2" t="s">
        <v>2741</v>
      </c>
      <c r="K1705" s="2" t="s">
        <v>371</v>
      </c>
      <c r="L1705" s="2" t="s">
        <v>2664</v>
      </c>
      <c r="M1705" s="2">
        <v>179.83242999999999</v>
      </c>
      <c r="N1705" s="2">
        <v>-16.518926</v>
      </c>
    </row>
    <row r="1706" spans="1:14">
      <c r="A1706" s="2" t="s">
        <v>78</v>
      </c>
      <c r="B1706" s="2" t="s">
        <v>5567</v>
      </c>
      <c r="C1706" s="2" t="s">
        <v>5568</v>
      </c>
      <c r="D1706" s="2" t="s">
        <v>2408</v>
      </c>
      <c r="E1706" s="2" t="s">
        <v>585</v>
      </c>
      <c r="F1706" s="2" t="s">
        <v>78</v>
      </c>
      <c r="G1706" s="2" t="s">
        <v>5553</v>
      </c>
      <c r="H1706" s="2" t="s">
        <v>2662</v>
      </c>
      <c r="I1706" s="2" t="s">
        <v>30</v>
      </c>
      <c r="J1706" s="2" t="s">
        <v>2741</v>
      </c>
      <c r="K1706" s="2" t="s">
        <v>371</v>
      </c>
      <c r="L1706" s="2" t="s">
        <v>2664</v>
      </c>
      <c r="M1706" s="2">
        <v>179.91475299999999</v>
      </c>
      <c r="N1706" s="2">
        <v>-16.510846000000001</v>
      </c>
    </row>
    <row r="1707" spans="1:14">
      <c r="A1707" s="2" t="s">
        <v>78</v>
      </c>
      <c r="B1707" s="2" t="s">
        <v>5569</v>
      </c>
      <c r="C1707" s="2" t="s">
        <v>5570</v>
      </c>
      <c r="D1707" s="2" t="s">
        <v>2408</v>
      </c>
      <c r="E1707" s="2" t="s">
        <v>585</v>
      </c>
      <c r="F1707" s="2" t="s">
        <v>78</v>
      </c>
      <c r="G1707" s="2" t="s">
        <v>5553</v>
      </c>
      <c r="H1707" s="2" t="s">
        <v>2662</v>
      </c>
      <c r="I1707" s="2" t="s">
        <v>30</v>
      </c>
      <c r="J1707" s="2" t="s">
        <v>2741</v>
      </c>
      <c r="K1707" s="2" t="s">
        <v>371</v>
      </c>
      <c r="L1707" s="2" t="s">
        <v>2664</v>
      </c>
      <c r="M1707" s="2">
        <v>179.88408899999999</v>
      </c>
      <c r="N1707" s="2">
        <v>-16.571593</v>
      </c>
    </row>
    <row r="1708" spans="1:14">
      <c r="A1708" s="2" t="s">
        <v>78</v>
      </c>
      <c r="B1708" s="2" t="s">
        <v>120</v>
      </c>
      <c r="C1708" s="2" t="s">
        <v>5571</v>
      </c>
      <c r="D1708" s="2" t="s">
        <v>2427</v>
      </c>
      <c r="E1708" s="2" t="s">
        <v>585</v>
      </c>
      <c r="F1708" s="2" t="s">
        <v>78</v>
      </c>
      <c r="G1708" s="2" t="s">
        <v>5553</v>
      </c>
      <c r="H1708" s="2" t="s">
        <v>2662</v>
      </c>
      <c r="I1708" s="2" t="s">
        <v>30</v>
      </c>
      <c r="J1708" s="2" t="s">
        <v>2741</v>
      </c>
      <c r="K1708" s="2" t="s">
        <v>371</v>
      </c>
      <c r="L1708" s="2" t="s">
        <v>2664</v>
      </c>
      <c r="M1708" s="2">
        <v>179.923677</v>
      </c>
      <c r="N1708" s="2">
        <v>-16.496531000000001</v>
      </c>
    </row>
    <row r="1709" spans="1:14">
      <c r="A1709" s="2" t="s">
        <v>78</v>
      </c>
      <c r="B1709" s="2" t="s">
        <v>5572</v>
      </c>
      <c r="C1709" s="2" t="s">
        <v>5573</v>
      </c>
      <c r="D1709" s="2" t="s">
        <v>2427</v>
      </c>
      <c r="E1709" s="2" t="s">
        <v>585</v>
      </c>
      <c r="F1709" s="2" t="s">
        <v>78</v>
      </c>
      <c r="G1709" s="2" t="s">
        <v>5553</v>
      </c>
      <c r="H1709" s="2" t="s">
        <v>2662</v>
      </c>
      <c r="I1709" s="2" t="s">
        <v>30</v>
      </c>
      <c r="J1709" s="2" t="s">
        <v>2741</v>
      </c>
      <c r="K1709" s="2" t="s">
        <v>371</v>
      </c>
      <c r="L1709" s="2" t="s">
        <v>2664</v>
      </c>
      <c r="M1709" s="2">
        <v>179.919084</v>
      </c>
      <c r="N1709" s="2">
        <v>-16.469895000000001</v>
      </c>
    </row>
    <row r="1710" spans="1:14">
      <c r="A1710" s="2" t="s">
        <v>78</v>
      </c>
      <c r="B1710" s="2" t="s">
        <v>2771</v>
      </c>
      <c r="C1710" s="2" t="s">
        <v>5574</v>
      </c>
      <c r="D1710" s="2" t="s">
        <v>2427</v>
      </c>
      <c r="E1710" s="2" t="s">
        <v>585</v>
      </c>
      <c r="F1710" s="2" t="s">
        <v>78</v>
      </c>
      <c r="G1710" s="2" t="s">
        <v>5553</v>
      </c>
      <c r="H1710" s="2" t="s">
        <v>2662</v>
      </c>
      <c r="I1710" s="2" t="s">
        <v>30</v>
      </c>
      <c r="J1710" s="2" t="s">
        <v>2741</v>
      </c>
      <c r="K1710" s="2" t="s">
        <v>371</v>
      </c>
      <c r="L1710" s="2" t="s">
        <v>2664</v>
      </c>
      <c r="M1710" s="2">
        <v>179.862031</v>
      </c>
      <c r="N1710" s="2">
        <v>-16.507826999999999</v>
      </c>
    </row>
    <row r="1711" spans="1:14">
      <c r="A1711" s="2" t="s">
        <v>78</v>
      </c>
      <c r="B1711" s="2" t="s">
        <v>5575</v>
      </c>
      <c r="C1711" s="2" t="s">
        <v>5576</v>
      </c>
      <c r="D1711" s="2" t="s">
        <v>2427</v>
      </c>
      <c r="E1711" s="2" t="s">
        <v>585</v>
      </c>
      <c r="F1711" s="2" t="s">
        <v>78</v>
      </c>
      <c r="G1711" s="2" t="s">
        <v>5553</v>
      </c>
      <c r="H1711" s="2" t="s">
        <v>2662</v>
      </c>
      <c r="I1711" s="2" t="s">
        <v>30</v>
      </c>
      <c r="J1711" s="2" t="s">
        <v>2741</v>
      </c>
      <c r="K1711" s="2" t="s">
        <v>371</v>
      </c>
      <c r="L1711" s="2" t="s">
        <v>2664</v>
      </c>
      <c r="M1711" s="2">
        <v>179.88826399999999</v>
      </c>
      <c r="N1711" s="2">
        <v>-16.566825000000001</v>
      </c>
    </row>
    <row r="1712" spans="1:14">
      <c r="A1712" s="2" t="s">
        <v>78</v>
      </c>
      <c r="B1712" s="2" t="s">
        <v>5577</v>
      </c>
      <c r="C1712" s="2" t="s">
        <v>5578</v>
      </c>
      <c r="D1712" s="2" t="s">
        <v>2427</v>
      </c>
      <c r="E1712" s="2" t="s">
        <v>585</v>
      </c>
      <c r="F1712" s="2" t="s">
        <v>78</v>
      </c>
      <c r="G1712" s="2" t="s">
        <v>5553</v>
      </c>
      <c r="H1712" s="2" t="s">
        <v>2662</v>
      </c>
      <c r="I1712" s="2" t="s">
        <v>30</v>
      </c>
      <c r="J1712" s="2" t="s">
        <v>2741</v>
      </c>
      <c r="K1712" s="2" t="s">
        <v>371</v>
      </c>
      <c r="L1712" s="2" t="s">
        <v>2664</v>
      </c>
      <c r="M1712" s="2">
        <v>179.90424200000001</v>
      </c>
      <c r="N1712" s="2">
        <v>-16.476454</v>
      </c>
    </row>
    <row r="1713" spans="1:14">
      <c r="A1713" s="2" t="s">
        <v>78</v>
      </c>
      <c r="B1713" s="2" t="s">
        <v>5579</v>
      </c>
      <c r="C1713" s="2" t="s">
        <v>5580</v>
      </c>
      <c r="D1713" s="2" t="s">
        <v>2427</v>
      </c>
      <c r="E1713" s="2" t="s">
        <v>585</v>
      </c>
      <c r="F1713" s="2" t="s">
        <v>78</v>
      </c>
      <c r="G1713" s="2" t="s">
        <v>5553</v>
      </c>
      <c r="H1713" s="2" t="s">
        <v>2662</v>
      </c>
      <c r="I1713" s="2" t="s">
        <v>30</v>
      </c>
      <c r="J1713" s="2" t="s">
        <v>2741</v>
      </c>
      <c r="K1713" s="2" t="s">
        <v>371</v>
      </c>
      <c r="L1713" s="2" t="s">
        <v>2664</v>
      </c>
      <c r="M1713" s="2">
        <v>179.91520299999999</v>
      </c>
      <c r="N1713" s="2">
        <v>-16.513596</v>
      </c>
    </row>
    <row r="1714" spans="1:14">
      <c r="A1714" s="2" t="s">
        <v>78</v>
      </c>
      <c r="B1714" s="2" t="s">
        <v>4218</v>
      </c>
      <c r="C1714" s="2" t="s">
        <v>5581</v>
      </c>
      <c r="D1714" s="2" t="s">
        <v>2408</v>
      </c>
      <c r="E1714" s="2" t="s">
        <v>585</v>
      </c>
      <c r="F1714" s="2" t="s">
        <v>78</v>
      </c>
      <c r="G1714" s="2" t="s">
        <v>5553</v>
      </c>
      <c r="H1714" s="2" t="s">
        <v>2662</v>
      </c>
      <c r="I1714" s="2" t="s">
        <v>30</v>
      </c>
      <c r="J1714" s="2" t="s">
        <v>2741</v>
      </c>
      <c r="K1714" s="2" t="s">
        <v>371</v>
      </c>
      <c r="L1714" s="2" t="s">
        <v>2664</v>
      </c>
      <c r="M1714" s="2">
        <v>179.80932000000001</v>
      </c>
      <c r="N1714" s="2">
        <v>-16.526676999999999</v>
      </c>
    </row>
    <row r="1715" spans="1:14">
      <c r="A1715" s="2" t="s">
        <v>78</v>
      </c>
      <c r="B1715" s="2" t="s">
        <v>5582</v>
      </c>
      <c r="C1715" s="2" t="s">
        <v>5583</v>
      </c>
      <c r="D1715" s="2" t="s">
        <v>2427</v>
      </c>
      <c r="E1715" s="2" t="s">
        <v>585</v>
      </c>
      <c r="F1715" s="2" t="s">
        <v>186</v>
      </c>
      <c r="G1715" s="2" t="s">
        <v>5556</v>
      </c>
      <c r="H1715" s="2" t="s">
        <v>2662</v>
      </c>
      <c r="I1715" s="2" t="s">
        <v>30</v>
      </c>
      <c r="J1715" s="2" t="s">
        <v>2741</v>
      </c>
      <c r="K1715" s="2" t="s">
        <v>371</v>
      </c>
      <c r="L1715" s="2" t="s">
        <v>2664</v>
      </c>
      <c r="M1715" s="2">
        <v>179.704689</v>
      </c>
      <c r="N1715" s="2">
        <v>-16.637264999999999</v>
      </c>
    </row>
    <row r="1716" spans="1:14">
      <c r="A1716" s="2" t="s">
        <v>78</v>
      </c>
      <c r="B1716" s="2" t="s">
        <v>5584</v>
      </c>
      <c r="C1716" s="2" t="s">
        <v>5585</v>
      </c>
      <c r="D1716" s="2" t="s">
        <v>2408</v>
      </c>
      <c r="E1716" s="2" t="s">
        <v>585</v>
      </c>
      <c r="F1716" s="2" t="s">
        <v>186</v>
      </c>
      <c r="G1716" s="2" t="s">
        <v>5556</v>
      </c>
      <c r="H1716" s="2" t="s">
        <v>2662</v>
      </c>
      <c r="I1716" s="2" t="s">
        <v>30</v>
      </c>
      <c r="J1716" s="2" t="s">
        <v>2741</v>
      </c>
      <c r="K1716" s="2" t="s">
        <v>371</v>
      </c>
      <c r="L1716" s="2" t="s">
        <v>2664</v>
      </c>
      <c r="M1716" s="2">
        <v>179.77734000000001</v>
      </c>
      <c r="N1716" s="2">
        <v>-16.557127000000001</v>
      </c>
    </row>
    <row r="1717" spans="1:14">
      <c r="A1717" s="2" t="s">
        <v>78</v>
      </c>
      <c r="B1717" s="2" t="s">
        <v>5586</v>
      </c>
      <c r="C1717" s="2" t="s">
        <v>5587</v>
      </c>
      <c r="D1717" s="2" t="s">
        <v>2408</v>
      </c>
      <c r="E1717" s="2" t="s">
        <v>585</v>
      </c>
      <c r="F1717" s="2" t="s">
        <v>78</v>
      </c>
      <c r="G1717" s="2" t="s">
        <v>5553</v>
      </c>
      <c r="H1717" s="2" t="s">
        <v>2662</v>
      </c>
      <c r="I1717" s="2" t="s">
        <v>30</v>
      </c>
      <c r="J1717" s="2" t="s">
        <v>2741</v>
      </c>
      <c r="K1717" s="2" t="s">
        <v>371</v>
      </c>
      <c r="L1717" s="2" t="s">
        <v>2664</v>
      </c>
      <c r="M1717" s="2">
        <v>179.89461900000001</v>
      </c>
      <c r="N1717" s="2">
        <v>-16.485517999999999</v>
      </c>
    </row>
    <row r="1718" spans="1:14">
      <c r="A1718" s="2" t="s">
        <v>78</v>
      </c>
      <c r="B1718" s="2" t="s">
        <v>5588</v>
      </c>
      <c r="C1718" s="2" t="s">
        <v>5589</v>
      </c>
      <c r="D1718" s="2" t="s">
        <v>2408</v>
      </c>
      <c r="E1718" s="2" t="s">
        <v>585</v>
      </c>
      <c r="F1718" s="2" t="s">
        <v>78</v>
      </c>
      <c r="G1718" s="2" t="s">
        <v>5553</v>
      </c>
      <c r="H1718" s="2" t="s">
        <v>2662</v>
      </c>
      <c r="I1718" s="2" t="s">
        <v>30</v>
      </c>
      <c r="J1718" s="2" t="s">
        <v>2741</v>
      </c>
      <c r="K1718" s="2" t="s">
        <v>371</v>
      </c>
      <c r="L1718" s="2" t="s">
        <v>2664</v>
      </c>
      <c r="M1718" s="2">
        <v>179.860804</v>
      </c>
      <c r="N1718" s="2">
        <v>-16.610119999999998</v>
      </c>
    </row>
    <row r="1719" spans="1:14">
      <c r="A1719" s="2" t="s">
        <v>78</v>
      </c>
      <c r="B1719" s="2" t="s">
        <v>5590</v>
      </c>
      <c r="C1719" s="2" t="s">
        <v>5591</v>
      </c>
      <c r="D1719" s="2" t="s">
        <v>2427</v>
      </c>
      <c r="E1719" s="2" t="s">
        <v>585</v>
      </c>
      <c r="F1719" s="2" t="s">
        <v>78</v>
      </c>
      <c r="G1719" s="2" t="s">
        <v>5553</v>
      </c>
      <c r="H1719" s="2" t="s">
        <v>2662</v>
      </c>
      <c r="I1719" s="2" t="s">
        <v>30</v>
      </c>
      <c r="J1719" s="2" t="s">
        <v>2741</v>
      </c>
      <c r="K1719" s="2" t="s">
        <v>371</v>
      </c>
      <c r="L1719" s="2" t="s">
        <v>2664</v>
      </c>
      <c r="M1719" s="2">
        <v>179.901127</v>
      </c>
      <c r="N1719" s="2">
        <v>-16.479859000000001</v>
      </c>
    </row>
    <row r="1720" spans="1:14">
      <c r="A1720" s="2" t="s">
        <v>78</v>
      </c>
      <c r="B1720" s="2" t="s">
        <v>4005</v>
      </c>
      <c r="C1720" s="2" t="s">
        <v>5592</v>
      </c>
      <c r="D1720" s="2" t="s">
        <v>2427</v>
      </c>
      <c r="E1720" s="2" t="s">
        <v>585</v>
      </c>
      <c r="F1720" s="2" t="s">
        <v>78</v>
      </c>
      <c r="G1720" s="2" t="s">
        <v>5553</v>
      </c>
      <c r="H1720" s="2" t="s">
        <v>2662</v>
      </c>
      <c r="I1720" s="2" t="s">
        <v>30</v>
      </c>
      <c r="J1720" s="2" t="s">
        <v>2741</v>
      </c>
      <c r="K1720" s="2" t="s">
        <v>371</v>
      </c>
      <c r="L1720" s="2" t="s">
        <v>2664</v>
      </c>
      <c r="M1720" s="2">
        <v>179.845989</v>
      </c>
      <c r="N1720" s="2">
        <v>-16.514851</v>
      </c>
    </row>
    <row r="1721" spans="1:14">
      <c r="A1721" s="2" t="s">
        <v>78</v>
      </c>
      <c r="B1721" s="2" t="s">
        <v>5593</v>
      </c>
      <c r="C1721" s="2" t="s">
        <v>5594</v>
      </c>
      <c r="D1721" s="2" t="s">
        <v>2408</v>
      </c>
      <c r="E1721" s="2" t="s">
        <v>585</v>
      </c>
      <c r="F1721" s="2" t="s">
        <v>78</v>
      </c>
      <c r="G1721" s="2" t="s">
        <v>5553</v>
      </c>
      <c r="H1721" s="2" t="s">
        <v>2662</v>
      </c>
      <c r="I1721" s="2" t="s">
        <v>30</v>
      </c>
      <c r="J1721" s="2" t="s">
        <v>2741</v>
      </c>
      <c r="K1721" s="2" t="s">
        <v>371</v>
      </c>
      <c r="L1721" s="2" t="s">
        <v>2664</v>
      </c>
      <c r="M1721" s="2">
        <v>179.79806500000001</v>
      </c>
      <c r="N1721" s="2">
        <v>-16.5349</v>
      </c>
    </row>
    <row r="1722" spans="1:14">
      <c r="A1722" s="2" t="s">
        <v>78</v>
      </c>
      <c r="B1722" s="2" t="s">
        <v>5595</v>
      </c>
      <c r="C1722" s="2" t="s">
        <v>5596</v>
      </c>
      <c r="D1722" s="2" t="s">
        <v>2427</v>
      </c>
      <c r="E1722" s="2" t="s">
        <v>585</v>
      </c>
      <c r="F1722" s="2" t="s">
        <v>78</v>
      </c>
      <c r="G1722" s="2" t="s">
        <v>5553</v>
      </c>
      <c r="H1722" s="2" t="s">
        <v>2662</v>
      </c>
      <c r="I1722" s="2" t="s">
        <v>30</v>
      </c>
      <c r="J1722" s="2" t="s">
        <v>2741</v>
      </c>
      <c r="K1722" s="2" t="s">
        <v>371</v>
      </c>
      <c r="L1722" s="2" t="s">
        <v>2664</v>
      </c>
      <c r="M1722" s="2">
        <v>179.89129700000001</v>
      </c>
      <c r="N1722" s="2">
        <v>-16.560015</v>
      </c>
    </row>
    <row r="1723" spans="1:14">
      <c r="A1723" s="2" t="s">
        <v>78</v>
      </c>
      <c r="B1723" s="2" t="s">
        <v>4020</v>
      </c>
      <c r="C1723" s="2" t="s">
        <v>5597</v>
      </c>
      <c r="D1723" s="2" t="s">
        <v>2408</v>
      </c>
      <c r="E1723" s="2" t="s">
        <v>585</v>
      </c>
      <c r="F1723" s="2" t="s">
        <v>186</v>
      </c>
      <c r="G1723" s="2" t="s">
        <v>5556</v>
      </c>
      <c r="H1723" s="2" t="s">
        <v>2662</v>
      </c>
      <c r="I1723" s="2" t="s">
        <v>30</v>
      </c>
      <c r="J1723" s="2" t="s">
        <v>2741</v>
      </c>
      <c r="K1723" s="2" t="s">
        <v>371</v>
      </c>
      <c r="L1723" s="2" t="s">
        <v>2664</v>
      </c>
      <c r="M1723" s="2">
        <v>179.78164799999999</v>
      </c>
      <c r="N1723" s="2">
        <v>-16.553460999999999</v>
      </c>
    </row>
    <row r="1724" spans="1:14">
      <c r="A1724" s="2" t="s">
        <v>78</v>
      </c>
      <c r="B1724" s="2" t="s">
        <v>186</v>
      </c>
      <c r="C1724" s="2" t="s">
        <v>5598</v>
      </c>
      <c r="D1724" s="2" t="s">
        <v>2408</v>
      </c>
      <c r="E1724" s="2" t="s">
        <v>585</v>
      </c>
      <c r="F1724" s="2" t="s">
        <v>186</v>
      </c>
      <c r="G1724" s="2" t="s">
        <v>5556</v>
      </c>
      <c r="H1724" s="2" t="s">
        <v>2662</v>
      </c>
      <c r="I1724" s="2" t="s">
        <v>30</v>
      </c>
      <c r="J1724" s="2" t="s">
        <v>2741</v>
      </c>
      <c r="K1724" s="2" t="s">
        <v>371</v>
      </c>
      <c r="L1724" s="2" t="s">
        <v>2664</v>
      </c>
      <c r="M1724" s="2">
        <v>179.734036</v>
      </c>
      <c r="N1724" s="2">
        <v>-16.592362999999999</v>
      </c>
    </row>
    <row r="1725" spans="1:14">
      <c r="A1725" s="2" t="s">
        <v>78</v>
      </c>
      <c r="B1725" s="2" t="s">
        <v>5599</v>
      </c>
      <c r="C1725" s="2" t="s">
        <v>5600</v>
      </c>
      <c r="D1725" s="2" t="s">
        <v>2427</v>
      </c>
      <c r="E1725" s="2" t="s">
        <v>585</v>
      </c>
      <c r="F1725" s="2" t="s">
        <v>78</v>
      </c>
      <c r="G1725" s="2" t="s">
        <v>5553</v>
      </c>
      <c r="H1725" s="2" t="s">
        <v>2662</v>
      </c>
      <c r="I1725" s="2" t="s">
        <v>30</v>
      </c>
      <c r="J1725" s="2" t="s">
        <v>2741</v>
      </c>
      <c r="K1725" s="2" t="s">
        <v>371</v>
      </c>
      <c r="L1725" s="2" t="s">
        <v>2664</v>
      </c>
      <c r="M1725" s="2">
        <v>179.84809899999999</v>
      </c>
      <c r="N1725" s="2">
        <v>-16.514437999999998</v>
      </c>
    </row>
    <row r="1726" spans="1:14">
      <c r="A1726" s="2" t="s">
        <v>78</v>
      </c>
      <c r="B1726" s="2" t="s">
        <v>5286</v>
      </c>
      <c r="C1726" s="2" t="s">
        <v>5601</v>
      </c>
      <c r="D1726" s="2" t="s">
        <v>2427</v>
      </c>
      <c r="E1726" s="2" t="s">
        <v>585</v>
      </c>
      <c r="F1726" s="2" t="s">
        <v>78</v>
      </c>
      <c r="G1726" s="2" t="s">
        <v>5553</v>
      </c>
      <c r="H1726" s="2" t="s">
        <v>2662</v>
      </c>
      <c r="I1726" s="2" t="s">
        <v>30</v>
      </c>
      <c r="J1726" s="2" t="s">
        <v>2741</v>
      </c>
      <c r="K1726" s="2" t="s">
        <v>371</v>
      </c>
      <c r="L1726" s="2" t="s">
        <v>2664</v>
      </c>
      <c r="M1726" s="2">
        <v>179.83578</v>
      </c>
      <c r="N1726" s="2">
        <v>-16.518269</v>
      </c>
    </row>
    <row r="1727" spans="1:14">
      <c r="A1727" s="2" t="s">
        <v>78</v>
      </c>
      <c r="B1727" s="2" t="s">
        <v>5602</v>
      </c>
      <c r="C1727" s="2" t="s">
        <v>5603</v>
      </c>
      <c r="D1727" s="2" t="s">
        <v>2427</v>
      </c>
      <c r="E1727" s="2" t="s">
        <v>585</v>
      </c>
      <c r="F1727" s="2" t="s">
        <v>78</v>
      </c>
      <c r="G1727" s="2" t="s">
        <v>5553</v>
      </c>
      <c r="H1727" s="2" t="s">
        <v>2662</v>
      </c>
      <c r="I1727" s="2" t="s">
        <v>30</v>
      </c>
      <c r="J1727" s="2" t="s">
        <v>2741</v>
      </c>
      <c r="K1727" s="2" t="s">
        <v>371</v>
      </c>
      <c r="L1727" s="2" t="s">
        <v>2664</v>
      </c>
      <c r="M1727" s="2">
        <v>179.830479</v>
      </c>
      <c r="N1727" s="2">
        <v>-16.520529</v>
      </c>
    </row>
    <row r="1728" spans="1:14">
      <c r="A1728" s="2" t="s">
        <v>78</v>
      </c>
      <c r="B1728" s="2" t="s">
        <v>5604</v>
      </c>
      <c r="C1728" s="2" t="s">
        <v>5605</v>
      </c>
      <c r="D1728" s="2" t="s">
        <v>2427</v>
      </c>
      <c r="E1728" s="2" t="s">
        <v>585</v>
      </c>
      <c r="F1728" s="2" t="s">
        <v>78</v>
      </c>
      <c r="G1728" s="2" t="s">
        <v>5553</v>
      </c>
      <c r="H1728" s="2" t="s">
        <v>2662</v>
      </c>
      <c r="I1728" s="2" t="s">
        <v>30</v>
      </c>
      <c r="J1728" s="2" t="s">
        <v>2741</v>
      </c>
      <c r="K1728" s="2" t="s">
        <v>371</v>
      </c>
      <c r="L1728" s="2" t="s">
        <v>2664</v>
      </c>
      <c r="M1728" s="2">
        <v>179.87937400000001</v>
      </c>
      <c r="N1728" s="2">
        <v>-16.502281</v>
      </c>
    </row>
    <row r="1729" spans="1:14">
      <c r="A1729" s="2" t="s">
        <v>78</v>
      </c>
      <c r="B1729" s="2" t="s">
        <v>5606</v>
      </c>
      <c r="C1729" s="2" t="s">
        <v>5607</v>
      </c>
      <c r="D1729" s="2" t="s">
        <v>2427</v>
      </c>
      <c r="E1729" s="2" t="s">
        <v>585</v>
      </c>
      <c r="F1729" s="2" t="s">
        <v>78</v>
      </c>
      <c r="G1729" s="2" t="s">
        <v>5553</v>
      </c>
      <c r="H1729" s="2" t="s">
        <v>2662</v>
      </c>
      <c r="I1729" s="2" t="s">
        <v>30</v>
      </c>
      <c r="J1729" s="2" t="s">
        <v>2741</v>
      </c>
      <c r="K1729" s="2" t="s">
        <v>371</v>
      </c>
      <c r="L1729" s="2" t="s">
        <v>2664</v>
      </c>
      <c r="M1729" s="2">
        <v>179.90007499999999</v>
      </c>
      <c r="N1729" s="2">
        <v>-16.476997999999998</v>
      </c>
    </row>
    <row r="1730" spans="1:14">
      <c r="A1730" s="2" t="s">
        <v>78</v>
      </c>
      <c r="B1730" s="2" t="s">
        <v>3003</v>
      </c>
      <c r="C1730" s="2" t="s">
        <v>5608</v>
      </c>
      <c r="D1730" s="2" t="s">
        <v>2427</v>
      </c>
      <c r="E1730" s="2" t="s">
        <v>585</v>
      </c>
      <c r="F1730" s="2" t="s">
        <v>78</v>
      </c>
      <c r="G1730" s="2" t="s">
        <v>5553</v>
      </c>
      <c r="H1730" s="2" t="s">
        <v>2662</v>
      </c>
      <c r="I1730" s="2" t="s">
        <v>30</v>
      </c>
      <c r="J1730" s="2" t="s">
        <v>2741</v>
      </c>
      <c r="K1730" s="2" t="s">
        <v>371</v>
      </c>
      <c r="L1730" s="2" t="s">
        <v>2664</v>
      </c>
      <c r="M1730" s="2">
        <v>179.86414500000001</v>
      </c>
      <c r="N1730" s="2">
        <v>-16.634340000000002</v>
      </c>
    </row>
    <row r="1731" spans="1:14">
      <c r="A1731" s="2" t="s">
        <v>78</v>
      </c>
      <c r="B1731" s="2" t="s">
        <v>5609</v>
      </c>
      <c r="C1731" s="2" t="s">
        <v>5610</v>
      </c>
      <c r="D1731" s="2" t="s">
        <v>2427</v>
      </c>
      <c r="E1731" s="2" t="s">
        <v>585</v>
      </c>
      <c r="F1731" s="2" t="s">
        <v>186</v>
      </c>
      <c r="G1731" s="2" t="s">
        <v>5556</v>
      </c>
      <c r="H1731" s="2" t="s">
        <v>2662</v>
      </c>
      <c r="I1731" s="2" t="s">
        <v>30</v>
      </c>
      <c r="J1731" s="2" t="s">
        <v>2741</v>
      </c>
      <c r="K1731" s="2" t="s">
        <v>371</v>
      </c>
      <c r="L1731" s="2" t="s">
        <v>2664</v>
      </c>
      <c r="M1731" s="2">
        <v>179.745947</v>
      </c>
      <c r="N1731" s="2">
        <v>-16.579822</v>
      </c>
    </row>
    <row r="1732" spans="1:14">
      <c r="A1732" s="2" t="s">
        <v>78</v>
      </c>
      <c r="B1732" s="2" t="s">
        <v>5611</v>
      </c>
      <c r="C1732" s="2" t="s">
        <v>5612</v>
      </c>
      <c r="D1732" s="2" t="s">
        <v>2427</v>
      </c>
      <c r="E1732" s="2" t="s">
        <v>585</v>
      </c>
      <c r="F1732" s="2" t="s">
        <v>186</v>
      </c>
      <c r="G1732" s="2" t="s">
        <v>5556</v>
      </c>
      <c r="H1732" s="2" t="s">
        <v>2662</v>
      </c>
      <c r="I1732" s="2" t="s">
        <v>30</v>
      </c>
      <c r="J1732" s="2" t="s">
        <v>2741</v>
      </c>
      <c r="K1732" s="2" t="s">
        <v>371</v>
      </c>
      <c r="L1732" s="2" t="s">
        <v>2664</v>
      </c>
      <c r="M1732" s="2">
        <v>179.76446200000001</v>
      </c>
      <c r="N1732" s="2">
        <v>-16.571318999999999</v>
      </c>
    </row>
    <row r="1733" spans="1:14">
      <c r="A1733" s="2" t="s">
        <v>78</v>
      </c>
      <c r="B1733" s="2" t="s">
        <v>2857</v>
      </c>
      <c r="C1733" s="2" t="s">
        <v>5613</v>
      </c>
      <c r="D1733" s="2" t="s">
        <v>2408</v>
      </c>
      <c r="E1733" s="2" t="s">
        <v>585</v>
      </c>
      <c r="F1733" s="2" t="s">
        <v>78</v>
      </c>
      <c r="G1733" s="2" t="s">
        <v>5553</v>
      </c>
      <c r="H1733" s="2" t="s">
        <v>2662</v>
      </c>
      <c r="I1733" s="2" t="s">
        <v>30</v>
      </c>
      <c r="J1733" s="2" t="s">
        <v>2741</v>
      </c>
      <c r="K1733" s="2" t="s">
        <v>371</v>
      </c>
      <c r="L1733" s="2" t="s">
        <v>2664</v>
      </c>
      <c r="M1733" s="2">
        <v>179.849379</v>
      </c>
      <c r="N1733" s="2">
        <v>-16.513086000000001</v>
      </c>
    </row>
    <row r="1734" spans="1:14">
      <c r="A1734" s="2" t="s">
        <v>78</v>
      </c>
      <c r="B1734" s="2" t="s">
        <v>5614</v>
      </c>
      <c r="C1734" s="2" t="s">
        <v>5615</v>
      </c>
      <c r="D1734" s="2" t="s">
        <v>2427</v>
      </c>
      <c r="E1734" s="2" t="s">
        <v>585</v>
      </c>
      <c r="F1734" s="2" t="s">
        <v>78</v>
      </c>
      <c r="G1734" s="2" t="s">
        <v>5553</v>
      </c>
      <c r="H1734" s="2" t="s">
        <v>2662</v>
      </c>
      <c r="I1734" s="2" t="s">
        <v>30</v>
      </c>
      <c r="J1734" s="2" t="s">
        <v>2741</v>
      </c>
      <c r="K1734" s="2" t="s">
        <v>371</v>
      </c>
      <c r="L1734" s="2" t="s">
        <v>2664</v>
      </c>
      <c r="M1734" s="2">
        <v>179.89125799999999</v>
      </c>
      <c r="N1734" s="2">
        <v>-16.486902000000001</v>
      </c>
    </row>
    <row r="1735" spans="1:14">
      <c r="A1735" s="2" t="s">
        <v>78</v>
      </c>
      <c r="B1735" s="2" t="s">
        <v>5616</v>
      </c>
      <c r="C1735" s="2" t="s">
        <v>5617</v>
      </c>
      <c r="D1735" s="2" t="s">
        <v>2427</v>
      </c>
      <c r="E1735" s="2" t="s">
        <v>585</v>
      </c>
      <c r="F1735" s="2" t="s">
        <v>78</v>
      </c>
      <c r="G1735" s="2" t="s">
        <v>5553</v>
      </c>
      <c r="H1735" s="2" t="s">
        <v>2662</v>
      </c>
      <c r="I1735" s="2" t="s">
        <v>30</v>
      </c>
      <c r="J1735" s="2" t="s">
        <v>2741</v>
      </c>
      <c r="K1735" s="2" t="s">
        <v>371</v>
      </c>
      <c r="L1735" s="2" t="s">
        <v>2664</v>
      </c>
      <c r="M1735" s="2">
        <v>179.884343</v>
      </c>
      <c r="N1735" s="2">
        <v>-16.492312999999999</v>
      </c>
    </row>
    <row r="1736" spans="1:14">
      <c r="A1736" s="2" t="s">
        <v>78</v>
      </c>
      <c r="B1736" s="2" t="s">
        <v>5618</v>
      </c>
      <c r="C1736" s="2" t="s">
        <v>5619</v>
      </c>
      <c r="D1736" s="2" t="s">
        <v>2408</v>
      </c>
      <c r="E1736" s="2" t="s">
        <v>585</v>
      </c>
      <c r="F1736" s="2" t="s">
        <v>186</v>
      </c>
      <c r="G1736" s="2" t="s">
        <v>5556</v>
      </c>
      <c r="H1736" s="2" t="s">
        <v>2662</v>
      </c>
      <c r="I1736" s="2" t="s">
        <v>30</v>
      </c>
      <c r="J1736" s="2" t="s">
        <v>2741</v>
      </c>
      <c r="K1736" s="2" t="s">
        <v>371</v>
      </c>
      <c r="L1736" s="2" t="s">
        <v>2664</v>
      </c>
      <c r="M1736" s="2">
        <v>179.84469200000001</v>
      </c>
      <c r="N1736" s="2">
        <v>-16.643314</v>
      </c>
    </row>
    <row r="1737" spans="1:14">
      <c r="A1737" s="2" t="s">
        <v>78</v>
      </c>
      <c r="B1737" s="2" t="s">
        <v>5620</v>
      </c>
      <c r="C1737" s="2" t="s">
        <v>5621</v>
      </c>
      <c r="D1737" s="2" t="s">
        <v>2427</v>
      </c>
      <c r="E1737" s="2" t="s">
        <v>585</v>
      </c>
      <c r="F1737" s="2" t="s">
        <v>78</v>
      </c>
      <c r="G1737" s="2" t="s">
        <v>5553</v>
      </c>
      <c r="H1737" s="2" t="s">
        <v>2662</v>
      </c>
      <c r="I1737" s="2" t="s">
        <v>30</v>
      </c>
      <c r="J1737" s="2" t="s">
        <v>2741</v>
      </c>
      <c r="K1737" s="2" t="s">
        <v>371</v>
      </c>
      <c r="L1737" s="2" t="s">
        <v>2664</v>
      </c>
      <c r="M1737" s="2">
        <v>179.91448199999999</v>
      </c>
      <c r="N1737" s="2">
        <v>-16.526024</v>
      </c>
    </row>
    <row r="1738" spans="1:14">
      <c r="A1738" s="2" t="s">
        <v>78</v>
      </c>
      <c r="B1738" s="2" t="s">
        <v>5622</v>
      </c>
      <c r="C1738" s="2" t="s">
        <v>5623</v>
      </c>
      <c r="D1738" s="2" t="s">
        <v>2427</v>
      </c>
      <c r="E1738" s="2" t="s">
        <v>585</v>
      </c>
      <c r="F1738" s="2" t="s">
        <v>186</v>
      </c>
      <c r="G1738" s="2" t="s">
        <v>5556</v>
      </c>
      <c r="H1738" s="2" t="s">
        <v>2662</v>
      </c>
      <c r="I1738" s="2" t="s">
        <v>30</v>
      </c>
      <c r="J1738" s="2" t="s">
        <v>2741</v>
      </c>
      <c r="K1738" s="2" t="s">
        <v>371</v>
      </c>
      <c r="L1738" s="2" t="s">
        <v>2664</v>
      </c>
      <c r="M1738" s="2">
        <v>179.833495</v>
      </c>
      <c r="N1738" s="2">
        <v>-16.659613</v>
      </c>
    </row>
    <row r="1739" spans="1:14">
      <c r="A1739" s="2" t="s">
        <v>78</v>
      </c>
      <c r="B1739" s="2" t="s">
        <v>5622</v>
      </c>
      <c r="C1739" s="2" t="s">
        <v>5624</v>
      </c>
      <c r="D1739" s="2" t="s">
        <v>2427</v>
      </c>
      <c r="E1739" s="2" t="s">
        <v>585</v>
      </c>
      <c r="F1739" s="2" t="s">
        <v>186</v>
      </c>
      <c r="G1739" s="2" t="s">
        <v>5556</v>
      </c>
      <c r="H1739" s="2" t="s">
        <v>2662</v>
      </c>
      <c r="I1739" s="2" t="s">
        <v>30</v>
      </c>
      <c r="J1739" s="2" t="s">
        <v>2741</v>
      </c>
      <c r="K1739" s="2" t="s">
        <v>371</v>
      </c>
      <c r="L1739" s="2" t="s">
        <v>2664</v>
      </c>
      <c r="M1739" s="2">
        <v>179.833495</v>
      </c>
      <c r="N1739" s="2">
        <v>-16.659613</v>
      </c>
    </row>
    <row r="1740" spans="1:14">
      <c r="A1740" s="2" t="s">
        <v>78</v>
      </c>
      <c r="B1740" s="2" t="s">
        <v>5625</v>
      </c>
      <c r="C1740" s="2" t="s">
        <v>5626</v>
      </c>
      <c r="D1740" s="2" t="s">
        <v>2408</v>
      </c>
      <c r="E1740" s="2" t="s">
        <v>585</v>
      </c>
      <c r="F1740" s="2" t="s">
        <v>186</v>
      </c>
      <c r="G1740" s="2" t="s">
        <v>5556</v>
      </c>
      <c r="H1740" s="2" t="s">
        <v>2662</v>
      </c>
      <c r="I1740" s="2" t="s">
        <v>30</v>
      </c>
      <c r="J1740" s="2" t="s">
        <v>2741</v>
      </c>
      <c r="K1740" s="2" t="s">
        <v>371</v>
      </c>
      <c r="L1740" s="2" t="s">
        <v>2664</v>
      </c>
      <c r="M1740" s="2">
        <v>179.76167799999999</v>
      </c>
      <c r="N1740" s="2">
        <v>-16.571611000000001</v>
      </c>
    </row>
    <row r="1741" spans="1:14">
      <c r="A1741" s="2" t="s">
        <v>78</v>
      </c>
      <c r="B1741" s="2" t="s">
        <v>5627</v>
      </c>
      <c r="C1741" s="2" t="s">
        <v>5628</v>
      </c>
      <c r="D1741" s="2" t="s">
        <v>2408</v>
      </c>
      <c r="E1741" s="2" t="s">
        <v>585</v>
      </c>
      <c r="F1741" s="2" t="s">
        <v>186</v>
      </c>
      <c r="G1741" s="2" t="s">
        <v>5556</v>
      </c>
      <c r="H1741" s="2" t="s">
        <v>2662</v>
      </c>
      <c r="I1741" s="2" t="s">
        <v>30</v>
      </c>
      <c r="J1741" s="2" t="s">
        <v>2741</v>
      </c>
      <c r="K1741" s="2" t="s">
        <v>371</v>
      </c>
      <c r="L1741" s="2" t="s">
        <v>2664</v>
      </c>
      <c r="M1741" s="2">
        <v>179.72429099999999</v>
      </c>
      <c r="N1741" s="2">
        <v>-16.601545999999999</v>
      </c>
    </row>
    <row r="1742" spans="1:14">
      <c r="A1742" s="2" t="s">
        <v>78</v>
      </c>
      <c r="B1742" s="2" t="s">
        <v>80</v>
      </c>
      <c r="C1742" s="2" t="s">
        <v>5629</v>
      </c>
      <c r="D1742" s="2" t="s">
        <v>2408</v>
      </c>
      <c r="E1742" s="2" t="s">
        <v>585</v>
      </c>
      <c r="F1742" s="2" t="s">
        <v>78</v>
      </c>
      <c r="G1742" s="2" t="s">
        <v>5553</v>
      </c>
      <c r="H1742" s="2" t="s">
        <v>2662</v>
      </c>
      <c r="I1742" s="2" t="s">
        <v>30</v>
      </c>
      <c r="J1742" s="2" t="s">
        <v>2741</v>
      </c>
      <c r="K1742" s="2" t="s">
        <v>371</v>
      </c>
      <c r="L1742" s="2" t="s">
        <v>2664</v>
      </c>
      <c r="M1742" s="2">
        <v>179.81691499999999</v>
      </c>
      <c r="N1742" s="2">
        <v>-16.525255000000001</v>
      </c>
    </row>
    <row r="1743" spans="1:14">
      <c r="A1743" s="2" t="s">
        <v>78</v>
      </c>
      <c r="B1743" s="2" t="s">
        <v>5630</v>
      </c>
      <c r="C1743" s="2" t="s">
        <v>5631</v>
      </c>
      <c r="D1743" s="2" t="s">
        <v>2427</v>
      </c>
      <c r="E1743" s="2" t="s">
        <v>585</v>
      </c>
      <c r="F1743" s="2" t="s">
        <v>186</v>
      </c>
      <c r="G1743" s="2" t="s">
        <v>5556</v>
      </c>
      <c r="H1743" s="2" t="s">
        <v>2662</v>
      </c>
      <c r="I1743" s="2" t="s">
        <v>30</v>
      </c>
      <c r="J1743" s="2" t="s">
        <v>2741</v>
      </c>
      <c r="K1743" s="2" t="s">
        <v>371</v>
      </c>
      <c r="L1743" s="2" t="s">
        <v>2664</v>
      </c>
      <c r="M1743" s="2">
        <v>179.829812</v>
      </c>
      <c r="N1743" s="2">
        <v>-16.660326000000001</v>
      </c>
    </row>
    <row r="1744" spans="1:14">
      <c r="A1744" s="2" t="s">
        <v>78</v>
      </c>
      <c r="B1744" s="2" t="s">
        <v>5632</v>
      </c>
      <c r="C1744" s="2" t="s">
        <v>5633</v>
      </c>
      <c r="D1744" s="2" t="s">
        <v>2427</v>
      </c>
      <c r="E1744" s="2" t="s">
        <v>585</v>
      </c>
      <c r="F1744" s="2" t="s">
        <v>78</v>
      </c>
      <c r="G1744" s="2" t="s">
        <v>5553</v>
      </c>
      <c r="H1744" s="2" t="s">
        <v>2662</v>
      </c>
      <c r="I1744" s="2" t="s">
        <v>30</v>
      </c>
      <c r="J1744" s="2" t="s">
        <v>2741</v>
      </c>
      <c r="K1744" s="2" t="s">
        <v>371</v>
      </c>
      <c r="L1744" s="2" t="s">
        <v>2664</v>
      </c>
      <c r="M1744" s="2">
        <v>179.85731100000001</v>
      </c>
      <c r="N1744" s="2">
        <v>-16.509644999999999</v>
      </c>
    </row>
    <row r="1745" spans="1:14">
      <c r="A1745" s="2" t="s">
        <v>78</v>
      </c>
      <c r="B1745" s="2" t="s">
        <v>5634</v>
      </c>
      <c r="C1745" s="2" t="s">
        <v>5635</v>
      </c>
      <c r="D1745" s="2" t="s">
        <v>2427</v>
      </c>
      <c r="E1745" s="2" t="s">
        <v>585</v>
      </c>
      <c r="F1745" s="2" t="s">
        <v>186</v>
      </c>
      <c r="G1745" s="2" t="s">
        <v>5556</v>
      </c>
      <c r="H1745" s="2" t="s">
        <v>2662</v>
      </c>
      <c r="I1745" s="2" t="s">
        <v>30</v>
      </c>
      <c r="J1745" s="2" t="s">
        <v>2741</v>
      </c>
      <c r="K1745" s="2" t="s">
        <v>371</v>
      </c>
      <c r="L1745" s="2" t="s">
        <v>2664</v>
      </c>
      <c r="M1745" s="2">
        <v>179.83327199999999</v>
      </c>
      <c r="N1745" s="2">
        <v>-16.640491000000001</v>
      </c>
    </row>
    <row r="1746" spans="1:14">
      <c r="A1746" s="2" t="s">
        <v>78</v>
      </c>
      <c r="B1746" s="2" t="s">
        <v>5636</v>
      </c>
      <c r="C1746" s="2" t="s">
        <v>5637</v>
      </c>
      <c r="D1746" s="2" t="s">
        <v>2427</v>
      </c>
      <c r="E1746" s="2" t="s">
        <v>585</v>
      </c>
      <c r="F1746" s="2" t="s">
        <v>186</v>
      </c>
      <c r="G1746" s="2" t="s">
        <v>5556</v>
      </c>
      <c r="H1746" s="2" t="s">
        <v>2662</v>
      </c>
      <c r="I1746" s="2" t="s">
        <v>30</v>
      </c>
      <c r="J1746" s="2" t="s">
        <v>2741</v>
      </c>
      <c r="K1746" s="2" t="s">
        <v>371</v>
      </c>
      <c r="L1746" s="2" t="s">
        <v>2664</v>
      </c>
      <c r="M1746" s="2">
        <v>179.73148499999999</v>
      </c>
      <c r="N1746" s="2">
        <v>-16.593903000000001</v>
      </c>
    </row>
    <row r="1747" spans="1:14">
      <c r="A1747" s="2" t="s">
        <v>78</v>
      </c>
      <c r="B1747" s="2" t="s">
        <v>5638</v>
      </c>
      <c r="C1747" s="2" t="s">
        <v>5639</v>
      </c>
      <c r="D1747" s="2" t="s">
        <v>2427</v>
      </c>
      <c r="E1747" s="2" t="s">
        <v>585</v>
      </c>
      <c r="F1747" s="2" t="s">
        <v>78</v>
      </c>
      <c r="G1747" s="2" t="s">
        <v>5553</v>
      </c>
      <c r="H1747" s="2" t="s">
        <v>2662</v>
      </c>
      <c r="I1747" s="2" t="s">
        <v>30</v>
      </c>
      <c r="J1747" s="2" t="s">
        <v>2741</v>
      </c>
      <c r="K1747" s="2" t="s">
        <v>371</v>
      </c>
      <c r="L1747" s="2" t="s">
        <v>2664</v>
      </c>
      <c r="M1747" s="2">
        <v>179.917351</v>
      </c>
      <c r="N1747" s="2">
        <v>-16.504909999999999</v>
      </c>
    </row>
    <row r="1748" spans="1:14">
      <c r="A1748" s="2" t="s">
        <v>78</v>
      </c>
      <c r="B1748" s="2" t="s">
        <v>5640</v>
      </c>
      <c r="C1748" s="2" t="s">
        <v>5641</v>
      </c>
      <c r="D1748" s="2" t="s">
        <v>2427</v>
      </c>
      <c r="E1748" s="2" t="s">
        <v>585</v>
      </c>
      <c r="F1748" s="2" t="s">
        <v>78</v>
      </c>
      <c r="G1748" s="2" t="s">
        <v>5553</v>
      </c>
      <c r="H1748" s="2" t="s">
        <v>2662</v>
      </c>
      <c r="I1748" s="2" t="s">
        <v>30</v>
      </c>
      <c r="J1748" s="2" t="s">
        <v>2741</v>
      </c>
      <c r="K1748" s="2" t="s">
        <v>371</v>
      </c>
      <c r="L1748" s="2" t="s">
        <v>2664</v>
      </c>
      <c r="M1748" s="2">
        <v>179.91642899999999</v>
      </c>
      <c r="N1748" s="2">
        <v>-16.522760000000002</v>
      </c>
    </row>
    <row r="1749" spans="1:14">
      <c r="A1749" s="2" t="s">
        <v>78</v>
      </c>
      <c r="B1749" s="2" t="s">
        <v>5642</v>
      </c>
      <c r="C1749" s="2" t="s">
        <v>5643</v>
      </c>
      <c r="D1749" s="2" t="s">
        <v>2427</v>
      </c>
      <c r="E1749" s="2" t="s">
        <v>585</v>
      </c>
      <c r="F1749" s="2" t="s">
        <v>186</v>
      </c>
      <c r="G1749" s="2" t="s">
        <v>5556</v>
      </c>
      <c r="H1749" s="2" t="s">
        <v>2662</v>
      </c>
      <c r="I1749" s="2" t="s">
        <v>30</v>
      </c>
      <c r="J1749" s="2" t="s">
        <v>2741</v>
      </c>
      <c r="K1749" s="2" t="s">
        <v>371</v>
      </c>
      <c r="L1749" s="2" t="s">
        <v>2664</v>
      </c>
      <c r="M1749" s="2">
        <v>179.83953700000001</v>
      </c>
      <c r="N1749" s="2">
        <v>-16.641292</v>
      </c>
    </row>
    <row r="1750" spans="1:14">
      <c r="A1750" s="2" t="s">
        <v>107</v>
      </c>
      <c r="B1750" s="2" t="s">
        <v>5644</v>
      </c>
      <c r="C1750" s="2" t="s">
        <v>5645</v>
      </c>
      <c r="D1750" s="2" t="s">
        <v>2408</v>
      </c>
      <c r="E1750" s="2" t="s">
        <v>625</v>
      </c>
      <c r="F1750" s="2" t="s">
        <v>107</v>
      </c>
      <c r="G1750" s="2" t="s">
        <v>5646</v>
      </c>
      <c r="H1750" s="2" t="s">
        <v>107</v>
      </c>
      <c r="I1750" s="2" t="s">
        <v>2381</v>
      </c>
      <c r="J1750" s="2" t="s">
        <v>2466</v>
      </c>
      <c r="K1750" s="2" t="s">
        <v>249</v>
      </c>
      <c r="L1750" s="2" t="s">
        <v>2424</v>
      </c>
      <c r="M1750" s="2">
        <v>177.645793</v>
      </c>
      <c r="N1750" s="2">
        <v>-18.570993999999999</v>
      </c>
    </row>
    <row r="1751" spans="1:14">
      <c r="A1751" s="2" t="s">
        <v>107</v>
      </c>
      <c r="B1751" s="2" t="s">
        <v>5647</v>
      </c>
      <c r="C1751" s="2" t="s">
        <v>5648</v>
      </c>
      <c r="D1751" s="2" t="s">
        <v>2408</v>
      </c>
      <c r="E1751" s="2" t="s">
        <v>625</v>
      </c>
      <c r="F1751" s="2" t="s">
        <v>107</v>
      </c>
      <c r="G1751" s="2" t="s">
        <v>5646</v>
      </c>
      <c r="H1751" s="2" t="s">
        <v>107</v>
      </c>
      <c r="I1751" s="2" t="s">
        <v>2381</v>
      </c>
      <c r="J1751" s="2" t="s">
        <v>2466</v>
      </c>
      <c r="K1751" s="2" t="s">
        <v>249</v>
      </c>
      <c r="L1751" s="2" t="s">
        <v>2424</v>
      </c>
      <c r="M1751" s="2">
        <v>177.64528000000001</v>
      </c>
      <c r="N1751" s="2">
        <v>-18.513829000000001</v>
      </c>
    </row>
    <row r="1752" spans="1:14">
      <c r="A1752" s="2" t="s">
        <v>107</v>
      </c>
      <c r="B1752" s="2" t="s">
        <v>5649</v>
      </c>
      <c r="C1752" s="2" t="s">
        <v>5650</v>
      </c>
      <c r="D1752" s="2" t="s">
        <v>2408</v>
      </c>
      <c r="E1752" s="2" t="s">
        <v>625</v>
      </c>
      <c r="F1752" s="2" t="s">
        <v>107</v>
      </c>
      <c r="G1752" s="2" t="s">
        <v>5646</v>
      </c>
      <c r="H1752" s="2" t="s">
        <v>107</v>
      </c>
      <c r="I1752" s="2" t="s">
        <v>2381</v>
      </c>
      <c r="J1752" s="2" t="s">
        <v>2466</v>
      </c>
      <c r="K1752" s="2" t="s">
        <v>249</v>
      </c>
      <c r="L1752" s="2" t="s">
        <v>2424</v>
      </c>
      <c r="M1752" s="2">
        <v>177.63945899999999</v>
      </c>
      <c r="N1752" s="2">
        <v>-18.539266999999999</v>
      </c>
    </row>
    <row r="1753" spans="1:14">
      <c r="A1753" s="2" t="s">
        <v>107</v>
      </c>
      <c r="B1753" s="2" t="s">
        <v>4800</v>
      </c>
      <c r="C1753" s="2" t="s">
        <v>5651</v>
      </c>
      <c r="D1753" s="2" t="s">
        <v>2408</v>
      </c>
      <c r="E1753" s="2" t="s">
        <v>625</v>
      </c>
      <c r="F1753" s="2" t="s">
        <v>107</v>
      </c>
      <c r="G1753" s="2" t="s">
        <v>5646</v>
      </c>
      <c r="H1753" s="2" t="s">
        <v>107</v>
      </c>
      <c r="I1753" s="2" t="s">
        <v>2381</v>
      </c>
      <c r="J1753" s="2" t="s">
        <v>2466</v>
      </c>
      <c r="K1753" s="2" t="s">
        <v>249</v>
      </c>
      <c r="L1753" s="2" t="s">
        <v>2424</v>
      </c>
      <c r="M1753" s="2">
        <v>177.643338</v>
      </c>
      <c r="N1753" s="2">
        <v>-18.511372999999999</v>
      </c>
    </row>
    <row r="1754" spans="1:14">
      <c r="A1754" s="2" t="s">
        <v>79</v>
      </c>
      <c r="B1754" s="2" t="s">
        <v>5652</v>
      </c>
      <c r="C1754" s="2" t="s">
        <v>5653</v>
      </c>
      <c r="D1754" s="2" t="s">
        <v>2427</v>
      </c>
      <c r="E1754" s="2" t="s">
        <v>586</v>
      </c>
      <c r="F1754" s="2" t="s">
        <v>79</v>
      </c>
      <c r="G1754" s="2" t="s">
        <v>5654</v>
      </c>
      <c r="H1754" s="2" t="s">
        <v>2662</v>
      </c>
      <c r="I1754" s="2" t="s">
        <v>30</v>
      </c>
      <c r="J1754" s="2" t="s">
        <v>2741</v>
      </c>
      <c r="K1754" s="2" t="s">
        <v>371</v>
      </c>
      <c r="L1754" s="2" t="s">
        <v>2664</v>
      </c>
      <c r="M1754" s="2">
        <v>179.53989799999999</v>
      </c>
      <c r="N1754" s="2">
        <v>-16.487582</v>
      </c>
    </row>
    <row r="1755" spans="1:14">
      <c r="A1755" s="2" t="s">
        <v>79</v>
      </c>
      <c r="B1755" s="2" t="s">
        <v>5259</v>
      </c>
      <c r="C1755" s="2" t="s">
        <v>5655</v>
      </c>
      <c r="D1755" s="2" t="s">
        <v>2408</v>
      </c>
      <c r="E1755" s="2" t="s">
        <v>586</v>
      </c>
      <c r="F1755" s="2" t="s">
        <v>385</v>
      </c>
      <c r="G1755" s="2" t="s">
        <v>5656</v>
      </c>
      <c r="H1755" s="2" t="s">
        <v>2662</v>
      </c>
      <c r="I1755" s="2" t="s">
        <v>30</v>
      </c>
      <c r="J1755" s="2" t="s">
        <v>2741</v>
      </c>
      <c r="K1755" s="2" t="s">
        <v>371</v>
      </c>
      <c r="L1755" s="2" t="s">
        <v>2664</v>
      </c>
      <c r="M1755" s="2">
        <v>179.352193</v>
      </c>
      <c r="N1755" s="2">
        <v>-16.662707999999999</v>
      </c>
    </row>
    <row r="1756" spans="1:14">
      <c r="A1756" s="2" t="s">
        <v>79</v>
      </c>
      <c r="B1756" s="2" t="s">
        <v>4339</v>
      </c>
      <c r="C1756" s="2" t="s">
        <v>5657</v>
      </c>
      <c r="D1756" s="2" t="s">
        <v>2408</v>
      </c>
      <c r="E1756" s="2" t="s">
        <v>586</v>
      </c>
      <c r="F1756" s="2" t="s">
        <v>385</v>
      </c>
      <c r="G1756" s="2" t="s">
        <v>5656</v>
      </c>
      <c r="H1756" s="2" t="s">
        <v>2662</v>
      </c>
      <c r="I1756" s="2" t="s">
        <v>30</v>
      </c>
      <c r="J1756" s="2" t="s">
        <v>2741</v>
      </c>
      <c r="K1756" s="2" t="s">
        <v>371</v>
      </c>
      <c r="L1756" s="2" t="s">
        <v>2664</v>
      </c>
      <c r="M1756" s="2">
        <v>179.44400099999999</v>
      </c>
      <c r="N1756" s="2">
        <v>-16.715375999999999</v>
      </c>
    </row>
    <row r="1757" spans="1:14">
      <c r="A1757" s="2" t="s">
        <v>79</v>
      </c>
      <c r="B1757" s="2" t="s">
        <v>5658</v>
      </c>
      <c r="C1757" s="2" t="s">
        <v>5659</v>
      </c>
      <c r="D1757" s="2" t="s">
        <v>2427</v>
      </c>
      <c r="E1757" s="2" t="s">
        <v>586</v>
      </c>
      <c r="F1757" s="2" t="s">
        <v>385</v>
      </c>
      <c r="G1757" s="2" t="s">
        <v>5656</v>
      </c>
      <c r="H1757" s="2" t="s">
        <v>2662</v>
      </c>
      <c r="I1757" s="2" t="s">
        <v>30</v>
      </c>
      <c r="J1757" s="2" t="s">
        <v>2741</v>
      </c>
      <c r="K1757" s="2" t="s">
        <v>371</v>
      </c>
      <c r="L1757" s="2" t="s">
        <v>2664</v>
      </c>
      <c r="M1757" s="2">
        <v>179.520984</v>
      </c>
      <c r="N1757" s="2">
        <v>-16.597581000000002</v>
      </c>
    </row>
    <row r="1758" spans="1:14">
      <c r="A1758" s="2" t="s">
        <v>79</v>
      </c>
      <c r="B1758" s="2" t="s">
        <v>5660</v>
      </c>
      <c r="C1758" s="2" t="s">
        <v>5661</v>
      </c>
      <c r="D1758" s="2" t="s">
        <v>2427</v>
      </c>
      <c r="E1758" s="2" t="s">
        <v>586</v>
      </c>
      <c r="F1758" s="2" t="s">
        <v>79</v>
      </c>
      <c r="G1758" s="2" t="s">
        <v>5654</v>
      </c>
      <c r="H1758" s="2" t="s">
        <v>2662</v>
      </c>
      <c r="I1758" s="2" t="s">
        <v>30</v>
      </c>
      <c r="J1758" s="2" t="s">
        <v>2741</v>
      </c>
      <c r="K1758" s="2" t="s">
        <v>371</v>
      </c>
      <c r="L1758" s="2" t="s">
        <v>2664</v>
      </c>
      <c r="M1758" s="2">
        <v>179.52049700000001</v>
      </c>
      <c r="N1758" s="2">
        <v>-16.595457</v>
      </c>
    </row>
    <row r="1759" spans="1:14">
      <c r="A1759" s="2" t="s">
        <v>79</v>
      </c>
      <c r="B1759" s="2" t="s">
        <v>5662</v>
      </c>
      <c r="C1759" s="2" t="s">
        <v>5663</v>
      </c>
      <c r="D1759" s="2" t="s">
        <v>2427</v>
      </c>
      <c r="E1759" s="2" t="s">
        <v>586</v>
      </c>
      <c r="F1759" s="2" t="s">
        <v>79</v>
      </c>
      <c r="G1759" s="2" t="s">
        <v>5654</v>
      </c>
      <c r="H1759" s="2" t="s">
        <v>2662</v>
      </c>
      <c r="I1759" s="2" t="s">
        <v>30</v>
      </c>
      <c r="J1759" s="2" t="s">
        <v>2741</v>
      </c>
      <c r="K1759" s="2" t="s">
        <v>371</v>
      </c>
      <c r="L1759" s="2" t="s">
        <v>2664</v>
      </c>
      <c r="M1759" s="2">
        <v>179.53883099999999</v>
      </c>
      <c r="N1759" s="2">
        <v>-16.606307000000001</v>
      </c>
    </row>
    <row r="1760" spans="1:14">
      <c r="A1760" s="2" t="s">
        <v>79</v>
      </c>
      <c r="B1760" s="2" t="s">
        <v>5664</v>
      </c>
      <c r="C1760" s="2" t="s">
        <v>5665</v>
      </c>
      <c r="D1760" s="2" t="s">
        <v>2427</v>
      </c>
      <c r="E1760" s="2" t="s">
        <v>586</v>
      </c>
      <c r="F1760" s="2" t="s">
        <v>385</v>
      </c>
      <c r="G1760" s="2" t="s">
        <v>5656</v>
      </c>
      <c r="H1760" s="2" t="s">
        <v>2662</v>
      </c>
      <c r="I1760" s="2" t="s">
        <v>30</v>
      </c>
      <c r="J1760" s="2" t="s">
        <v>2741</v>
      </c>
      <c r="K1760" s="2" t="s">
        <v>371</v>
      </c>
      <c r="L1760" s="2" t="s">
        <v>2664</v>
      </c>
      <c r="M1760" s="2">
        <v>179.52491699999999</v>
      </c>
      <c r="N1760" s="2">
        <v>-16.599907999999999</v>
      </c>
    </row>
    <row r="1761" spans="1:14">
      <c r="A1761" s="2" t="s">
        <v>79</v>
      </c>
      <c r="B1761" s="2" t="s">
        <v>5666</v>
      </c>
      <c r="C1761" s="2" t="s">
        <v>5667</v>
      </c>
      <c r="D1761" s="2" t="s">
        <v>2408</v>
      </c>
      <c r="E1761" s="2" t="s">
        <v>586</v>
      </c>
      <c r="F1761" s="2" t="s">
        <v>79</v>
      </c>
      <c r="G1761" s="2" t="s">
        <v>5654</v>
      </c>
      <c r="H1761" s="2" t="s">
        <v>2662</v>
      </c>
      <c r="I1761" s="2" t="s">
        <v>30</v>
      </c>
      <c r="J1761" s="2" t="s">
        <v>2741</v>
      </c>
      <c r="K1761" s="2" t="s">
        <v>371</v>
      </c>
      <c r="L1761" s="2" t="s">
        <v>2664</v>
      </c>
      <c r="M1761" s="2">
        <v>179.56230600000001</v>
      </c>
      <c r="N1761" s="2">
        <v>-16.573633999999998</v>
      </c>
    </row>
    <row r="1762" spans="1:14">
      <c r="A1762" s="2" t="s">
        <v>79</v>
      </c>
      <c r="B1762" s="2" t="s">
        <v>124</v>
      </c>
      <c r="C1762" s="2" t="s">
        <v>5668</v>
      </c>
      <c r="D1762" s="2" t="s">
        <v>2427</v>
      </c>
      <c r="E1762" s="2" t="s">
        <v>586</v>
      </c>
      <c r="F1762" s="2" t="s">
        <v>197</v>
      </c>
      <c r="G1762" s="2" t="s">
        <v>5669</v>
      </c>
      <c r="H1762" s="2" t="s">
        <v>2662</v>
      </c>
      <c r="I1762" s="2" t="s">
        <v>30</v>
      </c>
      <c r="J1762" s="2" t="s">
        <v>2741</v>
      </c>
      <c r="K1762" s="2" t="s">
        <v>371</v>
      </c>
      <c r="L1762" s="2" t="s">
        <v>2664</v>
      </c>
      <c r="M1762" s="2">
        <v>179.38806</v>
      </c>
      <c r="N1762" s="2">
        <v>-16.539867999999998</v>
      </c>
    </row>
    <row r="1763" spans="1:14">
      <c r="A1763" s="2" t="s">
        <v>79</v>
      </c>
      <c r="B1763" s="2" t="s">
        <v>5670</v>
      </c>
      <c r="C1763" s="2" t="s">
        <v>5671</v>
      </c>
      <c r="D1763" s="2" t="s">
        <v>2408</v>
      </c>
      <c r="E1763" s="2" t="s">
        <v>586</v>
      </c>
      <c r="F1763" s="2" t="s">
        <v>79</v>
      </c>
      <c r="G1763" s="2" t="s">
        <v>5654</v>
      </c>
      <c r="H1763" s="2" t="s">
        <v>2662</v>
      </c>
      <c r="I1763" s="2" t="s">
        <v>30</v>
      </c>
      <c r="J1763" s="2" t="s">
        <v>2741</v>
      </c>
      <c r="K1763" s="2" t="s">
        <v>371</v>
      </c>
      <c r="L1763" s="2" t="s">
        <v>2664</v>
      </c>
      <c r="M1763" s="2">
        <v>179.489238</v>
      </c>
      <c r="N1763" s="2">
        <v>-16.488900999999998</v>
      </c>
    </row>
    <row r="1764" spans="1:14">
      <c r="A1764" s="2" t="s">
        <v>79</v>
      </c>
      <c r="B1764" s="2" t="s">
        <v>5672</v>
      </c>
      <c r="C1764" s="2" t="s">
        <v>5673</v>
      </c>
      <c r="D1764" s="2" t="s">
        <v>2427</v>
      </c>
      <c r="E1764" s="2" t="s">
        <v>586</v>
      </c>
      <c r="F1764" s="2" t="s">
        <v>79</v>
      </c>
      <c r="G1764" s="2" t="s">
        <v>5654</v>
      </c>
      <c r="H1764" s="2" t="s">
        <v>2662</v>
      </c>
      <c r="I1764" s="2" t="s">
        <v>30</v>
      </c>
      <c r="J1764" s="2" t="s">
        <v>2741</v>
      </c>
      <c r="K1764" s="2" t="s">
        <v>371</v>
      </c>
      <c r="L1764" s="2" t="s">
        <v>2664</v>
      </c>
      <c r="M1764" s="2">
        <v>179.50544300000001</v>
      </c>
      <c r="N1764" s="2">
        <v>-16.430326000000001</v>
      </c>
    </row>
    <row r="1765" spans="1:14">
      <c r="A1765" s="2" t="s">
        <v>79</v>
      </c>
      <c r="B1765" s="2" t="s">
        <v>5084</v>
      </c>
      <c r="C1765" s="2" t="s">
        <v>5674</v>
      </c>
      <c r="D1765" s="2" t="s">
        <v>2408</v>
      </c>
      <c r="E1765" s="2" t="s">
        <v>586</v>
      </c>
      <c r="F1765" s="2" t="s">
        <v>385</v>
      </c>
      <c r="G1765" s="2" t="s">
        <v>5656</v>
      </c>
      <c r="H1765" s="2" t="s">
        <v>2662</v>
      </c>
      <c r="I1765" s="2" t="s">
        <v>30</v>
      </c>
      <c r="J1765" s="2" t="s">
        <v>2741</v>
      </c>
      <c r="K1765" s="2" t="s">
        <v>371</v>
      </c>
      <c r="L1765" s="2" t="s">
        <v>2664</v>
      </c>
      <c r="M1765" s="2">
        <v>179.491376</v>
      </c>
      <c r="N1765" s="2">
        <v>-16.690860000000001</v>
      </c>
    </row>
    <row r="1766" spans="1:14">
      <c r="A1766" s="2" t="s">
        <v>79</v>
      </c>
      <c r="B1766" s="2" t="s">
        <v>5675</v>
      </c>
      <c r="C1766" s="2" t="s">
        <v>5676</v>
      </c>
      <c r="D1766" s="2" t="s">
        <v>2427</v>
      </c>
      <c r="E1766" s="2" t="s">
        <v>586</v>
      </c>
      <c r="F1766" s="2" t="s">
        <v>79</v>
      </c>
      <c r="G1766" s="2" t="s">
        <v>5654</v>
      </c>
      <c r="H1766" s="2" t="s">
        <v>2662</v>
      </c>
      <c r="I1766" s="2" t="s">
        <v>30</v>
      </c>
      <c r="J1766" s="2" t="s">
        <v>2741</v>
      </c>
      <c r="K1766" s="2" t="s">
        <v>371</v>
      </c>
      <c r="L1766" s="2" t="s">
        <v>2664</v>
      </c>
      <c r="M1766" s="2">
        <v>179.530272</v>
      </c>
      <c r="N1766" s="2">
        <v>-16.562456000000001</v>
      </c>
    </row>
    <row r="1767" spans="1:14">
      <c r="A1767" s="2" t="s">
        <v>79</v>
      </c>
      <c r="B1767" s="2" t="s">
        <v>5677</v>
      </c>
      <c r="C1767" s="2" t="s">
        <v>5678</v>
      </c>
      <c r="D1767" s="2" t="s">
        <v>2408</v>
      </c>
      <c r="E1767" s="2" t="s">
        <v>586</v>
      </c>
      <c r="F1767" s="2" t="s">
        <v>79</v>
      </c>
      <c r="G1767" s="2" t="s">
        <v>5654</v>
      </c>
      <c r="H1767" s="2" t="s">
        <v>2662</v>
      </c>
      <c r="I1767" s="2" t="s">
        <v>30</v>
      </c>
      <c r="J1767" s="2" t="s">
        <v>2741</v>
      </c>
      <c r="K1767" s="2" t="s">
        <v>371</v>
      </c>
      <c r="L1767" s="2" t="s">
        <v>2664</v>
      </c>
      <c r="M1767" s="2">
        <v>179.574648</v>
      </c>
      <c r="N1767" s="2">
        <v>-16.549574</v>
      </c>
    </row>
    <row r="1768" spans="1:14">
      <c r="A1768" s="2" t="s">
        <v>79</v>
      </c>
      <c r="B1768" s="2" t="s">
        <v>5679</v>
      </c>
      <c r="C1768" s="2" t="s">
        <v>5680</v>
      </c>
      <c r="D1768" s="2" t="s">
        <v>2408</v>
      </c>
      <c r="E1768" s="2" t="s">
        <v>586</v>
      </c>
      <c r="F1768" s="2" t="s">
        <v>385</v>
      </c>
      <c r="G1768" s="2" t="s">
        <v>5656</v>
      </c>
      <c r="H1768" s="2" t="s">
        <v>2662</v>
      </c>
      <c r="I1768" s="2" t="s">
        <v>30</v>
      </c>
      <c r="J1768" s="2" t="s">
        <v>2741</v>
      </c>
      <c r="K1768" s="2" t="s">
        <v>371</v>
      </c>
      <c r="L1768" s="2" t="s">
        <v>2664</v>
      </c>
      <c r="M1768" s="2">
        <v>179.34264899999999</v>
      </c>
      <c r="N1768" s="2">
        <v>-16.662931</v>
      </c>
    </row>
    <row r="1769" spans="1:14">
      <c r="A1769" s="2" t="s">
        <v>79</v>
      </c>
      <c r="B1769" s="2" t="s">
        <v>5681</v>
      </c>
      <c r="C1769" s="2" t="s">
        <v>5682</v>
      </c>
      <c r="D1769" s="2" t="s">
        <v>2408</v>
      </c>
      <c r="E1769" s="2" t="s">
        <v>586</v>
      </c>
      <c r="F1769" s="2" t="s">
        <v>79</v>
      </c>
      <c r="G1769" s="2" t="s">
        <v>5654</v>
      </c>
      <c r="H1769" s="2" t="s">
        <v>2662</v>
      </c>
      <c r="I1769" s="2" t="s">
        <v>30</v>
      </c>
      <c r="J1769" s="2" t="s">
        <v>2741</v>
      </c>
      <c r="K1769" s="2" t="s">
        <v>371</v>
      </c>
      <c r="L1769" s="2" t="s">
        <v>2664</v>
      </c>
      <c r="M1769" s="2">
        <v>179.52261799999999</v>
      </c>
      <c r="N1769" s="2">
        <v>-16.593191000000001</v>
      </c>
    </row>
    <row r="1770" spans="1:14">
      <c r="A1770" s="2" t="s">
        <v>79</v>
      </c>
      <c r="B1770" s="2" t="s">
        <v>5683</v>
      </c>
      <c r="C1770" s="2" t="s">
        <v>5684</v>
      </c>
      <c r="D1770" s="2" t="s">
        <v>2427</v>
      </c>
      <c r="E1770" s="2" t="s">
        <v>586</v>
      </c>
      <c r="F1770" s="2" t="s">
        <v>79</v>
      </c>
      <c r="G1770" s="2" t="s">
        <v>5654</v>
      </c>
      <c r="H1770" s="2" t="s">
        <v>2662</v>
      </c>
      <c r="I1770" s="2" t="s">
        <v>30</v>
      </c>
      <c r="J1770" s="2" t="s">
        <v>2741</v>
      </c>
      <c r="K1770" s="2" t="s">
        <v>371</v>
      </c>
      <c r="L1770" s="2" t="s">
        <v>2664</v>
      </c>
      <c r="M1770" s="2">
        <v>179.508511</v>
      </c>
      <c r="N1770" s="2">
        <v>-16.437512999999999</v>
      </c>
    </row>
    <row r="1771" spans="1:14">
      <c r="A1771" s="2" t="s">
        <v>79</v>
      </c>
      <c r="B1771" s="2" t="s">
        <v>3380</v>
      </c>
      <c r="C1771" s="2" t="s">
        <v>5685</v>
      </c>
      <c r="D1771" s="2" t="s">
        <v>2427</v>
      </c>
      <c r="E1771" s="2" t="s">
        <v>586</v>
      </c>
      <c r="F1771" s="2" t="s">
        <v>79</v>
      </c>
      <c r="G1771" s="2" t="s">
        <v>5654</v>
      </c>
      <c r="H1771" s="2" t="s">
        <v>2662</v>
      </c>
      <c r="I1771" s="2" t="s">
        <v>30</v>
      </c>
      <c r="J1771" s="2" t="s">
        <v>2741</v>
      </c>
      <c r="K1771" s="2" t="s">
        <v>371</v>
      </c>
      <c r="L1771" s="2" t="s">
        <v>2664</v>
      </c>
      <c r="M1771" s="2">
        <v>179.54257200000001</v>
      </c>
      <c r="N1771" s="2">
        <v>-16.471366</v>
      </c>
    </row>
    <row r="1772" spans="1:14">
      <c r="A1772" s="2" t="s">
        <v>79</v>
      </c>
      <c r="B1772" s="2" t="s">
        <v>5686</v>
      </c>
      <c r="C1772" s="2" t="s">
        <v>5687</v>
      </c>
      <c r="D1772" s="2" t="s">
        <v>2408</v>
      </c>
      <c r="E1772" s="2" t="s">
        <v>586</v>
      </c>
      <c r="F1772" s="2" t="s">
        <v>197</v>
      </c>
      <c r="G1772" s="2" t="s">
        <v>5669</v>
      </c>
      <c r="H1772" s="2" t="s">
        <v>2662</v>
      </c>
      <c r="I1772" s="2" t="s">
        <v>30</v>
      </c>
      <c r="J1772" s="2" t="s">
        <v>2741</v>
      </c>
      <c r="K1772" s="2" t="s">
        <v>371</v>
      </c>
      <c r="L1772" s="2" t="s">
        <v>2664</v>
      </c>
      <c r="M1772" s="2">
        <v>179.36183299999999</v>
      </c>
      <c r="N1772" s="2">
        <v>-16.569164000000001</v>
      </c>
    </row>
    <row r="1773" spans="1:14">
      <c r="A1773" s="2" t="s">
        <v>79</v>
      </c>
      <c r="B1773" s="2" t="s">
        <v>5688</v>
      </c>
      <c r="C1773" s="2" t="s">
        <v>5689</v>
      </c>
      <c r="D1773" s="2" t="s">
        <v>2408</v>
      </c>
      <c r="E1773" s="2" t="s">
        <v>586</v>
      </c>
      <c r="F1773" s="2" t="s">
        <v>79</v>
      </c>
      <c r="G1773" s="2" t="s">
        <v>5654</v>
      </c>
      <c r="H1773" s="2" t="s">
        <v>2662</v>
      </c>
      <c r="I1773" s="2" t="s">
        <v>30</v>
      </c>
      <c r="J1773" s="2" t="s">
        <v>2741</v>
      </c>
      <c r="K1773" s="2" t="s">
        <v>371</v>
      </c>
      <c r="L1773" s="2" t="s">
        <v>2664</v>
      </c>
      <c r="M1773" s="2">
        <v>179.528235</v>
      </c>
      <c r="N1773" s="2">
        <v>-16.460913000000001</v>
      </c>
    </row>
    <row r="1774" spans="1:14">
      <c r="A1774" s="2" t="s">
        <v>79</v>
      </c>
      <c r="B1774" s="2" t="s">
        <v>46</v>
      </c>
      <c r="C1774" s="2" t="s">
        <v>5690</v>
      </c>
      <c r="D1774" s="2" t="s">
        <v>2427</v>
      </c>
      <c r="E1774" s="2" t="s">
        <v>586</v>
      </c>
      <c r="F1774" s="2" t="s">
        <v>79</v>
      </c>
      <c r="G1774" s="2" t="s">
        <v>5654</v>
      </c>
      <c r="H1774" s="2" t="s">
        <v>2662</v>
      </c>
      <c r="I1774" s="2" t="s">
        <v>30</v>
      </c>
      <c r="J1774" s="2" t="s">
        <v>2741</v>
      </c>
      <c r="K1774" s="2" t="s">
        <v>371</v>
      </c>
      <c r="L1774" s="2" t="s">
        <v>2664</v>
      </c>
      <c r="M1774" s="2">
        <v>179.62574799999999</v>
      </c>
      <c r="N1774" s="2">
        <v>-16.524923000000001</v>
      </c>
    </row>
    <row r="1775" spans="1:14">
      <c r="A1775" s="2" t="s">
        <v>79</v>
      </c>
      <c r="B1775" s="2" t="s">
        <v>5691</v>
      </c>
      <c r="C1775" s="2" t="s">
        <v>5692</v>
      </c>
      <c r="D1775" s="2" t="s">
        <v>2427</v>
      </c>
      <c r="E1775" s="2" t="s">
        <v>586</v>
      </c>
      <c r="F1775" s="2" t="s">
        <v>79</v>
      </c>
      <c r="G1775" s="2" t="s">
        <v>5654</v>
      </c>
      <c r="H1775" s="2" t="s">
        <v>2662</v>
      </c>
      <c r="I1775" s="2" t="s">
        <v>30</v>
      </c>
      <c r="J1775" s="2" t="s">
        <v>2741</v>
      </c>
      <c r="K1775" s="2" t="s">
        <v>371</v>
      </c>
      <c r="L1775" s="2" t="s">
        <v>2664</v>
      </c>
      <c r="M1775" s="2">
        <v>179.56046699999999</v>
      </c>
      <c r="N1775" s="2">
        <v>-16.583604999999999</v>
      </c>
    </row>
    <row r="1776" spans="1:14">
      <c r="A1776" s="2" t="s">
        <v>79</v>
      </c>
      <c r="B1776" s="2" t="s">
        <v>5693</v>
      </c>
      <c r="C1776" s="2" t="s">
        <v>5694</v>
      </c>
      <c r="D1776" s="2" t="s">
        <v>2408</v>
      </c>
      <c r="E1776" s="2" t="s">
        <v>586</v>
      </c>
      <c r="F1776" s="2" t="s">
        <v>197</v>
      </c>
      <c r="G1776" s="2" t="s">
        <v>5669</v>
      </c>
      <c r="H1776" s="2" t="s">
        <v>2662</v>
      </c>
      <c r="I1776" s="2" t="s">
        <v>30</v>
      </c>
      <c r="J1776" s="2" t="s">
        <v>2741</v>
      </c>
      <c r="K1776" s="2" t="s">
        <v>371</v>
      </c>
      <c r="L1776" s="2" t="s">
        <v>2664</v>
      </c>
      <c r="M1776" s="2">
        <v>179.42751100000001</v>
      </c>
      <c r="N1776" s="2">
        <v>-16.556446000000001</v>
      </c>
    </row>
    <row r="1777" spans="1:14">
      <c r="A1777" s="2" t="s">
        <v>79</v>
      </c>
      <c r="B1777" s="2" t="s">
        <v>5695</v>
      </c>
      <c r="C1777" s="2" t="s">
        <v>5696</v>
      </c>
      <c r="D1777" s="2" t="s">
        <v>2408</v>
      </c>
      <c r="E1777" s="2" t="s">
        <v>586</v>
      </c>
      <c r="F1777" s="2" t="s">
        <v>79</v>
      </c>
      <c r="G1777" s="2" t="s">
        <v>5654</v>
      </c>
      <c r="H1777" s="2" t="s">
        <v>2662</v>
      </c>
      <c r="I1777" s="2" t="s">
        <v>30</v>
      </c>
      <c r="J1777" s="2" t="s">
        <v>2741</v>
      </c>
      <c r="K1777" s="2" t="s">
        <v>371</v>
      </c>
      <c r="L1777" s="2" t="s">
        <v>2664</v>
      </c>
      <c r="M1777" s="2">
        <v>179.540595</v>
      </c>
      <c r="N1777" s="2">
        <v>-16.503782000000001</v>
      </c>
    </row>
    <row r="1778" spans="1:14">
      <c r="A1778" s="2" t="s">
        <v>79</v>
      </c>
      <c r="B1778" s="2" t="s">
        <v>5697</v>
      </c>
      <c r="C1778" s="2" t="s">
        <v>5698</v>
      </c>
      <c r="D1778" s="2" t="s">
        <v>2427</v>
      </c>
      <c r="E1778" s="2" t="s">
        <v>586</v>
      </c>
      <c r="F1778" s="2" t="s">
        <v>79</v>
      </c>
      <c r="G1778" s="2" t="s">
        <v>5654</v>
      </c>
      <c r="H1778" s="2" t="s">
        <v>2662</v>
      </c>
      <c r="I1778" s="2" t="s">
        <v>30</v>
      </c>
      <c r="J1778" s="2" t="s">
        <v>2741</v>
      </c>
      <c r="K1778" s="2" t="s">
        <v>371</v>
      </c>
      <c r="L1778" s="2" t="s">
        <v>2664</v>
      </c>
      <c r="M1778" s="2">
        <v>179.53043700000001</v>
      </c>
      <c r="N1778" s="2">
        <v>-16.462409999999998</v>
      </c>
    </row>
    <row r="1779" spans="1:14">
      <c r="A1779" s="2" t="s">
        <v>79</v>
      </c>
      <c r="B1779" s="2" t="s">
        <v>5699</v>
      </c>
      <c r="C1779" s="2" t="s">
        <v>5700</v>
      </c>
      <c r="D1779" s="2" t="s">
        <v>2408</v>
      </c>
      <c r="E1779" s="2" t="s">
        <v>586</v>
      </c>
      <c r="F1779" s="2" t="s">
        <v>197</v>
      </c>
      <c r="G1779" s="2" t="s">
        <v>5669</v>
      </c>
      <c r="H1779" s="2" t="s">
        <v>2662</v>
      </c>
      <c r="I1779" s="2" t="s">
        <v>30</v>
      </c>
      <c r="J1779" s="2" t="s">
        <v>2741</v>
      </c>
      <c r="K1779" s="2" t="s">
        <v>371</v>
      </c>
      <c r="L1779" s="2" t="s">
        <v>2664</v>
      </c>
      <c r="M1779" s="2">
        <v>179.35269</v>
      </c>
      <c r="N1779" s="2">
        <v>-16.569541000000001</v>
      </c>
    </row>
    <row r="1780" spans="1:14">
      <c r="A1780" s="2" t="s">
        <v>79</v>
      </c>
      <c r="B1780" s="2" t="s">
        <v>4518</v>
      </c>
      <c r="C1780" s="2" t="s">
        <v>5701</v>
      </c>
      <c r="D1780" s="2" t="s">
        <v>2427</v>
      </c>
      <c r="E1780" s="2" t="s">
        <v>586</v>
      </c>
      <c r="F1780" s="2" t="s">
        <v>79</v>
      </c>
      <c r="G1780" s="2" t="s">
        <v>5654</v>
      </c>
      <c r="H1780" s="2" t="s">
        <v>2662</v>
      </c>
      <c r="I1780" s="2" t="s">
        <v>30</v>
      </c>
      <c r="J1780" s="2" t="s">
        <v>2741</v>
      </c>
      <c r="K1780" s="2" t="s">
        <v>371</v>
      </c>
      <c r="L1780" s="2" t="s">
        <v>2664</v>
      </c>
      <c r="M1780" s="2">
        <v>179.521749</v>
      </c>
      <c r="N1780" s="2">
        <v>-16.455031000000002</v>
      </c>
    </row>
    <row r="1781" spans="1:14">
      <c r="A1781" s="2" t="s">
        <v>79</v>
      </c>
      <c r="B1781" s="2" t="s">
        <v>5702</v>
      </c>
      <c r="C1781" s="2" t="s">
        <v>5703</v>
      </c>
      <c r="D1781" s="2" t="s">
        <v>2427</v>
      </c>
      <c r="E1781" s="2" t="s">
        <v>586</v>
      </c>
      <c r="F1781" s="2" t="s">
        <v>197</v>
      </c>
      <c r="G1781" s="2" t="s">
        <v>5669</v>
      </c>
      <c r="H1781" s="2" t="s">
        <v>2662</v>
      </c>
      <c r="I1781" s="2" t="s">
        <v>30</v>
      </c>
      <c r="J1781" s="2" t="s">
        <v>2741</v>
      </c>
      <c r="K1781" s="2" t="s">
        <v>371</v>
      </c>
      <c r="L1781" s="2" t="s">
        <v>2664</v>
      </c>
      <c r="M1781" s="2">
        <v>179.38151500000001</v>
      </c>
      <c r="N1781" s="2">
        <v>-16.549472000000002</v>
      </c>
    </row>
    <row r="1782" spans="1:14">
      <c r="A1782" s="2" t="s">
        <v>79</v>
      </c>
      <c r="B1782" s="2" t="s">
        <v>5704</v>
      </c>
      <c r="C1782" s="2" t="s">
        <v>5705</v>
      </c>
      <c r="D1782" s="2" t="s">
        <v>2427</v>
      </c>
      <c r="E1782" s="2" t="s">
        <v>586</v>
      </c>
      <c r="F1782" s="2" t="s">
        <v>79</v>
      </c>
      <c r="G1782" s="2" t="s">
        <v>5654</v>
      </c>
      <c r="H1782" s="2" t="s">
        <v>2662</v>
      </c>
      <c r="I1782" s="2" t="s">
        <v>30</v>
      </c>
      <c r="J1782" s="2" t="s">
        <v>2741</v>
      </c>
      <c r="K1782" s="2" t="s">
        <v>371</v>
      </c>
      <c r="L1782" s="2" t="s">
        <v>2664</v>
      </c>
      <c r="M1782" s="2">
        <v>179.61220900000001</v>
      </c>
      <c r="N1782" s="2">
        <v>-16.493176999999999</v>
      </c>
    </row>
    <row r="1783" spans="1:14">
      <c r="A1783" s="2" t="s">
        <v>79</v>
      </c>
      <c r="B1783" s="2" t="s">
        <v>2721</v>
      </c>
      <c r="C1783" s="2" t="s">
        <v>5706</v>
      </c>
      <c r="D1783" s="2" t="s">
        <v>2408</v>
      </c>
      <c r="E1783" s="2" t="s">
        <v>586</v>
      </c>
      <c r="F1783" s="2" t="s">
        <v>79</v>
      </c>
      <c r="G1783" s="2" t="s">
        <v>5654</v>
      </c>
      <c r="H1783" s="2" t="s">
        <v>2662</v>
      </c>
      <c r="I1783" s="2" t="s">
        <v>30</v>
      </c>
      <c r="J1783" s="2" t="s">
        <v>2741</v>
      </c>
      <c r="K1783" s="2" t="s">
        <v>371</v>
      </c>
      <c r="L1783" s="2" t="s">
        <v>2664</v>
      </c>
      <c r="M1783" s="2">
        <v>179.636661</v>
      </c>
      <c r="N1783" s="2">
        <v>-16.506412999999998</v>
      </c>
    </row>
    <row r="1784" spans="1:14">
      <c r="A1784" s="2" t="s">
        <v>79</v>
      </c>
      <c r="B1784" s="2" t="s">
        <v>5707</v>
      </c>
      <c r="C1784" s="2" t="s">
        <v>5708</v>
      </c>
      <c r="D1784" s="2" t="s">
        <v>2427</v>
      </c>
      <c r="E1784" s="2" t="s">
        <v>586</v>
      </c>
      <c r="F1784" s="2" t="s">
        <v>197</v>
      </c>
      <c r="G1784" s="2" t="s">
        <v>5669</v>
      </c>
      <c r="H1784" s="2" t="s">
        <v>2662</v>
      </c>
      <c r="I1784" s="2" t="s">
        <v>30</v>
      </c>
      <c r="J1784" s="2" t="s">
        <v>2741</v>
      </c>
      <c r="K1784" s="2" t="s">
        <v>371</v>
      </c>
      <c r="L1784" s="2" t="s">
        <v>2664</v>
      </c>
      <c r="M1784" s="2">
        <v>179.35838200000001</v>
      </c>
      <c r="N1784" s="2">
        <v>-16.558751000000001</v>
      </c>
    </row>
    <row r="1785" spans="1:14">
      <c r="A1785" s="2" t="s">
        <v>79</v>
      </c>
      <c r="B1785" s="2" t="s">
        <v>5709</v>
      </c>
      <c r="C1785" s="2" t="s">
        <v>5710</v>
      </c>
      <c r="D1785" s="2" t="s">
        <v>2427</v>
      </c>
      <c r="E1785" s="2" t="s">
        <v>586</v>
      </c>
      <c r="F1785" s="2" t="s">
        <v>79</v>
      </c>
      <c r="G1785" s="2" t="s">
        <v>5654</v>
      </c>
      <c r="H1785" s="2" t="s">
        <v>2662</v>
      </c>
      <c r="I1785" s="2" t="s">
        <v>30</v>
      </c>
      <c r="J1785" s="2" t="s">
        <v>2741</v>
      </c>
      <c r="K1785" s="2" t="s">
        <v>371</v>
      </c>
      <c r="L1785" s="2" t="s">
        <v>2664</v>
      </c>
      <c r="M1785" s="2">
        <v>179.590236</v>
      </c>
      <c r="N1785" s="2">
        <v>-16.528082999999999</v>
      </c>
    </row>
    <row r="1786" spans="1:14">
      <c r="A1786" s="2" t="s">
        <v>79</v>
      </c>
      <c r="B1786" s="2" t="s">
        <v>5711</v>
      </c>
      <c r="C1786" s="2" t="s">
        <v>5712</v>
      </c>
      <c r="D1786" s="2" t="s">
        <v>2408</v>
      </c>
      <c r="E1786" s="2" t="s">
        <v>586</v>
      </c>
      <c r="F1786" s="2" t="s">
        <v>79</v>
      </c>
      <c r="G1786" s="2" t="s">
        <v>5654</v>
      </c>
      <c r="H1786" s="2" t="s">
        <v>2662</v>
      </c>
      <c r="I1786" s="2" t="s">
        <v>30</v>
      </c>
      <c r="J1786" s="2" t="s">
        <v>2741</v>
      </c>
      <c r="K1786" s="2" t="s">
        <v>371</v>
      </c>
      <c r="L1786" s="2" t="s">
        <v>2664</v>
      </c>
      <c r="M1786" s="2">
        <v>179.52076600000001</v>
      </c>
      <c r="N1786" s="2">
        <v>-16.582602999999999</v>
      </c>
    </row>
    <row r="1787" spans="1:14">
      <c r="A1787" s="2" t="s">
        <v>79</v>
      </c>
      <c r="B1787" s="2" t="s">
        <v>5713</v>
      </c>
      <c r="C1787" s="2" t="s">
        <v>5714</v>
      </c>
      <c r="D1787" s="2" t="s">
        <v>2427</v>
      </c>
      <c r="E1787" s="2" t="s">
        <v>586</v>
      </c>
      <c r="F1787" s="2" t="s">
        <v>79</v>
      </c>
      <c r="G1787" s="2" t="s">
        <v>5654</v>
      </c>
      <c r="H1787" s="2" t="s">
        <v>2662</v>
      </c>
      <c r="I1787" s="2" t="s">
        <v>30</v>
      </c>
      <c r="J1787" s="2" t="s">
        <v>2741</v>
      </c>
      <c r="K1787" s="2" t="s">
        <v>371</v>
      </c>
      <c r="L1787" s="2" t="s">
        <v>2664</v>
      </c>
      <c r="M1787" s="2">
        <v>179.54167100000001</v>
      </c>
      <c r="N1787" s="2">
        <v>-16.561699000000001</v>
      </c>
    </row>
    <row r="1788" spans="1:14">
      <c r="A1788" s="2" t="s">
        <v>79</v>
      </c>
      <c r="B1788" s="2" t="s">
        <v>5715</v>
      </c>
      <c r="C1788" s="2" t="s">
        <v>5716</v>
      </c>
      <c r="D1788" s="2" t="s">
        <v>2408</v>
      </c>
      <c r="E1788" s="2" t="s">
        <v>586</v>
      </c>
      <c r="F1788" s="2" t="s">
        <v>385</v>
      </c>
      <c r="G1788" s="2" t="s">
        <v>5656</v>
      </c>
      <c r="H1788" s="2" t="s">
        <v>2662</v>
      </c>
      <c r="I1788" s="2" t="s">
        <v>30</v>
      </c>
      <c r="J1788" s="2" t="s">
        <v>2741</v>
      </c>
      <c r="K1788" s="2" t="s">
        <v>371</v>
      </c>
      <c r="L1788" s="2" t="s">
        <v>2664</v>
      </c>
      <c r="M1788" s="2">
        <v>179.54857799999999</v>
      </c>
      <c r="N1788" s="2">
        <v>-16.607952000000001</v>
      </c>
    </row>
    <row r="1789" spans="1:14">
      <c r="A1789" s="2" t="s">
        <v>79</v>
      </c>
      <c r="B1789" s="2" t="s">
        <v>5717</v>
      </c>
      <c r="C1789" s="2" t="s">
        <v>5718</v>
      </c>
      <c r="D1789" s="2" t="s">
        <v>2408</v>
      </c>
      <c r="E1789" s="2" t="s">
        <v>586</v>
      </c>
      <c r="F1789" s="2" t="s">
        <v>385</v>
      </c>
      <c r="G1789" s="2" t="s">
        <v>5656</v>
      </c>
      <c r="H1789" s="2" t="s">
        <v>2662</v>
      </c>
      <c r="I1789" s="2" t="s">
        <v>30</v>
      </c>
      <c r="J1789" s="2" t="s">
        <v>2741</v>
      </c>
      <c r="K1789" s="2" t="s">
        <v>371</v>
      </c>
      <c r="L1789" s="2" t="s">
        <v>2664</v>
      </c>
      <c r="M1789" s="2">
        <v>179.50228999999999</v>
      </c>
      <c r="N1789" s="2">
        <v>-16.669868999999998</v>
      </c>
    </row>
    <row r="1790" spans="1:14">
      <c r="A1790" s="2" t="s">
        <v>79</v>
      </c>
      <c r="B1790" s="2" t="s">
        <v>5719</v>
      </c>
      <c r="C1790" s="2" t="s">
        <v>5720</v>
      </c>
      <c r="D1790" s="2" t="s">
        <v>2427</v>
      </c>
      <c r="E1790" s="2" t="s">
        <v>586</v>
      </c>
      <c r="F1790" s="2" t="s">
        <v>385</v>
      </c>
      <c r="G1790" s="2" t="s">
        <v>5656</v>
      </c>
      <c r="H1790" s="2" t="s">
        <v>2662</v>
      </c>
      <c r="I1790" s="2" t="s">
        <v>30</v>
      </c>
      <c r="J1790" s="2" t="s">
        <v>2741</v>
      </c>
      <c r="K1790" s="2" t="s">
        <v>371</v>
      </c>
      <c r="L1790" s="2" t="s">
        <v>2664</v>
      </c>
      <c r="M1790" s="2">
        <v>179.46298400000001</v>
      </c>
      <c r="N1790" s="2">
        <v>-16.675886999999999</v>
      </c>
    </row>
    <row r="1791" spans="1:14">
      <c r="A1791" s="2" t="s">
        <v>79</v>
      </c>
      <c r="B1791" s="2" t="s">
        <v>5721</v>
      </c>
      <c r="C1791" s="2" t="s">
        <v>5722</v>
      </c>
      <c r="D1791" s="2" t="s">
        <v>2427</v>
      </c>
      <c r="E1791" s="2" t="s">
        <v>586</v>
      </c>
      <c r="F1791" s="2" t="s">
        <v>79</v>
      </c>
      <c r="G1791" s="2" t="s">
        <v>5654</v>
      </c>
      <c r="H1791" s="2" t="s">
        <v>2662</v>
      </c>
      <c r="I1791" s="2" t="s">
        <v>30</v>
      </c>
      <c r="J1791" s="2" t="s">
        <v>2741</v>
      </c>
      <c r="K1791" s="2" t="s">
        <v>371</v>
      </c>
      <c r="L1791" s="2" t="s">
        <v>2664</v>
      </c>
      <c r="M1791" s="2">
        <v>179.525137</v>
      </c>
      <c r="N1791" s="2">
        <v>-16.398671</v>
      </c>
    </row>
    <row r="1792" spans="1:14">
      <c r="A1792" s="2" t="s">
        <v>79</v>
      </c>
      <c r="B1792" s="2" t="s">
        <v>5723</v>
      </c>
      <c r="C1792" s="2" t="s">
        <v>5724</v>
      </c>
      <c r="D1792" s="2" t="s">
        <v>2427</v>
      </c>
      <c r="E1792" s="2" t="s">
        <v>586</v>
      </c>
      <c r="F1792" s="2" t="s">
        <v>385</v>
      </c>
      <c r="G1792" s="2" t="s">
        <v>5656</v>
      </c>
      <c r="H1792" s="2" t="s">
        <v>2662</v>
      </c>
      <c r="I1792" s="2" t="s">
        <v>30</v>
      </c>
      <c r="J1792" s="2" t="s">
        <v>2741</v>
      </c>
      <c r="K1792" s="2" t="s">
        <v>371</v>
      </c>
      <c r="L1792" s="2" t="s">
        <v>2664</v>
      </c>
      <c r="M1792" s="2">
        <v>179.46977999999999</v>
      </c>
      <c r="N1792" s="2">
        <v>-16.677754</v>
      </c>
    </row>
    <row r="1793" spans="1:14">
      <c r="A1793" s="2" t="s">
        <v>79</v>
      </c>
      <c r="B1793" s="2" t="s">
        <v>194</v>
      </c>
      <c r="C1793" s="2" t="s">
        <v>5725</v>
      </c>
      <c r="D1793" s="2" t="s">
        <v>2427</v>
      </c>
      <c r="E1793" s="2" t="s">
        <v>586</v>
      </c>
      <c r="F1793" s="2" t="s">
        <v>385</v>
      </c>
      <c r="G1793" s="2" t="s">
        <v>5656</v>
      </c>
      <c r="H1793" s="2" t="s">
        <v>2662</v>
      </c>
      <c r="I1793" s="2" t="s">
        <v>30</v>
      </c>
      <c r="J1793" s="2" t="s">
        <v>2741</v>
      </c>
      <c r="K1793" s="2" t="s">
        <v>371</v>
      </c>
      <c r="L1793" s="2" t="s">
        <v>2664</v>
      </c>
      <c r="M1793" s="2">
        <v>179.47515999999999</v>
      </c>
      <c r="N1793" s="2">
        <v>-16.677088999999999</v>
      </c>
    </row>
    <row r="1794" spans="1:14">
      <c r="A1794" s="2" t="s">
        <v>79</v>
      </c>
      <c r="B1794" s="2" t="s">
        <v>5726</v>
      </c>
      <c r="C1794" s="2" t="s">
        <v>5727</v>
      </c>
      <c r="D1794" s="2" t="s">
        <v>2408</v>
      </c>
      <c r="E1794" s="2" t="s">
        <v>586</v>
      </c>
      <c r="F1794" s="2" t="s">
        <v>79</v>
      </c>
      <c r="G1794" s="2" t="s">
        <v>5654</v>
      </c>
      <c r="H1794" s="2" t="s">
        <v>2662</v>
      </c>
      <c r="I1794" s="2" t="s">
        <v>30</v>
      </c>
      <c r="J1794" s="2" t="s">
        <v>2741</v>
      </c>
      <c r="K1794" s="2" t="s">
        <v>371</v>
      </c>
      <c r="L1794" s="2" t="s">
        <v>2664</v>
      </c>
      <c r="M1794" s="2">
        <v>179.53760399999999</v>
      </c>
      <c r="N1794" s="2">
        <v>-16.602096</v>
      </c>
    </row>
    <row r="1795" spans="1:14">
      <c r="A1795" s="2" t="s">
        <v>79</v>
      </c>
      <c r="B1795" s="2" t="s">
        <v>5728</v>
      </c>
      <c r="C1795" s="2" t="s">
        <v>5729</v>
      </c>
      <c r="D1795" s="2" t="s">
        <v>2427</v>
      </c>
      <c r="E1795" s="2" t="s">
        <v>586</v>
      </c>
      <c r="F1795" s="2" t="s">
        <v>79</v>
      </c>
      <c r="G1795" s="2" t="s">
        <v>5654</v>
      </c>
      <c r="H1795" s="2" t="s">
        <v>2662</v>
      </c>
      <c r="I1795" s="2" t="s">
        <v>30</v>
      </c>
      <c r="J1795" s="2" t="s">
        <v>2741</v>
      </c>
      <c r="K1795" s="2" t="s">
        <v>371</v>
      </c>
      <c r="L1795" s="2" t="s">
        <v>2664</v>
      </c>
      <c r="M1795" s="2">
        <v>179.546513</v>
      </c>
      <c r="N1795" s="2">
        <v>-16.478158000000001</v>
      </c>
    </row>
    <row r="1796" spans="1:14">
      <c r="A1796" s="2" t="s">
        <v>40</v>
      </c>
      <c r="B1796" s="2" t="s">
        <v>5730</v>
      </c>
      <c r="C1796" s="2" t="s">
        <v>5731</v>
      </c>
      <c r="D1796" s="2" t="s">
        <v>2427</v>
      </c>
      <c r="E1796" s="2" t="s">
        <v>546</v>
      </c>
      <c r="F1796" s="2" t="s">
        <v>40</v>
      </c>
      <c r="G1796" s="2" t="s">
        <v>5732</v>
      </c>
      <c r="H1796" s="2" t="s">
        <v>2422</v>
      </c>
      <c r="I1796" s="2" t="s">
        <v>22</v>
      </c>
      <c r="J1796" s="2" t="s">
        <v>4461</v>
      </c>
      <c r="K1796" s="2" t="s">
        <v>251</v>
      </c>
      <c r="L1796" s="2" t="s">
        <v>2559</v>
      </c>
      <c r="M1796" s="2">
        <v>178.23690199999999</v>
      </c>
      <c r="N1796" s="2">
        <v>-18.136498</v>
      </c>
    </row>
    <row r="1797" spans="1:14">
      <c r="A1797" s="2" t="s">
        <v>40</v>
      </c>
      <c r="B1797" s="2" t="s">
        <v>5733</v>
      </c>
      <c r="C1797" s="2" t="s">
        <v>5734</v>
      </c>
      <c r="D1797" s="2" t="s">
        <v>2408</v>
      </c>
      <c r="E1797" s="2" t="s">
        <v>546</v>
      </c>
      <c r="F1797" s="2" t="s">
        <v>40</v>
      </c>
      <c r="G1797" s="2" t="s">
        <v>5732</v>
      </c>
      <c r="H1797" s="2" t="s">
        <v>2422</v>
      </c>
      <c r="I1797" s="2" t="s">
        <v>22</v>
      </c>
      <c r="J1797" s="2" t="s">
        <v>4461</v>
      </c>
      <c r="K1797" s="2" t="s">
        <v>251</v>
      </c>
      <c r="L1797" s="2" t="s">
        <v>2559</v>
      </c>
      <c r="M1797" s="2">
        <v>178.200951</v>
      </c>
      <c r="N1797" s="2">
        <v>-18.173062999999999</v>
      </c>
    </row>
    <row r="1798" spans="1:14">
      <c r="A1798" s="2" t="s">
        <v>40</v>
      </c>
      <c r="B1798" s="2" t="s">
        <v>5735</v>
      </c>
      <c r="C1798" s="2" t="s">
        <v>5736</v>
      </c>
      <c r="D1798" s="2" t="s">
        <v>2408</v>
      </c>
      <c r="E1798" s="2" t="s">
        <v>546</v>
      </c>
      <c r="F1798" s="2" t="s">
        <v>40</v>
      </c>
      <c r="G1798" s="2" t="s">
        <v>5732</v>
      </c>
      <c r="H1798" s="2" t="s">
        <v>2422</v>
      </c>
      <c r="I1798" s="2" t="s">
        <v>22</v>
      </c>
      <c r="J1798" s="2" t="s">
        <v>4461</v>
      </c>
      <c r="K1798" s="2" t="s">
        <v>251</v>
      </c>
      <c r="L1798" s="2" t="s">
        <v>2559</v>
      </c>
      <c r="M1798" s="2">
        <v>178.23327900000001</v>
      </c>
      <c r="N1798" s="2">
        <v>-18.183558000000001</v>
      </c>
    </row>
    <row r="1799" spans="1:14">
      <c r="A1799" s="2" t="s">
        <v>40</v>
      </c>
      <c r="B1799" s="2" t="s">
        <v>5737</v>
      </c>
      <c r="C1799" s="2" t="s">
        <v>5738</v>
      </c>
      <c r="D1799" s="2" t="s">
        <v>2408</v>
      </c>
      <c r="E1799" s="2" t="s">
        <v>546</v>
      </c>
      <c r="F1799" s="2" t="s">
        <v>40</v>
      </c>
      <c r="G1799" s="2" t="s">
        <v>5732</v>
      </c>
      <c r="H1799" s="2" t="s">
        <v>2422</v>
      </c>
      <c r="I1799" s="2" t="s">
        <v>22</v>
      </c>
      <c r="J1799" s="2" t="s">
        <v>4461</v>
      </c>
      <c r="K1799" s="2" t="s">
        <v>251</v>
      </c>
      <c r="L1799" s="2" t="s">
        <v>2559</v>
      </c>
      <c r="M1799" s="2">
        <v>178.23863499999999</v>
      </c>
      <c r="N1799" s="2">
        <v>-18.161052000000002</v>
      </c>
    </row>
    <row r="1800" spans="1:14">
      <c r="A1800" s="2" t="s">
        <v>40</v>
      </c>
      <c r="B1800" s="2" t="s">
        <v>3857</v>
      </c>
      <c r="C1800" s="2" t="s">
        <v>5739</v>
      </c>
      <c r="D1800" s="2" t="s">
        <v>2408</v>
      </c>
      <c r="E1800" s="2" t="s">
        <v>546</v>
      </c>
      <c r="F1800" s="2" t="s">
        <v>635</v>
      </c>
      <c r="G1800" s="2" t="s">
        <v>5380</v>
      </c>
      <c r="H1800" s="2" t="s">
        <v>2422</v>
      </c>
      <c r="I1800" s="2" t="s">
        <v>24</v>
      </c>
      <c r="J1800" s="2" t="s">
        <v>4780</v>
      </c>
      <c r="K1800" s="2" t="s">
        <v>251</v>
      </c>
      <c r="L1800" s="2" t="s">
        <v>2559</v>
      </c>
      <c r="M1800" s="2">
        <v>178.10552999999999</v>
      </c>
      <c r="N1800" s="2">
        <v>-18.190996999999999</v>
      </c>
    </row>
    <row r="1801" spans="1:14">
      <c r="A1801" s="2" t="s">
        <v>40</v>
      </c>
      <c r="B1801" s="2" t="s">
        <v>5740</v>
      </c>
      <c r="C1801" s="2" t="s">
        <v>5741</v>
      </c>
      <c r="D1801" s="2" t="s">
        <v>2427</v>
      </c>
      <c r="E1801" s="2" t="s">
        <v>546</v>
      </c>
      <c r="F1801" s="2" t="s">
        <v>40</v>
      </c>
      <c r="G1801" s="2" t="s">
        <v>5732</v>
      </c>
      <c r="H1801" s="2" t="s">
        <v>2422</v>
      </c>
      <c r="I1801" s="2" t="s">
        <v>22</v>
      </c>
      <c r="J1801" s="2" t="s">
        <v>4461</v>
      </c>
      <c r="K1801" s="2" t="s">
        <v>251</v>
      </c>
      <c r="L1801" s="2" t="s">
        <v>2559</v>
      </c>
      <c r="M1801" s="2">
        <v>178.188894</v>
      </c>
      <c r="N1801" s="2">
        <v>-18.197222</v>
      </c>
    </row>
    <row r="1802" spans="1:14">
      <c r="A1802" s="2" t="s">
        <v>40</v>
      </c>
      <c r="B1802" s="2" t="s">
        <v>5742</v>
      </c>
      <c r="C1802" s="2" t="s">
        <v>5743</v>
      </c>
      <c r="D1802" s="2" t="s">
        <v>2427</v>
      </c>
      <c r="E1802" s="2" t="s">
        <v>546</v>
      </c>
      <c r="F1802" s="2" t="s">
        <v>40</v>
      </c>
      <c r="G1802" s="2" t="s">
        <v>5732</v>
      </c>
      <c r="H1802" s="2" t="s">
        <v>2422</v>
      </c>
      <c r="I1802" s="2" t="s">
        <v>22</v>
      </c>
      <c r="J1802" s="2" t="s">
        <v>4461</v>
      </c>
      <c r="K1802" s="2" t="s">
        <v>251</v>
      </c>
      <c r="L1802" s="2" t="s">
        <v>2559</v>
      </c>
      <c r="M1802" s="2">
        <v>178.19912299999999</v>
      </c>
      <c r="N1802" s="2">
        <v>-18.202210999999998</v>
      </c>
    </row>
    <row r="1803" spans="1:14">
      <c r="A1803" s="2" t="s">
        <v>40</v>
      </c>
      <c r="B1803" s="2" t="s">
        <v>5744</v>
      </c>
      <c r="C1803" s="2" t="s">
        <v>5745</v>
      </c>
      <c r="D1803" s="2" t="s">
        <v>2427</v>
      </c>
      <c r="E1803" s="2" t="s">
        <v>546</v>
      </c>
      <c r="F1803" s="2" t="s">
        <v>40</v>
      </c>
      <c r="G1803" s="2" t="s">
        <v>5732</v>
      </c>
      <c r="H1803" s="2" t="s">
        <v>2422</v>
      </c>
      <c r="I1803" s="2" t="s">
        <v>22</v>
      </c>
      <c r="J1803" s="2" t="s">
        <v>4461</v>
      </c>
      <c r="K1803" s="2" t="s">
        <v>251</v>
      </c>
      <c r="L1803" s="2" t="s">
        <v>2559</v>
      </c>
      <c r="M1803" s="2">
        <v>178.28947199999999</v>
      </c>
      <c r="N1803" s="2">
        <v>-18.156172000000002</v>
      </c>
    </row>
    <row r="1804" spans="1:14">
      <c r="A1804" s="2" t="s">
        <v>40</v>
      </c>
      <c r="B1804" s="2" t="s">
        <v>5746</v>
      </c>
      <c r="C1804" s="2" t="s">
        <v>5747</v>
      </c>
      <c r="D1804" s="2" t="s">
        <v>2408</v>
      </c>
      <c r="E1804" s="2" t="s">
        <v>546</v>
      </c>
      <c r="F1804" s="2" t="s">
        <v>40</v>
      </c>
      <c r="G1804" s="2" t="s">
        <v>5732</v>
      </c>
      <c r="H1804" s="2" t="s">
        <v>2422</v>
      </c>
      <c r="I1804" s="2" t="s">
        <v>22</v>
      </c>
      <c r="J1804" s="2" t="s">
        <v>4461</v>
      </c>
      <c r="K1804" s="2" t="s">
        <v>251</v>
      </c>
      <c r="L1804" s="2" t="s">
        <v>2559</v>
      </c>
      <c r="M1804" s="2">
        <v>178.24220600000001</v>
      </c>
      <c r="N1804" s="2">
        <v>-18.173815999999999</v>
      </c>
    </row>
    <row r="1805" spans="1:14">
      <c r="A1805" s="2" t="s">
        <v>40</v>
      </c>
      <c r="B1805" s="2" t="s">
        <v>40</v>
      </c>
      <c r="C1805" s="2" t="s">
        <v>5748</v>
      </c>
      <c r="D1805" s="2" t="s">
        <v>2408</v>
      </c>
      <c r="E1805" s="2" t="s">
        <v>546</v>
      </c>
      <c r="F1805" s="2" t="s">
        <v>40</v>
      </c>
      <c r="G1805" s="2" t="s">
        <v>5732</v>
      </c>
      <c r="H1805" s="2" t="s">
        <v>2422</v>
      </c>
      <c r="I1805" s="2" t="s">
        <v>22</v>
      </c>
      <c r="J1805" s="2" t="s">
        <v>4461</v>
      </c>
      <c r="K1805" s="2" t="s">
        <v>251</v>
      </c>
      <c r="L1805" s="2" t="s">
        <v>2559</v>
      </c>
      <c r="M1805" s="2">
        <v>178.21539999999999</v>
      </c>
      <c r="N1805" s="2">
        <v>-18.197569999999999</v>
      </c>
    </row>
    <row r="1806" spans="1:14">
      <c r="A1806" s="2" t="s">
        <v>40</v>
      </c>
      <c r="B1806" s="2" t="s">
        <v>5630</v>
      </c>
      <c r="C1806" s="2" t="s">
        <v>5749</v>
      </c>
      <c r="D1806" s="2" t="s">
        <v>2427</v>
      </c>
      <c r="E1806" s="2" t="s">
        <v>546</v>
      </c>
      <c r="F1806" s="2" t="s">
        <v>40</v>
      </c>
      <c r="G1806" s="2" t="s">
        <v>5732</v>
      </c>
      <c r="H1806" s="2" t="s">
        <v>2422</v>
      </c>
      <c r="I1806" s="2" t="s">
        <v>22</v>
      </c>
      <c r="J1806" s="2" t="s">
        <v>4461</v>
      </c>
      <c r="K1806" s="2" t="s">
        <v>251</v>
      </c>
      <c r="L1806" s="2" t="s">
        <v>2559</v>
      </c>
      <c r="M1806" s="2">
        <v>178.20776900000001</v>
      </c>
      <c r="N1806" s="2">
        <v>-18.174091000000001</v>
      </c>
    </row>
    <row r="1807" spans="1:14">
      <c r="A1807" s="2" t="s">
        <v>40</v>
      </c>
      <c r="B1807" s="2" t="s">
        <v>5750</v>
      </c>
      <c r="C1807" s="2" t="s">
        <v>5751</v>
      </c>
      <c r="D1807" s="2" t="s">
        <v>2427</v>
      </c>
      <c r="E1807" s="2" t="s">
        <v>546</v>
      </c>
      <c r="F1807" s="2" t="s">
        <v>40</v>
      </c>
      <c r="G1807" s="2" t="s">
        <v>5732</v>
      </c>
      <c r="H1807" s="2" t="s">
        <v>2422</v>
      </c>
      <c r="I1807" s="2" t="s">
        <v>22</v>
      </c>
      <c r="J1807" s="2" t="s">
        <v>4461</v>
      </c>
      <c r="K1807" s="2" t="s">
        <v>251</v>
      </c>
      <c r="L1807" s="2" t="s">
        <v>2559</v>
      </c>
      <c r="M1807" s="2">
        <v>178.25720100000001</v>
      </c>
      <c r="N1807" s="2">
        <v>-18.145284</v>
      </c>
    </row>
    <row r="1808" spans="1:14">
      <c r="A1808" s="2" t="s">
        <v>49</v>
      </c>
      <c r="B1808" s="2" t="s">
        <v>5752</v>
      </c>
      <c r="C1808" s="2" t="s">
        <v>5753</v>
      </c>
      <c r="D1808" s="2" t="s">
        <v>2427</v>
      </c>
      <c r="E1808" s="2" t="s">
        <v>569</v>
      </c>
      <c r="F1808" s="2" t="s">
        <v>49</v>
      </c>
      <c r="G1808" s="2" t="s">
        <v>5754</v>
      </c>
      <c r="H1808" s="2" t="s">
        <v>2422</v>
      </c>
      <c r="I1808" s="2" t="s">
        <v>25</v>
      </c>
      <c r="J1808" s="2" t="s">
        <v>2558</v>
      </c>
      <c r="K1808" s="2" t="s">
        <v>251</v>
      </c>
      <c r="L1808" s="2" t="s">
        <v>2559</v>
      </c>
      <c r="M1808" s="2">
        <v>178.55890400000001</v>
      </c>
      <c r="N1808" s="2">
        <v>-17.886669999999999</v>
      </c>
    </row>
    <row r="1809" spans="1:14">
      <c r="A1809" s="2" t="s">
        <v>49</v>
      </c>
      <c r="B1809" s="2" t="s">
        <v>5755</v>
      </c>
      <c r="C1809" s="2" t="s">
        <v>5756</v>
      </c>
      <c r="D1809" s="2" t="s">
        <v>2427</v>
      </c>
      <c r="E1809" s="2" t="s">
        <v>569</v>
      </c>
      <c r="F1809" s="2" t="s">
        <v>130</v>
      </c>
      <c r="G1809" s="2" t="s">
        <v>5757</v>
      </c>
      <c r="H1809" s="2" t="s">
        <v>2422</v>
      </c>
      <c r="I1809" s="2" t="s">
        <v>25</v>
      </c>
      <c r="J1809" s="2" t="s">
        <v>2558</v>
      </c>
      <c r="K1809" s="2" t="s">
        <v>251</v>
      </c>
      <c r="L1809" s="2" t="s">
        <v>2559</v>
      </c>
      <c r="M1809" s="2">
        <v>178.52579600000001</v>
      </c>
      <c r="N1809" s="2">
        <v>-17.838933999999998</v>
      </c>
    </row>
    <row r="1810" spans="1:14">
      <c r="A1810" s="2" t="s">
        <v>49</v>
      </c>
      <c r="B1810" s="2" t="s">
        <v>3950</v>
      </c>
      <c r="C1810" s="2" t="s">
        <v>5758</v>
      </c>
      <c r="D1810" s="2" t="s">
        <v>2408</v>
      </c>
      <c r="E1810" s="2" t="s">
        <v>569</v>
      </c>
      <c r="F1810" s="2" t="s">
        <v>143</v>
      </c>
      <c r="G1810" s="2" t="s">
        <v>5759</v>
      </c>
      <c r="H1810" s="2" t="s">
        <v>2422</v>
      </c>
      <c r="I1810" s="2" t="s">
        <v>25</v>
      </c>
      <c r="J1810" s="2" t="s">
        <v>2558</v>
      </c>
      <c r="K1810" s="2" t="s">
        <v>251</v>
      </c>
      <c r="L1810" s="2" t="s">
        <v>2559</v>
      </c>
      <c r="M1810" s="2">
        <v>178.57739100000001</v>
      </c>
      <c r="N1810" s="2">
        <v>-17.911942</v>
      </c>
    </row>
    <row r="1811" spans="1:14">
      <c r="A1811" s="2" t="s">
        <v>49</v>
      </c>
      <c r="B1811" s="2" t="s">
        <v>61</v>
      </c>
      <c r="C1811" s="2" t="s">
        <v>5760</v>
      </c>
      <c r="D1811" s="2" t="s">
        <v>2427</v>
      </c>
      <c r="E1811" s="2" t="s">
        <v>569</v>
      </c>
      <c r="F1811" s="2" t="s">
        <v>665</v>
      </c>
      <c r="G1811" s="2" t="s">
        <v>3365</v>
      </c>
      <c r="H1811" s="2" t="s">
        <v>2422</v>
      </c>
      <c r="I1811" s="2" t="s">
        <v>25</v>
      </c>
      <c r="J1811" s="2" t="s">
        <v>2558</v>
      </c>
      <c r="K1811" s="2" t="s">
        <v>251</v>
      </c>
      <c r="L1811" s="2" t="s">
        <v>2559</v>
      </c>
      <c r="M1811" s="2">
        <v>178.362438</v>
      </c>
      <c r="N1811" s="2">
        <v>-17.830349999999999</v>
      </c>
    </row>
    <row r="1812" spans="1:14">
      <c r="A1812" s="2" t="s">
        <v>49</v>
      </c>
      <c r="B1812" s="2" t="s">
        <v>120</v>
      </c>
      <c r="C1812" s="2" t="s">
        <v>5761</v>
      </c>
      <c r="D1812" s="2" t="s">
        <v>2427</v>
      </c>
      <c r="E1812" s="2" t="s">
        <v>569</v>
      </c>
      <c r="F1812" s="2" t="s">
        <v>130</v>
      </c>
      <c r="G1812" s="2" t="s">
        <v>5757</v>
      </c>
      <c r="H1812" s="2" t="s">
        <v>2422</v>
      </c>
      <c r="I1812" s="2" t="s">
        <v>25</v>
      </c>
      <c r="J1812" s="2" t="s">
        <v>2558</v>
      </c>
      <c r="K1812" s="2" t="s">
        <v>251</v>
      </c>
      <c r="L1812" s="2" t="s">
        <v>2559</v>
      </c>
      <c r="M1812" s="2">
        <v>178.44430399999999</v>
      </c>
      <c r="N1812" s="2">
        <v>-17.810925999999998</v>
      </c>
    </row>
    <row r="1813" spans="1:14">
      <c r="A1813" s="2" t="s">
        <v>49</v>
      </c>
      <c r="B1813" s="2" t="s">
        <v>5762</v>
      </c>
      <c r="C1813" s="2" t="s">
        <v>5763</v>
      </c>
      <c r="D1813" s="2" t="s">
        <v>2408</v>
      </c>
      <c r="E1813" s="2" t="s">
        <v>569</v>
      </c>
      <c r="F1813" s="2" t="s">
        <v>49</v>
      </c>
      <c r="G1813" s="2" t="s">
        <v>5754</v>
      </c>
      <c r="H1813" s="2" t="s">
        <v>2422</v>
      </c>
      <c r="I1813" s="2" t="s">
        <v>25</v>
      </c>
      <c r="J1813" s="2" t="s">
        <v>2558</v>
      </c>
      <c r="K1813" s="2" t="s">
        <v>251</v>
      </c>
      <c r="L1813" s="2" t="s">
        <v>2559</v>
      </c>
      <c r="M1813" s="2">
        <v>178.59966800000001</v>
      </c>
      <c r="N1813" s="2">
        <v>-17.88813</v>
      </c>
    </row>
    <row r="1814" spans="1:14">
      <c r="A1814" s="2" t="s">
        <v>49</v>
      </c>
      <c r="B1814" s="2" t="s">
        <v>5764</v>
      </c>
      <c r="C1814" s="2" t="s">
        <v>5765</v>
      </c>
      <c r="D1814" s="2" t="s">
        <v>2408</v>
      </c>
      <c r="E1814" s="2" t="s">
        <v>569</v>
      </c>
      <c r="F1814" s="2" t="s">
        <v>130</v>
      </c>
      <c r="G1814" s="2" t="s">
        <v>5757</v>
      </c>
      <c r="H1814" s="2" t="s">
        <v>2422</v>
      </c>
      <c r="I1814" s="2" t="s">
        <v>25</v>
      </c>
      <c r="J1814" s="2" t="s">
        <v>2558</v>
      </c>
      <c r="K1814" s="2" t="s">
        <v>251</v>
      </c>
      <c r="L1814" s="2" t="s">
        <v>2559</v>
      </c>
      <c r="M1814" s="2">
        <v>178.57666399999999</v>
      </c>
      <c r="N1814" s="2">
        <v>-17.787085000000001</v>
      </c>
    </row>
    <row r="1815" spans="1:14">
      <c r="A1815" s="2" t="s">
        <v>49</v>
      </c>
      <c r="B1815" s="2" t="s">
        <v>5766</v>
      </c>
      <c r="C1815" s="2" t="s">
        <v>5767</v>
      </c>
      <c r="D1815" s="2" t="s">
        <v>2408</v>
      </c>
      <c r="E1815" s="2" t="s">
        <v>569</v>
      </c>
      <c r="F1815" s="2" t="s">
        <v>130</v>
      </c>
      <c r="G1815" s="2" t="s">
        <v>5757</v>
      </c>
      <c r="H1815" s="2" t="s">
        <v>2422</v>
      </c>
      <c r="I1815" s="2" t="s">
        <v>25</v>
      </c>
      <c r="J1815" s="2" t="s">
        <v>2558</v>
      </c>
      <c r="K1815" s="2" t="s">
        <v>251</v>
      </c>
      <c r="L1815" s="2" t="s">
        <v>2559</v>
      </c>
      <c r="M1815" s="2">
        <v>178.53643600000001</v>
      </c>
      <c r="N1815" s="2">
        <v>-17.789290000000001</v>
      </c>
    </row>
    <row r="1816" spans="1:14">
      <c r="A1816" s="2" t="s">
        <v>49</v>
      </c>
      <c r="B1816" s="2" t="s">
        <v>5768</v>
      </c>
      <c r="C1816" s="2" t="s">
        <v>5769</v>
      </c>
      <c r="D1816" s="2" t="s">
        <v>2427</v>
      </c>
      <c r="E1816" s="2" t="s">
        <v>569</v>
      </c>
      <c r="F1816" s="2" t="s">
        <v>665</v>
      </c>
      <c r="G1816" s="2" t="s">
        <v>3365</v>
      </c>
      <c r="H1816" s="2" t="s">
        <v>2422</v>
      </c>
      <c r="I1816" s="2" t="s">
        <v>25</v>
      </c>
      <c r="J1816" s="2" t="s">
        <v>2558</v>
      </c>
      <c r="K1816" s="2" t="s">
        <v>251</v>
      </c>
      <c r="L1816" s="2" t="s">
        <v>2559</v>
      </c>
      <c r="M1816" s="2">
        <v>178.35762399999999</v>
      </c>
      <c r="N1816" s="2">
        <v>-17.811402000000001</v>
      </c>
    </row>
    <row r="1817" spans="1:14">
      <c r="A1817" s="2" t="s">
        <v>49</v>
      </c>
      <c r="B1817" s="2" t="s">
        <v>5770</v>
      </c>
      <c r="C1817" s="2" t="s">
        <v>5771</v>
      </c>
      <c r="D1817" s="2" t="s">
        <v>2408</v>
      </c>
      <c r="E1817" s="2" t="s">
        <v>569</v>
      </c>
      <c r="F1817" s="2" t="s">
        <v>193</v>
      </c>
      <c r="G1817" s="2" t="s">
        <v>5772</v>
      </c>
      <c r="H1817" s="2" t="s">
        <v>2422</v>
      </c>
      <c r="I1817" s="2" t="s">
        <v>25</v>
      </c>
      <c r="J1817" s="2" t="s">
        <v>2558</v>
      </c>
      <c r="K1817" s="2" t="s">
        <v>251</v>
      </c>
      <c r="L1817" s="2" t="s">
        <v>2559</v>
      </c>
      <c r="M1817" s="2">
        <v>178.557931</v>
      </c>
      <c r="N1817" s="2">
        <v>-17.939523000000001</v>
      </c>
    </row>
    <row r="1818" spans="1:14">
      <c r="A1818" s="2" t="s">
        <v>49</v>
      </c>
      <c r="B1818" s="2" t="s">
        <v>5773</v>
      </c>
      <c r="C1818" s="2" t="s">
        <v>5774</v>
      </c>
      <c r="D1818" s="2" t="s">
        <v>2408</v>
      </c>
      <c r="E1818" s="2" t="s">
        <v>569</v>
      </c>
      <c r="F1818" s="2" t="s">
        <v>49</v>
      </c>
      <c r="G1818" s="2" t="s">
        <v>5754</v>
      </c>
      <c r="H1818" s="2" t="s">
        <v>2422</v>
      </c>
      <c r="I1818" s="2" t="s">
        <v>25</v>
      </c>
      <c r="J1818" s="2" t="s">
        <v>2558</v>
      </c>
      <c r="K1818" s="2" t="s">
        <v>251</v>
      </c>
      <c r="L1818" s="2" t="s">
        <v>2559</v>
      </c>
      <c r="M1818" s="2">
        <v>178.56367</v>
      </c>
      <c r="N1818" s="2">
        <v>-17.893829</v>
      </c>
    </row>
    <row r="1819" spans="1:14">
      <c r="A1819" s="2" t="s">
        <v>49</v>
      </c>
      <c r="B1819" s="2" t="s">
        <v>5775</v>
      </c>
      <c r="C1819" s="2" t="s">
        <v>5776</v>
      </c>
      <c r="D1819" s="2" t="s">
        <v>2408</v>
      </c>
      <c r="E1819" s="2" t="s">
        <v>569</v>
      </c>
      <c r="F1819" s="2" t="s">
        <v>130</v>
      </c>
      <c r="G1819" s="2" t="s">
        <v>5757</v>
      </c>
      <c r="H1819" s="2" t="s">
        <v>2422</v>
      </c>
      <c r="I1819" s="2" t="s">
        <v>25</v>
      </c>
      <c r="J1819" s="2" t="s">
        <v>2558</v>
      </c>
      <c r="K1819" s="2" t="s">
        <v>251</v>
      </c>
      <c r="L1819" s="2" t="s">
        <v>2559</v>
      </c>
      <c r="M1819" s="2">
        <v>178.55338900000001</v>
      </c>
      <c r="N1819" s="2">
        <v>-17.821043</v>
      </c>
    </row>
    <row r="1820" spans="1:14">
      <c r="A1820" s="2" t="s">
        <v>49</v>
      </c>
      <c r="B1820" s="2" t="s">
        <v>5777</v>
      </c>
      <c r="C1820" s="2" t="s">
        <v>5778</v>
      </c>
      <c r="D1820" s="2" t="s">
        <v>2427</v>
      </c>
      <c r="E1820" s="2" t="s">
        <v>569</v>
      </c>
      <c r="F1820" s="2" t="s">
        <v>130</v>
      </c>
      <c r="G1820" s="2" t="s">
        <v>5757</v>
      </c>
      <c r="H1820" s="2" t="s">
        <v>2422</v>
      </c>
      <c r="I1820" s="2" t="s">
        <v>25</v>
      </c>
      <c r="J1820" s="2" t="s">
        <v>2558</v>
      </c>
      <c r="K1820" s="2" t="s">
        <v>251</v>
      </c>
      <c r="L1820" s="2" t="s">
        <v>2559</v>
      </c>
      <c r="M1820" s="2">
        <v>178.53028399999999</v>
      </c>
      <c r="N1820" s="2">
        <v>-17.776177000000001</v>
      </c>
    </row>
    <row r="1821" spans="1:14">
      <c r="A1821" s="2" t="s">
        <v>49</v>
      </c>
      <c r="B1821" s="2" t="s">
        <v>5397</v>
      </c>
      <c r="C1821" s="2" t="s">
        <v>5779</v>
      </c>
      <c r="D1821" s="2" t="s">
        <v>2408</v>
      </c>
      <c r="E1821" s="2" t="s">
        <v>569</v>
      </c>
      <c r="F1821" s="2" t="s">
        <v>193</v>
      </c>
      <c r="G1821" s="2" t="s">
        <v>5772</v>
      </c>
      <c r="H1821" s="2" t="s">
        <v>2422</v>
      </c>
      <c r="I1821" s="2" t="s">
        <v>25</v>
      </c>
      <c r="J1821" s="2" t="s">
        <v>2558</v>
      </c>
      <c r="K1821" s="2" t="s">
        <v>251</v>
      </c>
      <c r="L1821" s="2" t="s">
        <v>2559</v>
      </c>
      <c r="M1821" s="2">
        <v>178.55956699999999</v>
      </c>
      <c r="N1821" s="2">
        <v>-17.915241999999999</v>
      </c>
    </row>
    <row r="1822" spans="1:14">
      <c r="A1822" s="2" t="s">
        <v>49</v>
      </c>
      <c r="B1822" s="2" t="s">
        <v>5780</v>
      </c>
      <c r="C1822" s="2" t="s">
        <v>5781</v>
      </c>
      <c r="D1822" s="2" t="s">
        <v>2427</v>
      </c>
      <c r="E1822" s="2" t="s">
        <v>569</v>
      </c>
      <c r="F1822" s="2" t="s">
        <v>130</v>
      </c>
      <c r="G1822" s="2" t="s">
        <v>5757</v>
      </c>
      <c r="H1822" s="2" t="s">
        <v>2422</v>
      </c>
      <c r="I1822" s="2" t="s">
        <v>25</v>
      </c>
      <c r="J1822" s="2" t="s">
        <v>2558</v>
      </c>
      <c r="K1822" s="2" t="s">
        <v>251</v>
      </c>
      <c r="L1822" s="2" t="s">
        <v>2559</v>
      </c>
      <c r="M1822" s="2">
        <v>178.53177400000001</v>
      </c>
      <c r="N1822" s="2">
        <v>-17.779928999999999</v>
      </c>
    </row>
    <row r="1823" spans="1:14">
      <c r="A1823" s="2" t="s">
        <v>49</v>
      </c>
      <c r="B1823" s="2" t="s">
        <v>5782</v>
      </c>
      <c r="C1823" s="2" t="s">
        <v>5783</v>
      </c>
      <c r="D1823" s="2" t="s">
        <v>2427</v>
      </c>
      <c r="E1823" s="2" t="s">
        <v>569</v>
      </c>
      <c r="F1823" s="2" t="s">
        <v>130</v>
      </c>
      <c r="G1823" s="2" t="s">
        <v>5757</v>
      </c>
      <c r="H1823" s="2" t="s">
        <v>2422</v>
      </c>
      <c r="I1823" s="2" t="s">
        <v>25</v>
      </c>
      <c r="J1823" s="2" t="s">
        <v>2558</v>
      </c>
      <c r="K1823" s="2" t="s">
        <v>251</v>
      </c>
      <c r="L1823" s="2" t="s">
        <v>2559</v>
      </c>
      <c r="M1823" s="2">
        <v>178.55660900000001</v>
      </c>
      <c r="N1823" s="2">
        <v>-17.797764000000001</v>
      </c>
    </row>
    <row r="1824" spans="1:14">
      <c r="A1824" s="2" t="s">
        <v>49</v>
      </c>
      <c r="B1824" s="2" t="s">
        <v>5784</v>
      </c>
      <c r="C1824" s="2" t="s">
        <v>5785</v>
      </c>
      <c r="D1824" s="2" t="s">
        <v>2427</v>
      </c>
      <c r="E1824" s="2" t="s">
        <v>569</v>
      </c>
      <c r="F1824" s="2" t="s">
        <v>665</v>
      </c>
      <c r="G1824" s="2" t="s">
        <v>3365</v>
      </c>
      <c r="H1824" s="2" t="s">
        <v>2422</v>
      </c>
      <c r="I1824" s="2" t="s">
        <v>25</v>
      </c>
      <c r="J1824" s="2" t="s">
        <v>2558</v>
      </c>
      <c r="K1824" s="2" t="s">
        <v>251</v>
      </c>
      <c r="L1824" s="2" t="s">
        <v>2559</v>
      </c>
      <c r="M1824" s="2">
        <v>178.38298599999999</v>
      </c>
      <c r="N1824" s="2">
        <v>-17.804326</v>
      </c>
    </row>
    <row r="1825" spans="1:14">
      <c r="A1825" s="2" t="s">
        <v>49</v>
      </c>
      <c r="B1825" s="2" t="s">
        <v>5786</v>
      </c>
      <c r="C1825" s="2" t="s">
        <v>5787</v>
      </c>
      <c r="D1825" s="2" t="s">
        <v>2408</v>
      </c>
      <c r="E1825" s="2" t="s">
        <v>569</v>
      </c>
      <c r="F1825" s="2" t="s">
        <v>130</v>
      </c>
      <c r="G1825" s="2" t="s">
        <v>5757</v>
      </c>
      <c r="H1825" s="2" t="s">
        <v>2422</v>
      </c>
      <c r="I1825" s="2" t="s">
        <v>25</v>
      </c>
      <c r="J1825" s="2" t="s">
        <v>2558</v>
      </c>
      <c r="K1825" s="2" t="s">
        <v>251</v>
      </c>
      <c r="L1825" s="2" t="s">
        <v>2559</v>
      </c>
      <c r="M1825" s="2">
        <v>178.535008</v>
      </c>
      <c r="N1825" s="2">
        <v>-17.846423000000001</v>
      </c>
    </row>
    <row r="1826" spans="1:14">
      <c r="A1826" s="2" t="s">
        <v>49</v>
      </c>
      <c r="B1826" s="2" t="s">
        <v>5788</v>
      </c>
      <c r="C1826" s="2" t="s">
        <v>5789</v>
      </c>
      <c r="D1826" s="2" t="s">
        <v>2408</v>
      </c>
      <c r="E1826" s="2" t="s">
        <v>569</v>
      </c>
      <c r="F1826" s="2" t="s">
        <v>49</v>
      </c>
      <c r="G1826" s="2" t="s">
        <v>5754</v>
      </c>
      <c r="H1826" s="2" t="s">
        <v>2422</v>
      </c>
      <c r="I1826" s="2" t="s">
        <v>25</v>
      </c>
      <c r="J1826" s="2" t="s">
        <v>2558</v>
      </c>
      <c r="K1826" s="2" t="s">
        <v>251</v>
      </c>
      <c r="L1826" s="2" t="s">
        <v>2559</v>
      </c>
      <c r="M1826" s="2">
        <v>178.61025000000001</v>
      </c>
      <c r="N1826" s="2">
        <v>-17.873148</v>
      </c>
    </row>
    <row r="1827" spans="1:14">
      <c r="A1827" s="2" t="s">
        <v>49</v>
      </c>
      <c r="B1827" s="2" t="s">
        <v>2607</v>
      </c>
      <c r="C1827" s="2" t="s">
        <v>5790</v>
      </c>
      <c r="D1827" s="2" t="s">
        <v>2408</v>
      </c>
      <c r="E1827" s="2" t="s">
        <v>569</v>
      </c>
      <c r="F1827" s="2" t="s">
        <v>130</v>
      </c>
      <c r="G1827" s="2" t="s">
        <v>5757</v>
      </c>
      <c r="H1827" s="2" t="s">
        <v>2422</v>
      </c>
      <c r="I1827" s="2" t="s">
        <v>25</v>
      </c>
      <c r="J1827" s="2" t="s">
        <v>2558</v>
      </c>
      <c r="K1827" s="2" t="s">
        <v>251</v>
      </c>
      <c r="L1827" s="2" t="s">
        <v>2559</v>
      </c>
      <c r="M1827" s="2">
        <v>178.55384699999999</v>
      </c>
      <c r="N1827" s="2">
        <v>-17.833774999999999</v>
      </c>
    </row>
    <row r="1828" spans="1:14">
      <c r="A1828" s="2" t="s">
        <v>49</v>
      </c>
      <c r="B1828" s="2" t="s">
        <v>129</v>
      </c>
      <c r="C1828" s="2" t="s">
        <v>5791</v>
      </c>
      <c r="D1828" s="2" t="s">
        <v>2408</v>
      </c>
      <c r="E1828" s="2" t="s">
        <v>569</v>
      </c>
      <c r="F1828" s="2" t="s">
        <v>49</v>
      </c>
      <c r="G1828" s="2" t="s">
        <v>5754</v>
      </c>
      <c r="H1828" s="2" t="s">
        <v>2422</v>
      </c>
      <c r="I1828" s="2" t="s">
        <v>25</v>
      </c>
      <c r="J1828" s="2" t="s">
        <v>2558</v>
      </c>
      <c r="K1828" s="2" t="s">
        <v>251</v>
      </c>
      <c r="L1828" s="2" t="s">
        <v>2559</v>
      </c>
      <c r="M1828" s="2">
        <v>178.606842</v>
      </c>
      <c r="N1828" s="2">
        <v>-17.846465999999999</v>
      </c>
    </row>
    <row r="1829" spans="1:14">
      <c r="A1829" s="2" t="s">
        <v>49</v>
      </c>
      <c r="B1829" s="2" t="s">
        <v>130</v>
      </c>
      <c r="C1829" s="2" t="s">
        <v>5792</v>
      </c>
      <c r="D1829" s="2" t="s">
        <v>2427</v>
      </c>
      <c r="E1829" s="2" t="s">
        <v>569</v>
      </c>
      <c r="F1829" s="2" t="s">
        <v>130</v>
      </c>
      <c r="G1829" s="2" t="s">
        <v>5757</v>
      </c>
      <c r="H1829" s="2" t="s">
        <v>2422</v>
      </c>
      <c r="I1829" s="2" t="s">
        <v>25</v>
      </c>
      <c r="J1829" s="2" t="s">
        <v>2558</v>
      </c>
      <c r="K1829" s="2" t="s">
        <v>251</v>
      </c>
      <c r="L1829" s="2" t="s">
        <v>2559</v>
      </c>
      <c r="M1829" s="2">
        <v>178.54525100000001</v>
      </c>
      <c r="N1829" s="2">
        <v>-17.810545999999999</v>
      </c>
    </row>
    <row r="1830" spans="1:14">
      <c r="A1830" s="2" t="s">
        <v>49</v>
      </c>
      <c r="B1830" s="2" t="s">
        <v>5793</v>
      </c>
      <c r="C1830" s="2" t="s">
        <v>5794</v>
      </c>
      <c r="D1830" s="2" t="s">
        <v>2427</v>
      </c>
      <c r="E1830" s="2" t="s">
        <v>569</v>
      </c>
      <c r="F1830" s="2" t="s">
        <v>148</v>
      </c>
      <c r="G1830" s="2" t="s">
        <v>5795</v>
      </c>
      <c r="H1830" s="2" t="s">
        <v>2422</v>
      </c>
      <c r="I1830" s="2" t="s">
        <v>25</v>
      </c>
      <c r="J1830" s="2" t="s">
        <v>2558</v>
      </c>
      <c r="K1830" s="2" t="s">
        <v>251</v>
      </c>
      <c r="L1830" s="2" t="s">
        <v>2559</v>
      </c>
      <c r="M1830" s="2">
        <v>178.412644</v>
      </c>
      <c r="N1830" s="2">
        <v>-17.784032</v>
      </c>
    </row>
    <row r="1831" spans="1:14">
      <c r="A1831" s="2" t="s">
        <v>49</v>
      </c>
      <c r="B1831" s="2" t="s">
        <v>5796</v>
      </c>
      <c r="C1831" s="2" t="s">
        <v>5797</v>
      </c>
      <c r="D1831" s="2" t="s">
        <v>2408</v>
      </c>
      <c r="E1831" s="2" t="s">
        <v>569</v>
      </c>
      <c r="F1831" s="2" t="s">
        <v>665</v>
      </c>
      <c r="G1831" s="2" t="s">
        <v>3365</v>
      </c>
      <c r="H1831" s="2" t="s">
        <v>2422</v>
      </c>
      <c r="I1831" s="2" t="s">
        <v>25</v>
      </c>
      <c r="J1831" s="2" t="s">
        <v>2558</v>
      </c>
      <c r="K1831" s="2" t="s">
        <v>251</v>
      </c>
      <c r="L1831" s="2" t="s">
        <v>2559</v>
      </c>
      <c r="M1831" s="2">
        <v>178.40291999999999</v>
      </c>
      <c r="N1831" s="2">
        <v>-17.849554999999999</v>
      </c>
    </row>
    <row r="1832" spans="1:14">
      <c r="A1832" s="2" t="s">
        <v>49</v>
      </c>
      <c r="B1832" s="2" t="s">
        <v>4699</v>
      </c>
      <c r="C1832" s="2" t="s">
        <v>5798</v>
      </c>
      <c r="D1832" s="2" t="s">
        <v>2408</v>
      </c>
      <c r="E1832" s="2" t="s">
        <v>569</v>
      </c>
      <c r="F1832" s="2" t="s">
        <v>193</v>
      </c>
      <c r="G1832" s="2" t="s">
        <v>5772</v>
      </c>
      <c r="H1832" s="2" t="s">
        <v>2422</v>
      </c>
      <c r="I1832" s="2" t="s">
        <v>25</v>
      </c>
      <c r="J1832" s="2" t="s">
        <v>2558</v>
      </c>
      <c r="K1832" s="2" t="s">
        <v>251</v>
      </c>
      <c r="L1832" s="2" t="s">
        <v>2559</v>
      </c>
      <c r="M1832" s="2">
        <v>178.55708999999999</v>
      </c>
      <c r="N1832" s="2">
        <v>-17.925778999999999</v>
      </c>
    </row>
    <row r="1833" spans="1:14">
      <c r="A1833" s="2" t="s">
        <v>49</v>
      </c>
      <c r="B1833" s="2" t="s">
        <v>5799</v>
      </c>
      <c r="C1833" s="2" t="s">
        <v>5800</v>
      </c>
      <c r="D1833" s="2" t="s">
        <v>2427</v>
      </c>
      <c r="E1833" s="2" t="s">
        <v>569</v>
      </c>
      <c r="F1833" s="2" t="s">
        <v>193</v>
      </c>
      <c r="G1833" s="2" t="s">
        <v>5772</v>
      </c>
      <c r="H1833" s="2" t="s">
        <v>2422</v>
      </c>
      <c r="I1833" s="2" t="s">
        <v>25</v>
      </c>
      <c r="J1833" s="2" t="s">
        <v>2558</v>
      </c>
      <c r="K1833" s="2" t="s">
        <v>251</v>
      </c>
      <c r="L1833" s="2" t="s">
        <v>2559</v>
      </c>
      <c r="M1833" s="2">
        <v>178.55529999999999</v>
      </c>
      <c r="N1833" s="2">
        <v>-17.920847999999999</v>
      </c>
    </row>
    <row r="1834" spans="1:14">
      <c r="A1834" s="2" t="s">
        <v>49</v>
      </c>
      <c r="B1834" s="2" t="s">
        <v>5801</v>
      </c>
      <c r="C1834" s="2" t="s">
        <v>5802</v>
      </c>
      <c r="D1834" s="2" t="s">
        <v>2427</v>
      </c>
      <c r="E1834" s="2" t="s">
        <v>569</v>
      </c>
      <c r="F1834" s="2" t="s">
        <v>130</v>
      </c>
      <c r="G1834" s="2" t="s">
        <v>5757</v>
      </c>
      <c r="H1834" s="2" t="s">
        <v>2422</v>
      </c>
      <c r="I1834" s="2" t="s">
        <v>25</v>
      </c>
      <c r="J1834" s="2" t="s">
        <v>2558</v>
      </c>
      <c r="K1834" s="2" t="s">
        <v>251</v>
      </c>
      <c r="L1834" s="2" t="s">
        <v>2559</v>
      </c>
      <c r="M1834" s="2">
        <v>178.53310099999999</v>
      </c>
      <c r="N1834" s="2">
        <v>-17.785478000000001</v>
      </c>
    </row>
    <row r="1835" spans="1:14">
      <c r="A1835" s="2" t="s">
        <v>49</v>
      </c>
      <c r="B1835" s="2" t="s">
        <v>5803</v>
      </c>
      <c r="C1835" s="2" t="s">
        <v>5804</v>
      </c>
      <c r="D1835" s="2" t="s">
        <v>2408</v>
      </c>
      <c r="E1835" s="2" t="s">
        <v>569</v>
      </c>
      <c r="F1835" s="2" t="s">
        <v>49</v>
      </c>
      <c r="G1835" s="2" t="s">
        <v>5754</v>
      </c>
      <c r="H1835" s="2" t="s">
        <v>2422</v>
      </c>
      <c r="I1835" s="2" t="s">
        <v>25</v>
      </c>
      <c r="J1835" s="2" t="s">
        <v>2558</v>
      </c>
      <c r="K1835" s="2" t="s">
        <v>251</v>
      </c>
      <c r="L1835" s="2" t="s">
        <v>2559</v>
      </c>
      <c r="M1835" s="2">
        <v>178.566836</v>
      </c>
      <c r="N1835" s="2">
        <v>-17.8934</v>
      </c>
    </row>
    <row r="1836" spans="1:14">
      <c r="A1836" s="2" t="s">
        <v>49</v>
      </c>
      <c r="B1836" s="2" t="s">
        <v>5805</v>
      </c>
      <c r="C1836" s="2" t="s">
        <v>5806</v>
      </c>
      <c r="D1836" s="2" t="s">
        <v>2427</v>
      </c>
      <c r="E1836" s="2" t="s">
        <v>569</v>
      </c>
      <c r="F1836" s="2" t="s">
        <v>665</v>
      </c>
      <c r="G1836" s="2" t="s">
        <v>3365</v>
      </c>
      <c r="H1836" s="2" t="s">
        <v>2422</v>
      </c>
      <c r="I1836" s="2" t="s">
        <v>25</v>
      </c>
      <c r="J1836" s="2" t="s">
        <v>2558</v>
      </c>
      <c r="K1836" s="2" t="s">
        <v>251</v>
      </c>
      <c r="L1836" s="2" t="s">
        <v>2559</v>
      </c>
      <c r="M1836" s="2">
        <v>178.37869900000001</v>
      </c>
      <c r="N1836" s="2">
        <v>-17.809332000000001</v>
      </c>
    </row>
    <row r="1837" spans="1:14">
      <c r="A1837" s="2" t="s">
        <v>49</v>
      </c>
      <c r="B1837" s="2" t="s">
        <v>5807</v>
      </c>
      <c r="C1837" s="2" t="s">
        <v>5808</v>
      </c>
      <c r="D1837" s="2" t="s">
        <v>2408</v>
      </c>
      <c r="E1837" s="2" t="s">
        <v>569</v>
      </c>
      <c r="F1837" s="2" t="s">
        <v>193</v>
      </c>
      <c r="G1837" s="2" t="s">
        <v>5772</v>
      </c>
      <c r="H1837" s="2" t="s">
        <v>2422</v>
      </c>
      <c r="I1837" s="2" t="s">
        <v>25</v>
      </c>
      <c r="J1837" s="2" t="s">
        <v>2558</v>
      </c>
      <c r="K1837" s="2" t="s">
        <v>251</v>
      </c>
      <c r="L1837" s="2" t="s">
        <v>2559</v>
      </c>
      <c r="M1837" s="2">
        <v>178.55968999999999</v>
      </c>
      <c r="N1837" s="2">
        <v>-17.932770000000001</v>
      </c>
    </row>
    <row r="1838" spans="1:14">
      <c r="A1838" s="2" t="s">
        <v>49</v>
      </c>
      <c r="B1838" s="2" t="s">
        <v>5809</v>
      </c>
      <c r="C1838" s="2" t="s">
        <v>5810</v>
      </c>
      <c r="D1838" s="2" t="s">
        <v>2408</v>
      </c>
      <c r="E1838" s="2" t="s">
        <v>569</v>
      </c>
      <c r="F1838" s="2" t="s">
        <v>146</v>
      </c>
      <c r="G1838" s="2" t="s">
        <v>3340</v>
      </c>
      <c r="H1838" s="2" t="s">
        <v>2422</v>
      </c>
      <c r="I1838" s="2" t="s">
        <v>21</v>
      </c>
      <c r="J1838" s="2" t="s">
        <v>3337</v>
      </c>
      <c r="K1838" s="2" t="s">
        <v>251</v>
      </c>
      <c r="L1838" s="2" t="s">
        <v>2559</v>
      </c>
      <c r="M1838" s="2">
        <v>178.395655</v>
      </c>
      <c r="N1838" s="2">
        <v>-17.850183000000001</v>
      </c>
    </row>
    <row r="1839" spans="1:14">
      <c r="A1839" s="2" t="s">
        <v>49</v>
      </c>
      <c r="B1839" s="2" t="s">
        <v>5811</v>
      </c>
      <c r="C1839" s="2" t="s">
        <v>5812</v>
      </c>
      <c r="D1839" s="2" t="s">
        <v>2427</v>
      </c>
      <c r="E1839" s="2" t="s">
        <v>569</v>
      </c>
      <c r="F1839" s="2" t="s">
        <v>49</v>
      </c>
      <c r="G1839" s="2" t="s">
        <v>5754</v>
      </c>
      <c r="H1839" s="2" t="s">
        <v>2422</v>
      </c>
      <c r="I1839" s="2" t="s">
        <v>25</v>
      </c>
      <c r="J1839" s="2" t="s">
        <v>2558</v>
      </c>
      <c r="K1839" s="2" t="s">
        <v>251</v>
      </c>
      <c r="L1839" s="2" t="s">
        <v>2559</v>
      </c>
      <c r="M1839" s="2">
        <v>178.58783600000001</v>
      </c>
      <c r="N1839" s="2">
        <v>-17.837634999999999</v>
      </c>
    </row>
    <row r="1840" spans="1:14">
      <c r="A1840" s="2" t="s">
        <v>49</v>
      </c>
      <c r="B1840" s="2" t="s">
        <v>5813</v>
      </c>
      <c r="C1840" s="2" t="s">
        <v>5814</v>
      </c>
      <c r="D1840" s="2" t="s">
        <v>2427</v>
      </c>
      <c r="E1840" s="2" t="s">
        <v>569</v>
      </c>
      <c r="F1840" s="2" t="s">
        <v>665</v>
      </c>
      <c r="G1840" s="2" t="s">
        <v>3365</v>
      </c>
      <c r="H1840" s="2" t="s">
        <v>2422</v>
      </c>
      <c r="I1840" s="2" t="s">
        <v>25</v>
      </c>
      <c r="J1840" s="2" t="s">
        <v>2558</v>
      </c>
      <c r="K1840" s="2" t="s">
        <v>251</v>
      </c>
      <c r="L1840" s="2" t="s">
        <v>2559</v>
      </c>
      <c r="M1840" s="2">
        <v>178.411179</v>
      </c>
      <c r="N1840" s="2">
        <v>-17.785689999999999</v>
      </c>
    </row>
    <row r="1841" spans="1:14">
      <c r="A1841" s="2" t="s">
        <v>49</v>
      </c>
      <c r="B1841" s="2" t="s">
        <v>5815</v>
      </c>
      <c r="C1841" s="2" t="s">
        <v>5816</v>
      </c>
      <c r="D1841" s="2" t="s">
        <v>2408</v>
      </c>
      <c r="E1841" s="2" t="s">
        <v>569</v>
      </c>
      <c r="F1841" s="2" t="s">
        <v>49</v>
      </c>
      <c r="G1841" s="2" t="s">
        <v>5754</v>
      </c>
      <c r="H1841" s="2" t="s">
        <v>2422</v>
      </c>
      <c r="I1841" s="2" t="s">
        <v>25</v>
      </c>
      <c r="J1841" s="2" t="s">
        <v>2558</v>
      </c>
      <c r="K1841" s="2" t="s">
        <v>251</v>
      </c>
      <c r="L1841" s="2" t="s">
        <v>2559</v>
      </c>
      <c r="M1841" s="2">
        <v>178.583077</v>
      </c>
      <c r="N1841" s="2">
        <v>-17.862589</v>
      </c>
    </row>
    <row r="1842" spans="1:14">
      <c r="A1842" s="2" t="s">
        <v>49</v>
      </c>
      <c r="B1842" s="2" t="s">
        <v>5817</v>
      </c>
      <c r="C1842" s="2" t="s">
        <v>5818</v>
      </c>
      <c r="D1842" s="2" t="s">
        <v>2408</v>
      </c>
      <c r="E1842" s="2" t="s">
        <v>569</v>
      </c>
      <c r="F1842" s="2" t="s">
        <v>130</v>
      </c>
      <c r="G1842" s="2" t="s">
        <v>5757</v>
      </c>
      <c r="H1842" s="2" t="s">
        <v>2422</v>
      </c>
      <c r="I1842" s="2" t="s">
        <v>25</v>
      </c>
      <c r="J1842" s="2" t="s">
        <v>2558</v>
      </c>
      <c r="K1842" s="2" t="s">
        <v>251</v>
      </c>
      <c r="L1842" s="2" t="s">
        <v>2559</v>
      </c>
      <c r="M1842" s="2">
        <v>178.52801099999999</v>
      </c>
      <c r="N1842" s="2">
        <v>-17.812916999999999</v>
      </c>
    </row>
    <row r="1843" spans="1:14">
      <c r="A1843" s="2" t="s">
        <v>49</v>
      </c>
      <c r="B1843" s="2" t="s">
        <v>141</v>
      </c>
      <c r="C1843" s="2" t="s">
        <v>5819</v>
      </c>
      <c r="D1843" s="2" t="s">
        <v>2427</v>
      </c>
      <c r="E1843" s="2" t="s">
        <v>569</v>
      </c>
      <c r="F1843" s="2" t="s">
        <v>130</v>
      </c>
      <c r="G1843" s="2" t="s">
        <v>5757</v>
      </c>
      <c r="H1843" s="2" t="s">
        <v>2422</v>
      </c>
      <c r="I1843" s="2" t="s">
        <v>25</v>
      </c>
      <c r="J1843" s="2" t="s">
        <v>2558</v>
      </c>
      <c r="K1843" s="2" t="s">
        <v>251</v>
      </c>
      <c r="L1843" s="2" t="s">
        <v>2559</v>
      </c>
      <c r="M1843" s="2">
        <v>178.53005999999999</v>
      </c>
      <c r="N1843" s="2">
        <v>-17.777426999999999</v>
      </c>
    </row>
    <row r="1844" spans="1:14">
      <c r="A1844" s="2" t="s">
        <v>49</v>
      </c>
      <c r="B1844" s="2" t="s">
        <v>3362</v>
      </c>
      <c r="C1844" s="2" t="s">
        <v>5820</v>
      </c>
      <c r="D1844" s="2" t="s">
        <v>2408</v>
      </c>
      <c r="E1844" s="2" t="s">
        <v>569</v>
      </c>
      <c r="F1844" s="2" t="s">
        <v>193</v>
      </c>
      <c r="G1844" s="2" t="s">
        <v>5772</v>
      </c>
      <c r="H1844" s="2" t="s">
        <v>2422</v>
      </c>
      <c r="I1844" s="2" t="s">
        <v>25</v>
      </c>
      <c r="J1844" s="2" t="s">
        <v>2558</v>
      </c>
      <c r="K1844" s="2" t="s">
        <v>251</v>
      </c>
      <c r="L1844" s="2" t="s">
        <v>2559</v>
      </c>
      <c r="M1844" s="2">
        <v>178.54055199999999</v>
      </c>
      <c r="N1844" s="2">
        <v>-17.911498000000002</v>
      </c>
    </row>
    <row r="1845" spans="1:14">
      <c r="A1845" s="2" t="s">
        <v>49</v>
      </c>
      <c r="B1845" s="2" t="s">
        <v>5821</v>
      </c>
      <c r="C1845" s="2" t="s">
        <v>5822</v>
      </c>
      <c r="D1845" s="2" t="s">
        <v>2408</v>
      </c>
      <c r="E1845" s="2" t="s">
        <v>569</v>
      </c>
      <c r="F1845" s="2" t="s">
        <v>49</v>
      </c>
      <c r="G1845" s="2" t="s">
        <v>5754</v>
      </c>
      <c r="H1845" s="2" t="s">
        <v>2422</v>
      </c>
      <c r="I1845" s="2" t="s">
        <v>25</v>
      </c>
      <c r="J1845" s="2" t="s">
        <v>2558</v>
      </c>
      <c r="K1845" s="2" t="s">
        <v>251</v>
      </c>
      <c r="L1845" s="2" t="s">
        <v>2559</v>
      </c>
      <c r="M1845" s="2">
        <v>178.589527</v>
      </c>
      <c r="N1845" s="2">
        <v>-17.831233999999998</v>
      </c>
    </row>
    <row r="1846" spans="1:14">
      <c r="A1846" s="2" t="s">
        <v>49</v>
      </c>
      <c r="B1846" s="2" t="s">
        <v>5823</v>
      </c>
      <c r="C1846" s="2" t="s">
        <v>5824</v>
      </c>
      <c r="D1846" s="2" t="s">
        <v>2408</v>
      </c>
      <c r="E1846" s="2" t="s">
        <v>569</v>
      </c>
      <c r="F1846" s="2" t="s">
        <v>193</v>
      </c>
      <c r="G1846" s="2" t="s">
        <v>5772</v>
      </c>
      <c r="H1846" s="2" t="s">
        <v>2422</v>
      </c>
      <c r="I1846" s="2" t="s">
        <v>25</v>
      </c>
      <c r="J1846" s="2" t="s">
        <v>2558</v>
      </c>
      <c r="K1846" s="2" t="s">
        <v>251</v>
      </c>
      <c r="L1846" s="2" t="s">
        <v>2559</v>
      </c>
      <c r="M1846" s="2">
        <v>178.49684099999999</v>
      </c>
      <c r="N1846" s="2">
        <v>-17.875865999999998</v>
      </c>
    </row>
    <row r="1847" spans="1:14">
      <c r="A1847" s="2" t="s">
        <v>49</v>
      </c>
      <c r="B1847" s="2" t="s">
        <v>5825</v>
      </c>
      <c r="C1847" s="2" t="s">
        <v>5826</v>
      </c>
      <c r="D1847" s="2" t="s">
        <v>2408</v>
      </c>
      <c r="E1847" s="2" t="s">
        <v>569</v>
      </c>
      <c r="F1847" s="2" t="s">
        <v>49</v>
      </c>
      <c r="G1847" s="2" t="s">
        <v>5754</v>
      </c>
      <c r="H1847" s="2" t="s">
        <v>2422</v>
      </c>
      <c r="I1847" s="2" t="s">
        <v>25</v>
      </c>
      <c r="J1847" s="2" t="s">
        <v>2558</v>
      </c>
      <c r="K1847" s="2" t="s">
        <v>251</v>
      </c>
      <c r="L1847" s="2" t="s">
        <v>2559</v>
      </c>
      <c r="M1847" s="2">
        <v>178.62509800000001</v>
      </c>
      <c r="N1847" s="2">
        <v>-17.850424</v>
      </c>
    </row>
    <row r="1848" spans="1:14">
      <c r="A1848" s="2" t="s">
        <v>49</v>
      </c>
      <c r="B1848" s="2" t="s">
        <v>5827</v>
      </c>
      <c r="C1848" s="2" t="s">
        <v>5828</v>
      </c>
      <c r="D1848" s="2" t="s">
        <v>2427</v>
      </c>
      <c r="E1848" s="2" t="s">
        <v>569</v>
      </c>
      <c r="F1848" s="2" t="s">
        <v>130</v>
      </c>
      <c r="G1848" s="2" t="s">
        <v>5757</v>
      </c>
      <c r="H1848" s="2" t="s">
        <v>2422</v>
      </c>
      <c r="I1848" s="2" t="s">
        <v>25</v>
      </c>
      <c r="J1848" s="2" t="s">
        <v>2558</v>
      </c>
      <c r="K1848" s="2" t="s">
        <v>251</v>
      </c>
      <c r="L1848" s="2" t="s">
        <v>2559</v>
      </c>
      <c r="M1848" s="2">
        <v>178.54638700000001</v>
      </c>
      <c r="N1848" s="2">
        <v>-17.821210000000001</v>
      </c>
    </row>
    <row r="1849" spans="1:14">
      <c r="A1849" s="2" t="s">
        <v>49</v>
      </c>
      <c r="B1849" s="2" t="s">
        <v>145</v>
      </c>
      <c r="C1849" s="2" t="s">
        <v>5829</v>
      </c>
      <c r="D1849" s="2" t="s">
        <v>2408</v>
      </c>
      <c r="E1849" s="2" t="s">
        <v>569</v>
      </c>
      <c r="F1849" s="2" t="s">
        <v>130</v>
      </c>
      <c r="G1849" s="2" t="s">
        <v>5757</v>
      </c>
      <c r="H1849" s="2" t="s">
        <v>2422</v>
      </c>
      <c r="I1849" s="2" t="s">
        <v>25</v>
      </c>
      <c r="J1849" s="2" t="s">
        <v>2558</v>
      </c>
      <c r="K1849" s="2" t="s">
        <v>251</v>
      </c>
      <c r="L1849" s="2" t="s">
        <v>2559</v>
      </c>
      <c r="M1849" s="2">
        <v>178.54801599999999</v>
      </c>
      <c r="N1849" s="2">
        <v>-17.843053000000001</v>
      </c>
    </row>
    <row r="1850" spans="1:14">
      <c r="A1850" s="2" t="s">
        <v>49</v>
      </c>
      <c r="B1850" s="2" t="s">
        <v>5830</v>
      </c>
      <c r="C1850" s="2" t="s">
        <v>5831</v>
      </c>
      <c r="D1850" s="2" t="s">
        <v>2427</v>
      </c>
      <c r="E1850" s="2" t="s">
        <v>569</v>
      </c>
      <c r="F1850" s="2" t="s">
        <v>193</v>
      </c>
      <c r="G1850" s="2" t="s">
        <v>5772</v>
      </c>
      <c r="H1850" s="2" t="s">
        <v>2422</v>
      </c>
      <c r="I1850" s="2" t="s">
        <v>25</v>
      </c>
      <c r="J1850" s="2" t="s">
        <v>2558</v>
      </c>
      <c r="K1850" s="2" t="s">
        <v>251</v>
      </c>
      <c r="L1850" s="2" t="s">
        <v>2559</v>
      </c>
      <c r="M1850" s="2">
        <v>178.542373</v>
      </c>
      <c r="N1850" s="2">
        <v>-17.955614000000001</v>
      </c>
    </row>
    <row r="1851" spans="1:14">
      <c r="A1851" s="2" t="s">
        <v>49</v>
      </c>
      <c r="B1851" s="2" t="s">
        <v>5832</v>
      </c>
      <c r="C1851" s="2" t="s">
        <v>5833</v>
      </c>
      <c r="D1851" s="2" t="s">
        <v>2427</v>
      </c>
      <c r="E1851" s="2" t="s">
        <v>569</v>
      </c>
      <c r="F1851" s="2" t="s">
        <v>130</v>
      </c>
      <c r="G1851" s="2" t="s">
        <v>5757</v>
      </c>
      <c r="H1851" s="2" t="s">
        <v>2422</v>
      </c>
      <c r="I1851" s="2" t="s">
        <v>25</v>
      </c>
      <c r="J1851" s="2" t="s">
        <v>2558</v>
      </c>
      <c r="K1851" s="2" t="s">
        <v>251</v>
      </c>
      <c r="L1851" s="2" t="s">
        <v>2559</v>
      </c>
      <c r="M1851" s="2">
        <v>178.44549599999999</v>
      </c>
      <c r="N1851" s="2">
        <v>-17.805987999999999</v>
      </c>
    </row>
    <row r="1852" spans="1:14">
      <c r="A1852" s="2" t="s">
        <v>49</v>
      </c>
      <c r="B1852" s="2" t="s">
        <v>5834</v>
      </c>
      <c r="C1852" s="2" t="s">
        <v>5835</v>
      </c>
      <c r="D1852" s="2" t="s">
        <v>2427</v>
      </c>
      <c r="E1852" s="2" t="s">
        <v>569</v>
      </c>
      <c r="F1852" s="2" t="s">
        <v>665</v>
      </c>
      <c r="G1852" s="2" t="s">
        <v>3365</v>
      </c>
      <c r="H1852" s="2" t="s">
        <v>2422</v>
      </c>
      <c r="I1852" s="2" t="s">
        <v>25</v>
      </c>
      <c r="J1852" s="2" t="s">
        <v>2558</v>
      </c>
      <c r="K1852" s="2" t="s">
        <v>251</v>
      </c>
      <c r="L1852" s="2" t="s">
        <v>2559</v>
      </c>
      <c r="M1852" s="2">
        <v>178.347307</v>
      </c>
      <c r="N1852" s="2">
        <v>-17.818342999999999</v>
      </c>
    </row>
    <row r="1853" spans="1:14">
      <c r="A1853" s="2" t="s">
        <v>49</v>
      </c>
      <c r="B1853" s="2" t="s">
        <v>38</v>
      </c>
      <c r="C1853" s="2" t="s">
        <v>5836</v>
      </c>
      <c r="D1853" s="2" t="s">
        <v>2427</v>
      </c>
      <c r="E1853" s="2" t="s">
        <v>569</v>
      </c>
      <c r="F1853" s="2" t="s">
        <v>130</v>
      </c>
      <c r="G1853" s="2" t="s">
        <v>5757</v>
      </c>
      <c r="H1853" s="2" t="s">
        <v>2422</v>
      </c>
      <c r="I1853" s="2" t="s">
        <v>25</v>
      </c>
      <c r="J1853" s="2" t="s">
        <v>2558</v>
      </c>
      <c r="K1853" s="2" t="s">
        <v>251</v>
      </c>
      <c r="L1853" s="2" t="s">
        <v>2559</v>
      </c>
      <c r="M1853" s="2">
        <v>178.50314700000001</v>
      </c>
      <c r="N1853" s="2">
        <v>-17.798359000000001</v>
      </c>
    </row>
    <row r="1854" spans="1:14">
      <c r="A1854" s="2" t="s">
        <v>49</v>
      </c>
      <c r="B1854" s="2" t="s">
        <v>5837</v>
      </c>
      <c r="C1854" s="2" t="s">
        <v>5838</v>
      </c>
      <c r="D1854" s="2" t="s">
        <v>2427</v>
      </c>
      <c r="E1854" s="2" t="s">
        <v>569</v>
      </c>
      <c r="F1854" s="2" t="s">
        <v>130</v>
      </c>
      <c r="G1854" s="2" t="s">
        <v>5757</v>
      </c>
      <c r="H1854" s="2" t="s">
        <v>2422</v>
      </c>
      <c r="I1854" s="2" t="s">
        <v>25</v>
      </c>
      <c r="J1854" s="2" t="s">
        <v>2558</v>
      </c>
      <c r="K1854" s="2" t="s">
        <v>251</v>
      </c>
      <c r="L1854" s="2" t="s">
        <v>2559</v>
      </c>
      <c r="M1854" s="2">
        <v>178.53272999999999</v>
      </c>
      <c r="N1854" s="2">
        <v>-17.788727999999999</v>
      </c>
    </row>
    <row r="1855" spans="1:14">
      <c r="A1855" s="2" t="s">
        <v>49</v>
      </c>
      <c r="B1855" s="2" t="s">
        <v>5839</v>
      </c>
      <c r="C1855" s="2" t="s">
        <v>5840</v>
      </c>
      <c r="D1855" s="2" t="s">
        <v>2427</v>
      </c>
      <c r="E1855" s="2" t="s">
        <v>569</v>
      </c>
      <c r="F1855" s="2" t="s">
        <v>130</v>
      </c>
      <c r="G1855" s="2" t="s">
        <v>5757</v>
      </c>
      <c r="H1855" s="2" t="s">
        <v>2422</v>
      </c>
      <c r="I1855" s="2" t="s">
        <v>25</v>
      </c>
      <c r="J1855" s="2" t="s">
        <v>2558</v>
      </c>
      <c r="K1855" s="2" t="s">
        <v>251</v>
      </c>
      <c r="L1855" s="2" t="s">
        <v>2559</v>
      </c>
      <c r="M1855" s="2">
        <v>178.527794</v>
      </c>
      <c r="N1855" s="2">
        <v>-17.819913</v>
      </c>
    </row>
    <row r="1856" spans="1:14">
      <c r="A1856" s="2" t="s">
        <v>49</v>
      </c>
      <c r="B1856" s="2" t="s">
        <v>5841</v>
      </c>
      <c r="C1856" s="2" t="s">
        <v>5842</v>
      </c>
      <c r="D1856" s="2" t="s">
        <v>2427</v>
      </c>
      <c r="E1856" s="2" t="s">
        <v>569</v>
      </c>
      <c r="F1856" s="2" t="s">
        <v>49</v>
      </c>
      <c r="G1856" s="2" t="s">
        <v>5754</v>
      </c>
      <c r="H1856" s="2" t="s">
        <v>2422</v>
      </c>
      <c r="I1856" s="2" t="s">
        <v>25</v>
      </c>
      <c r="J1856" s="2" t="s">
        <v>2558</v>
      </c>
      <c r="K1856" s="2" t="s">
        <v>251</v>
      </c>
      <c r="L1856" s="2" t="s">
        <v>2559</v>
      </c>
      <c r="M1856" s="2">
        <v>178.60025999999999</v>
      </c>
      <c r="N1856" s="2">
        <v>-17.864408000000001</v>
      </c>
    </row>
    <row r="1857" spans="1:14">
      <c r="A1857" s="2" t="s">
        <v>98</v>
      </c>
      <c r="B1857" s="2" t="s">
        <v>5843</v>
      </c>
      <c r="C1857" s="2" t="s">
        <v>5844</v>
      </c>
      <c r="D1857" s="2" t="s">
        <v>2408</v>
      </c>
      <c r="E1857" s="2" t="s">
        <v>554</v>
      </c>
      <c r="F1857" s="2" t="s">
        <v>98</v>
      </c>
      <c r="G1857" s="2" t="s">
        <v>5845</v>
      </c>
      <c r="H1857" s="2" t="s">
        <v>2422</v>
      </c>
      <c r="I1857" s="2" t="s">
        <v>33</v>
      </c>
      <c r="J1857" s="2" t="s">
        <v>2423</v>
      </c>
      <c r="K1857" s="2" t="s">
        <v>249</v>
      </c>
      <c r="L1857" s="2" t="s">
        <v>2424</v>
      </c>
      <c r="M1857" s="2">
        <v>177.54844900000001</v>
      </c>
      <c r="N1857" s="2">
        <v>-17.668928999999999</v>
      </c>
    </row>
    <row r="1858" spans="1:14">
      <c r="A1858" s="2" t="s">
        <v>98</v>
      </c>
      <c r="B1858" s="2" t="s">
        <v>4538</v>
      </c>
      <c r="C1858" s="2" t="s">
        <v>5846</v>
      </c>
      <c r="D1858" s="2" t="s">
        <v>2427</v>
      </c>
      <c r="E1858" s="2" t="s">
        <v>554</v>
      </c>
      <c r="F1858" s="2" t="s">
        <v>658</v>
      </c>
      <c r="G1858" s="2" t="s">
        <v>5462</v>
      </c>
      <c r="H1858" s="2" t="s">
        <v>2422</v>
      </c>
      <c r="I1858" s="2" t="s">
        <v>33</v>
      </c>
      <c r="J1858" s="2" t="s">
        <v>2423</v>
      </c>
      <c r="K1858" s="2" t="s">
        <v>249</v>
      </c>
      <c r="L1858" s="2" t="s">
        <v>2424</v>
      </c>
      <c r="M1858" s="2">
        <v>177.446212</v>
      </c>
      <c r="N1858" s="2">
        <v>-17.709726</v>
      </c>
    </row>
    <row r="1859" spans="1:14">
      <c r="A1859" s="2" t="s">
        <v>98</v>
      </c>
      <c r="B1859" s="2" t="s">
        <v>5847</v>
      </c>
      <c r="C1859" s="2" t="s">
        <v>5848</v>
      </c>
      <c r="D1859" s="2" t="s">
        <v>2408</v>
      </c>
      <c r="E1859" s="2" t="s">
        <v>554</v>
      </c>
      <c r="F1859" s="2" t="s">
        <v>658</v>
      </c>
      <c r="G1859" s="2" t="s">
        <v>5462</v>
      </c>
      <c r="H1859" s="2" t="s">
        <v>2422</v>
      </c>
      <c r="I1859" s="2" t="s">
        <v>33</v>
      </c>
      <c r="J1859" s="2" t="s">
        <v>2423</v>
      </c>
      <c r="K1859" s="2" t="s">
        <v>249</v>
      </c>
      <c r="L1859" s="2" t="s">
        <v>2424</v>
      </c>
      <c r="M1859" s="2">
        <v>177.50059300000001</v>
      </c>
      <c r="N1859" s="2">
        <v>-17.727471999999999</v>
      </c>
    </row>
    <row r="1860" spans="1:14">
      <c r="A1860" s="2" t="s">
        <v>98</v>
      </c>
      <c r="B1860" s="2" t="s">
        <v>202</v>
      </c>
      <c r="C1860" s="2" t="s">
        <v>5849</v>
      </c>
      <c r="D1860" s="2" t="s">
        <v>2408</v>
      </c>
      <c r="E1860" s="2" t="s">
        <v>554</v>
      </c>
      <c r="F1860" s="2" t="s">
        <v>658</v>
      </c>
      <c r="G1860" s="2" t="s">
        <v>5462</v>
      </c>
      <c r="H1860" s="2" t="s">
        <v>2422</v>
      </c>
      <c r="I1860" s="2" t="s">
        <v>33</v>
      </c>
      <c r="J1860" s="2" t="s">
        <v>2423</v>
      </c>
      <c r="K1860" s="2" t="s">
        <v>249</v>
      </c>
      <c r="L1860" s="2" t="s">
        <v>2424</v>
      </c>
      <c r="M1860" s="2">
        <v>177.55901499999999</v>
      </c>
      <c r="N1860" s="2">
        <v>-17.728767999999999</v>
      </c>
    </row>
    <row r="1861" spans="1:14">
      <c r="A1861" s="2" t="s">
        <v>98</v>
      </c>
      <c r="B1861" s="2" t="s">
        <v>5850</v>
      </c>
      <c r="C1861" s="2" t="s">
        <v>5851</v>
      </c>
      <c r="D1861" s="2" t="s">
        <v>2408</v>
      </c>
      <c r="E1861" s="2" t="s">
        <v>554</v>
      </c>
      <c r="F1861" s="2" t="s">
        <v>658</v>
      </c>
      <c r="G1861" s="2" t="s">
        <v>5462</v>
      </c>
      <c r="H1861" s="2" t="s">
        <v>2422</v>
      </c>
      <c r="I1861" s="2" t="s">
        <v>33</v>
      </c>
      <c r="J1861" s="2" t="s">
        <v>2423</v>
      </c>
      <c r="K1861" s="2" t="s">
        <v>249</v>
      </c>
      <c r="L1861" s="2" t="s">
        <v>2424</v>
      </c>
      <c r="M1861" s="2">
        <v>177.459926</v>
      </c>
      <c r="N1861" s="2">
        <v>-17.728881999999999</v>
      </c>
    </row>
    <row r="1862" spans="1:14">
      <c r="A1862" s="2" t="s">
        <v>98</v>
      </c>
      <c r="B1862" s="2" t="s">
        <v>5852</v>
      </c>
      <c r="C1862" s="2" t="s">
        <v>5853</v>
      </c>
      <c r="D1862" s="2" t="s">
        <v>2408</v>
      </c>
      <c r="E1862" s="2" t="s">
        <v>554</v>
      </c>
      <c r="F1862" s="2" t="s">
        <v>98</v>
      </c>
      <c r="G1862" s="2" t="s">
        <v>5845</v>
      </c>
      <c r="H1862" s="2" t="s">
        <v>2422</v>
      </c>
      <c r="I1862" s="2" t="s">
        <v>33</v>
      </c>
      <c r="J1862" s="2" t="s">
        <v>2423</v>
      </c>
      <c r="K1862" s="2" t="s">
        <v>249</v>
      </c>
      <c r="L1862" s="2" t="s">
        <v>2424</v>
      </c>
      <c r="M1862" s="2">
        <v>177.405936</v>
      </c>
      <c r="N1862" s="2">
        <v>-17.648751000000001</v>
      </c>
    </row>
    <row r="1863" spans="1:14">
      <c r="A1863" s="2" t="s">
        <v>98</v>
      </c>
      <c r="B1863" s="2" t="s">
        <v>5854</v>
      </c>
      <c r="C1863" s="2" t="s">
        <v>5855</v>
      </c>
      <c r="D1863" s="2" t="s">
        <v>2427</v>
      </c>
      <c r="E1863" s="2" t="s">
        <v>554</v>
      </c>
      <c r="F1863" s="2" t="s">
        <v>670</v>
      </c>
      <c r="G1863" s="2" t="s">
        <v>5856</v>
      </c>
      <c r="H1863" s="2" t="s">
        <v>2422</v>
      </c>
      <c r="I1863" s="2" t="s">
        <v>33</v>
      </c>
      <c r="J1863" s="2" t="s">
        <v>2423</v>
      </c>
      <c r="K1863" s="2" t="s">
        <v>249</v>
      </c>
      <c r="L1863" s="2" t="s">
        <v>2424</v>
      </c>
      <c r="M1863" s="2">
        <v>177.58112299999999</v>
      </c>
      <c r="N1863" s="2">
        <v>-17.576823000000001</v>
      </c>
    </row>
    <row r="1864" spans="1:14">
      <c r="A1864" s="2" t="s">
        <v>98</v>
      </c>
      <c r="B1864" s="2" t="s">
        <v>5118</v>
      </c>
      <c r="C1864" s="2" t="s">
        <v>5857</v>
      </c>
      <c r="D1864" s="2" t="s">
        <v>2408</v>
      </c>
      <c r="E1864" s="2" t="s">
        <v>554</v>
      </c>
      <c r="F1864" s="2" t="s">
        <v>98</v>
      </c>
      <c r="G1864" s="2" t="s">
        <v>5845</v>
      </c>
      <c r="H1864" s="2" t="s">
        <v>2422</v>
      </c>
      <c r="I1864" s="2" t="s">
        <v>33</v>
      </c>
      <c r="J1864" s="2" t="s">
        <v>2423</v>
      </c>
      <c r="K1864" s="2" t="s">
        <v>249</v>
      </c>
      <c r="L1864" s="2" t="s">
        <v>2424</v>
      </c>
      <c r="M1864" s="2">
        <v>177.43321599999999</v>
      </c>
      <c r="N1864" s="2">
        <v>-17.702309</v>
      </c>
    </row>
    <row r="1865" spans="1:14">
      <c r="A1865" s="2" t="s">
        <v>98</v>
      </c>
      <c r="B1865" s="2" t="s">
        <v>5858</v>
      </c>
      <c r="C1865" s="2" t="s">
        <v>5859</v>
      </c>
      <c r="D1865" s="2" t="s">
        <v>2408</v>
      </c>
      <c r="E1865" s="2" t="s">
        <v>554</v>
      </c>
      <c r="F1865" s="2" t="s">
        <v>670</v>
      </c>
      <c r="G1865" s="2" t="s">
        <v>5856</v>
      </c>
      <c r="H1865" s="2" t="s">
        <v>2422</v>
      </c>
      <c r="I1865" s="2" t="s">
        <v>33</v>
      </c>
      <c r="J1865" s="2" t="s">
        <v>2423</v>
      </c>
      <c r="K1865" s="2" t="s">
        <v>249</v>
      </c>
      <c r="L1865" s="2" t="s">
        <v>2424</v>
      </c>
      <c r="M1865" s="2">
        <v>177.51502500000001</v>
      </c>
      <c r="N1865" s="2">
        <v>-17.564509999999999</v>
      </c>
    </row>
    <row r="1866" spans="1:14">
      <c r="A1866" s="2" t="s">
        <v>98</v>
      </c>
      <c r="B1866" s="2" t="s">
        <v>5860</v>
      </c>
      <c r="C1866" s="2" t="s">
        <v>5861</v>
      </c>
      <c r="D1866" s="2" t="s">
        <v>2427</v>
      </c>
      <c r="E1866" s="2" t="s">
        <v>554</v>
      </c>
      <c r="F1866" s="2" t="s">
        <v>670</v>
      </c>
      <c r="G1866" s="2" t="s">
        <v>5856</v>
      </c>
      <c r="H1866" s="2" t="s">
        <v>2422</v>
      </c>
      <c r="I1866" s="2" t="s">
        <v>33</v>
      </c>
      <c r="J1866" s="2" t="s">
        <v>2423</v>
      </c>
      <c r="K1866" s="2" t="s">
        <v>249</v>
      </c>
      <c r="L1866" s="2" t="s">
        <v>2424</v>
      </c>
      <c r="M1866" s="2">
        <v>177.440067</v>
      </c>
      <c r="N1866" s="2">
        <v>-17.616261999999999</v>
      </c>
    </row>
    <row r="1867" spans="1:14">
      <c r="A1867" s="2" t="s">
        <v>98</v>
      </c>
      <c r="B1867" s="2" t="s">
        <v>185</v>
      </c>
      <c r="C1867" s="2" t="s">
        <v>5862</v>
      </c>
      <c r="D1867" s="2" t="s">
        <v>2427</v>
      </c>
      <c r="E1867" s="2" t="s">
        <v>554</v>
      </c>
      <c r="F1867" s="2" t="s">
        <v>670</v>
      </c>
      <c r="G1867" s="2" t="s">
        <v>5856</v>
      </c>
      <c r="H1867" s="2" t="s">
        <v>2422</v>
      </c>
      <c r="I1867" s="2" t="s">
        <v>33</v>
      </c>
      <c r="J1867" s="2" t="s">
        <v>2423</v>
      </c>
      <c r="K1867" s="2" t="s">
        <v>249</v>
      </c>
      <c r="L1867" s="2" t="s">
        <v>2424</v>
      </c>
      <c r="M1867" s="2">
        <v>177.58840900000001</v>
      </c>
      <c r="N1867" s="2">
        <v>-17.484331999999998</v>
      </c>
    </row>
    <row r="1868" spans="1:14">
      <c r="A1868" s="2" t="s">
        <v>98</v>
      </c>
      <c r="B1868" s="2" t="s">
        <v>161</v>
      </c>
      <c r="C1868" s="2" t="s">
        <v>5863</v>
      </c>
      <c r="D1868" s="2" t="s">
        <v>2408</v>
      </c>
      <c r="E1868" s="2" t="s">
        <v>554</v>
      </c>
      <c r="F1868" s="2" t="s">
        <v>233</v>
      </c>
      <c r="G1868" s="2" t="s">
        <v>4579</v>
      </c>
      <c r="H1868" s="2" t="s">
        <v>5864</v>
      </c>
      <c r="I1868" s="2" t="s">
        <v>33</v>
      </c>
      <c r="J1868" s="2" t="s">
        <v>2423</v>
      </c>
      <c r="K1868" s="2" t="s">
        <v>249</v>
      </c>
      <c r="L1868" s="2" t="s">
        <v>2424</v>
      </c>
      <c r="M1868" s="2">
        <v>177.139286</v>
      </c>
      <c r="N1868" s="2">
        <v>-17.352557000000001</v>
      </c>
    </row>
    <row r="1869" spans="1:14">
      <c r="A1869" s="2" t="s">
        <v>98</v>
      </c>
      <c r="B1869" s="2" t="s">
        <v>2800</v>
      </c>
      <c r="C1869" s="2" t="s">
        <v>5865</v>
      </c>
      <c r="D1869" s="2" t="s">
        <v>2408</v>
      </c>
      <c r="E1869" s="2" t="s">
        <v>554</v>
      </c>
      <c r="F1869" s="2" t="s">
        <v>670</v>
      </c>
      <c r="G1869" s="2" t="s">
        <v>5856</v>
      </c>
      <c r="H1869" s="2" t="s">
        <v>2422</v>
      </c>
      <c r="I1869" s="2" t="s">
        <v>33</v>
      </c>
      <c r="J1869" s="2" t="s">
        <v>2423</v>
      </c>
      <c r="K1869" s="2" t="s">
        <v>249</v>
      </c>
      <c r="L1869" s="2" t="s">
        <v>2424</v>
      </c>
      <c r="M1869" s="2">
        <v>177.456602</v>
      </c>
      <c r="N1869" s="2">
        <v>-17.602536000000001</v>
      </c>
    </row>
    <row r="1870" spans="1:14">
      <c r="A1870" s="2" t="s">
        <v>98</v>
      </c>
      <c r="B1870" s="2" t="s">
        <v>216</v>
      </c>
      <c r="C1870" s="2" t="s">
        <v>5866</v>
      </c>
      <c r="D1870" s="2" t="s">
        <v>2427</v>
      </c>
      <c r="E1870" s="2" t="s">
        <v>554</v>
      </c>
      <c r="F1870" s="2" t="s">
        <v>670</v>
      </c>
      <c r="G1870" s="2" t="s">
        <v>5856</v>
      </c>
      <c r="H1870" s="2" t="s">
        <v>2422</v>
      </c>
      <c r="I1870" s="2" t="s">
        <v>33</v>
      </c>
      <c r="J1870" s="2" t="s">
        <v>2423</v>
      </c>
      <c r="K1870" s="2" t="s">
        <v>249</v>
      </c>
      <c r="L1870" s="2" t="s">
        <v>2424</v>
      </c>
      <c r="M1870" s="2">
        <v>177.44202300000001</v>
      </c>
      <c r="N1870" s="2">
        <v>-17.644459999999999</v>
      </c>
    </row>
    <row r="1871" spans="1:14">
      <c r="A1871" s="2" t="s">
        <v>98</v>
      </c>
      <c r="B1871" s="2" t="s">
        <v>5867</v>
      </c>
      <c r="C1871" s="2" t="s">
        <v>5868</v>
      </c>
      <c r="D1871" s="2" t="s">
        <v>2408</v>
      </c>
      <c r="E1871" s="2" t="s">
        <v>554</v>
      </c>
      <c r="F1871" s="2" t="s">
        <v>658</v>
      </c>
      <c r="G1871" s="2" t="s">
        <v>5462</v>
      </c>
      <c r="H1871" s="2" t="s">
        <v>2422</v>
      </c>
      <c r="I1871" s="2" t="s">
        <v>33</v>
      </c>
      <c r="J1871" s="2" t="s">
        <v>2423</v>
      </c>
      <c r="K1871" s="2" t="s">
        <v>249</v>
      </c>
      <c r="L1871" s="2" t="s">
        <v>2424</v>
      </c>
      <c r="M1871" s="2">
        <v>177.45925399999999</v>
      </c>
      <c r="N1871" s="2">
        <v>-17.716937999999999</v>
      </c>
    </row>
    <row r="1872" spans="1:14">
      <c r="A1872" s="2" t="s">
        <v>98</v>
      </c>
      <c r="B1872" s="2" t="s">
        <v>5869</v>
      </c>
      <c r="C1872" s="2" t="s">
        <v>5870</v>
      </c>
      <c r="D1872" s="2" t="s">
        <v>2427</v>
      </c>
      <c r="E1872" s="2" t="s">
        <v>554</v>
      </c>
      <c r="F1872" s="2" t="s">
        <v>670</v>
      </c>
      <c r="G1872" s="2" t="s">
        <v>5856</v>
      </c>
      <c r="H1872" s="2" t="s">
        <v>2422</v>
      </c>
      <c r="I1872" s="2" t="s">
        <v>33</v>
      </c>
      <c r="J1872" s="2" t="s">
        <v>2423</v>
      </c>
      <c r="K1872" s="2" t="s">
        <v>249</v>
      </c>
      <c r="L1872" s="2" t="s">
        <v>2424</v>
      </c>
      <c r="M1872" s="2">
        <v>177.588404</v>
      </c>
      <c r="N1872" s="2">
        <v>-17.541136999999999</v>
      </c>
    </row>
    <row r="1873" spans="1:14">
      <c r="A1873" s="2" t="s">
        <v>98</v>
      </c>
      <c r="B1873" s="2" t="s">
        <v>5871</v>
      </c>
      <c r="C1873" s="2" t="s">
        <v>5872</v>
      </c>
      <c r="D1873" s="2" t="s">
        <v>2408</v>
      </c>
      <c r="E1873" s="2" t="s">
        <v>554</v>
      </c>
      <c r="F1873" s="2" t="s">
        <v>670</v>
      </c>
      <c r="G1873" s="2" t="s">
        <v>5856</v>
      </c>
      <c r="H1873" s="2" t="s">
        <v>2422</v>
      </c>
      <c r="I1873" s="2" t="s">
        <v>33</v>
      </c>
      <c r="J1873" s="2" t="s">
        <v>2423</v>
      </c>
      <c r="K1873" s="2" t="s">
        <v>249</v>
      </c>
      <c r="L1873" s="2" t="s">
        <v>2424</v>
      </c>
      <c r="M1873" s="2">
        <v>177.49703</v>
      </c>
      <c r="N1873" s="2">
        <v>-17.589402</v>
      </c>
    </row>
    <row r="1874" spans="1:14">
      <c r="A1874" s="2" t="s">
        <v>98</v>
      </c>
      <c r="B1874" s="2" t="s">
        <v>139</v>
      </c>
      <c r="C1874" s="2" t="s">
        <v>5873</v>
      </c>
      <c r="D1874" s="2" t="s">
        <v>2427</v>
      </c>
      <c r="E1874" s="2" t="s">
        <v>554</v>
      </c>
      <c r="F1874" s="2" t="s">
        <v>670</v>
      </c>
      <c r="G1874" s="2" t="s">
        <v>5856</v>
      </c>
      <c r="H1874" s="2" t="s">
        <v>2422</v>
      </c>
      <c r="I1874" s="2" t="s">
        <v>33</v>
      </c>
      <c r="J1874" s="2" t="s">
        <v>2423</v>
      </c>
      <c r="K1874" s="2" t="s">
        <v>249</v>
      </c>
      <c r="L1874" s="2" t="s">
        <v>2424</v>
      </c>
      <c r="M1874" s="2">
        <v>177.42918900000001</v>
      </c>
      <c r="N1874" s="2">
        <v>-17.622541999999999</v>
      </c>
    </row>
    <row r="1875" spans="1:14">
      <c r="A1875" s="2" t="s">
        <v>98</v>
      </c>
      <c r="B1875" s="2" t="s">
        <v>5874</v>
      </c>
      <c r="C1875" s="2" t="s">
        <v>5875</v>
      </c>
      <c r="D1875" s="2" t="s">
        <v>2427</v>
      </c>
      <c r="E1875" s="2" t="s">
        <v>554</v>
      </c>
      <c r="F1875" s="2" t="s">
        <v>670</v>
      </c>
      <c r="G1875" s="2" t="s">
        <v>5856</v>
      </c>
      <c r="H1875" s="2" t="s">
        <v>2422</v>
      </c>
      <c r="I1875" s="2" t="s">
        <v>33</v>
      </c>
      <c r="J1875" s="2" t="s">
        <v>2423</v>
      </c>
      <c r="K1875" s="2" t="s">
        <v>249</v>
      </c>
      <c r="L1875" s="2" t="s">
        <v>2424</v>
      </c>
      <c r="M1875" s="2">
        <v>177.54035300000001</v>
      </c>
      <c r="N1875" s="2">
        <v>-17.625964</v>
      </c>
    </row>
    <row r="1876" spans="1:14">
      <c r="A1876" s="2" t="s">
        <v>98</v>
      </c>
      <c r="B1876" s="2" t="s">
        <v>658</v>
      </c>
      <c r="C1876" s="2" t="s">
        <v>5876</v>
      </c>
      <c r="D1876" s="2" t="s">
        <v>2427</v>
      </c>
      <c r="E1876" s="2" t="s">
        <v>554</v>
      </c>
      <c r="F1876" s="2" t="s">
        <v>658</v>
      </c>
      <c r="G1876" s="2" t="s">
        <v>5462</v>
      </c>
      <c r="H1876" s="2" t="s">
        <v>2422</v>
      </c>
      <c r="I1876" s="2" t="s">
        <v>33</v>
      </c>
      <c r="J1876" s="2" t="s">
        <v>2423</v>
      </c>
      <c r="K1876" s="2" t="s">
        <v>249</v>
      </c>
      <c r="L1876" s="2" t="s">
        <v>2424</v>
      </c>
      <c r="M1876" s="2">
        <v>177.46480199999999</v>
      </c>
      <c r="N1876" s="2">
        <v>-17.725162000000001</v>
      </c>
    </row>
    <row r="1877" spans="1:14">
      <c r="A1877" s="2" t="s">
        <v>98</v>
      </c>
      <c r="B1877" s="2" t="s">
        <v>223</v>
      </c>
      <c r="C1877" s="2" t="s">
        <v>5877</v>
      </c>
      <c r="D1877" s="2" t="s">
        <v>2427</v>
      </c>
      <c r="E1877" s="2" t="s">
        <v>554</v>
      </c>
      <c r="F1877" s="2" t="s">
        <v>670</v>
      </c>
      <c r="G1877" s="2" t="s">
        <v>5856</v>
      </c>
      <c r="H1877" s="2" t="s">
        <v>2422</v>
      </c>
      <c r="I1877" s="2" t="s">
        <v>33</v>
      </c>
      <c r="J1877" s="2" t="s">
        <v>2423</v>
      </c>
      <c r="K1877" s="2" t="s">
        <v>249</v>
      </c>
      <c r="L1877" s="2" t="s">
        <v>2424</v>
      </c>
      <c r="M1877" s="2">
        <v>177.42599300000001</v>
      </c>
      <c r="N1877" s="2">
        <v>-17.631198000000001</v>
      </c>
    </row>
    <row r="1878" spans="1:14">
      <c r="A1878" s="2" t="s">
        <v>98</v>
      </c>
      <c r="B1878" s="2" t="s">
        <v>223</v>
      </c>
      <c r="C1878" s="2" t="s">
        <v>5878</v>
      </c>
      <c r="D1878" s="2" t="s">
        <v>2427</v>
      </c>
      <c r="E1878" s="2" t="s">
        <v>554</v>
      </c>
      <c r="F1878" s="2" t="s">
        <v>670</v>
      </c>
      <c r="G1878" s="2" t="s">
        <v>5856</v>
      </c>
      <c r="H1878" s="2" t="s">
        <v>2422</v>
      </c>
      <c r="I1878" s="2" t="s">
        <v>33</v>
      </c>
      <c r="J1878" s="2" t="s">
        <v>2423</v>
      </c>
      <c r="K1878" s="2" t="s">
        <v>249</v>
      </c>
      <c r="L1878" s="2" t="s">
        <v>2424</v>
      </c>
      <c r="M1878" s="2">
        <v>177.44892100000001</v>
      </c>
      <c r="N1878" s="2">
        <v>-17.640471999999999</v>
      </c>
    </row>
    <row r="1879" spans="1:14">
      <c r="A1879" s="2" t="s">
        <v>98</v>
      </c>
      <c r="B1879" s="2" t="s">
        <v>5879</v>
      </c>
      <c r="C1879" s="2" t="s">
        <v>5880</v>
      </c>
      <c r="D1879" s="2" t="s">
        <v>2427</v>
      </c>
      <c r="E1879" s="2" t="s">
        <v>554</v>
      </c>
      <c r="F1879" s="2" t="s">
        <v>670</v>
      </c>
      <c r="G1879" s="2" t="s">
        <v>5856</v>
      </c>
      <c r="H1879" s="2" t="s">
        <v>2422</v>
      </c>
      <c r="I1879" s="2" t="s">
        <v>33</v>
      </c>
      <c r="J1879" s="2" t="s">
        <v>2423</v>
      </c>
      <c r="K1879" s="2" t="s">
        <v>249</v>
      </c>
      <c r="L1879" s="2" t="s">
        <v>2424</v>
      </c>
      <c r="M1879" s="2">
        <v>177.42325299999999</v>
      </c>
      <c r="N1879" s="2">
        <v>-17.627697000000001</v>
      </c>
    </row>
    <row r="1880" spans="1:14">
      <c r="A1880" s="2" t="s">
        <v>98</v>
      </c>
      <c r="B1880" s="2" t="s">
        <v>225</v>
      </c>
      <c r="C1880" s="2" t="s">
        <v>5881</v>
      </c>
      <c r="D1880" s="2" t="s">
        <v>2408</v>
      </c>
      <c r="E1880" s="2" t="s">
        <v>554</v>
      </c>
      <c r="F1880" s="2" t="s">
        <v>670</v>
      </c>
      <c r="G1880" s="2" t="s">
        <v>5856</v>
      </c>
      <c r="H1880" s="2" t="s">
        <v>2422</v>
      </c>
      <c r="I1880" s="2" t="s">
        <v>33</v>
      </c>
      <c r="J1880" s="2" t="s">
        <v>2423</v>
      </c>
      <c r="K1880" s="2" t="s">
        <v>249</v>
      </c>
      <c r="L1880" s="2" t="s">
        <v>2424</v>
      </c>
      <c r="M1880" s="2">
        <v>177.46508900000001</v>
      </c>
      <c r="N1880" s="2">
        <v>-17.636977000000002</v>
      </c>
    </row>
    <row r="1881" spans="1:14">
      <c r="A1881" s="2" t="s">
        <v>98</v>
      </c>
      <c r="B1881" s="2" t="s">
        <v>5882</v>
      </c>
      <c r="C1881" s="2" t="s">
        <v>5883</v>
      </c>
      <c r="D1881" s="2" t="s">
        <v>2427</v>
      </c>
      <c r="E1881" s="2" t="s">
        <v>554</v>
      </c>
      <c r="F1881" s="2" t="s">
        <v>670</v>
      </c>
      <c r="G1881" s="2" t="s">
        <v>5856</v>
      </c>
      <c r="H1881" s="2" t="s">
        <v>2422</v>
      </c>
      <c r="I1881" s="2" t="s">
        <v>33</v>
      </c>
      <c r="J1881" s="2" t="s">
        <v>2423</v>
      </c>
      <c r="K1881" s="2" t="s">
        <v>249</v>
      </c>
      <c r="L1881" s="2" t="s">
        <v>2424</v>
      </c>
      <c r="M1881" s="2">
        <v>177.554891</v>
      </c>
      <c r="N1881" s="2">
        <v>-17.510589</v>
      </c>
    </row>
    <row r="1882" spans="1:14">
      <c r="A1882" s="2" t="s">
        <v>98</v>
      </c>
      <c r="B1882" s="2" t="s">
        <v>5884</v>
      </c>
      <c r="C1882" s="2" t="s">
        <v>5885</v>
      </c>
      <c r="D1882" s="2" t="s">
        <v>2427</v>
      </c>
      <c r="E1882" s="2" t="s">
        <v>554</v>
      </c>
      <c r="F1882" s="2" t="s">
        <v>670</v>
      </c>
      <c r="G1882" s="2" t="s">
        <v>5856</v>
      </c>
      <c r="H1882" s="2" t="s">
        <v>2422</v>
      </c>
      <c r="I1882" s="2" t="s">
        <v>33</v>
      </c>
      <c r="J1882" s="2" t="s">
        <v>2423</v>
      </c>
      <c r="K1882" s="2" t="s">
        <v>249</v>
      </c>
      <c r="L1882" s="2" t="s">
        <v>2424</v>
      </c>
      <c r="M1882" s="2">
        <v>177.47346999999999</v>
      </c>
      <c r="N1882" s="2">
        <v>-17.625812</v>
      </c>
    </row>
    <row r="1883" spans="1:14">
      <c r="A1883" s="2" t="s">
        <v>98</v>
      </c>
      <c r="B1883" s="2" t="s">
        <v>5886</v>
      </c>
      <c r="C1883" s="2" t="s">
        <v>5887</v>
      </c>
      <c r="D1883" s="2" t="s">
        <v>2427</v>
      </c>
      <c r="E1883" s="2" t="s">
        <v>554</v>
      </c>
      <c r="F1883" s="2" t="s">
        <v>98</v>
      </c>
      <c r="G1883" s="2" t="s">
        <v>5845</v>
      </c>
      <c r="H1883" s="2" t="s">
        <v>2422</v>
      </c>
      <c r="I1883" s="2" t="s">
        <v>33</v>
      </c>
      <c r="J1883" s="2" t="s">
        <v>2423</v>
      </c>
      <c r="K1883" s="2" t="s">
        <v>249</v>
      </c>
      <c r="L1883" s="2" t="s">
        <v>2424</v>
      </c>
      <c r="M1883" s="2">
        <v>177.406971</v>
      </c>
      <c r="N1883" s="2">
        <v>-17.660575000000001</v>
      </c>
    </row>
    <row r="1884" spans="1:14">
      <c r="A1884" s="2" t="s">
        <v>98</v>
      </c>
      <c r="B1884" s="2" t="s">
        <v>5888</v>
      </c>
      <c r="C1884" s="2" t="s">
        <v>5889</v>
      </c>
      <c r="D1884" s="2" t="s">
        <v>2427</v>
      </c>
      <c r="E1884" s="2" t="s">
        <v>554</v>
      </c>
      <c r="F1884" s="2" t="s">
        <v>670</v>
      </c>
      <c r="G1884" s="2" t="s">
        <v>5856</v>
      </c>
      <c r="H1884" s="2" t="s">
        <v>2422</v>
      </c>
      <c r="I1884" s="2" t="s">
        <v>33</v>
      </c>
      <c r="J1884" s="2" t="s">
        <v>2423</v>
      </c>
      <c r="K1884" s="2" t="s">
        <v>249</v>
      </c>
      <c r="L1884" s="2" t="s">
        <v>2424</v>
      </c>
      <c r="M1884" s="2">
        <v>177.52840900000001</v>
      </c>
      <c r="N1884" s="2">
        <v>-17.591753000000001</v>
      </c>
    </row>
    <row r="1885" spans="1:14">
      <c r="A1885" s="2" t="s">
        <v>98</v>
      </c>
      <c r="B1885" s="2" t="s">
        <v>5890</v>
      </c>
      <c r="C1885" s="2" t="s">
        <v>5891</v>
      </c>
      <c r="D1885" s="2" t="s">
        <v>2408</v>
      </c>
      <c r="E1885" s="2" t="s">
        <v>554</v>
      </c>
      <c r="F1885" s="2" t="s">
        <v>670</v>
      </c>
      <c r="G1885" s="2" t="s">
        <v>5856</v>
      </c>
      <c r="H1885" s="2" t="s">
        <v>2422</v>
      </c>
      <c r="I1885" s="2" t="s">
        <v>33</v>
      </c>
      <c r="J1885" s="2" t="s">
        <v>2423</v>
      </c>
      <c r="K1885" s="2" t="s">
        <v>249</v>
      </c>
      <c r="L1885" s="2" t="s">
        <v>2424</v>
      </c>
      <c r="M1885" s="2">
        <v>177.556589</v>
      </c>
      <c r="N1885" s="2">
        <v>-17.610631999999999</v>
      </c>
    </row>
    <row r="1886" spans="1:14">
      <c r="A1886" s="2" t="s">
        <v>98</v>
      </c>
      <c r="B1886" s="2" t="s">
        <v>227</v>
      </c>
      <c r="C1886" s="2" t="s">
        <v>5892</v>
      </c>
      <c r="D1886" s="2" t="s">
        <v>2427</v>
      </c>
      <c r="E1886" s="2" t="s">
        <v>554</v>
      </c>
      <c r="F1886" s="2" t="s">
        <v>670</v>
      </c>
      <c r="G1886" s="2" t="s">
        <v>5856</v>
      </c>
      <c r="H1886" s="2" t="s">
        <v>2422</v>
      </c>
      <c r="I1886" s="2" t="s">
        <v>33</v>
      </c>
      <c r="J1886" s="2" t="s">
        <v>2423</v>
      </c>
      <c r="K1886" s="2" t="s">
        <v>249</v>
      </c>
      <c r="L1886" s="2" t="s">
        <v>2424</v>
      </c>
      <c r="M1886" s="2">
        <v>177.48981699999999</v>
      </c>
      <c r="N1886" s="2">
        <v>-17.605442</v>
      </c>
    </row>
    <row r="1887" spans="1:14">
      <c r="A1887" s="2" t="s">
        <v>98</v>
      </c>
      <c r="B1887" s="2" t="s">
        <v>5893</v>
      </c>
      <c r="C1887" s="2" t="s">
        <v>5894</v>
      </c>
      <c r="D1887" s="2" t="s">
        <v>2427</v>
      </c>
      <c r="E1887" s="2" t="s">
        <v>554</v>
      </c>
      <c r="F1887" s="2" t="s">
        <v>670</v>
      </c>
      <c r="G1887" s="2" t="s">
        <v>5856</v>
      </c>
      <c r="H1887" s="2" t="s">
        <v>2422</v>
      </c>
      <c r="I1887" s="2" t="s">
        <v>33</v>
      </c>
      <c r="J1887" s="2" t="s">
        <v>2423</v>
      </c>
      <c r="K1887" s="2" t="s">
        <v>249</v>
      </c>
      <c r="L1887" s="2" t="s">
        <v>2424</v>
      </c>
      <c r="M1887" s="2">
        <v>177.43083200000001</v>
      </c>
      <c r="N1887" s="2">
        <v>-17.639025</v>
      </c>
    </row>
    <row r="1888" spans="1:14">
      <c r="A1888" s="2" t="s">
        <v>98</v>
      </c>
      <c r="B1888" s="2" t="s">
        <v>5895</v>
      </c>
      <c r="C1888" s="2" t="s">
        <v>5896</v>
      </c>
      <c r="D1888" s="2" t="s">
        <v>2427</v>
      </c>
      <c r="E1888" s="2" t="s">
        <v>554</v>
      </c>
      <c r="F1888" s="2" t="s">
        <v>670</v>
      </c>
      <c r="G1888" s="2" t="s">
        <v>5856</v>
      </c>
      <c r="H1888" s="2" t="s">
        <v>5895</v>
      </c>
      <c r="I1888" s="2" t="s">
        <v>33</v>
      </c>
      <c r="J1888" s="2" t="s">
        <v>2423</v>
      </c>
      <c r="K1888" s="2" t="s">
        <v>249</v>
      </c>
      <c r="L1888" s="2" t="s">
        <v>2424</v>
      </c>
      <c r="M1888" s="2">
        <v>177.43079499999999</v>
      </c>
      <c r="N1888" s="2">
        <v>-17.605817999999999</v>
      </c>
    </row>
    <row r="1889" spans="1:14">
      <c r="A1889" s="2" t="s">
        <v>98</v>
      </c>
      <c r="B1889" s="2" t="s">
        <v>5897</v>
      </c>
      <c r="C1889" s="2" t="s">
        <v>5898</v>
      </c>
      <c r="D1889" s="2" t="s">
        <v>2408</v>
      </c>
      <c r="E1889" s="2" t="s">
        <v>554</v>
      </c>
      <c r="F1889" s="2" t="s">
        <v>98</v>
      </c>
      <c r="G1889" s="2" t="s">
        <v>5845</v>
      </c>
      <c r="H1889" s="2" t="s">
        <v>2422</v>
      </c>
      <c r="I1889" s="2" t="s">
        <v>33</v>
      </c>
      <c r="J1889" s="2" t="s">
        <v>2423</v>
      </c>
      <c r="K1889" s="2" t="s">
        <v>249</v>
      </c>
      <c r="L1889" s="2" t="s">
        <v>2424</v>
      </c>
      <c r="M1889" s="2">
        <v>177.409683</v>
      </c>
      <c r="N1889" s="2">
        <v>-17.687967</v>
      </c>
    </row>
    <row r="1890" spans="1:14">
      <c r="A1890" s="2" t="s">
        <v>98</v>
      </c>
      <c r="B1890" s="2" t="s">
        <v>670</v>
      </c>
      <c r="C1890" s="2" t="s">
        <v>5899</v>
      </c>
      <c r="D1890" s="2" t="s">
        <v>2408</v>
      </c>
      <c r="E1890" s="2" t="s">
        <v>554</v>
      </c>
      <c r="F1890" s="2" t="s">
        <v>670</v>
      </c>
      <c r="G1890" s="2" t="s">
        <v>5856</v>
      </c>
      <c r="H1890" s="2" t="s">
        <v>2422</v>
      </c>
      <c r="I1890" s="2" t="s">
        <v>33</v>
      </c>
      <c r="J1890" s="2" t="s">
        <v>2423</v>
      </c>
      <c r="K1890" s="2" t="s">
        <v>249</v>
      </c>
      <c r="L1890" s="2" t="s">
        <v>2424</v>
      </c>
      <c r="M1890" s="2">
        <v>177.49575300000001</v>
      </c>
      <c r="N1890" s="2">
        <v>-17.592455000000001</v>
      </c>
    </row>
    <row r="1891" spans="1:14">
      <c r="A1891" s="2" t="s">
        <v>98</v>
      </c>
      <c r="B1891" s="2" t="s">
        <v>7</v>
      </c>
      <c r="C1891" s="2" t="s">
        <v>5900</v>
      </c>
      <c r="D1891" s="2" t="s">
        <v>2427</v>
      </c>
      <c r="E1891" s="2" t="s">
        <v>554</v>
      </c>
      <c r="F1891" s="2" t="s">
        <v>670</v>
      </c>
      <c r="G1891" s="2" t="s">
        <v>5856</v>
      </c>
      <c r="H1891" s="2" t="s">
        <v>2422</v>
      </c>
      <c r="I1891" s="2" t="s">
        <v>33</v>
      </c>
      <c r="J1891" s="2" t="s">
        <v>2423</v>
      </c>
      <c r="K1891" s="2" t="s">
        <v>249</v>
      </c>
      <c r="L1891" s="2" t="s">
        <v>2424</v>
      </c>
      <c r="M1891" s="2">
        <v>177.47027</v>
      </c>
      <c r="N1891" s="2">
        <v>-17.611204000000001</v>
      </c>
    </row>
    <row r="1892" spans="1:14">
      <c r="A1892" s="2" t="s">
        <v>98</v>
      </c>
      <c r="B1892" s="2" t="s">
        <v>237</v>
      </c>
      <c r="C1892" s="2" t="s">
        <v>5901</v>
      </c>
      <c r="D1892" s="2" t="s">
        <v>2427</v>
      </c>
      <c r="E1892" s="2" t="s">
        <v>554</v>
      </c>
      <c r="F1892" s="2" t="s">
        <v>233</v>
      </c>
      <c r="G1892" s="2" t="s">
        <v>4579</v>
      </c>
      <c r="H1892" s="2" t="s">
        <v>5864</v>
      </c>
      <c r="I1892" s="2" t="s">
        <v>33</v>
      </c>
      <c r="J1892" s="2" t="s">
        <v>2423</v>
      </c>
      <c r="K1892" s="2" t="s">
        <v>249</v>
      </c>
      <c r="L1892" s="2" t="s">
        <v>2424</v>
      </c>
      <c r="M1892" s="2">
        <v>177.131383</v>
      </c>
      <c r="N1892" s="2">
        <v>-17.330741</v>
      </c>
    </row>
    <row r="1893" spans="1:14">
      <c r="A1893" s="2" t="s">
        <v>60</v>
      </c>
      <c r="B1893" s="2" t="s">
        <v>5081</v>
      </c>
      <c r="C1893" s="2" t="s">
        <v>5902</v>
      </c>
      <c r="D1893" s="2" t="s">
        <v>2408</v>
      </c>
      <c r="E1893" s="2" t="s">
        <v>605</v>
      </c>
      <c r="F1893" s="2" t="s">
        <v>60</v>
      </c>
      <c r="G1893" s="2" t="s">
        <v>5903</v>
      </c>
      <c r="H1893" s="2" t="s">
        <v>5904</v>
      </c>
      <c r="I1893" s="2" t="s">
        <v>27</v>
      </c>
      <c r="J1893" s="2" t="s">
        <v>2902</v>
      </c>
      <c r="K1893" s="2" t="s">
        <v>243</v>
      </c>
      <c r="L1893" s="2" t="s">
        <v>2549</v>
      </c>
      <c r="M1893" s="2">
        <v>181.41789299999999</v>
      </c>
      <c r="N1893" s="2">
        <v>-19.152473000000001</v>
      </c>
    </row>
    <row r="1894" spans="1:14">
      <c r="A1894" s="2" t="s">
        <v>60</v>
      </c>
      <c r="B1894" s="2" t="s">
        <v>5081</v>
      </c>
      <c r="C1894" s="2" t="s">
        <v>5905</v>
      </c>
      <c r="D1894" s="2" t="s">
        <v>2408</v>
      </c>
      <c r="E1894" s="2" t="s">
        <v>605</v>
      </c>
      <c r="F1894" s="2" t="s">
        <v>60</v>
      </c>
      <c r="G1894" s="2" t="s">
        <v>5903</v>
      </c>
      <c r="H1894" s="2" t="s">
        <v>5904</v>
      </c>
      <c r="I1894" s="2" t="s">
        <v>27</v>
      </c>
      <c r="J1894" s="2" t="s">
        <v>2902</v>
      </c>
      <c r="K1894" s="2" t="s">
        <v>243</v>
      </c>
      <c r="L1894" s="2" t="s">
        <v>2549</v>
      </c>
      <c r="M1894" s="2">
        <v>181.40904699999999</v>
      </c>
      <c r="N1894" s="2">
        <v>-19.153818999999999</v>
      </c>
    </row>
    <row r="1895" spans="1:14">
      <c r="A1895" s="2" t="s">
        <v>60</v>
      </c>
      <c r="B1895" s="2" t="s">
        <v>5906</v>
      </c>
      <c r="C1895" s="2" t="s">
        <v>5907</v>
      </c>
      <c r="D1895" s="2" t="s">
        <v>2408</v>
      </c>
      <c r="E1895" s="2" t="s">
        <v>605</v>
      </c>
      <c r="F1895" s="2" t="s">
        <v>60</v>
      </c>
      <c r="G1895" s="2" t="s">
        <v>5903</v>
      </c>
      <c r="H1895" s="2" t="s">
        <v>5904</v>
      </c>
      <c r="I1895" s="2" t="s">
        <v>27</v>
      </c>
      <c r="J1895" s="2" t="s">
        <v>2902</v>
      </c>
      <c r="K1895" s="2" t="s">
        <v>243</v>
      </c>
      <c r="L1895" s="2" t="s">
        <v>2549</v>
      </c>
      <c r="M1895" s="2">
        <v>181.39989700000001</v>
      </c>
      <c r="N1895" s="2">
        <v>-19.12209</v>
      </c>
    </row>
    <row r="1896" spans="1:14">
      <c r="A1896" s="2" t="s">
        <v>60</v>
      </c>
      <c r="B1896" s="2" t="s">
        <v>5908</v>
      </c>
      <c r="C1896" s="2" t="s">
        <v>5909</v>
      </c>
      <c r="D1896" s="2" t="s">
        <v>2408</v>
      </c>
      <c r="E1896" s="2" t="s">
        <v>605</v>
      </c>
      <c r="F1896" s="2" t="s">
        <v>60</v>
      </c>
      <c r="G1896" s="2" t="s">
        <v>5903</v>
      </c>
      <c r="H1896" s="2" t="s">
        <v>5910</v>
      </c>
      <c r="I1896" s="2" t="s">
        <v>27</v>
      </c>
      <c r="J1896" s="2" t="s">
        <v>2902</v>
      </c>
      <c r="K1896" s="2" t="s">
        <v>243</v>
      </c>
      <c r="L1896" s="2" t="s">
        <v>2549</v>
      </c>
      <c r="M1896" s="2">
        <v>181.589403</v>
      </c>
      <c r="N1896" s="2">
        <v>-19.159732000000002</v>
      </c>
    </row>
    <row r="1897" spans="1:14">
      <c r="A1897" s="2" t="s">
        <v>60</v>
      </c>
      <c r="B1897" s="2" t="s">
        <v>5911</v>
      </c>
      <c r="C1897" s="2" t="s">
        <v>5912</v>
      </c>
      <c r="D1897" s="2" t="s">
        <v>2427</v>
      </c>
      <c r="E1897" s="2" t="s">
        <v>605</v>
      </c>
      <c r="F1897" s="2" t="s">
        <v>60</v>
      </c>
      <c r="G1897" s="2" t="s">
        <v>5903</v>
      </c>
      <c r="H1897" s="2" t="s">
        <v>5904</v>
      </c>
      <c r="I1897" s="2" t="s">
        <v>27</v>
      </c>
      <c r="J1897" s="2" t="s">
        <v>2902</v>
      </c>
      <c r="K1897" s="2" t="s">
        <v>243</v>
      </c>
      <c r="L1897" s="2" t="s">
        <v>2549</v>
      </c>
      <c r="M1897" s="2">
        <v>181.40914599999999</v>
      </c>
      <c r="N1897" s="2">
        <v>-19.136852999999999</v>
      </c>
    </row>
    <row r="1898" spans="1:14">
      <c r="A1898" s="2" t="s">
        <v>73</v>
      </c>
      <c r="B1898" s="2" t="s">
        <v>5913</v>
      </c>
      <c r="C1898" s="2" t="s">
        <v>5914</v>
      </c>
      <c r="D1898" s="2" t="s">
        <v>2427</v>
      </c>
      <c r="E1898" s="2" t="s">
        <v>579</v>
      </c>
      <c r="F1898" s="2" t="s">
        <v>181</v>
      </c>
      <c r="G1898" s="2" t="s">
        <v>5915</v>
      </c>
      <c r="H1898" s="2" t="s">
        <v>2662</v>
      </c>
      <c r="I1898" s="2" t="s">
        <v>29</v>
      </c>
      <c r="J1898" s="2" t="s">
        <v>2663</v>
      </c>
      <c r="K1898" s="2" t="s">
        <v>371</v>
      </c>
      <c r="L1898" s="2" t="s">
        <v>2664</v>
      </c>
      <c r="M1898" s="2">
        <v>178.661664</v>
      </c>
      <c r="N1898" s="2">
        <v>-16.89865</v>
      </c>
    </row>
    <row r="1899" spans="1:14">
      <c r="A1899" s="2" t="s">
        <v>73</v>
      </c>
      <c r="B1899" s="2" t="s">
        <v>5916</v>
      </c>
      <c r="C1899" s="2" t="s">
        <v>5917</v>
      </c>
      <c r="D1899" s="2" t="s">
        <v>2427</v>
      </c>
      <c r="E1899" s="2" t="s">
        <v>579</v>
      </c>
      <c r="F1899" s="2" t="s">
        <v>181</v>
      </c>
      <c r="G1899" s="2" t="s">
        <v>5915</v>
      </c>
      <c r="H1899" s="2" t="s">
        <v>2662</v>
      </c>
      <c r="I1899" s="2" t="s">
        <v>29</v>
      </c>
      <c r="J1899" s="2" t="s">
        <v>2663</v>
      </c>
      <c r="K1899" s="2" t="s">
        <v>371</v>
      </c>
      <c r="L1899" s="2" t="s">
        <v>2664</v>
      </c>
      <c r="M1899" s="2">
        <v>178.68504799999999</v>
      </c>
      <c r="N1899" s="2">
        <v>-16.880002999999999</v>
      </c>
    </row>
    <row r="1900" spans="1:14">
      <c r="A1900" s="2" t="s">
        <v>73</v>
      </c>
      <c r="B1900" s="2" t="s">
        <v>181</v>
      </c>
      <c r="C1900" s="2" t="s">
        <v>5918</v>
      </c>
      <c r="D1900" s="2" t="s">
        <v>2408</v>
      </c>
      <c r="E1900" s="2" t="s">
        <v>579</v>
      </c>
      <c r="F1900" s="2" t="s">
        <v>181</v>
      </c>
      <c r="G1900" s="2" t="s">
        <v>5915</v>
      </c>
      <c r="H1900" s="2" t="s">
        <v>2662</v>
      </c>
      <c r="I1900" s="2" t="s">
        <v>29</v>
      </c>
      <c r="J1900" s="2" t="s">
        <v>2663</v>
      </c>
      <c r="K1900" s="2" t="s">
        <v>371</v>
      </c>
      <c r="L1900" s="2" t="s">
        <v>2664</v>
      </c>
      <c r="M1900" s="2">
        <v>178.639747</v>
      </c>
      <c r="N1900" s="2">
        <v>-16.871158999999999</v>
      </c>
    </row>
    <row r="1901" spans="1:14">
      <c r="A1901" s="2" t="s">
        <v>73</v>
      </c>
      <c r="B1901" s="2" t="s">
        <v>5919</v>
      </c>
      <c r="C1901" s="2" t="s">
        <v>5920</v>
      </c>
      <c r="D1901" s="2" t="s">
        <v>2408</v>
      </c>
      <c r="E1901" s="2" t="s">
        <v>579</v>
      </c>
      <c r="F1901" s="2" t="s">
        <v>29</v>
      </c>
      <c r="G1901" s="2" t="s">
        <v>2666</v>
      </c>
      <c r="H1901" s="2" t="s">
        <v>2955</v>
      </c>
      <c r="I1901" s="2" t="s">
        <v>29</v>
      </c>
      <c r="J1901" s="2" t="s">
        <v>2663</v>
      </c>
      <c r="K1901" s="2" t="s">
        <v>371</v>
      </c>
      <c r="L1901" s="2" t="s">
        <v>2664</v>
      </c>
      <c r="M1901" s="2">
        <v>178.31959599999999</v>
      </c>
      <c r="N1901" s="2">
        <v>-16.804908000000001</v>
      </c>
    </row>
    <row r="1902" spans="1:14">
      <c r="A1902" s="2" t="s">
        <v>73</v>
      </c>
      <c r="B1902" s="2" t="s">
        <v>5921</v>
      </c>
      <c r="C1902" s="2" t="s">
        <v>5922</v>
      </c>
      <c r="D1902" s="2" t="s">
        <v>2427</v>
      </c>
      <c r="E1902" s="2" t="s">
        <v>579</v>
      </c>
      <c r="F1902" s="2" t="s">
        <v>73</v>
      </c>
      <c r="G1902" s="2" t="s">
        <v>5923</v>
      </c>
      <c r="H1902" s="2" t="s">
        <v>2662</v>
      </c>
      <c r="I1902" s="2" t="s">
        <v>29</v>
      </c>
      <c r="J1902" s="2" t="s">
        <v>2663</v>
      </c>
      <c r="K1902" s="2" t="s">
        <v>371</v>
      </c>
      <c r="L1902" s="2" t="s">
        <v>2664</v>
      </c>
      <c r="M1902" s="2">
        <v>178.68681599999999</v>
      </c>
      <c r="N1902" s="2">
        <v>-16.964983</v>
      </c>
    </row>
    <row r="1903" spans="1:14">
      <c r="A1903" s="2" t="s">
        <v>73</v>
      </c>
      <c r="B1903" s="2" t="s">
        <v>5924</v>
      </c>
      <c r="C1903" s="2" t="s">
        <v>5925</v>
      </c>
      <c r="D1903" s="2" t="s">
        <v>2408</v>
      </c>
      <c r="E1903" s="2" t="s">
        <v>579</v>
      </c>
      <c r="F1903" s="2" t="s">
        <v>120</v>
      </c>
      <c r="G1903" s="2" t="s">
        <v>5926</v>
      </c>
      <c r="H1903" s="2" t="s">
        <v>2662</v>
      </c>
      <c r="I1903" s="2" t="s">
        <v>29</v>
      </c>
      <c r="J1903" s="2" t="s">
        <v>2663</v>
      </c>
      <c r="K1903" s="2" t="s">
        <v>371</v>
      </c>
      <c r="L1903" s="2" t="s">
        <v>2664</v>
      </c>
      <c r="M1903" s="2">
        <v>179.02645699999999</v>
      </c>
      <c r="N1903" s="2">
        <v>-16.816562999999999</v>
      </c>
    </row>
    <row r="1904" spans="1:14">
      <c r="A1904" s="2" t="s">
        <v>73</v>
      </c>
      <c r="B1904" s="2" t="s">
        <v>5927</v>
      </c>
      <c r="C1904" s="2" t="s">
        <v>5928</v>
      </c>
      <c r="D1904" s="2" t="s">
        <v>2408</v>
      </c>
      <c r="E1904" s="2" t="s">
        <v>579</v>
      </c>
      <c r="F1904" s="2" t="s">
        <v>120</v>
      </c>
      <c r="G1904" s="2" t="s">
        <v>5926</v>
      </c>
      <c r="H1904" s="2" t="s">
        <v>2662</v>
      </c>
      <c r="I1904" s="2" t="s">
        <v>29</v>
      </c>
      <c r="J1904" s="2" t="s">
        <v>2663</v>
      </c>
      <c r="K1904" s="2" t="s">
        <v>371</v>
      </c>
      <c r="L1904" s="2" t="s">
        <v>2664</v>
      </c>
      <c r="M1904" s="2">
        <v>179.024869</v>
      </c>
      <c r="N1904" s="2">
        <v>-16.916447999999999</v>
      </c>
    </row>
    <row r="1905" spans="1:14">
      <c r="A1905" s="2" t="s">
        <v>73</v>
      </c>
      <c r="B1905" s="2" t="s">
        <v>5929</v>
      </c>
      <c r="C1905" s="2" t="s">
        <v>5930</v>
      </c>
      <c r="D1905" s="2" t="s">
        <v>2427</v>
      </c>
      <c r="E1905" s="2" t="s">
        <v>579</v>
      </c>
      <c r="F1905" s="2" t="s">
        <v>181</v>
      </c>
      <c r="G1905" s="2" t="s">
        <v>5915</v>
      </c>
      <c r="H1905" s="2" t="s">
        <v>2662</v>
      </c>
      <c r="I1905" s="2" t="s">
        <v>29</v>
      </c>
      <c r="J1905" s="2" t="s">
        <v>2663</v>
      </c>
      <c r="K1905" s="2" t="s">
        <v>371</v>
      </c>
      <c r="L1905" s="2" t="s">
        <v>2664</v>
      </c>
      <c r="M1905" s="2">
        <v>178.622895</v>
      </c>
      <c r="N1905" s="2">
        <v>-16.862501000000002</v>
      </c>
    </row>
    <row r="1906" spans="1:14">
      <c r="A1906" s="2" t="s">
        <v>73</v>
      </c>
      <c r="B1906" s="2" t="s">
        <v>123</v>
      </c>
      <c r="C1906" s="2" t="s">
        <v>5931</v>
      </c>
      <c r="D1906" s="2" t="s">
        <v>2408</v>
      </c>
      <c r="E1906" s="2" t="s">
        <v>579</v>
      </c>
      <c r="F1906" s="2" t="s">
        <v>73</v>
      </c>
      <c r="G1906" s="2" t="s">
        <v>5923</v>
      </c>
      <c r="H1906" s="2" t="s">
        <v>2662</v>
      </c>
      <c r="I1906" s="2" t="s">
        <v>29</v>
      </c>
      <c r="J1906" s="2" t="s">
        <v>2663</v>
      </c>
      <c r="K1906" s="2" t="s">
        <v>371</v>
      </c>
      <c r="L1906" s="2" t="s">
        <v>2664</v>
      </c>
      <c r="M1906" s="2">
        <v>178.690462</v>
      </c>
      <c r="N1906" s="2">
        <v>-16.998163000000002</v>
      </c>
    </row>
    <row r="1907" spans="1:14">
      <c r="A1907" s="2" t="s">
        <v>73</v>
      </c>
      <c r="B1907" s="2" t="s">
        <v>5932</v>
      </c>
      <c r="C1907" s="2" t="s">
        <v>5933</v>
      </c>
      <c r="D1907" s="2" t="s">
        <v>2427</v>
      </c>
      <c r="E1907" s="2" t="s">
        <v>579</v>
      </c>
      <c r="F1907" s="2" t="s">
        <v>181</v>
      </c>
      <c r="G1907" s="2" t="s">
        <v>5915</v>
      </c>
      <c r="H1907" s="2" t="s">
        <v>2662</v>
      </c>
      <c r="I1907" s="2" t="s">
        <v>29</v>
      </c>
      <c r="J1907" s="2" t="s">
        <v>2663</v>
      </c>
      <c r="K1907" s="2" t="s">
        <v>371</v>
      </c>
      <c r="L1907" s="2" t="s">
        <v>2664</v>
      </c>
      <c r="M1907" s="2">
        <v>178.68894800000001</v>
      </c>
      <c r="N1907" s="2">
        <v>-16.919920999999999</v>
      </c>
    </row>
    <row r="1908" spans="1:14">
      <c r="A1908" s="2" t="s">
        <v>73</v>
      </c>
      <c r="B1908" s="2" t="s">
        <v>5934</v>
      </c>
      <c r="C1908" s="2" t="s">
        <v>5935</v>
      </c>
      <c r="D1908" s="2" t="s">
        <v>2408</v>
      </c>
      <c r="E1908" s="2" t="s">
        <v>579</v>
      </c>
      <c r="F1908" s="2" t="s">
        <v>120</v>
      </c>
      <c r="G1908" s="2" t="s">
        <v>5926</v>
      </c>
      <c r="H1908" s="2" t="s">
        <v>2662</v>
      </c>
      <c r="I1908" s="2" t="s">
        <v>29</v>
      </c>
      <c r="J1908" s="2" t="s">
        <v>2663</v>
      </c>
      <c r="K1908" s="2" t="s">
        <v>371</v>
      </c>
      <c r="L1908" s="2" t="s">
        <v>2664</v>
      </c>
      <c r="M1908" s="2">
        <v>179.01849000000001</v>
      </c>
      <c r="N1908" s="2">
        <v>-16.876342000000001</v>
      </c>
    </row>
    <row r="1909" spans="1:14">
      <c r="A1909" s="2" t="s">
        <v>73</v>
      </c>
      <c r="B1909" s="2" t="s">
        <v>5936</v>
      </c>
      <c r="C1909" s="2" t="s">
        <v>5937</v>
      </c>
      <c r="D1909" s="2" t="s">
        <v>2408</v>
      </c>
      <c r="E1909" s="2" t="s">
        <v>579</v>
      </c>
      <c r="F1909" s="2" t="s">
        <v>181</v>
      </c>
      <c r="G1909" s="2" t="s">
        <v>5915</v>
      </c>
      <c r="H1909" s="2" t="s">
        <v>2662</v>
      </c>
      <c r="I1909" s="2" t="s">
        <v>29</v>
      </c>
      <c r="J1909" s="2" t="s">
        <v>2663</v>
      </c>
      <c r="K1909" s="2" t="s">
        <v>371</v>
      </c>
      <c r="L1909" s="2" t="s">
        <v>2664</v>
      </c>
      <c r="M1909" s="2">
        <v>178.67208299999999</v>
      </c>
      <c r="N1909" s="2">
        <v>-16.877928000000001</v>
      </c>
    </row>
    <row r="1910" spans="1:14">
      <c r="A1910" s="2" t="s">
        <v>73</v>
      </c>
      <c r="B1910" s="2" t="s">
        <v>160</v>
      </c>
      <c r="C1910" s="2" t="s">
        <v>5938</v>
      </c>
      <c r="D1910" s="2" t="s">
        <v>2427</v>
      </c>
      <c r="E1910" s="2" t="s">
        <v>579</v>
      </c>
      <c r="F1910" s="2" t="s">
        <v>181</v>
      </c>
      <c r="G1910" s="2" t="s">
        <v>5915</v>
      </c>
      <c r="H1910" s="2" t="s">
        <v>2662</v>
      </c>
      <c r="I1910" s="2" t="s">
        <v>29</v>
      </c>
      <c r="J1910" s="2" t="s">
        <v>2663</v>
      </c>
      <c r="K1910" s="2" t="s">
        <v>371</v>
      </c>
      <c r="L1910" s="2" t="s">
        <v>2664</v>
      </c>
      <c r="M1910" s="2">
        <v>178.69179299999999</v>
      </c>
      <c r="N1910" s="2">
        <v>-16.878063000000001</v>
      </c>
    </row>
    <row r="1911" spans="1:14">
      <c r="A1911" s="2" t="s">
        <v>73</v>
      </c>
      <c r="B1911" s="2" t="s">
        <v>2692</v>
      </c>
      <c r="C1911" s="2" t="s">
        <v>5939</v>
      </c>
      <c r="D1911" s="2" t="s">
        <v>2408</v>
      </c>
      <c r="E1911" s="2" t="s">
        <v>579</v>
      </c>
      <c r="F1911" s="2" t="s">
        <v>120</v>
      </c>
      <c r="G1911" s="2" t="s">
        <v>5926</v>
      </c>
      <c r="H1911" s="2" t="s">
        <v>2662</v>
      </c>
      <c r="I1911" s="2" t="s">
        <v>29</v>
      </c>
      <c r="J1911" s="2" t="s">
        <v>2663</v>
      </c>
      <c r="K1911" s="2" t="s">
        <v>371</v>
      </c>
      <c r="L1911" s="2" t="s">
        <v>2664</v>
      </c>
      <c r="M1911" s="2">
        <v>179.026252</v>
      </c>
      <c r="N1911" s="2">
        <v>-16.828671</v>
      </c>
    </row>
    <row r="1912" spans="1:14">
      <c r="A1912" s="2" t="s">
        <v>73</v>
      </c>
      <c r="B1912" s="2" t="s">
        <v>5940</v>
      </c>
      <c r="C1912" s="2" t="s">
        <v>5941</v>
      </c>
      <c r="D1912" s="2" t="s">
        <v>2427</v>
      </c>
      <c r="E1912" s="2" t="s">
        <v>579</v>
      </c>
      <c r="F1912" s="2" t="s">
        <v>181</v>
      </c>
      <c r="G1912" s="2" t="s">
        <v>5915</v>
      </c>
      <c r="H1912" s="2" t="s">
        <v>2662</v>
      </c>
      <c r="I1912" s="2" t="s">
        <v>29</v>
      </c>
      <c r="J1912" s="2" t="s">
        <v>2663</v>
      </c>
      <c r="K1912" s="2" t="s">
        <v>371</v>
      </c>
      <c r="L1912" s="2" t="s">
        <v>2664</v>
      </c>
      <c r="M1912" s="2">
        <v>178.68906699999999</v>
      </c>
      <c r="N1912" s="2">
        <v>-16.878596999999999</v>
      </c>
    </row>
    <row r="1913" spans="1:14">
      <c r="A1913" s="2" t="s">
        <v>73</v>
      </c>
      <c r="B1913" s="2" t="s">
        <v>130</v>
      </c>
      <c r="C1913" s="2" t="s">
        <v>5942</v>
      </c>
      <c r="D1913" s="2" t="s">
        <v>2408</v>
      </c>
      <c r="E1913" s="2" t="s">
        <v>579</v>
      </c>
      <c r="F1913" s="2" t="s">
        <v>120</v>
      </c>
      <c r="G1913" s="2" t="s">
        <v>5926</v>
      </c>
      <c r="H1913" s="2" t="s">
        <v>2662</v>
      </c>
      <c r="I1913" s="2" t="s">
        <v>29</v>
      </c>
      <c r="J1913" s="2" t="s">
        <v>2663</v>
      </c>
      <c r="K1913" s="2" t="s">
        <v>371</v>
      </c>
      <c r="L1913" s="2" t="s">
        <v>2664</v>
      </c>
      <c r="M1913" s="2">
        <v>179.00843900000001</v>
      </c>
      <c r="N1913" s="2">
        <v>-16.917202</v>
      </c>
    </row>
    <row r="1914" spans="1:14">
      <c r="A1914" s="2" t="s">
        <v>73</v>
      </c>
      <c r="B1914" s="2" t="s">
        <v>161</v>
      </c>
      <c r="C1914" s="2" t="s">
        <v>5943</v>
      </c>
      <c r="D1914" s="2" t="s">
        <v>2427</v>
      </c>
      <c r="E1914" s="2" t="s">
        <v>579</v>
      </c>
      <c r="F1914" s="2" t="s">
        <v>181</v>
      </c>
      <c r="G1914" s="2" t="s">
        <v>5915</v>
      </c>
      <c r="H1914" s="2" t="s">
        <v>2662</v>
      </c>
      <c r="I1914" s="2" t="s">
        <v>29</v>
      </c>
      <c r="J1914" s="2" t="s">
        <v>2663</v>
      </c>
      <c r="K1914" s="2" t="s">
        <v>371</v>
      </c>
      <c r="L1914" s="2" t="s">
        <v>2664</v>
      </c>
      <c r="M1914" s="2">
        <v>178.71607499999999</v>
      </c>
      <c r="N1914" s="2">
        <v>-16.884059000000001</v>
      </c>
    </row>
    <row r="1915" spans="1:14">
      <c r="A1915" s="2" t="s">
        <v>73</v>
      </c>
      <c r="B1915" s="2" t="s">
        <v>147</v>
      </c>
      <c r="C1915" s="2" t="s">
        <v>5944</v>
      </c>
      <c r="D1915" s="2" t="s">
        <v>2427</v>
      </c>
      <c r="E1915" s="2" t="s">
        <v>579</v>
      </c>
      <c r="F1915" s="2" t="s">
        <v>73</v>
      </c>
      <c r="G1915" s="2" t="s">
        <v>5923</v>
      </c>
      <c r="H1915" s="2" t="s">
        <v>2662</v>
      </c>
      <c r="I1915" s="2" t="s">
        <v>29</v>
      </c>
      <c r="J1915" s="2" t="s">
        <v>2663</v>
      </c>
      <c r="K1915" s="2" t="s">
        <v>371</v>
      </c>
      <c r="L1915" s="2" t="s">
        <v>2664</v>
      </c>
      <c r="M1915" s="2">
        <v>178.67349899999999</v>
      </c>
      <c r="N1915" s="2">
        <v>-16.959790000000002</v>
      </c>
    </row>
    <row r="1916" spans="1:14">
      <c r="A1916" s="2" t="s">
        <v>73</v>
      </c>
      <c r="B1916" s="2" t="s">
        <v>4699</v>
      </c>
      <c r="C1916" s="2" t="s">
        <v>5945</v>
      </c>
      <c r="D1916" s="2" t="s">
        <v>2427</v>
      </c>
      <c r="E1916" s="2" t="s">
        <v>579</v>
      </c>
      <c r="F1916" s="2" t="s">
        <v>73</v>
      </c>
      <c r="G1916" s="2" t="s">
        <v>5923</v>
      </c>
      <c r="H1916" s="2" t="s">
        <v>2662</v>
      </c>
      <c r="I1916" s="2" t="s">
        <v>29</v>
      </c>
      <c r="J1916" s="2" t="s">
        <v>2663</v>
      </c>
      <c r="K1916" s="2" t="s">
        <v>371</v>
      </c>
      <c r="L1916" s="2" t="s">
        <v>2664</v>
      </c>
      <c r="M1916" s="2">
        <v>178.68800200000001</v>
      </c>
      <c r="N1916" s="2">
        <v>-16.983459</v>
      </c>
    </row>
    <row r="1917" spans="1:14">
      <c r="A1917" s="2" t="s">
        <v>73</v>
      </c>
      <c r="B1917" s="2" t="s">
        <v>5946</v>
      </c>
      <c r="C1917" s="2" t="s">
        <v>5947</v>
      </c>
      <c r="D1917" s="2" t="s">
        <v>2408</v>
      </c>
      <c r="E1917" s="2" t="s">
        <v>579</v>
      </c>
      <c r="F1917" s="2" t="s">
        <v>181</v>
      </c>
      <c r="G1917" s="2" t="s">
        <v>5915</v>
      </c>
      <c r="H1917" s="2" t="s">
        <v>2662</v>
      </c>
      <c r="I1917" s="2" t="s">
        <v>29</v>
      </c>
      <c r="J1917" s="2" t="s">
        <v>2663</v>
      </c>
      <c r="K1917" s="2" t="s">
        <v>371</v>
      </c>
      <c r="L1917" s="2" t="s">
        <v>2664</v>
      </c>
      <c r="M1917" s="2">
        <v>178.66624400000001</v>
      </c>
      <c r="N1917" s="2">
        <v>-16.852444999999999</v>
      </c>
    </row>
    <row r="1918" spans="1:14">
      <c r="A1918" s="2" t="s">
        <v>73</v>
      </c>
      <c r="B1918" s="2" t="s">
        <v>5948</v>
      </c>
      <c r="C1918" s="2" t="s">
        <v>5949</v>
      </c>
      <c r="D1918" s="2" t="s">
        <v>2408</v>
      </c>
      <c r="E1918" s="2" t="s">
        <v>579</v>
      </c>
      <c r="F1918" s="2" t="s">
        <v>120</v>
      </c>
      <c r="G1918" s="2" t="s">
        <v>5926</v>
      </c>
      <c r="H1918" s="2" t="s">
        <v>2662</v>
      </c>
      <c r="I1918" s="2" t="s">
        <v>29</v>
      </c>
      <c r="J1918" s="2" t="s">
        <v>2663</v>
      </c>
      <c r="K1918" s="2" t="s">
        <v>371</v>
      </c>
      <c r="L1918" s="2" t="s">
        <v>2664</v>
      </c>
      <c r="M1918" s="2">
        <v>179.04231100000001</v>
      </c>
      <c r="N1918" s="2">
        <v>-16.906030999999999</v>
      </c>
    </row>
    <row r="1919" spans="1:14">
      <c r="A1919" s="2" t="s">
        <v>73</v>
      </c>
      <c r="B1919" s="2" t="s">
        <v>134</v>
      </c>
      <c r="C1919" s="2" t="s">
        <v>5950</v>
      </c>
      <c r="D1919" s="2" t="s">
        <v>2408</v>
      </c>
      <c r="E1919" s="2" t="s">
        <v>579</v>
      </c>
      <c r="F1919" s="2" t="s">
        <v>181</v>
      </c>
      <c r="G1919" s="2" t="s">
        <v>5915</v>
      </c>
      <c r="H1919" s="2" t="s">
        <v>2662</v>
      </c>
      <c r="I1919" s="2" t="s">
        <v>29</v>
      </c>
      <c r="J1919" s="2" t="s">
        <v>2663</v>
      </c>
      <c r="K1919" s="2" t="s">
        <v>371</v>
      </c>
      <c r="L1919" s="2" t="s">
        <v>2664</v>
      </c>
      <c r="M1919" s="2">
        <v>178.642661</v>
      </c>
      <c r="N1919" s="2">
        <v>-16.872437000000001</v>
      </c>
    </row>
    <row r="1920" spans="1:14">
      <c r="A1920" s="2" t="s">
        <v>73</v>
      </c>
      <c r="B1920" s="2" t="s">
        <v>136</v>
      </c>
      <c r="C1920" s="2" t="s">
        <v>5951</v>
      </c>
      <c r="D1920" s="2" t="s">
        <v>2408</v>
      </c>
      <c r="E1920" s="2" t="s">
        <v>579</v>
      </c>
      <c r="F1920" s="2" t="s">
        <v>120</v>
      </c>
      <c r="G1920" s="2" t="s">
        <v>5926</v>
      </c>
      <c r="H1920" s="2" t="s">
        <v>2662</v>
      </c>
      <c r="I1920" s="2" t="s">
        <v>29</v>
      </c>
      <c r="J1920" s="2" t="s">
        <v>2663</v>
      </c>
      <c r="K1920" s="2" t="s">
        <v>371</v>
      </c>
      <c r="L1920" s="2" t="s">
        <v>2664</v>
      </c>
      <c r="M1920" s="2">
        <v>179.05727899999999</v>
      </c>
      <c r="N1920" s="2">
        <v>-16.906569999999999</v>
      </c>
    </row>
    <row r="1921" spans="1:14">
      <c r="A1921" s="2" t="s">
        <v>73</v>
      </c>
      <c r="B1921" s="2" t="s">
        <v>187</v>
      </c>
      <c r="C1921" s="2" t="s">
        <v>5952</v>
      </c>
      <c r="D1921" s="2" t="s">
        <v>2408</v>
      </c>
      <c r="E1921" s="2" t="s">
        <v>579</v>
      </c>
      <c r="F1921" s="2" t="s">
        <v>120</v>
      </c>
      <c r="G1921" s="2" t="s">
        <v>5926</v>
      </c>
      <c r="H1921" s="2" t="s">
        <v>5953</v>
      </c>
      <c r="I1921" s="2" t="s">
        <v>29</v>
      </c>
      <c r="J1921" s="2" t="s">
        <v>2663</v>
      </c>
      <c r="K1921" s="2" t="s">
        <v>371</v>
      </c>
      <c r="L1921" s="2" t="s">
        <v>2664</v>
      </c>
      <c r="M1921" s="2">
        <v>179.01268099999999</v>
      </c>
      <c r="N1921" s="2">
        <v>-16.929682</v>
      </c>
    </row>
    <row r="1922" spans="1:14">
      <c r="A1922" s="2" t="s">
        <v>73</v>
      </c>
      <c r="B1922" s="2" t="s">
        <v>5954</v>
      </c>
      <c r="C1922" s="2" t="s">
        <v>5955</v>
      </c>
      <c r="D1922" s="2" t="s">
        <v>2408</v>
      </c>
      <c r="E1922" s="2" t="s">
        <v>579</v>
      </c>
      <c r="F1922" s="2" t="s">
        <v>181</v>
      </c>
      <c r="G1922" s="2" t="s">
        <v>5915</v>
      </c>
      <c r="H1922" s="2" t="s">
        <v>2662</v>
      </c>
      <c r="I1922" s="2" t="s">
        <v>29</v>
      </c>
      <c r="J1922" s="2" t="s">
        <v>2663</v>
      </c>
      <c r="K1922" s="2" t="s">
        <v>371</v>
      </c>
      <c r="L1922" s="2" t="s">
        <v>2664</v>
      </c>
      <c r="M1922" s="2">
        <v>178.658221</v>
      </c>
      <c r="N1922" s="2">
        <v>-16.903099999999998</v>
      </c>
    </row>
    <row r="1923" spans="1:14">
      <c r="A1923" s="2" t="s">
        <v>73</v>
      </c>
      <c r="B1923" s="2" t="s">
        <v>4556</v>
      </c>
      <c r="C1923" s="2" t="s">
        <v>5956</v>
      </c>
      <c r="D1923" s="2" t="s">
        <v>2427</v>
      </c>
      <c r="E1923" s="2" t="s">
        <v>579</v>
      </c>
      <c r="F1923" s="2" t="s">
        <v>73</v>
      </c>
      <c r="G1923" s="2" t="s">
        <v>5923</v>
      </c>
      <c r="H1923" s="2" t="s">
        <v>2662</v>
      </c>
      <c r="I1923" s="2" t="s">
        <v>29</v>
      </c>
      <c r="J1923" s="2" t="s">
        <v>2663</v>
      </c>
      <c r="K1923" s="2" t="s">
        <v>371</v>
      </c>
      <c r="L1923" s="2" t="s">
        <v>2664</v>
      </c>
      <c r="M1923" s="2">
        <v>178.68042600000001</v>
      </c>
      <c r="N1923" s="2">
        <v>-16.963536000000001</v>
      </c>
    </row>
    <row r="1924" spans="1:14">
      <c r="A1924" s="2" t="s">
        <v>73</v>
      </c>
      <c r="B1924" s="2" t="s">
        <v>168</v>
      </c>
      <c r="C1924" s="2" t="s">
        <v>5957</v>
      </c>
      <c r="D1924" s="2" t="s">
        <v>2408</v>
      </c>
      <c r="E1924" s="2" t="s">
        <v>579</v>
      </c>
      <c r="F1924" s="2" t="s">
        <v>120</v>
      </c>
      <c r="G1924" s="2" t="s">
        <v>5926</v>
      </c>
      <c r="H1924" s="2" t="s">
        <v>2662</v>
      </c>
      <c r="I1924" s="2" t="s">
        <v>29</v>
      </c>
      <c r="J1924" s="2" t="s">
        <v>2663</v>
      </c>
      <c r="K1924" s="2" t="s">
        <v>371</v>
      </c>
      <c r="L1924" s="2" t="s">
        <v>2664</v>
      </c>
      <c r="M1924" s="2">
        <v>178.98858000000001</v>
      </c>
      <c r="N1924" s="2">
        <v>-16.910651999999999</v>
      </c>
    </row>
    <row r="1925" spans="1:14">
      <c r="A1925" s="2" t="s">
        <v>73</v>
      </c>
      <c r="B1925" s="2" t="s">
        <v>168</v>
      </c>
      <c r="C1925" s="2" t="s">
        <v>5958</v>
      </c>
      <c r="D1925" s="2" t="s">
        <v>2427</v>
      </c>
      <c r="E1925" s="2" t="s">
        <v>579</v>
      </c>
      <c r="F1925" s="2" t="s">
        <v>73</v>
      </c>
      <c r="G1925" s="2" t="s">
        <v>5923</v>
      </c>
      <c r="H1925" s="2" t="s">
        <v>2662</v>
      </c>
      <c r="I1925" s="2" t="s">
        <v>29</v>
      </c>
      <c r="J1925" s="2" t="s">
        <v>2663</v>
      </c>
      <c r="K1925" s="2" t="s">
        <v>371</v>
      </c>
      <c r="L1925" s="2" t="s">
        <v>2664</v>
      </c>
      <c r="M1925" s="2">
        <v>178.67949899999999</v>
      </c>
      <c r="N1925" s="2">
        <v>-16.974689999999999</v>
      </c>
    </row>
    <row r="1926" spans="1:14">
      <c r="A1926" s="2" t="s">
        <v>73</v>
      </c>
      <c r="B1926" s="2" t="s">
        <v>5959</v>
      </c>
      <c r="C1926" s="2" t="s">
        <v>5960</v>
      </c>
      <c r="D1926" s="2" t="s">
        <v>2408</v>
      </c>
      <c r="E1926" s="2" t="s">
        <v>579</v>
      </c>
      <c r="F1926" s="2" t="s">
        <v>181</v>
      </c>
      <c r="G1926" s="2" t="s">
        <v>5915</v>
      </c>
      <c r="H1926" s="2" t="s">
        <v>2662</v>
      </c>
      <c r="I1926" s="2" t="s">
        <v>29</v>
      </c>
      <c r="J1926" s="2" t="s">
        <v>2663</v>
      </c>
      <c r="K1926" s="2" t="s">
        <v>371</v>
      </c>
      <c r="L1926" s="2" t="s">
        <v>2664</v>
      </c>
      <c r="M1926" s="2">
        <v>178.64657</v>
      </c>
      <c r="N1926" s="2">
        <v>-16.886023000000002</v>
      </c>
    </row>
    <row r="1927" spans="1:14">
      <c r="A1927" s="2" t="s">
        <v>73</v>
      </c>
      <c r="B1927" s="2" t="s">
        <v>5961</v>
      </c>
      <c r="C1927" s="2" t="s">
        <v>5962</v>
      </c>
      <c r="D1927" s="2" t="s">
        <v>2427</v>
      </c>
      <c r="E1927" s="2" t="s">
        <v>579</v>
      </c>
      <c r="F1927" s="2" t="s">
        <v>29</v>
      </c>
      <c r="G1927" s="2" t="s">
        <v>2666</v>
      </c>
      <c r="H1927" s="2" t="s">
        <v>5963</v>
      </c>
      <c r="I1927" s="2" t="s">
        <v>29</v>
      </c>
      <c r="J1927" s="2" t="s">
        <v>2663</v>
      </c>
      <c r="K1927" s="2" t="s">
        <v>371</v>
      </c>
      <c r="L1927" s="2" t="s">
        <v>2664</v>
      </c>
      <c r="M1927" s="2">
        <v>178.27991</v>
      </c>
      <c r="N1927" s="2">
        <v>-16.831391</v>
      </c>
    </row>
    <row r="1928" spans="1:14">
      <c r="A1928" s="2" t="s">
        <v>73</v>
      </c>
      <c r="B1928" s="2" t="s">
        <v>2721</v>
      </c>
      <c r="C1928" s="2" t="s">
        <v>5964</v>
      </c>
      <c r="D1928" s="2" t="s">
        <v>2427</v>
      </c>
      <c r="E1928" s="2" t="s">
        <v>579</v>
      </c>
      <c r="F1928" s="2" t="s">
        <v>181</v>
      </c>
      <c r="G1928" s="2" t="s">
        <v>5915</v>
      </c>
      <c r="H1928" s="2" t="s">
        <v>2662</v>
      </c>
      <c r="I1928" s="2" t="s">
        <v>29</v>
      </c>
      <c r="J1928" s="2" t="s">
        <v>2663</v>
      </c>
      <c r="K1928" s="2" t="s">
        <v>371</v>
      </c>
      <c r="L1928" s="2" t="s">
        <v>2664</v>
      </c>
      <c r="M1928" s="2">
        <v>178.651635</v>
      </c>
      <c r="N1928" s="2">
        <v>-16.862517</v>
      </c>
    </row>
    <row r="1929" spans="1:14">
      <c r="A1929" s="2" t="s">
        <v>73</v>
      </c>
      <c r="B1929" s="2" t="s">
        <v>5965</v>
      </c>
      <c r="C1929" s="2" t="s">
        <v>5966</v>
      </c>
      <c r="D1929" s="2" t="s">
        <v>2427</v>
      </c>
      <c r="E1929" s="2" t="s">
        <v>579</v>
      </c>
      <c r="F1929" s="2" t="s">
        <v>120</v>
      </c>
      <c r="G1929" s="2" t="s">
        <v>5926</v>
      </c>
      <c r="H1929" s="2" t="s">
        <v>2662</v>
      </c>
      <c r="I1929" s="2" t="s">
        <v>29</v>
      </c>
      <c r="J1929" s="2" t="s">
        <v>2663</v>
      </c>
      <c r="K1929" s="2" t="s">
        <v>371</v>
      </c>
      <c r="L1929" s="2" t="s">
        <v>2664</v>
      </c>
      <c r="M1929" s="2">
        <v>179.02602999999999</v>
      </c>
      <c r="N1929" s="2">
        <v>-16.843862999999999</v>
      </c>
    </row>
    <row r="1930" spans="1:14">
      <c r="A1930" s="2" t="s">
        <v>73</v>
      </c>
      <c r="B1930" s="2" t="s">
        <v>5967</v>
      </c>
      <c r="C1930" s="2" t="s">
        <v>5968</v>
      </c>
      <c r="D1930" s="2" t="s">
        <v>2427</v>
      </c>
      <c r="E1930" s="2" t="s">
        <v>579</v>
      </c>
      <c r="F1930" s="2" t="s">
        <v>73</v>
      </c>
      <c r="G1930" s="2" t="s">
        <v>5923</v>
      </c>
      <c r="H1930" s="2" t="s">
        <v>2662</v>
      </c>
      <c r="I1930" s="2" t="s">
        <v>29</v>
      </c>
      <c r="J1930" s="2" t="s">
        <v>2663</v>
      </c>
      <c r="K1930" s="2" t="s">
        <v>371</v>
      </c>
      <c r="L1930" s="2" t="s">
        <v>2664</v>
      </c>
      <c r="M1930" s="2">
        <v>178.67432600000001</v>
      </c>
      <c r="N1930" s="2">
        <v>-16.945087000000001</v>
      </c>
    </row>
    <row r="1931" spans="1:14">
      <c r="A1931" s="2" t="s">
        <v>73</v>
      </c>
      <c r="B1931" s="2" t="s">
        <v>5969</v>
      </c>
      <c r="C1931" s="2" t="s">
        <v>5970</v>
      </c>
      <c r="D1931" s="2" t="s">
        <v>2427</v>
      </c>
      <c r="E1931" s="2" t="s">
        <v>579</v>
      </c>
      <c r="F1931" s="2" t="s">
        <v>73</v>
      </c>
      <c r="G1931" s="2" t="s">
        <v>5923</v>
      </c>
      <c r="H1931" s="2" t="s">
        <v>2662</v>
      </c>
      <c r="I1931" s="2" t="s">
        <v>29</v>
      </c>
      <c r="J1931" s="2" t="s">
        <v>2663</v>
      </c>
      <c r="K1931" s="2" t="s">
        <v>371</v>
      </c>
      <c r="L1931" s="2" t="s">
        <v>2664</v>
      </c>
      <c r="M1931" s="2">
        <v>178.65857199999999</v>
      </c>
      <c r="N1931" s="2">
        <v>-16.917244</v>
      </c>
    </row>
    <row r="1932" spans="1:14">
      <c r="A1932" s="2" t="s">
        <v>73</v>
      </c>
      <c r="B1932" s="2" t="s">
        <v>197</v>
      </c>
      <c r="C1932" s="2" t="s">
        <v>5971</v>
      </c>
      <c r="D1932" s="2" t="s">
        <v>2408</v>
      </c>
      <c r="E1932" s="2" t="s">
        <v>579</v>
      </c>
      <c r="F1932" s="2" t="s">
        <v>73</v>
      </c>
      <c r="G1932" s="2" t="s">
        <v>5923</v>
      </c>
      <c r="H1932" s="2" t="s">
        <v>2662</v>
      </c>
      <c r="I1932" s="2" t="s">
        <v>29</v>
      </c>
      <c r="J1932" s="2" t="s">
        <v>2663</v>
      </c>
      <c r="K1932" s="2" t="s">
        <v>371</v>
      </c>
      <c r="L1932" s="2" t="s">
        <v>2664</v>
      </c>
      <c r="M1932" s="2">
        <v>178.66488799999999</v>
      </c>
      <c r="N1932" s="2">
        <v>-16.926476000000001</v>
      </c>
    </row>
    <row r="1933" spans="1:14">
      <c r="A1933" s="2" t="s">
        <v>73</v>
      </c>
      <c r="B1933" s="2" t="s">
        <v>3369</v>
      </c>
      <c r="C1933" s="2" t="s">
        <v>5972</v>
      </c>
      <c r="D1933" s="2" t="s">
        <v>2408</v>
      </c>
      <c r="E1933" s="2" t="s">
        <v>579</v>
      </c>
      <c r="F1933" s="2" t="s">
        <v>120</v>
      </c>
      <c r="G1933" s="2" t="s">
        <v>5926</v>
      </c>
      <c r="H1933" s="2" t="s">
        <v>2662</v>
      </c>
      <c r="I1933" s="2" t="s">
        <v>29</v>
      </c>
      <c r="J1933" s="2" t="s">
        <v>2663</v>
      </c>
      <c r="K1933" s="2" t="s">
        <v>371</v>
      </c>
      <c r="L1933" s="2" t="s">
        <v>2664</v>
      </c>
      <c r="M1933" s="2">
        <v>179.068522</v>
      </c>
      <c r="N1933" s="2">
        <v>-16.893357000000002</v>
      </c>
    </row>
    <row r="1934" spans="1:14">
      <c r="A1934" s="2" t="s">
        <v>80</v>
      </c>
      <c r="B1934" s="2" t="s">
        <v>5973</v>
      </c>
      <c r="C1934" s="2" t="s">
        <v>5974</v>
      </c>
      <c r="D1934" s="2" t="s">
        <v>2427</v>
      </c>
      <c r="E1934" s="2" t="s">
        <v>587</v>
      </c>
      <c r="F1934" s="2" t="s">
        <v>675</v>
      </c>
      <c r="G1934" s="2" t="s">
        <v>5975</v>
      </c>
      <c r="H1934" s="2" t="s">
        <v>2662</v>
      </c>
      <c r="I1934" s="2" t="s">
        <v>30</v>
      </c>
      <c r="J1934" s="2" t="s">
        <v>2741</v>
      </c>
      <c r="K1934" s="2" t="s">
        <v>371</v>
      </c>
      <c r="L1934" s="2" t="s">
        <v>2664</v>
      </c>
      <c r="M1934" s="2">
        <v>179.32641899999999</v>
      </c>
      <c r="N1934" s="2">
        <v>-16.709800999999999</v>
      </c>
    </row>
    <row r="1935" spans="1:14">
      <c r="A1935" s="2" t="s">
        <v>80</v>
      </c>
      <c r="B1935" s="2" t="s">
        <v>5976</v>
      </c>
      <c r="C1935" s="2" t="s">
        <v>5977</v>
      </c>
      <c r="D1935" s="2" t="s">
        <v>2408</v>
      </c>
      <c r="E1935" s="2" t="s">
        <v>587</v>
      </c>
      <c r="F1935" s="2" t="s">
        <v>675</v>
      </c>
      <c r="G1935" s="2" t="s">
        <v>5975</v>
      </c>
      <c r="H1935" s="2" t="s">
        <v>2662</v>
      </c>
      <c r="I1935" s="2" t="s">
        <v>30</v>
      </c>
      <c r="J1935" s="2" t="s">
        <v>2741</v>
      </c>
      <c r="K1935" s="2" t="s">
        <v>371</v>
      </c>
      <c r="L1935" s="2" t="s">
        <v>2664</v>
      </c>
      <c r="M1935" s="2">
        <v>179.29546500000001</v>
      </c>
      <c r="N1935" s="2">
        <v>-16.664031999999999</v>
      </c>
    </row>
    <row r="1936" spans="1:14">
      <c r="A1936" s="2" t="s">
        <v>80</v>
      </c>
      <c r="B1936" s="2" t="s">
        <v>3108</v>
      </c>
      <c r="C1936" s="2" t="s">
        <v>5978</v>
      </c>
      <c r="D1936" s="2" t="s">
        <v>2408</v>
      </c>
      <c r="E1936" s="2" t="s">
        <v>587</v>
      </c>
      <c r="F1936" s="2" t="s">
        <v>676</v>
      </c>
      <c r="G1936" s="2" t="s">
        <v>5979</v>
      </c>
      <c r="H1936" s="2" t="s">
        <v>2662</v>
      </c>
      <c r="I1936" s="2" t="s">
        <v>30</v>
      </c>
      <c r="J1936" s="2" t="s">
        <v>2741</v>
      </c>
      <c r="K1936" s="2" t="s">
        <v>371</v>
      </c>
      <c r="L1936" s="2" t="s">
        <v>2664</v>
      </c>
      <c r="M1936" s="2">
        <v>179.03490300000001</v>
      </c>
      <c r="N1936" s="2">
        <v>-16.606019</v>
      </c>
    </row>
    <row r="1937" spans="1:14">
      <c r="A1937" s="2" t="s">
        <v>80</v>
      </c>
      <c r="B1937" s="2" t="s">
        <v>5980</v>
      </c>
      <c r="C1937" s="2" t="s">
        <v>5981</v>
      </c>
      <c r="D1937" s="2" t="s">
        <v>2427</v>
      </c>
      <c r="E1937" s="2" t="s">
        <v>587</v>
      </c>
      <c r="F1937" s="2" t="s">
        <v>675</v>
      </c>
      <c r="G1937" s="2" t="s">
        <v>5975</v>
      </c>
      <c r="H1937" s="2" t="s">
        <v>2662</v>
      </c>
      <c r="I1937" s="2" t="s">
        <v>30</v>
      </c>
      <c r="J1937" s="2" t="s">
        <v>2741</v>
      </c>
      <c r="K1937" s="2" t="s">
        <v>371</v>
      </c>
      <c r="L1937" s="2" t="s">
        <v>2664</v>
      </c>
      <c r="M1937" s="2">
        <v>179.27671799999999</v>
      </c>
      <c r="N1937" s="2">
        <v>-16.672101000000001</v>
      </c>
    </row>
    <row r="1938" spans="1:14">
      <c r="A1938" s="2" t="s">
        <v>80</v>
      </c>
      <c r="B1938" s="2" t="s">
        <v>5982</v>
      </c>
      <c r="C1938" s="2" t="s">
        <v>5983</v>
      </c>
      <c r="D1938" s="2" t="s">
        <v>2427</v>
      </c>
      <c r="E1938" s="2" t="s">
        <v>587</v>
      </c>
      <c r="F1938" s="2" t="s">
        <v>675</v>
      </c>
      <c r="G1938" s="2" t="s">
        <v>5975</v>
      </c>
      <c r="H1938" s="2" t="s">
        <v>2662</v>
      </c>
      <c r="I1938" s="2" t="s">
        <v>30</v>
      </c>
      <c r="J1938" s="2" t="s">
        <v>2741</v>
      </c>
      <c r="K1938" s="2" t="s">
        <v>371</v>
      </c>
      <c r="L1938" s="2" t="s">
        <v>2664</v>
      </c>
      <c r="M1938" s="2">
        <v>179.23088200000001</v>
      </c>
      <c r="N1938" s="2">
        <v>-16.698943</v>
      </c>
    </row>
    <row r="1939" spans="1:14">
      <c r="A1939" s="2" t="s">
        <v>80</v>
      </c>
      <c r="B1939" s="2" t="s">
        <v>5984</v>
      </c>
      <c r="C1939" s="2" t="s">
        <v>5985</v>
      </c>
      <c r="D1939" s="2" t="s">
        <v>2408</v>
      </c>
      <c r="E1939" s="2" t="s">
        <v>587</v>
      </c>
      <c r="F1939" s="2" t="s">
        <v>675</v>
      </c>
      <c r="G1939" s="2" t="s">
        <v>5975</v>
      </c>
      <c r="H1939" s="2" t="s">
        <v>2662</v>
      </c>
      <c r="I1939" s="2" t="s">
        <v>30</v>
      </c>
      <c r="J1939" s="2" t="s">
        <v>2741</v>
      </c>
      <c r="K1939" s="2" t="s">
        <v>371</v>
      </c>
      <c r="L1939" s="2" t="s">
        <v>2664</v>
      </c>
      <c r="M1939" s="2">
        <v>179.290097</v>
      </c>
      <c r="N1939" s="2">
        <v>-16.677934</v>
      </c>
    </row>
    <row r="1940" spans="1:14">
      <c r="A1940" s="2" t="s">
        <v>80</v>
      </c>
      <c r="B1940" s="2" t="s">
        <v>5986</v>
      </c>
      <c r="C1940" s="2" t="s">
        <v>5987</v>
      </c>
      <c r="D1940" s="2" t="s">
        <v>2408</v>
      </c>
      <c r="E1940" s="2" t="s">
        <v>587</v>
      </c>
      <c r="F1940" s="2" t="s">
        <v>676</v>
      </c>
      <c r="G1940" s="2" t="s">
        <v>5979</v>
      </c>
      <c r="H1940" s="2" t="s">
        <v>2662</v>
      </c>
      <c r="I1940" s="2" t="s">
        <v>30</v>
      </c>
      <c r="J1940" s="2" t="s">
        <v>2741</v>
      </c>
      <c r="K1940" s="2" t="s">
        <v>371</v>
      </c>
      <c r="L1940" s="2" t="s">
        <v>2664</v>
      </c>
      <c r="M1940" s="2">
        <v>179.00951000000001</v>
      </c>
      <c r="N1940" s="2">
        <v>-16.798465</v>
      </c>
    </row>
    <row r="1941" spans="1:14">
      <c r="A1941" s="2" t="s">
        <v>80</v>
      </c>
      <c r="B1941" s="2" t="s">
        <v>3165</v>
      </c>
      <c r="C1941" s="2" t="s">
        <v>5988</v>
      </c>
      <c r="D1941" s="2" t="s">
        <v>2427</v>
      </c>
      <c r="E1941" s="2" t="s">
        <v>587</v>
      </c>
      <c r="F1941" s="2" t="s">
        <v>676</v>
      </c>
      <c r="G1941" s="2" t="s">
        <v>5979</v>
      </c>
      <c r="H1941" s="2" t="s">
        <v>2662</v>
      </c>
      <c r="I1941" s="2" t="s">
        <v>30</v>
      </c>
      <c r="J1941" s="2" t="s">
        <v>2741</v>
      </c>
      <c r="K1941" s="2" t="s">
        <v>371</v>
      </c>
      <c r="L1941" s="2" t="s">
        <v>2664</v>
      </c>
      <c r="M1941" s="2">
        <v>179.083459</v>
      </c>
      <c r="N1941" s="2">
        <v>-16.783745</v>
      </c>
    </row>
    <row r="1942" spans="1:14">
      <c r="A1942" s="2" t="s">
        <v>80</v>
      </c>
      <c r="B1942" s="2" t="s">
        <v>5989</v>
      </c>
      <c r="C1942" s="2" t="s">
        <v>5990</v>
      </c>
      <c r="D1942" s="2" t="s">
        <v>2427</v>
      </c>
      <c r="E1942" s="2" t="s">
        <v>587</v>
      </c>
      <c r="F1942" s="2" t="s">
        <v>676</v>
      </c>
      <c r="G1942" s="2" t="s">
        <v>5979</v>
      </c>
      <c r="H1942" s="2" t="s">
        <v>2662</v>
      </c>
      <c r="I1942" s="2" t="s">
        <v>30</v>
      </c>
      <c r="J1942" s="2" t="s">
        <v>2741</v>
      </c>
      <c r="K1942" s="2" t="s">
        <v>371</v>
      </c>
      <c r="L1942" s="2" t="s">
        <v>2664</v>
      </c>
      <c r="M1942" s="2">
        <v>179.005267</v>
      </c>
      <c r="N1942" s="2">
        <v>-16.67793</v>
      </c>
    </row>
    <row r="1943" spans="1:14">
      <c r="A1943" s="2" t="s">
        <v>80</v>
      </c>
      <c r="B1943" s="2" t="s">
        <v>117</v>
      </c>
      <c r="C1943" s="2" t="s">
        <v>5991</v>
      </c>
      <c r="D1943" s="2" t="s">
        <v>2408</v>
      </c>
      <c r="E1943" s="2" t="s">
        <v>587</v>
      </c>
      <c r="F1943" s="2" t="s">
        <v>675</v>
      </c>
      <c r="G1943" s="2" t="s">
        <v>5975</v>
      </c>
      <c r="H1943" s="2" t="s">
        <v>2662</v>
      </c>
      <c r="I1943" s="2" t="s">
        <v>30</v>
      </c>
      <c r="J1943" s="2" t="s">
        <v>2741</v>
      </c>
      <c r="K1943" s="2" t="s">
        <v>371</v>
      </c>
      <c r="L1943" s="2" t="s">
        <v>2664</v>
      </c>
      <c r="M1943" s="2">
        <v>179.25830999999999</v>
      </c>
      <c r="N1943" s="2">
        <v>-16.69659</v>
      </c>
    </row>
    <row r="1944" spans="1:14">
      <c r="A1944" s="2" t="s">
        <v>80</v>
      </c>
      <c r="B1944" s="2" t="s">
        <v>5992</v>
      </c>
      <c r="C1944" s="2" t="s">
        <v>5993</v>
      </c>
      <c r="D1944" s="2" t="s">
        <v>2408</v>
      </c>
      <c r="E1944" s="2" t="s">
        <v>587</v>
      </c>
      <c r="F1944" s="2" t="s">
        <v>675</v>
      </c>
      <c r="G1944" s="2" t="s">
        <v>5975</v>
      </c>
      <c r="H1944" s="2" t="s">
        <v>2662</v>
      </c>
      <c r="I1944" s="2" t="s">
        <v>30</v>
      </c>
      <c r="J1944" s="2" t="s">
        <v>2741</v>
      </c>
      <c r="K1944" s="2" t="s">
        <v>371</v>
      </c>
      <c r="L1944" s="2" t="s">
        <v>2664</v>
      </c>
      <c r="M1944" s="2">
        <v>179.36003099999999</v>
      </c>
      <c r="N1944" s="2">
        <v>-16.734455000000001</v>
      </c>
    </row>
    <row r="1945" spans="1:14">
      <c r="A1945" s="2" t="s">
        <v>80</v>
      </c>
      <c r="B1945" s="2" t="s">
        <v>5994</v>
      </c>
      <c r="C1945" s="2" t="s">
        <v>5995</v>
      </c>
      <c r="D1945" s="2" t="s">
        <v>2427</v>
      </c>
      <c r="E1945" s="2" t="s">
        <v>587</v>
      </c>
      <c r="F1945" s="2" t="s">
        <v>676</v>
      </c>
      <c r="G1945" s="2" t="s">
        <v>5979</v>
      </c>
      <c r="H1945" s="2" t="s">
        <v>2662</v>
      </c>
      <c r="I1945" s="2" t="s">
        <v>30</v>
      </c>
      <c r="J1945" s="2" t="s">
        <v>2741</v>
      </c>
      <c r="K1945" s="2" t="s">
        <v>371</v>
      </c>
      <c r="L1945" s="2" t="s">
        <v>2664</v>
      </c>
      <c r="M1945" s="2">
        <v>179.068637</v>
      </c>
      <c r="N1945" s="2">
        <v>-16.765698</v>
      </c>
    </row>
    <row r="1946" spans="1:14">
      <c r="A1946" s="2" t="s">
        <v>80</v>
      </c>
      <c r="B1946" s="2" t="s">
        <v>5996</v>
      </c>
      <c r="C1946" s="2" t="s">
        <v>5997</v>
      </c>
      <c r="D1946" s="2" t="s">
        <v>2427</v>
      </c>
      <c r="E1946" s="2" t="s">
        <v>587</v>
      </c>
      <c r="F1946" s="2" t="s">
        <v>676</v>
      </c>
      <c r="G1946" s="2" t="s">
        <v>5979</v>
      </c>
      <c r="H1946" s="2" t="s">
        <v>2662</v>
      </c>
      <c r="I1946" s="2" t="s">
        <v>30</v>
      </c>
      <c r="J1946" s="2" t="s">
        <v>2741</v>
      </c>
      <c r="K1946" s="2" t="s">
        <v>371</v>
      </c>
      <c r="L1946" s="2" t="s">
        <v>2664</v>
      </c>
      <c r="M1946" s="2">
        <v>179.11278200000001</v>
      </c>
      <c r="N1946" s="2">
        <v>-16.743037000000001</v>
      </c>
    </row>
    <row r="1947" spans="1:14">
      <c r="A1947" s="2" t="s">
        <v>80</v>
      </c>
      <c r="B1947" s="2" t="s">
        <v>119</v>
      </c>
      <c r="C1947" s="2" t="s">
        <v>5998</v>
      </c>
      <c r="D1947" s="2" t="s">
        <v>2408</v>
      </c>
      <c r="E1947" s="2" t="s">
        <v>587</v>
      </c>
      <c r="F1947" s="2" t="s">
        <v>675</v>
      </c>
      <c r="G1947" s="2" t="s">
        <v>5975</v>
      </c>
      <c r="H1947" s="2" t="s">
        <v>2662</v>
      </c>
      <c r="I1947" s="2" t="s">
        <v>30</v>
      </c>
      <c r="J1947" s="2" t="s">
        <v>2741</v>
      </c>
      <c r="K1947" s="2" t="s">
        <v>371</v>
      </c>
      <c r="L1947" s="2" t="s">
        <v>2664</v>
      </c>
      <c r="M1947" s="2">
        <v>179.246985</v>
      </c>
      <c r="N1947" s="2">
        <v>-16.697935999999999</v>
      </c>
    </row>
    <row r="1948" spans="1:14">
      <c r="A1948" s="2" t="s">
        <v>80</v>
      </c>
      <c r="B1948" s="2" t="s">
        <v>121</v>
      </c>
      <c r="C1948" s="2" t="s">
        <v>5999</v>
      </c>
      <c r="D1948" s="2" t="s">
        <v>2408</v>
      </c>
      <c r="E1948" s="2" t="s">
        <v>587</v>
      </c>
      <c r="F1948" s="2" t="s">
        <v>676</v>
      </c>
      <c r="G1948" s="2" t="s">
        <v>5979</v>
      </c>
      <c r="H1948" s="2" t="s">
        <v>2662</v>
      </c>
      <c r="I1948" s="2" t="s">
        <v>30</v>
      </c>
      <c r="J1948" s="2" t="s">
        <v>2741</v>
      </c>
      <c r="K1948" s="2" t="s">
        <v>371</v>
      </c>
      <c r="L1948" s="2" t="s">
        <v>2664</v>
      </c>
      <c r="M1948" s="2">
        <v>179.12267900000001</v>
      </c>
      <c r="N1948" s="2">
        <v>-16.747436</v>
      </c>
    </row>
    <row r="1949" spans="1:14">
      <c r="A1949" s="2" t="s">
        <v>80</v>
      </c>
      <c r="B1949" s="2" t="s">
        <v>152</v>
      </c>
      <c r="C1949" s="2" t="s">
        <v>6000</v>
      </c>
      <c r="D1949" s="2" t="s">
        <v>2408</v>
      </c>
      <c r="E1949" s="2" t="s">
        <v>587</v>
      </c>
      <c r="F1949" s="2" t="s">
        <v>675</v>
      </c>
      <c r="G1949" s="2" t="s">
        <v>5975</v>
      </c>
      <c r="H1949" s="2" t="s">
        <v>2662</v>
      </c>
      <c r="I1949" s="2" t="s">
        <v>30</v>
      </c>
      <c r="J1949" s="2" t="s">
        <v>2741</v>
      </c>
      <c r="K1949" s="2" t="s">
        <v>371</v>
      </c>
      <c r="L1949" s="2" t="s">
        <v>2664</v>
      </c>
      <c r="M1949" s="2">
        <v>179.26909499999999</v>
      </c>
      <c r="N1949" s="2">
        <v>-16.656542999999999</v>
      </c>
    </row>
    <row r="1950" spans="1:14">
      <c r="A1950" s="2" t="s">
        <v>80</v>
      </c>
      <c r="B1950" s="2" t="s">
        <v>6001</v>
      </c>
      <c r="C1950" s="2" t="s">
        <v>6002</v>
      </c>
      <c r="D1950" s="2" t="s">
        <v>2427</v>
      </c>
      <c r="E1950" s="2" t="s">
        <v>587</v>
      </c>
      <c r="F1950" s="2" t="s">
        <v>675</v>
      </c>
      <c r="G1950" s="2" t="s">
        <v>5975</v>
      </c>
      <c r="H1950" s="2" t="s">
        <v>2662</v>
      </c>
      <c r="I1950" s="2" t="s">
        <v>30</v>
      </c>
      <c r="J1950" s="2" t="s">
        <v>2741</v>
      </c>
      <c r="K1950" s="2" t="s">
        <v>371</v>
      </c>
      <c r="L1950" s="2" t="s">
        <v>2664</v>
      </c>
      <c r="M1950" s="2">
        <v>179.361198</v>
      </c>
      <c r="N1950" s="2">
        <v>-16.757663999999998</v>
      </c>
    </row>
    <row r="1951" spans="1:14">
      <c r="A1951" s="2" t="s">
        <v>80</v>
      </c>
      <c r="B1951" s="2" t="s">
        <v>6003</v>
      </c>
      <c r="C1951" s="2" t="s">
        <v>6004</v>
      </c>
      <c r="D1951" s="2" t="s">
        <v>2427</v>
      </c>
      <c r="E1951" s="2" t="s">
        <v>587</v>
      </c>
      <c r="F1951" s="2" t="s">
        <v>676</v>
      </c>
      <c r="G1951" s="2" t="s">
        <v>5979</v>
      </c>
      <c r="H1951" s="2" t="s">
        <v>2662</v>
      </c>
      <c r="I1951" s="2" t="s">
        <v>30</v>
      </c>
      <c r="J1951" s="2" t="s">
        <v>2741</v>
      </c>
      <c r="K1951" s="2" t="s">
        <v>371</v>
      </c>
      <c r="L1951" s="2" t="s">
        <v>2664</v>
      </c>
      <c r="M1951" s="2">
        <v>179.01481699999999</v>
      </c>
      <c r="N1951" s="2">
        <v>-16.792752</v>
      </c>
    </row>
    <row r="1952" spans="1:14">
      <c r="A1952" s="2" t="s">
        <v>80</v>
      </c>
      <c r="B1952" s="2" t="s">
        <v>6005</v>
      </c>
      <c r="C1952" s="2" t="s">
        <v>6006</v>
      </c>
      <c r="D1952" s="2" t="s">
        <v>2408</v>
      </c>
      <c r="E1952" s="2" t="s">
        <v>587</v>
      </c>
      <c r="F1952" s="2" t="s">
        <v>675</v>
      </c>
      <c r="G1952" s="2" t="s">
        <v>5975</v>
      </c>
      <c r="H1952" s="2" t="s">
        <v>2662</v>
      </c>
      <c r="I1952" s="2" t="s">
        <v>30</v>
      </c>
      <c r="J1952" s="2" t="s">
        <v>2741</v>
      </c>
      <c r="K1952" s="2" t="s">
        <v>371</v>
      </c>
      <c r="L1952" s="2" t="s">
        <v>2664</v>
      </c>
      <c r="M1952" s="2">
        <v>179.35923399999999</v>
      </c>
      <c r="N1952" s="2">
        <v>-16.735275999999999</v>
      </c>
    </row>
    <row r="1953" spans="1:14">
      <c r="A1953" s="2" t="s">
        <v>80</v>
      </c>
      <c r="B1953" s="2" t="s">
        <v>4493</v>
      </c>
      <c r="C1953" s="2" t="s">
        <v>6007</v>
      </c>
      <c r="D1953" s="2" t="s">
        <v>2408</v>
      </c>
      <c r="E1953" s="2" t="s">
        <v>587</v>
      </c>
      <c r="F1953" s="2" t="s">
        <v>675</v>
      </c>
      <c r="G1953" s="2" t="s">
        <v>5975</v>
      </c>
      <c r="H1953" s="2" t="s">
        <v>2662</v>
      </c>
      <c r="I1953" s="2" t="s">
        <v>30</v>
      </c>
      <c r="J1953" s="2" t="s">
        <v>2741</v>
      </c>
      <c r="K1953" s="2" t="s">
        <v>371</v>
      </c>
      <c r="L1953" s="2" t="s">
        <v>2664</v>
      </c>
      <c r="M1953" s="2">
        <v>179.25715600000001</v>
      </c>
      <c r="N1953" s="2">
        <v>-16.664618999999998</v>
      </c>
    </row>
    <row r="1954" spans="1:14">
      <c r="A1954" s="2" t="s">
        <v>80</v>
      </c>
      <c r="B1954" s="2" t="s">
        <v>6008</v>
      </c>
      <c r="C1954" s="2" t="s">
        <v>6009</v>
      </c>
      <c r="D1954" s="2" t="s">
        <v>2427</v>
      </c>
      <c r="E1954" s="2" t="s">
        <v>587</v>
      </c>
      <c r="F1954" s="2" t="s">
        <v>675</v>
      </c>
      <c r="G1954" s="2" t="s">
        <v>5975</v>
      </c>
      <c r="H1954" s="2" t="s">
        <v>2662</v>
      </c>
      <c r="I1954" s="2" t="s">
        <v>30</v>
      </c>
      <c r="J1954" s="2" t="s">
        <v>2741</v>
      </c>
      <c r="K1954" s="2" t="s">
        <v>371</v>
      </c>
      <c r="L1954" s="2" t="s">
        <v>2664</v>
      </c>
      <c r="M1954" s="2">
        <v>179.29413199999999</v>
      </c>
      <c r="N1954" s="2">
        <v>-16.667283000000001</v>
      </c>
    </row>
    <row r="1955" spans="1:14">
      <c r="A1955" s="2" t="s">
        <v>80</v>
      </c>
      <c r="B1955" s="2" t="s">
        <v>6010</v>
      </c>
      <c r="C1955" s="2" t="s">
        <v>6011</v>
      </c>
      <c r="D1955" s="2" t="s">
        <v>2408</v>
      </c>
      <c r="E1955" s="2" t="s">
        <v>587</v>
      </c>
      <c r="F1955" s="2" t="s">
        <v>675</v>
      </c>
      <c r="G1955" s="2" t="s">
        <v>5975</v>
      </c>
      <c r="H1955" s="2" t="s">
        <v>2662</v>
      </c>
      <c r="I1955" s="2" t="s">
        <v>30</v>
      </c>
      <c r="J1955" s="2" t="s">
        <v>2741</v>
      </c>
      <c r="K1955" s="2" t="s">
        <v>371</v>
      </c>
      <c r="L1955" s="2" t="s">
        <v>2664</v>
      </c>
      <c r="M1955" s="2">
        <v>179.354423</v>
      </c>
      <c r="N1955" s="2">
        <v>-16.732890000000001</v>
      </c>
    </row>
    <row r="1956" spans="1:14">
      <c r="A1956" s="2" t="s">
        <v>80</v>
      </c>
      <c r="B1956" s="2" t="s">
        <v>6012</v>
      </c>
      <c r="C1956" s="2" t="s">
        <v>6013</v>
      </c>
      <c r="D1956" s="2" t="s">
        <v>2408</v>
      </c>
      <c r="E1956" s="2" t="s">
        <v>587</v>
      </c>
      <c r="F1956" s="2" t="s">
        <v>676</v>
      </c>
      <c r="G1956" s="2" t="s">
        <v>5979</v>
      </c>
      <c r="H1956" s="2" t="s">
        <v>2662</v>
      </c>
      <c r="I1956" s="2" t="s">
        <v>30</v>
      </c>
      <c r="J1956" s="2" t="s">
        <v>2741</v>
      </c>
      <c r="K1956" s="2" t="s">
        <v>371</v>
      </c>
      <c r="L1956" s="2" t="s">
        <v>2664</v>
      </c>
      <c r="M1956" s="2">
        <v>179.11758</v>
      </c>
      <c r="N1956" s="2">
        <v>-16.748798000000001</v>
      </c>
    </row>
    <row r="1957" spans="1:14">
      <c r="A1957" s="2" t="s">
        <v>80</v>
      </c>
      <c r="B1957" s="2" t="s">
        <v>6014</v>
      </c>
      <c r="C1957" s="2" t="s">
        <v>6015</v>
      </c>
      <c r="D1957" s="2" t="s">
        <v>2408</v>
      </c>
      <c r="E1957" s="2" t="s">
        <v>587</v>
      </c>
      <c r="F1957" s="2" t="s">
        <v>675</v>
      </c>
      <c r="G1957" s="2" t="s">
        <v>5975</v>
      </c>
      <c r="H1957" s="2" t="s">
        <v>2662</v>
      </c>
      <c r="I1957" s="2" t="s">
        <v>30</v>
      </c>
      <c r="J1957" s="2" t="s">
        <v>2741</v>
      </c>
      <c r="K1957" s="2" t="s">
        <v>371</v>
      </c>
      <c r="L1957" s="2" t="s">
        <v>2664</v>
      </c>
      <c r="M1957" s="2">
        <v>179.19694200000001</v>
      </c>
      <c r="N1957" s="2">
        <v>-16.698429000000001</v>
      </c>
    </row>
    <row r="1958" spans="1:14">
      <c r="A1958" s="2" t="s">
        <v>80</v>
      </c>
      <c r="B1958" s="2" t="s">
        <v>6016</v>
      </c>
      <c r="C1958" s="2" t="s">
        <v>6017</v>
      </c>
      <c r="D1958" s="2" t="s">
        <v>2408</v>
      </c>
      <c r="E1958" s="2" t="s">
        <v>587</v>
      </c>
      <c r="F1958" s="2" t="s">
        <v>675</v>
      </c>
      <c r="G1958" s="2" t="s">
        <v>5975</v>
      </c>
      <c r="H1958" s="2" t="s">
        <v>2662</v>
      </c>
      <c r="I1958" s="2" t="s">
        <v>30</v>
      </c>
      <c r="J1958" s="2" t="s">
        <v>2741</v>
      </c>
      <c r="K1958" s="2" t="s">
        <v>371</v>
      </c>
      <c r="L1958" s="2" t="s">
        <v>2664</v>
      </c>
      <c r="M1958" s="2">
        <v>179.301649</v>
      </c>
      <c r="N1958" s="2">
        <v>-16.710839</v>
      </c>
    </row>
    <row r="1959" spans="1:14">
      <c r="A1959" s="2" t="s">
        <v>80</v>
      </c>
      <c r="B1959" s="2" t="s">
        <v>6018</v>
      </c>
      <c r="C1959" s="2" t="s">
        <v>6019</v>
      </c>
      <c r="D1959" s="2" t="s">
        <v>2408</v>
      </c>
      <c r="E1959" s="2" t="s">
        <v>587</v>
      </c>
      <c r="F1959" s="2" t="s">
        <v>675</v>
      </c>
      <c r="G1959" s="2" t="s">
        <v>5975</v>
      </c>
      <c r="H1959" s="2" t="s">
        <v>2662</v>
      </c>
      <c r="I1959" s="2" t="s">
        <v>30</v>
      </c>
      <c r="J1959" s="2" t="s">
        <v>2741</v>
      </c>
      <c r="K1959" s="2" t="s">
        <v>371</v>
      </c>
      <c r="L1959" s="2" t="s">
        <v>2664</v>
      </c>
      <c r="M1959" s="2">
        <v>179.26058</v>
      </c>
      <c r="N1959" s="2">
        <v>-16.681245000000001</v>
      </c>
    </row>
    <row r="1960" spans="1:14">
      <c r="A1960" s="2" t="s">
        <v>80</v>
      </c>
      <c r="B1960" s="2" t="s">
        <v>3354</v>
      </c>
      <c r="C1960" s="2" t="s">
        <v>6020</v>
      </c>
      <c r="D1960" s="2" t="s">
        <v>2427</v>
      </c>
      <c r="E1960" s="2" t="s">
        <v>587</v>
      </c>
      <c r="F1960" s="2" t="s">
        <v>676</v>
      </c>
      <c r="G1960" s="2" t="s">
        <v>5979</v>
      </c>
      <c r="H1960" s="2" t="s">
        <v>2662</v>
      </c>
      <c r="I1960" s="2" t="s">
        <v>30</v>
      </c>
      <c r="J1960" s="2" t="s">
        <v>2741</v>
      </c>
      <c r="K1960" s="2" t="s">
        <v>371</v>
      </c>
      <c r="L1960" s="2" t="s">
        <v>2664</v>
      </c>
      <c r="M1960" s="2">
        <v>179.11261500000001</v>
      </c>
      <c r="N1960" s="2">
        <v>-16.757863</v>
      </c>
    </row>
    <row r="1961" spans="1:14">
      <c r="A1961" s="2" t="s">
        <v>80</v>
      </c>
      <c r="B1961" s="2" t="s">
        <v>6021</v>
      </c>
      <c r="C1961" s="2" t="s">
        <v>6022</v>
      </c>
      <c r="D1961" s="2" t="s">
        <v>2427</v>
      </c>
      <c r="E1961" s="2" t="s">
        <v>587</v>
      </c>
      <c r="F1961" s="2" t="s">
        <v>676</v>
      </c>
      <c r="G1961" s="2" t="s">
        <v>5979</v>
      </c>
      <c r="H1961" s="2" t="s">
        <v>2662</v>
      </c>
      <c r="I1961" s="2" t="s">
        <v>30</v>
      </c>
      <c r="J1961" s="2" t="s">
        <v>2741</v>
      </c>
      <c r="K1961" s="2" t="s">
        <v>371</v>
      </c>
      <c r="L1961" s="2" t="s">
        <v>2664</v>
      </c>
      <c r="M1961" s="2">
        <v>179.10161500000001</v>
      </c>
      <c r="N1961" s="2">
        <v>-16.770192999999999</v>
      </c>
    </row>
    <row r="1962" spans="1:14">
      <c r="A1962" s="2" t="s">
        <v>80</v>
      </c>
      <c r="B1962" s="2" t="s">
        <v>5352</v>
      </c>
      <c r="C1962" s="2" t="s">
        <v>6023</v>
      </c>
      <c r="D1962" s="2" t="s">
        <v>2408</v>
      </c>
      <c r="E1962" s="2" t="s">
        <v>587</v>
      </c>
      <c r="F1962" s="2" t="s">
        <v>676</v>
      </c>
      <c r="G1962" s="2" t="s">
        <v>5979</v>
      </c>
      <c r="H1962" s="2" t="s">
        <v>2662</v>
      </c>
      <c r="I1962" s="2" t="s">
        <v>30</v>
      </c>
      <c r="J1962" s="2" t="s">
        <v>2741</v>
      </c>
      <c r="K1962" s="2" t="s">
        <v>371</v>
      </c>
      <c r="L1962" s="2" t="s">
        <v>2664</v>
      </c>
      <c r="M1962" s="2">
        <v>179.158117</v>
      </c>
      <c r="N1962" s="2">
        <v>-16.72719</v>
      </c>
    </row>
    <row r="1963" spans="1:14">
      <c r="A1963" s="2" t="s">
        <v>80</v>
      </c>
      <c r="B1963" s="2" t="s">
        <v>2812</v>
      </c>
      <c r="C1963" s="2" t="s">
        <v>6024</v>
      </c>
      <c r="D1963" s="2" t="s">
        <v>2408</v>
      </c>
      <c r="E1963" s="2" t="s">
        <v>587</v>
      </c>
      <c r="F1963" s="2" t="s">
        <v>676</v>
      </c>
      <c r="G1963" s="2" t="s">
        <v>5979</v>
      </c>
      <c r="H1963" s="2" t="s">
        <v>2662</v>
      </c>
      <c r="I1963" s="2" t="s">
        <v>30</v>
      </c>
      <c r="J1963" s="2" t="s">
        <v>2741</v>
      </c>
      <c r="K1963" s="2" t="s">
        <v>371</v>
      </c>
      <c r="L1963" s="2" t="s">
        <v>2664</v>
      </c>
      <c r="M1963" s="2">
        <v>179.15327600000001</v>
      </c>
      <c r="N1963" s="2">
        <v>-16.744271999999999</v>
      </c>
    </row>
    <row r="1964" spans="1:14">
      <c r="A1964" s="2" t="s">
        <v>80</v>
      </c>
      <c r="B1964" s="2" t="s">
        <v>6025</v>
      </c>
      <c r="C1964" s="2" t="s">
        <v>6026</v>
      </c>
      <c r="D1964" s="2" t="s">
        <v>2408</v>
      </c>
      <c r="E1964" s="2" t="s">
        <v>587</v>
      </c>
      <c r="F1964" s="2" t="s">
        <v>676</v>
      </c>
      <c r="G1964" s="2" t="s">
        <v>5979</v>
      </c>
      <c r="H1964" s="2" t="s">
        <v>2662</v>
      </c>
      <c r="I1964" s="2" t="s">
        <v>30</v>
      </c>
      <c r="J1964" s="2" t="s">
        <v>2741</v>
      </c>
      <c r="K1964" s="2" t="s">
        <v>371</v>
      </c>
      <c r="L1964" s="2" t="s">
        <v>2664</v>
      </c>
      <c r="M1964" s="2">
        <v>179.09556499999999</v>
      </c>
      <c r="N1964" s="2">
        <v>-16.765426000000001</v>
      </c>
    </row>
    <row r="1965" spans="1:14">
      <c r="A1965" s="2" t="s">
        <v>80</v>
      </c>
      <c r="B1965" s="2" t="s">
        <v>6027</v>
      </c>
      <c r="C1965" s="2" t="s">
        <v>6028</v>
      </c>
      <c r="D1965" s="2" t="s">
        <v>2408</v>
      </c>
      <c r="E1965" s="2" t="s">
        <v>587</v>
      </c>
      <c r="F1965" s="2" t="s">
        <v>676</v>
      </c>
      <c r="G1965" s="2" t="s">
        <v>5979</v>
      </c>
      <c r="H1965" s="2" t="s">
        <v>2662</v>
      </c>
      <c r="I1965" s="2" t="s">
        <v>30</v>
      </c>
      <c r="J1965" s="2" t="s">
        <v>2741</v>
      </c>
      <c r="K1965" s="2" t="s">
        <v>371</v>
      </c>
      <c r="L1965" s="2" t="s">
        <v>2664</v>
      </c>
      <c r="M1965" s="2">
        <v>179.06159600000001</v>
      </c>
      <c r="N1965" s="2">
        <v>-16.620581000000001</v>
      </c>
    </row>
    <row r="1966" spans="1:14">
      <c r="A1966" s="2" t="s">
        <v>80</v>
      </c>
      <c r="B1966" s="2" t="s">
        <v>190</v>
      </c>
      <c r="C1966" s="2" t="s">
        <v>6029</v>
      </c>
      <c r="D1966" s="2" t="s">
        <v>2427</v>
      </c>
      <c r="E1966" s="2" t="s">
        <v>587</v>
      </c>
      <c r="F1966" s="2" t="s">
        <v>675</v>
      </c>
      <c r="G1966" s="2" t="s">
        <v>5975</v>
      </c>
      <c r="H1966" s="2" t="s">
        <v>2662</v>
      </c>
      <c r="I1966" s="2" t="s">
        <v>30</v>
      </c>
      <c r="J1966" s="2" t="s">
        <v>2741</v>
      </c>
      <c r="K1966" s="2" t="s">
        <v>371</v>
      </c>
      <c r="L1966" s="2" t="s">
        <v>2664</v>
      </c>
      <c r="M1966" s="2">
        <v>179.18643599999999</v>
      </c>
      <c r="N1966" s="2">
        <v>-16.691409</v>
      </c>
    </row>
    <row r="1967" spans="1:14">
      <c r="A1967" s="2" t="s">
        <v>80</v>
      </c>
      <c r="B1967" s="2" t="s">
        <v>6030</v>
      </c>
      <c r="C1967" s="2" t="s">
        <v>6031</v>
      </c>
      <c r="D1967" s="2" t="s">
        <v>2408</v>
      </c>
      <c r="E1967" s="2" t="s">
        <v>587</v>
      </c>
      <c r="F1967" s="2" t="s">
        <v>675</v>
      </c>
      <c r="G1967" s="2" t="s">
        <v>5975</v>
      </c>
      <c r="H1967" s="2" t="s">
        <v>2662</v>
      </c>
      <c r="I1967" s="2" t="s">
        <v>30</v>
      </c>
      <c r="J1967" s="2" t="s">
        <v>2741</v>
      </c>
      <c r="K1967" s="2" t="s">
        <v>371</v>
      </c>
      <c r="L1967" s="2" t="s">
        <v>2664</v>
      </c>
      <c r="M1967" s="2">
        <v>179.35342800000001</v>
      </c>
      <c r="N1967" s="2">
        <v>-16.756228</v>
      </c>
    </row>
    <row r="1968" spans="1:14">
      <c r="A1968" s="2" t="s">
        <v>80</v>
      </c>
      <c r="B1968" s="2" t="s">
        <v>3087</v>
      </c>
      <c r="C1968" s="2" t="s">
        <v>6032</v>
      </c>
      <c r="D1968" s="2" t="s">
        <v>2408</v>
      </c>
      <c r="E1968" s="2" t="s">
        <v>587</v>
      </c>
      <c r="F1968" s="2" t="s">
        <v>675</v>
      </c>
      <c r="G1968" s="2" t="s">
        <v>5975</v>
      </c>
      <c r="H1968" s="2" t="s">
        <v>2662</v>
      </c>
      <c r="I1968" s="2" t="s">
        <v>30</v>
      </c>
      <c r="J1968" s="2" t="s">
        <v>2741</v>
      </c>
      <c r="K1968" s="2" t="s">
        <v>371</v>
      </c>
      <c r="L1968" s="2" t="s">
        <v>2664</v>
      </c>
      <c r="M1968" s="2">
        <v>179.33856599999999</v>
      </c>
      <c r="N1968" s="2">
        <v>-16.728252999999999</v>
      </c>
    </row>
    <row r="1969" spans="1:14">
      <c r="A1969" s="2" t="s">
        <v>80</v>
      </c>
      <c r="B1969" s="2" t="s">
        <v>6033</v>
      </c>
      <c r="C1969" s="2" t="s">
        <v>6034</v>
      </c>
      <c r="D1969" s="2" t="s">
        <v>2408</v>
      </c>
      <c r="E1969" s="2" t="s">
        <v>587</v>
      </c>
      <c r="F1969" s="2" t="s">
        <v>675</v>
      </c>
      <c r="G1969" s="2" t="s">
        <v>5975</v>
      </c>
      <c r="H1969" s="2" t="s">
        <v>2662</v>
      </c>
      <c r="I1969" s="2" t="s">
        <v>30</v>
      </c>
      <c r="J1969" s="2" t="s">
        <v>2741</v>
      </c>
      <c r="K1969" s="2" t="s">
        <v>371</v>
      </c>
      <c r="L1969" s="2" t="s">
        <v>2664</v>
      </c>
      <c r="M1969" s="2">
        <v>179.25853699999999</v>
      </c>
      <c r="N1969" s="2">
        <v>-16.675439999999998</v>
      </c>
    </row>
    <row r="1970" spans="1:14">
      <c r="A1970" s="2" t="s">
        <v>80</v>
      </c>
      <c r="B1970" s="2" t="s">
        <v>6035</v>
      </c>
      <c r="C1970" s="2" t="s">
        <v>6036</v>
      </c>
      <c r="D1970" s="2" t="s">
        <v>2408</v>
      </c>
      <c r="E1970" s="2" t="s">
        <v>587</v>
      </c>
      <c r="F1970" s="2" t="s">
        <v>676</v>
      </c>
      <c r="G1970" s="2" t="s">
        <v>5979</v>
      </c>
      <c r="H1970" s="2" t="s">
        <v>2662</v>
      </c>
      <c r="I1970" s="2" t="s">
        <v>30</v>
      </c>
      <c r="J1970" s="2" t="s">
        <v>2741</v>
      </c>
      <c r="K1970" s="2" t="s">
        <v>371</v>
      </c>
      <c r="L1970" s="2" t="s">
        <v>2664</v>
      </c>
      <c r="M1970" s="2">
        <v>179.12337500000001</v>
      </c>
      <c r="N1970" s="2">
        <v>-16.740860999999999</v>
      </c>
    </row>
    <row r="1971" spans="1:14">
      <c r="A1971" s="2" t="s">
        <v>80</v>
      </c>
      <c r="B1971" s="2" t="s">
        <v>107</v>
      </c>
      <c r="C1971" s="2" t="s">
        <v>6037</v>
      </c>
      <c r="D1971" s="2" t="s">
        <v>2408</v>
      </c>
      <c r="E1971" s="2" t="s">
        <v>587</v>
      </c>
      <c r="F1971" s="2" t="s">
        <v>675</v>
      </c>
      <c r="G1971" s="2" t="s">
        <v>5975</v>
      </c>
      <c r="H1971" s="2" t="s">
        <v>2662</v>
      </c>
      <c r="I1971" s="2" t="s">
        <v>30</v>
      </c>
      <c r="J1971" s="2" t="s">
        <v>2741</v>
      </c>
      <c r="K1971" s="2" t="s">
        <v>371</v>
      </c>
      <c r="L1971" s="2" t="s">
        <v>2664</v>
      </c>
      <c r="M1971" s="2">
        <v>179.31493499999999</v>
      </c>
      <c r="N1971" s="2">
        <v>-16.720039</v>
      </c>
    </row>
    <row r="1972" spans="1:14">
      <c r="A1972" s="2" t="s">
        <v>80</v>
      </c>
      <c r="B1972" s="2" t="s">
        <v>2878</v>
      </c>
      <c r="C1972" s="2" t="s">
        <v>6038</v>
      </c>
      <c r="D1972" s="2" t="s">
        <v>2408</v>
      </c>
      <c r="E1972" s="2" t="s">
        <v>587</v>
      </c>
      <c r="F1972" s="2" t="s">
        <v>676</v>
      </c>
      <c r="G1972" s="2" t="s">
        <v>5979</v>
      </c>
      <c r="H1972" s="2" t="s">
        <v>2662</v>
      </c>
      <c r="I1972" s="2" t="s">
        <v>30</v>
      </c>
      <c r="J1972" s="2" t="s">
        <v>2741</v>
      </c>
      <c r="K1972" s="2" t="s">
        <v>371</v>
      </c>
      <c r="L1972" s="2" t="s">
        <v>2664</v>
      </c>
      <c r="M1972" s="2">
        <v>179.060057</v>
      </c>
      <c r="N1972" s="2">
        <v>-16.732099000000002</v>
      </c>
    </row>
    <row r="1973" spans="1:14">
      <c r="A1973" s="2" t="s">
        <v>80</v>
      </c>
      <c r="B1973" s="2" t="s">
        <v>6039</v>
      </c>
      <c r="C1973" s="2" t="s">
        <v>6040</v>
      </c>
      <c r="D1973" s="2" t="s">
        <v>2427</v>
      </c>
      <c r="E1973" s="2" t="s">
        <v>587</v>
      </c>
      <c r="F1973" s="2" t="s">
        <v>676</v>
      </c>
      <c r="G1973" s="2" t="s">
        <v>5979</v>
      </c>
      <c r="H1973" s="2" t="s">
        <v>2662</v>
      </c>
      <c r="I1973" s="2" t="s">
        <v>30</v>
      </c>
      <c r="J1973" s="2" t="s">
        <v>2741</v>
      </c>
      <c r="K1973" s="2" t="s">
        <v>371</v>
      </c>
      <c r="L1973" s="2" t="s">
        <v>2664</v>
      </c>
      <c r="M1973" s="2">
        <v>179.013362</v>
      </c>
      <c r="N1973" s="2">
        <v>-16.618041000000002</v>
      </c>
    </row>
    <row r="1974" spans="1:14">
      <c r="A1974" s="2" t="s">
        <v>80</v>
      </c>
      <c r="B1974" s="2" t="s">
        <v>6041</v>
      </c>
      <c r="C1974" s="2" t="s">
        <v>6042</v>
      </c>
      <c r="D1974" s="2" t="s">
        <v>2408</v>
      </c>
      <c r="E1974" s="2" t="s">
        <v>587</v>
      </c>
      <c r="F1974" s="2" t="s">
        <v>675</v>
      </c>
      <c r="G1974" s="2" t="s">
        <v>5975</v>
      </c>
      <c r="H1974" s="2" t="s">
        <v>2662</v>
      </c>
      <c r="I1974" s="2" t="s">
        <v>30</v>
      </c>
      <c r="J1974" s="2" t="s">
        <v>2741</v>
      </c>
      <c r="K1974" s="2" t="s">
        <v>371</v>
      </c>
      <c r="L1974" s="2" t="s">
        <v>2664</v>
      </c>
      <c r="M1974" s="2">
        <v>179.30795699999999</v>
      </c>
      <c r="N1974" s="2">
        <v>-16.712137999999999</v>
      </c>
    </row>
    <row r="1975" spans="1:14">
      <c r="A1975" s="2" t="s">
        <v>80</v>
      </c>
      <c r="B1975" s="2" t="s">
        <v>6043</v>
      </c>
      <c r="C1975" s="2" t="s">
        <v>6044</v>
      </c>
      <c r="D1975" s="2" t="s">
        <v>2408</v>
      </c>
      <c r="E1975" s="2" t="s">
        <v>587</v>
      </c>
      <c r="F1975" s="2" t="s">
        <v>676</v>
      </c>
      <c r="G1975" s="2" t="s">
        <v>5979</v>
      </c>
      <c r="H1975" s="2" t="s">
        <v>2662</v>
      </c>
      <c r="I1975" s="2" t="s">
        <v>30</v>
      </c>
      <c r="J1975" s="2" t="s">
        <v>2741</v>
      </c>
      <c r="K1975" s="2" t="s">
        <v>371</v>
      </c>
      <c r="L1975" s="2" t="s">
        <v>2664</v>
      </c>
      <c r="M1975" s="2">
        <v>179.160402</v>
      </c>
      <c r="N1975" s="2">
        <v>-16.735814000000001</v>
      </c>
    </row>
    <row r="1976" spans="1:14">
      <c r="A1976" s="2" t="s">
        <v>80</v>
      </c>
      <c r="B1976" s="2" t="s">
        <v>6045</v>
      </c>
      <c r="C1976" s="2" t="s">
        <v>6046</v>
      </c>
      <c r="D1976" s="2" t="s">
        <v>2427</v>
      </c>
      <c r="E1976" s="2" t="s">
        <v>587</v>
      </c>
      <c r="F1976" s="2" t="s">
        <v>676</v>
      </c>
      <c r="G1976" s="2" t="s">
        <v>5979</v>
      </c>
      <c r="H1976" s="2" t="s">
        <v>2662</v>
      </c>
      <c r="I1976" s="2" t="s">
        <v>30</v>
      </c>
      <c r="J1976" s="2" t="s">
        <v>2741</v>
      </c>
      <c r="K1976" s="2" t="s">
        <v>371</v>
      </c>
      <c r="L1976" s="2" t="s">
        <v>2664</v>
      </c>
      <c r="M1976" s="2">
        <v>179.082348</v>
      </c>
      <c r="N1976" s="2">
        <v>-16.628428</v>
      </c>
    </row>
    <row r="1977" spans="1:14">
      <c r="A1977" s="2" t="s">
        <v>80</v>
      </c>
      <c r="B1977" s="2" t="s">
        <v>4306</v>
      </c>
      <c r="C1977" s="2" t="s">
        <v>6047</v>
      </c>
      <c r="D1977" s="2" t="s">
        <v>2408</v>
      </c>
      <c r="E1977" s="2" t="s">
        <v>587</v>
      </c>
      <c r="F1977" s="2" t="s">
        <v>675</v>
      </c>
      <c r="G1977" s="2" t="s">
        <v>5975</v>
      </c>
      <c r="H1977" s="2" t="s">
        <v>2662</v>
      </c>
      <c r="I1977" s="2" t="s">
        <v>30</v>
      </c>
      <c r="J1977" s="2" t="s">
        <v>2741</v>
      </c>
      <c r="K1977" s="2" t="s">
        <v>371</v>
      </c>
      <c r="L1977" s="2" t="s">
        <v>2664</v>
      </c>
      <c r="M1977" s="2">
        <v>179.29085799999999</v>
      </c>
      <c r="N1977" s="2">
        <v>-16.672367000000001</v>
      </c>
    </row>
    <row r="1978" spans="1:14">
      <c r="A1978" s="2" t="s">
        <v>80</v>
      </c>
      <c r="B1978" s="2" t="s">
        <v>80</v>
      </c>
      <c r="C1978" s="2" t="s">
        <v>6048</v>
      </c>
      <c r="D1978" s="2" t="s">
        <v>2408</v>
      </c>
      <c r="E1978" s="2" t="s">
        <v>587</v>
      </c>
      <c r="F1978" s="2" t="s">
        <v>675</v>
      </c>
      <c r="G1978" s="2" t="s">
        <v>5975</v>
      </c>
      <c r="H1978" s="2" t="s">
        <v>2662</v>
      </c>
      <c r="I1978" s="2" t="s">
        <v>30</v>
      </c>
      <c r="J1978" s="2" t="s">
        <v>2741</v>
      </c>
      <c r="K1978" s="2" t="s">
        <v>371</v>
      </c>
      <c r="L1978" s="2" t="s">
        <v>2664</v>
      </c>
      <c r="M1978" s="2">
        <v>179.24295900000001</v>
      </c>
      <c r="N1978" s="2">
        <v>-16.697517000000001</v>
      </c>
    </row>
    <row r="1979" spans="1:14">
      <c r="A1979" s="2" t="s">
        <v>80</v>
      </c>
      <c r="B1979" s="2" t="s">
        <v>6049</v>
      </c>
      <c r="C1979" s="2" t="s">
        <v>6050</v>
      </c>
      <c r="D1979" s="2" t="s">
        <v>2427</v>
      </c>
      <c r="E1979" s="2" t="s">
        <v>587</v>
      </c>
      <c r="F1979" s="2" t="s">
        <v>676</v>
      </c>
      <c r="G1979" s="2" t="s">
        <v>5979</v>
      </c>
      <c r="H1979" s="2" t="s">
        <v>2662</v>
      </c>
      <c r="I1979" s="2" t="s">
        <v>30</v>
      </c>
      <c r="J1979" s="2" t="s">
        <v>2741</v>
      </c>
      <c r="K1979" s="2" t="s">
        <v>371</v>
      </c>
      <c r="L1979" s="2" t="s">
        <v>2664</v>
      </c>
      <c r="M1979" s="2">
        <v>179.07861500000001</v>
      </c>
      <c r="N1979" s="2">
        <v>-16.607296999999999</v>
      </c>
    </row>
    <row r="1980" spans="1:14">
      <c r="A1980" s="2" t="s">
        <v>80</v>
      </c>
      <c r="B1980" s="2" t="s">
        <v>6051</v>
      </c>
      <c r="C1980" s="2" t="s">
        <v>6052</v>
      </c>
      <c r="D1980" s="2" t="s">
        <v>2408</v>
      </c>
      <c r="E1980" s="2" t="s">
        <v>587</v>
      </c>
      <c r="F1980" s="2" t="s">
        <v>675</v>
      </c>
      <c r="G1980" s="2" t="s">
        <v>5975</v>
      </c>
      <c r="H1980" s="2" t="s">
        <v>2662</v>
      </c>
      <c r="I1980" s="2" t="s">
        <v>30</v>
      </c>
      <c r="J1980" s="2" t="s">
        <v>2741</v>
      </c>
      <c r="K1980" s="2" t="s">
        <v>371</v>
      </c>
      <c r="L1980" s="2" t="s">
        <v>2664</v>
      </c>
      <c r="M1980" s="2">
        <v>179.23625000000001</v>
      </c>
      <c r="N1980" s="2">
        <v>-16.646633000000001</v>
      </c>
    </row>
    <row r="1981" spans="1:14">
      <c r="A1981" s="2" t="s">
        <v>38</v>
      </c>
      <c r="B1981" s="2" t="s">
        <v>6053</v>
      </c>
      <c r="C1981" s="2" t="s">
        <v>6054</v>
      </c>
      <c r="D1981" s="2" t="s">
        <v>2408</v>
      </c>
      <c r="E1981" s="2" t="s">
        <v>629</v>
      </c>
      <c r="F1981" s="2" t="s">
        <v>674</v>
      </c>
      <c r="G1981" s="2" t="s">
        <v>6055</v>
      </c>
      <c r="H1981" s="2" t="s">
        <v>2422</v>
      </c>
      <c r="I1981" s="2" t="s">
        <v>21</v>
      </c>
      <c r="J1981" s="2" t="s">
        <v>3337</v>
      </c>
      <c r="K1981" s="2" t="s">
        <v>251</v>
      </c>
      <c r="L1981" s="2" t="s">
        <v>2559</v>
      </c>
      <c r="M1981" s="2">
        <v>178.204306</v>
      </c>
      <c r="N1981" s="2">
        <v>-18.002946999999999</v>
      </c>
    </row>
    <row r="1982" spans="1:14">
      <c r="A1982" s="2" t="s">
        <v>38</v>
      </c>
      <c r="B1982" s="2" t="s">
        <v>119</v>
      </c>
      <c r="C1982" s="2" t="s">
        <v>6056</v>
      </c>
      <c r="D1982" s="2" t="s">
        <v>2408</v>
      </c>
      <c r="E1982" s="2" t="s">
        <v>629</v>
      </c>
      <c r="F1982" s="2" t="s">
        <v>674</v>
      </c>
      <c r="G1982" s="2" t="s">
        <v>6055</v>
      </c>
      <c r="H1982" s="2" t="s">
        <v>2422</v>
      </c>
      <c r="I1982" s="2" t="s">
        <v>21</v>
      </c>
      <c r="J1982" s="2" t="s">
        <v>3337</v>
      </c>
      <c r="K1982" s="2" t="s">
        <v>251</v>
      </c>
      <c r="L1982" s="2" t="s">
        <v>2559</v>
      </c>
      <c r="M1982" s="2">
        <v>178.346328</v>
      </c>
      <c r="N1982" s="2">
        <v>-17.947215</v>
      </c>
    </row>
    <row r="1983" spans="1:14">
      <c r="A1983" s="2" t="s">
        <v>38</v>
      </c>
      <c r="B1983" s="2" t="s">
        <v>6057</v>
      </c>
      <c r="C1983" s="2" t="s">
        <v>6058</v>
      </c>
      <c r="D1983" s="2" t="s">
        <v>2408</v>
      </c>
      <c r="E1983" s="2" t="s">
        <v>629</v>
      </c>
      <c r="F1983" s="2" t="s">
        <v>674</v>
      </c>
      <c r="G1983" s="2" t="s">
        <v>6055</v>
      </c>
      <c r="H1983" s="2" t="s">
        <v>2422</v>
      </c>
      <c r="I1983" s="2" t="s">
        <v>21</v>
      </c>
      <c r="J1983" s="2" t="s">
        <v>3337</v>
      </c>
      <c r="K1983" s="2" t="s">
        <v>251</v>
      </c>
      <c r="L1983" s="2" t="s">
        <v>2559</v>
      </c>
      <c r="M1983" s="2">
        <v>178.33757600000001</v>
      </c>
      <c r="N1983" s="2">
        <v>-17.966669</v>
      </c>
    </row>
    <row r="1984" spans="1:14">
      <c r="A1984" s="2" t="s">
        <v>38</v>
      </c>
      <c r="B1984" s="2" t="s">
        <v>6059</v>
      </c>
      <c r="C1984" s="2" t="s">
        <v>6060</v>
      </c>
      <c r="D1984" s="2" t="s">
        <v>2408</v>
      </c>
      <c r="E1984" s="2" t="s">
        <v>629</v>
      </c>
      <c r="F1984" s="2" t="s">
        <v>674</v>
      </c>
      <c r="G1984" s="2" t="s">
        <v>6055</v>
      </c>
      <c r="H1984" s="2" t="s">
        <v>2422</v>
      </c>
      <c r="I1984" s="2" t="s">
        <v>21</v>
      </c>
      <c r="J1984" s="2" t="s">
        <v>3337</v>
      </c>
      <c r="K1984" s="2" t="s">
        <v>251</v>
      </c>
      <c r="L1984" s="2" t="s">
        <v>2559</v>
      </c>
      <c r="M1984" s="2">
        <v>178.32247599999999</v>
      </c>
      <c r="N1984" s="2">
        <v>-17.976953999999999</v>
      </c>
    </row>
    <row r="1985" spans="1:14">
      <c r="A1985" s="2" t="s">
        <v>38</v>
      </c>
      <c r="B1985" s="2" t="s">
        <v>6061</v>
      </c>
      <c r="C1985" s="2" t="s">
        <v>6062</v>
      </c>
      <c r="D1985" s="2" t="s">
        <v>2408</v>
      </c>
      <c r="E1985" s="2" t="s">
        <v>629</v>
      </c>
      <c r="F1985" s="2" t="s">
        <v>674</v>
      </c>
      <c r="G1985" s="2" t="s">
        <v>6055</v>
      </c>
      <c r="H1985" s="2" t="s">
        <v>2422</v>
      </c>
      <c r="I1985" s="2" t="s">
        <v>21</v>
      </c>
      <c r="J1985" s="2" t="s">
        <v>3337</v>
      </c>
      <c r="K1985" s="2" t="s">
        <v>251</v>
      </c>
      <c r="L1985" s="2" t="s">
        <v>2559</v>
      </c>
      <c r="M1985" s="2">
        <v>178.29418999999999</v>
      </c>
      <c r="N1985" s="2">
        <v>-17.973568</v>
      </c>
    </row>
    <row r="1986" spans="1:14">
      <c r="A1986" s="2" t="s">
        <v>38</v>
      </c>
      <c r="B1986" s="2" t="s">
        <v>6063</v>
      </c>
      <c r="C1986" s="2" t="s">
        <v>6064</v>
      </c>
      <c r="D1986" s="2" t="s">
        <v>2427</v>
      </c>
      <c r="E1986" s="2" t="s">
        <v>629</v>
      </c>
      <c r="F1986" s="2" t="s">
        <v>674</v>
      </c>
      <c r="G1986" s="2" t="s">
        <v>6055</v>
      </c>
      <c r="H1986" s="2" t="s">
        <v>2422</v>
      </c>
      <c r="I1986" s="2" t="s">
        <v>21</v>
      </c>
      <c r="J1986" s="2" t="s">
        <v>3337</v>
      </c>
      <c r="K1986" s="2" t="s">
        <v>251</v>
      </c>
      <c r="L1986" s="2" t="s">
        <v>2559</v>
      </c>
      <c r="M1986" s="2">
        <v>178.319276</v>
      </c>
      <c r="N1986" s="2">
        <v>-17.989364999999999</v>
      </c>
    </row>
    <row r="1987" spans="1:14">
      <c r="A1987" s="2" t="s">
        <v>38</v>
      </c>
      <c r="B1987" s="2" t="s">
        <v>6065</v>
      </c>
      <c r="C1987" s="2" t="s">
        <v>6066</v>
      </c>
      <c r="D1987" s="2" t="s">
        <v>2408</v>
      </c>
      <c r="E1987" s="2" t="s">
        <v>629</v>
      </c>
      <c r="F1987" s="2" t="s">
        <v>674</v>
      </c>
      <c r="G1987" s="2" t="s">
        <v>6055</v>
      </c>
      <c r="H1987" s="2" t="s">
        <v>2422</v>
      </c>
      <c r="I1987" s="2" t="s">
        <v>21</v>
      </c>
      <c r="J1987" s="2" t="s">
        <v>3337</v>
      </c>
      <c r="K1987" s="2" t="s">
        <v>251</v>
      </c>
      <c r="L1987" s="2" t="s">
        <v>2559</v>
      </c>
      <c r="M1987" s="2">
        <v>178.23641799999999</v>
      </c>
      <c r="N1987" s="2">
        <v>-18.026025000000001</v>
      </c>
    </row>
    <row r="1988" spans="1:14">
      <c r="A1988" s="2" t="s">
        <v>38</v>
      </c>
      <c r="B1988" s="2" t="s">
        <v>6067</v>
      </c>
      <c r="C1988" s="2" t="s">
        <v>6068</v>
      </c>
      <c r="D1988" s="2" t="s">
        <v>2408</v>
      </c>
      <c r="E1988" s="2" t="s">
        <v>629</v>
      </c>
      <c r="F1988" s="2" t="s">
        <v>674</v>
      </c>
      <c r="G1988" s="2" t="s">
        <v>6055</v>
      </c>
      <c r="H1988" s="2" t="s">
        <v>2422</v>
      </c>
      <c r="I1988" s="2" t="s">
        <v>21</v>
      </c>
      <c r="J1988" s="2" t="s">
        <v>3337</v>
      </c>
      <c r="K1988" s="2" t="s">
        <v>251</v>
      </c>
      <c r="L1988" s="2" t="s">
        <v>2559</v>
      </c>
      <c r="M1988" s="2">
        <v>178.211602</v>
      </c>
      <c r="N1988" s="2">
        <v>-18.00977</v>
      </c>
    </row>
    <row r="1989" spans="1:14">
      <c r="A1989" s="2" t="s">
        <v>38</v>
      </c>
      <c r="B1989" s="2" t="s">
        <v>6069</v>
      </c>
      <c r="C1989" s="2" t="s">
        <v>6070</v>
      </c>
      <c r="D1989" s="2" t="s">
        <v>2408</v>
      </c>
      <c r="E1989" s="2" t="s">
        <v>629</v>
      </c>
      <c r="F1989" s="2" t="s">
        <v>674</v>
      </c>
      <c r="G1989" s="2" t="s">
        <v>6055</v>
      </c>
      <c r="H1989" s="2" t="s">
        <v>2422</v>
      </c>
      <c r="I1989" s="2" t="s">
        <v>21</v>
      </c>
      <c r="J1989" s="2" t="s">
        <v>3337</v>
      </c>
      <c r="K1989" s="2" t="s">
        <v>251</v>
      </c>
      <c r="L1989" s="2" t="s">
        <v>2559</v>
      </c>
      <c r="M1989" s="2">
        <v>178.243144</v>
      </c>
      <c r="N1989" s="2">
        <v>-18.023261999999999</v>
      </c>
    </row>
    <row r="1990" spans="1:14">
      <c r="A1990" s="2" t="s">
        <v>38</v>
      </c>
      <c r="B1990" s="2" t="s">
        <v>6071</v>
      </c>
      <c r="C1990" s="2" t="s">
        <v>6072</v>
      </c>
      <c r="D1990" s="2" t="s">
        <v>2427</v>
      </c>
      <c r="E1990" s="2" t="s">
        <v>629</v>
      </c>
      <c r="F1990" s="2" t="s">
        <v>664</v>
      </c>
      <c r="G1990" s="2" t="s">
        <v>6073</v>
      </c>
      <c r="H1990" s="2" t="s">
        <v>2422</v>
      </c>
      <c r="I1990" s="2" t="s">
        <v>21</v>
      </c>
      <c r="J1990" s="2" t="s">
        <v>3337</v>
      </c>
      <c r="K1990" s="2" t="s">
        <v>251</v>
      </c>
      <c r="L1990" s="2" t="s">
        <v>2559</v>
      </c>
      <c r="M1990" s="2">
        <v>178.30360400000001</v>
      </c>
      <c r="N1990" s="2">
        <v>-17.860759000000002</v>
      </c>
    </row>
    <row r="1991" spans="1:14">
      <c r="A1991" s="2" t="s">
        <v>38</v>
      </c>
      <c r="B1991" s="2" t="s">
        <v>4265</v>
      </c>
      <c r="C1991" s="2" t="s">
        <v>6074</v>
      </c>
      <c r="D1991" s="2" t="s">
        <v>2408</v>
      </c>
      <c r="E1991" s="2" t="s">
        <v>629</v>
      </c>
      <c r="F1991" s="2" t="s">
        <v>674</v>
      </c>
      <c r="G1991" s="2" t="s">
        <v>6055</v>
      </c>
      <c r="H1991" s="2" t="s">
        <v>2422</v>
      </c>
      <c r="I1991" s="2" t="s">
        <v>21</v>
      </c>
      <c r="J1991" s="2" t="s">
        <v>3337</v>
      </c>
      <c r="K1991" s="2" t="s">
        <v>251</v>
      </c>
      <c r="L1991" s="2" t="s">
        <v>2559</v>
      </c>
      <c r="M1991" s="2">
        <v>178.311992</v>
      </c>
      <c r="N1991" s="2">
        <v>-17.948143999999999</v>
      </c>
    </row>
    <row r="1992" spans="1:14">
      <c r="A1992" s="2" t="s">
        <v>38</v>
      </c>
      <c r="B1992" s="2" t="s">
        <v>6075</v>
      </c>
      <c r="C1992" s="2" t="s">
        <v>6076</v>
      </c>
      <c r="D1992" s="2" t="s">
        <v>2427</v>
      </c>
      <c r="E1992" s="2" t="s">
        <v>629</v>
      </c>
      <c r="F1992" s="2" t="s">
        <v>674</v>
      </c>
      <c r="G1992" s="2" t="s">
        <v>6055</v>
      </c>
      <c r="H1992" s="2" t="s">
        <v>2422</v>
      </c>
      <c r="I1992" s="2" t="s">
        <v>21</v>
      </c>
      <c r="J1992" s="2" t="s">
        <v>3337</v>
      </c>
      <c r="K1992" s="2" t="s">
        <v>251</v>
      </c>
      <c r="L1992" s="2" t="s">
        <v>2559</v>
      </c>
      <c r="M1992" s="2">
        <v>178.31176400000001</v>
      </c>
      <c r="N1992" s="2">
        <v>-17.952116</v>
      </c>
    </row>
    <row r="1993" spans="1:14">
      <c r="A1993" s="2" t="s">
        <v>38</v>
      </c>
      <c r="B1993" s="2" t="s">
        <v>2185</v>
      </c>
      <c r="C1993" s="2" t="s">
        <v>6077</v>
      </c>
      <c r="D1993" s="2" t="s">
        <v>2408</v>
      </c>
      <c r="E1993" s="2" t="s">
        <v>629</v>
      </c>
      <c r="F1993" s="2" t="s">
        <v>674</v>
      </c>
      <c r="G1993" s="2" t="s">
        <v>6055</v>
      </c>
      <c r="H1993" s="2" t="s">
        <v>2422</v>
      </c>
      <c r="I1993" s="2" t="s">
        <v>21</v>
      </c>
      <c r="J1993" s="2" t="s">
        <v>3337</v>
      </c>
      <c r="K1993" s="2" t="s">
        <v>251</v>
      </c>
      <c r="L1993" s="2" t="s">
        <v>2559</v>
      </c>
      <c r="M1993" s="2">
        <v>178.30647400000001</v>
      </c>
      <c r="N1993" s="2">
        <v>-17.991045</v>
      </c>
    </row>
    <row r="1994" spans="1:14">
      <c r="A1994" s="2" t="s">
        <v>38</v>
      </c>
      <c r="B1994" s="2" t="s">
        <v>6078</v>
      </c>
      <c r="C1994" s="2" t="s">
        <v>6079</v>
      </c>
      <c r="D1994" s="2" t="s">
        <v>2408</v>
      </c>
      <c r="E1994" s="2" t="s">
        <v>629</v>
      </c>
      <c r="F1994" s="2" t="s">
        <v>664</v>
      </c>
      <c r="G1994" s="2" t="s">
        <v>6073</v>
      </c>
      <c r="H1994" s="2" t="s">
        <v>2422</v>
      </c>
      <c r="I1994" s="2" t="s">
        <v>21</v>
      </c>
      <c r="J1994" s="2" t="s">
        <v>3337</v>
      </c>
      <c r="K1994" s="2" t="s">
        <v>251</v>
      </c>
      <c r="L1994" s="2" t="s">
        <v>2559</v>
      </c>
      <c r="M1994" s="2">
        <v>178.30050900000001</v>
      </c>
      <c r="N1994" s="2">
        <v>-17.848879</v>
      </c>
    </row>
    <row r="1995" spans="1:14">
      <c r="A1995" s="2" t="s">
        <v>38</v>
      </c>
      <c r="B1995" s="2" t="s">
        <v>4456</v>
      </c>
      <c r="C1995" s="2" t="s">
        <v>6080</v>
      </c>
      <c r="D1995" s="2" t="s">
        <v>2408</v>
      </c>
      <c r="E1995" s="2" t="s">
        <v>629</v>
      </c>
      <c r="F1995" s="2" t="s">
        <v>674</v>
      </c>
      <c r="G1995" s="2" t="s">
        <v>6055</v>
      </c>
      <c r="H1995" s="2" t="s">
        <v>2422</v>
      </c>
      <c r="I1995" s="2" t="s">
        <v>21</v>
      </c>
      <c r="J1995" s="2" t="s">
        <v>3337</v>
      </c>
      <c r="K1995" s="2" t="s">
        <v>251</v>
      </c>
      <c r="L1995" s="2" t="s">
        <v>2559</v>
      </c>
      <c r="M1995" s="2">
        <v>178.352216</v>
      </c>
      <c r="N1995" s="2">
        <v>-17.955010999999999</v>
      </c>
    </row>
    <row r="1996" spans="1:14">
      <c r="A1996" s="2" t="s">
        <v>38</v>
      </c>
      <c r="B1996" s="2" t="s">
        <v>6081</v>
      </c>
      <c r="C1996" s="2" t="s">
        <v>6082</v>
      </c>
      <c r="D1996" s="2" t="s">
        <v>2408</v>
      </c>
      <c r="E1996" s="2" t="s">
        <v>629</v>
      </c>
      <c r="F1996" s="2" t="s">
        <v>674</v>
      </c>
      <c r="G1996" s="2" t="s">
        <v>6055</v>
      </c>
      <c r="H1996" s="2" t="s">
        <v>2422</v>
      </c>
      <c r="I1996" s="2" t="s">
        <v>21</v>
      </c>
      <c r="J1996" s="2" t="s">
        <v>3337</v>
      </c>
      <c r="K1996" s="2" t="s">
        <v>251</v>
      </c>
      <c r="L1996" s="2" t="s">
        <v>2559</v>
      </c>
      <c r="M1996" s="2">
        <v>178.35080600000001</v>
      </c>
      <c r="N1996" s="2">
        <v>-17.946007999999999</v>
      </c>
    </row>
    <row r="1997" spans="1:14">
      <c r="A1997" s="2" t="s">
        <v>38</v>
      </c>
      <c r="B1997" s="2" t="s">
        <v>6083</v>
      </c>
      <c r="C1997" s="2" t="s">
        <v>6084</v>
      </c>
      <c r="D1997" s="2" t="s">
        <v>2427</v>
      </c>
      <c r="E1997" s="2" t="s">
        <v>629</v>
      </c>
      <c r="F1997" s="2" t="s">
        <v>664</v>
      </c>
      <c r="G1997" s="2" t="s">
        <v>6073</v>
      </c>
      <c r="H1997" s="2" t="s">
        <v>2422</v>
      </c>
      <c r="I1997" s="2" t="s">
        <v>21</v>
      </c>
      <c r="J1997" s="2" t="s">
        <v>3337</v>
      </c>
      <c r="K1997" s="2" t="s">
        <v>251</v>
      </c>
      <c r="L1997" s="2" t="s">
        <v>2559</v>
      </c>
      <c r="M1997" s="2">
        <v>178.284155</v>
      </c>
      <c r="N1997" s="2">
        <v>-17.85586</v>
      </c>
    </row>
    <row r="1998" spans="1:14">
      <c r="A1998" s="2" t="s">
        <v>38</v>
      </c>
      <c r="B1998" s="2" t="s">
        <v>6085</v>
      </c>
      <c r="C1998" s="2" t="s">
        <v>6086</v>
      </c>
      <c r="D1998" s="2" t="s">
        <v>2427</v>
      </c>
      <c r="E1998" s="2" t="s">
        <v>629</v>
      </c>
      <c r="F1998" s="2" t="s">
        <v>674</v>
      </c>
      <c r="G1998" s="2" t="s">
        <v>6055</v>
      </c>
      <c r="H1998" s="2" t="s">
        <v>2422</v>
      </c>
      <c r="I1998" s="2" t="s">
        <v>21</v>
      </c>
      <c r="J1998" s="2" t="s">
        <v>3337</v>
      </c>
      <c r="K1998" s="2" t="s">
        <v>251</v>
      </c>
      <c r="L1998" s="2" t="s">
        <v>2559</v>
      </c>
      <c r="M1998" s="2">
        <v>178.23282800000001</v>
      </c>
      <c r="N1998" s="2">
        <v>-18.032513000000002</v>
      </c>
    </row>
    <row r="1999" spans="1:14">
      <c r="A1999" s="2" t="s">
        <v>38</v>
      </c>
      <c r="B1999" s="2" t="s">
        <v>6087</v>
      </c>
      <c r="C1999" s="2" t="s">
        <v>6088</v>
      </c>
      <c r="D1999" s="2" t="s">
        <v>2408</v>
      </c>
      <c r="E1999" s="2" t="s">
        <v>629</v>
      </c>
      <c r="F1999" s="2" t="s">
        <v>674</v>
      </c>
      <c r="G1999" s="2" t="s">
        <v>6055</v>
      </c>
      <c r="H1999" s="2" t="s">
        <v>2422</v>
      </c>
      <c r="I1999" s="2" t="s">
        <v>21</v>
      </c>
      <c r="J1999" s="2" t="s">
        <v>3337</v>
      </c>
      <c r="K1999" s="2" t="s">
        <v>251</v>
      </c>
      <c r="L1999" s="2" t="s">
        <v>2559</v>
      </c>
      <c r="M1999" s="2">
        <v>178.28818899999999</v>
      </c>
      <c r="N1999" s="2">
        <v>-17.989550000000001</v>
      </c>
    </row>
    <row r="2000" spans="1:14">
      <c r="A2000" s="2" t="s">
        <v>50</v>
      </c>
      <c r="B2000" s="2" t="s">
        <v>6089</v>
      </c>
      <c r="C2000" s="2" t="s">
        <v>6090</v>
      </c>
      <c r="D2000" s="2" t="s">
        <v>2427</v>
      </c>
      <c r="E2000" s="2" t="s">
        <v>570</v>
      </c>
      <c r="F2000" s="2" t="s">
        <v>148</v>
      </c>
      <c r="G2000" s="2" t="s">
        <v>5795</v>
      </c>
      <c r="H2000" s="2" t="s">
        <v>2422</v>
      </c>
      <c r="I2000" s="2" t="s">
        <v>25</v>
      </c>
      <c r="J2000" s="2" t="s">
        <v>2558</v>
      </c>
      <c r="K2000" s="2" t="s">
        <v>251</v>
      </c>
      <c r="L2000" s="2" t="s">
        <v>2559</v>
      </c>
      <c r="M2000" s="2">
        <v>178.41407100000001</v>
      </c>
      <c r="N2000" s="2">
        <v>-17.771132999999999</v>
      </c>
    </row>
    <row r="2001" spans="1:14">
      <c r="A2001" s="2" t="s">
        <v>50</v>
      </c>
      <c r="B2001" s="2" t="s">
        <v>6091</v>
      </c>
      <c r="C2001" s="2" t="s">
        <v>6092</v>
      </c>
      <c r="D2001" s="2" t="s">
        <v>2427</v>
      </c>
      <c r="E2001" s="2" t="s">
        <v>570</v>
      </c>
      <c r="F2001" s="2" t="s">
        <v>148</v>
      </c>
      <c r="G2001" s="2" t="s">
        <v>5795</v>
      </c>
      <c r="H2001" s="2" t="s">
        <v>2422</v>
      </c>
      <c r="I2001" s="2" t="s">
        <v>25</v>
      </c>
      <c r="J2001" s="2" t="s">
        <v>2558</v>
      </c>
      <c r="K2001" s="2" t="s">
        <v>251</v>
      </c>
      <c r="L2001" s="2" t="s">
        <v>2559</v>
      </c>
      <c r="M2001" s="2">
        <v>178.419634</v>
      </c>
      <c r="N2001" s="2">
        <v>-17.768393</v>
      </c>
    </row>
    <row r="2002" spans="1:14">
      <c r="A2002" s="2" t="s">
        <v>50</v>
      </c>
      <c r="B2002" s="2" t="s">
        <v>6093</v>
      </c>
      <c r="C2002" s="2" t="s">
        <v>6094</v>
      </c>
      <c r="D2002" s="2" t="s">
        <v>2427</v>
      </c>
      <c r="E2002" s="2" t="s">
        <v>570</v>
      </c>
      <c r="F2002" s="2" t="s">
        <v>148</v>
      </c>
      <c r="G2002" s="2" t="s">
        <v>5795</v>
      </c>
      <c r="H2002" s="2" t="s">
        <v>2422</v>
      </c>
      <c r="I2002" s="2" t="s">
        <v>25</v>
      </c>
      <c r="J2002" s="2" t="s">
        <v>2558</v>
      </c>
      <c r="K2002" s="2" t="s">
        <v>251</v>
      </c>
      <c r="L2002" s="2" t="s">
        <v>2559</v>
      </c>
      <c r="M2002" s="2">
        <v>178.39301</v>
      </c>
      <c r="N2002" s="2">
        <v>-17.763779</v>
      </c>
    </row>
    <row r="2003" spans="1:14">
      <c r="A2003" s="2" t="s">
        <v>50</v>
      </c>
      <c r="B2003" s="2" t="s">
        <v>6095</v>
      </c>
      <c r="C2003" s="2" t="s">
        <v>6096</v>
      </c>
      <c r="D2003" s="2" t="s">
        <v>2427</v>
      </c>
      <c r="E2003" s="2" t="s">
        <v>570</v>
      </c>
      <c r="F2003" s="2" t="s">
        <v>129</v>
      </c>
      <c r="G2003" s="2" t="s">
        <v>6097</v>
      </c>
      <c r="H2003" s="2" t="s">
        <v>2422</v>
      </c>
      <c r="I2003" s="2" t="s">
        <v>25</v>
      </c>
      <c r="J2003" s="2" t="s">
        <v>2558</v>
      </c>
      <c r="K2003" s="2" t="s">
        <v>251</v>
      </c>
      <c r="L2003" s="2" t="s">
        <v>2559</v>
      </c>
      <c r="M2003" s="2">
        <v>178.42271</v>
      </c>
      <c r="N2003" s="2">
        <v>-17.734155999999999</v>
      </c>
    </row>
    <row r="2004" spans="1:14">
      <c r="A2004" s="2" t="s">
        <v>50</v>
      </c>
      <c r="B2004" s="2" t="s">
        <v>6098</v>
      </c>
      <c r="C2004" s="2" t="s">
        <v>6099</v>
      </c>
      <c r="D2004" s="2" t="s">
        <v>2427</v>
      </c>
      <c r="E2004" s="2" t="s">
        <v>570</v>
      </c>
      <c r="F2004" s="2" t="s">
        <v>148</v>
      </c>
      <c r="G2004" s="2" t="s">
        <v>5795</v>
      </c>
      <c r="H2004" s="2" t="s">
        <v>2422</v>
      </c>
      <c r="I2004" s="2" t="s">
        <v>25</v>
      </c>
      <c r="J2004" s="2" t="s">
        <v>2558</v>
      </c>
      <c r="K2004" s="2" t="s">
        <v>251</v>
      </c>
      <c r="L2004" s="2" t="s">
        <v>2559</v>
      </c>
      <c r="M2004" s="2">
        <v>178.415154</v>
      </c>
      <c r="N2004" s="2">
        <v>-17.777194999999999</v>
      </c>
    </row>
    <row r="2005" spans="1:14">
      <c r="A2005" s="2" t="s">
        <v>50</v>
      </c>
      <c r="B2005" s="2" t="s">
        <v>6100</v>
      </c>
      <c r="C2005" s="2" t="s">
        <v>6101</v>
      </c>
      <c r="D2005" s="2" t="s">
        <v>2408</v>
      </c>
      <c r="E2005" s="2" t="s">
        <v>570</v>
      </c>
      <c r="F2005" s="2" t="s">
        <v>148</v>
      </c>
      <c r="G2005" s="2" t="s">
        <v>5795</v>
      </c>
      <c r="H2005" s="2" t="s">
        <v>2422</v>
      </c>
      <c r="I2005" s="2" t="s">
        <v>25</v>
      </c>
      <c r="J2005" s="2" t="s">
        <v>2558</v>
      </c>
      <c r="K2005" s="2" t="s">
        <v>251</v>
      </c>
      <c r="L2005" s="2" t="s">
        <v>2559</v>
      </c>
      <c r="M2005" s="2">
        <v>178.43261999999999</v>
      </c>
      <c r="N2005" s="2">
        <v>-17.779313999999999</v>
      </c>
    </row>
    <row r="2006" spans="1:14">
      <c r="A2006" s="2" t="s">
        <v>50</v>
      </c>
      <c r="B2006" s="2" t="s">
        <v>3891</v>
      </c>
      <c r="C2006" s="2" t="s">
        <v>6102</v>
      </c>
      <c r="D2006" s="2" t="s">
        <v>2427</v>
      </c>
      <c r="E2006" s="2" t="s">
        <v>570</v>
      </c>
      <c r="F2006" s="2" t="s">
        <v>129</v>
      </c>
      <c r="G2006" s="2" t="s">
        <v>6097</v>
      </c>
      <c r="H2006" s="2" t="s">
        <v>2422</v>
      </c>
      <c r="I2006" s="2" t="s">
        <v>25</v>
      </c>
      <c r="J2006" s="2" t="s">
        <v>2558</v>
      </c>
      <c r="K2006" s="2" t="s">
        <v>251</v>
      </c>
      <c r="L2006" s="2" t="s">
        <v>2559</v>
      </c>
      <c r="M2006" s="2">
        <v>178.41149899999999</v>
      </c>
      <c r="N2006" s="2">
        <v>-17.741947</v>
      </c>
    </row>
    <row r="2007" spans="1:14">
      <c r="A2007" s="2" t="s">
        <v>50</v>
      </c>
      <c r="B2007" s="2" t="s">
        <v>6103</v>
      </c>
      <c r="C2007" s="2" t="s">
        <v>6104</v>
      </c>
      <c r="D2007" s="2" t="s">
        <v>2427</v>
      </c>
      <c r="E2007" s="2" t="s">
        <v>570</v>
      </c>
      <c r="F2007" s="2" t="s">
        <v>148</v>
      </c>
      <c r="G2007" s="2" t="s">
        <v>5795</v>
      </c>
      <c r="H2007" s="2" t="s">
        <v>2422</v>
      </c>
      <c r="I2007" s="2" t="s">
        <v>25</v>
      </c>
      <c r="J2007" s="2" t="s">
        <v>2558</v>
      </c>
      <c r="K2007" s="2" t="s">
        <v>251</v>
      </c>
      <c r="L2007" s="2" t="s">
        <v>2559</v>
      </c>
      <c r="M2007" s="2">
        <v>178.40701799999999</v>
      </c>
      <c r="N2007" s="2">
        <v>-17.747395000000001</v>
      </c>
    </row>
    <row r="2008" spans="1:14">
      <c r="A2008" s="2" t="s">
        <v>50</v>
      </c>
      <c r="B2008" s="2" t="s">
        <v>117</v>
      </c>
      <c r="C2008" s="2" t="s">
        <v>6105</v>
      </c>
      <c r="D2008" s="2" t="s">
        <v>2427</v>
      </c>
      <c r="E2008" s="2" t="s">
        <v>570</v>
      </c>
      <c r="F2008" s="2" t="s">
        <v>148</v>
      </c>
      <c r="G2008" s="2" t="s">
        <v>5795</v>
      </c>
      <c r="H2008" s="2" t="s">
        <v>2422</v>
      </c>
      <c r="I2008" s="2" t="s">
        <v>25</v>
      </c>
      <c r="J2008" s="2" t="s">
        <v>2558</v>
      </c>
      <c r="K2008" s="2" t="s">
        <v>251</v>
      </c>
      <c r="L2008" s="2" t="s">
        <v>2559</v>
      </c>
      <c r="M2008" s="2">
        <v>178.390401</v>
      </c>
      <c r="N2008" s="2">
        <v>-17.747768000000001</v>
      </c>
    </row>
    <row r="2009" spans="1:14">
      <c r="A2009" s="2" t="s">
        <v>50</v>
      </c>
      <c r="B2009" s="2" t="s">
        <v>4824</v>
      </c>
      <c r="C2009" s="2" t="s">
        <v>6106</v>
      </c>
      <c r="D2009" s="2" t="s">
        <v>2427</v>
      </c>
      <c r="E2009" s="2" t="s">
        <v>570</v>
      </c>
      <c r="F2009" s="2" t="s">
        <v>148</v>
      </c>
      <c r="G2009" s="2" t="s">
        <v>5795</v>
      </c>
      <c r="H2009" s="2" t="s">
        <v>2422</v>
      </c>
      <c r="I2009" s="2" t="s">
        <v>25</v>
      </c>
      <c r="J2009" s="2" t="s">
        <v>2558</v>
      </c>
      <c r="K2009" s="2" t="s">
        <v>251</v>
      </c>
      <c r="L2009" s="2" t="s">
        <v>2559</v>
      </c>
      <c r="M2009" s="2">
        <v>178.39540600000001</v>
      </c>
      <c r="N2009" s="2">
        <v>-17.766012</v>
      </c>
    </row>
    <row r="2010" spans="1:14">
      <c r="A2010" s="2" t="s">
        <v>50</v>
      </c>
      <c r="B2010" s="2" t="s">
        <v>6107</v>
      </c>
      <c r="C2010" s="2" t="s">
        <v>6108</v>
      </c>
      <c r="D2010" s="2" t="s">
        <v>2427</v>
      </c>
      <c r="E2010" s="2" t="s">
        <v>570</v>
      </c>
      <c r="F2010" s="2" t="s">
        <v>148</v>
      </c>
      <c r="G2010" s="2" t="s">
        <v>5795</v>
      </c>
      <c r="H2010" s="2" t="s">
        <v>2422</v>
      </c>
      <c r="I2010" s="2" t="s">
        <v>25</v>
      </c>
      <c r="J2010" s="2" t="s">
        <v>2558</v>
      </c>
      <c r="K2010" s="2" t="s">
        <v>251</v>
      </c>
      <c r="L2010" s="2" t="s">
        <v>2559</v>
      </c>
      <c r="M2010" s="2">
        <v>178.38844499999999</v>
      </c>
      <c r="N2010" s="2">
        <v>-17.740876</v>
      </c>
    </row>
    <row r="2011" spans="1:14">
      <c r="A2011" s="2" t="s">
        <v>50</v>
      </c>
      <c r="B2011" s="2" t="s">
        <v>6109</v>
      </c>
      <c r="C2011" s="2" t="s">
        <v>6110</v>
      </c>
      <c r="D2011" s="2" t="s">
        <v>2408</v>
      </c>
      <c r="E2011" s="2" t="s">
        <v>570</v>
      </c>
      <c r="F2011" s="2" t="s">
        <v>643</v>
      </c>
      <c r="G2011" s="2" t="s">
        <v>6111</v>
      </c>
      <c r="H2011" s="2" t="s">
        <v>2422</v>
      </c>
      <c r="I2011" s="2" t="s">
        <v>25</v>
      </c>
      <c r="J2011" s="2" t="s">
        <v>2558</v>
      </c>
      <c r="K2011" s="2" t="s">
        <v>251</v>
      </c>
      <c r="L2011" s="2" t="s">
        <v>2559</v>
      </c>
      <c r="M2011" s="2">
        <v>178.287791</v>
      </c>
      <c r="N2011" s="2">
        <v>-17.657547000000001</v>
      </c>
    </row>
    <row r="2012" spans="1:14">
      <c r="A2012" s="2" t="s">
        <v>50</v>
      </c>
      <c r="B2012" s="2" t="s">
        <v>6112</v>
      </c>
      <c r="C2012" s="2" t="s">
        <v>6113</v>
      </c>
      <c r="D2012" s="2" t="s">
        <v>2427</v>
      </c>
      <c r="E2012" s="2" t="s">
        <v>570</v>
      </c>
      <c r="F2012" s="2" t="s">
        <v>148</v>
      </c>
      <c r="G2012" s="2" t="s">
        <v>5795</v>
      </c>
      <c r="H2012" s="2" t="s">
        <v>2422</v>
      </c>
      <c r="I2012" s="2" t="s">
        <v>25</v>
      </c>
      <c r="J2012" s="2" t="s">
        <v>2558</v>
      </c>
      <c r="K2012" s="2" t="s">
        <v>251</v>
      </c>
      <c r="L2012" s="2" t="s">
        <v>2559</v>
      </c>
      <c r="M2012" s="2">
        <v>178.41590600000001</v>
      </c>
      <c r="N2012" s="2">
        <v>-17.770118</v>
      </c>
    </row>
    <row r="2013" spans="1:14">
      <c r="A2013" s="2" t="s">
        <v>50</v>
      </c>
      <c r="B2013" s="2" t="s">
        <v>6114</v>
      </c>
      <c r="C2013" s="2" t="s">
        <v>6115</v>
      </c>
      <c r="D2013" s="2" t="s">
        <v>2427</v>
      </c>
      <c r="E2013" s="2" t="s">
        <v>570</v>
      </c>
      <c r="F2013" s="2" t="s">
        <v>148</v>
      </c>
      <c r="G2013" s="2" t="s">
        <v>5795</v>
      </c>
      <c r="H2013" s="2" t="s">
        <v>2422</v>
      </c>
      <c r="I2013" s="2" t="s">
        <v>25</v>
      </c>
      <c r="J2013" s="2" t="s">
        <v>2558</v>
      </c>
      <c r="K2013" s="2" t="s">
        <v>251</v>
      </c>
      <c r="L2013" s="2" t="s">
        <v>2559</v>
      </c>
      <c r="M2013" s="2">
        <v>178.42161300000001</v>
      </c>
      <c r="N2013" s="2">
        <v>-17.765823999999999</v>
      </c>
    </row>
    <row r="2014" spans="1:14">
      <c r="A2014" s="2" t="s">
        <v>50</v>
      </c>
      <c r="B2014" s="2" t="s">
        <v>6116</v>
      </c>
      <c r="C2014" s="2" t="s">
        <v>6117</v>
      </c>
      <c r="D2014" s="2" t="s">
        <v>2427</v>
      </c>
      <c r="E2014" s="2" t="s">
        <v>570</v>
      </c>
      <c r="F2014" s="2" t="s">
        <v>148</v>
      </c>
      <c r="G2014" s="2" t="s">
        <v>5795</v>
      </c>
      <c r="H2014" s="2" t="s">
        <v>2422</v>
      </c>
      <c r="I2014" s="2" t="s">
        <v>25</v>
      </c>
      <c r="J2014" s="2" t="s">
        <v>2558</v>
      </c>
      <c r="K2014" s="2" t="s">
        <v>251</v>
      </c>
      <c r="L2014" s="2" t="s">
        <v>2559</v>
      </c>
      <c r="M2014" s="2">
        <v>178.391595</v>
      </c>
      <c r="N2014" s="2">
        <v>-17.749984999999999</v>
      </c>
    </row>
    <row r="2015" spans="1:14">
      <c r="A2015" s="2" t="s">
        <v>50</v>
      </c>
      <c r="B2015" s="2" t="s">
        <v>6118</v>
      </c>
      <c r="C2015" s="2" t="s">
        <v>6119</v>
      </c>
      <c r="D2015" s="2" t="s">
        <v>2408</v>
      </c>
      <c r="E2015" s="2" t="s">
        <v>570</v>
      </c>
      <c r="F2015" s="2" t="s">
        <v>135</v>
      </c>
      <c r="G2015" s="2" t="s">
        <v>6120</v>
      </c>
      <c r="H2015" s="2" t="s">
        <v>2422</v>
      </c>
      <c r="I2015" s="2" t="s">
        <v>25</v>
      </c>
      <c r="J2015" s="2" t="s">
        <v>2558</v>
      </c>
      <c r="K2015" s="2" t="s">
        <v>251</v>
      </c>
      <c r="L2015" s="2" t="s">
        <v>2559</v>
      </c>
      <c r="M2015" s="2">
        <v>178.37482700000001</v>
      </c>
      <c r="N2015" s="2">
        <v>-17.713349000000001</v>
      </c>
    </row>
    <row r="2016" spans="1:14">
      <c r="A2016" s="2" t="s">
        <v>50</v>
      </c>
      <c r="B2016" s="2" t="s">
        <v>6118</v>
      </c>
      <c r="C2016" s="2" t="s">
        <v>6121</v>
      </c>
      <c r="D2016" s="2" t="s">
        <v>2408</v>
      </c>
      <c r="E2016" s="2" t="s">
        <v>570</v>
      </c>
      <c r="F2016" s="2" t="s">
        <v>135</v>
      </c>
      <c r="G2016" s="2" t="s">
        <v>6120</v>
      </c>
      <c r="H2016" s="2" t="s">
        <v>2422</v>
      </c>
      <c r="I2016" s="2" t="s">
        <v>25</v>
      </c>
      <c r="J2016" s="2" t="s">
        <v>2558</v>
      </c>
      <c r="K2016" s="2" t="s">
        <v>251</v>
      </c>
      <c r="L2016" s="2" t="s">
        <v>2559</v>
      </c>
      <c r="M2016" s="2">
        <v>178.371477</v>
      </c>
      <c r="N2016" s="2">
        <v>-17.712813000000001</v>
      </c>
    </row>
    <row r="2017" spans="1:14">
      <c r="A2017" s="2" t="s">
        <v>50</v>
      </c>
      <c r="B2017" s="2" t="s">
        <v>6122</v>
      </c>
      <c r="C2017" s="2" t="s">
        <v>6123</v>
      </c>
      <c r="D2017" s="2" t="s">
        <v>2408</v>
      </c>
      <c r="E2017" s="2" t="s">
        <v>570</v>
      </c>
      <c r="F2017" s="2" t="s">
        <v>643</v>
      </c>
      <c r="G2017" s="2" t="s">
        <v>6111</v>
      </c>
      <c r="H2017" s="2" t="s">
        <v>2422</v>
      </c>
      <c r="I2017" s="2" t="s">
        <v>25</v>
      </c>
      <c r="J2017" s="2" t="s">
        <v>2558</v>
      </c>
      <c r="K2017" s="2" t="s">
        <v>251</v>
      </c>
      <c r="L2017" s="2" t="s">
        <v>2559</v>
      </c>
      <c r="M2017" s="2">
        <v>178.28289899999999</v>
      </c>
      <c r="N2017" s="2">
        <v>-17.661894</v>
      </c>
    </row>
    <row r="2018" spans="1:14">
      <c r="A2018" s="2" t="s">
        <v>50</v>
      </c>
      <c r="B2018" s="2" t="s">
        <v>6124</v>
      </c>
      <c r="C2018" s="2" t="s">
        <v>6125</v>
      </c>
      <c r="D2018" s="2" t="s">
        <v>2427</v>
      </c>
      <c r="E2018" s="2" t="s">
        <v>570</v>
      </c>
      <c r="F2018" s="2" t="s">
        <v>129</v>
      </c>
      <c r="G2018" s="2" t="s">
        <v>6097</v>
      </c>
      <c r="H2018" s="2" t="s">
        <v>2422</v>
      </c>
      <c r="I2018" s="2" t="s">
        <v>25</v>
      </c>
      <c r="J2018" s="2" t="s">
        <v>2558</v>
      </c>
      <c r="K2018" s="2" t="s">
        <v>251</v>
      </c>
      <c r="L2018" s="2" t="s">
        <v>2559</v>
      </c>
      <c r="M2018" s="2">
        <v>178.42157399999999</v>
      </c>
      <c r="N2018" s="2">
        <v>-17.721888</v>
      </c>
    </row>
    <row r="2019" spans="1:14">
      <c r="A2019" s="2" t="s">
        <v>50</v>
      </c>
      <c r="B2019" s="2" t="s">
        <v>6126</v>
      </c>
      <c r="C2019" s="2" t="s">
        <v>6127</v>
      </c>
      <c r="D2019" s="2" t="s">
        <v>2427</v>
      </c>
      <c r="E2019" s="2" t="s">
        <v>570</v>
      </c>
      <c r="F2019" s="2" t="s">
        <v>129</v>
      </c>
      <c r="G2019" s="2" t="s">
        <v>6097</v>
      </c>
      <c r="H2019" s="2" t="s">
        <v>2422</v>
      </c>
      <c r="I2019" s="2" t="s">
        <v>25</v>
      </c>
      <c r="J2019" s="2" t="s">
        <v>2558</v>
      </c>
      <c r="K2019" s="2" t="s">
        <v>251</v>
      </c>
      <c r="L2019" s="2" t="s">
        <v>2559</v>
      </c>
      <c r="M2019" s="2">
        <v>178.41457700000001</v>
      </c>
      <c r="N2019" s="2">
        <v>-17.735361999999999</v>
      </c>
    </row>
    <row r="2020" spans="1:14">
      <c r="A2020" s="2" t="s">
        <v>50</v>
      </c>
      <c r="B2020" s="2" t="s">
        <v>643</v>
      </c>
      <c r="C2020" s="2" t="s">
        <v>6128</v>
      </c>
      <c r="D2020" s="2" t="s">
        <v>2408</v>
      </c>
      <c r="E2020" s="2" t="s">
        <v>570</v>
      </c>
      <c r="F2020" s="2" t="s">
        <v>643</v>
      </c>
      <c r="G2020" s="2" t="s">
        <v>6111</v>
      </c>
      <c r="H2020" s="2" t="s">
        <v>2422</v>
      </c>
      <c r="I2020" s="2" t="s">
        <v>25</v>
      </c>
      <c r="J2020" s="2" t="s">
        <v>2558</v>
      </c>
      <c r="K2020" s="2" t="s">
        <v>251</v>
      </c>
      <c r="L2020" s="2" t="s">
        <v>2559</v>
      </c>
      <c r="M2020" s="2">
        <v>178.30078700000001</v>
      </c>
      <c r="N2020" s="2">
        <v>-17.662110999999999</v>
      </c>
    </row>
    <row r="2021" spans="1:14">
      <c r="A2021" s="2" t="s">
        <v>50</v>
      </c>
      <c r="B2021" s="2" t="s">
        <v>5775</v>
      </c>
      <c r="C2021" s="2" t="s">
        <v>6129</v>
      </c>
      <c r="D2021" s="2" t="s">
        <v>2408</v>
      </c>
      <c r="E2021" s="2" t="s">
        <v>570</v>
      </c>
      <c r="F2021" s="2" t="s">
        <v>643</v>
      </c>
      <c r="G2021" s="2" t="s">
        <v>6111</v>
      </c>
      <c r="H2021" s="2" t="s">
        <v>2422</v>
      </c>
      <c r="I2021" s="2" t="s">
        <v>25</v>
      </c>
      <c r="J2021" s="2" t="s">
        <v>2558</v>
      </c>
      <c r="K2021" s="2" t="s">
        <v>251</v>
      </c>
      <c r="L2021" s="2" t="s">
        <v>2559</v>
      </c>
      <c r="M2021" s="2">
        <v>178.30278799999999</v>
      </c>
      <c r="N2021" s="2">
        <v>-17.663533000000001</v>
      </c>
    </row>
    <row r="2022" spans="1:14">
      <c r="A2022" s="2" t="s">
        <v>50</v>
      </c>
      <c r="B2022" s="2" t="s">
        <v>6130</v>
      </c>
      <c r="C2022" s="2" t="s">
        <v>6131</v>
      </c>
      <c r="D2022" s="2" t="s">
        <v>2427</v>
      </c>
      <c r="E2022" s="2" t="s">
        <v>570</v>
      </c>
      <c r="F2022" s="2" t="s">
        <v>650</v>
      </c>
      <c r="G2022" s="2" t="s">
        <v>6132</v>
      </c>
      <c r="H2022" s="2" t="s">
        <v>2422</v>
      </c>
      <c r="I2022" s="2" t="s">
        <v>25</v>
      </c>
      <c r="J2022" s="2" t="s">
        <v>2558</v>
      </c>
      <c r="K2022" s="2" t="s">
        <v>251</v>
      </c>
      <c r="L2022" s="2" t="s">
        <v>2559</v>
      </c>
      <c r="M2022" s="2">
        <v>178.37869599999999</v>
      </c>
      <c r="N2022" s="2">
        <v>-17.697234999999999</v>
      </c>
    </row>
    <row r="2023" spans="1:14">
      <c r="A2023" s="2" t="s">
        <v>50</v>
      </c>
      <c r="B2023" s="2" t="s">
        <v>6133</v>
      </c>
      <c r="C2023" s="2" t="s">
        <v>6134</v>
      </c>
      <c r="D2023" s="2" t="s">
        <v>2408</v>
      </c>
      <c r="E2023" s="2" t="s">
        <v>570</v>
      </c>
      <c r="F2023" s="2" t="s">
        <v>51</v>
      </c>
      <c r="G2023" s="2" t="s">
        <v>4189</v>
      </c>
      <c r="H2023" s="2" t="s">
        <v>2422</v>
      </c>
      <c r="I2023" s="2" t="s">
        <v>25</v>
      </c>
      <c r="J2023" s="2" t="s">
        <v>2558</v>
      </c>
      <c r="K2023" s="2" t="s">
        <v>251</v>
      </c>
      <c r="L2023" s="2" t="s">
        <v>2559</v>
      </c>
      <c r="M2023" s="2">
        <v>178.49185</v>
      </c>
      <c r="N2023" s="2">
        <v>-17.760490000000001</v>
      </c>
    </row>
    <row r="2024" spans="1:14">
      <c r="A2024" s="2" t="s">
        <v>50</v>
      </c>
      <c r="B2024" s="2" t="s">
        <v>6135</v>
      </c>
      <c r="C2024" s="2" t="s">
        <v>6136</v>
      </c>
      <c r="D2024" s="2" t="s">
        <v>2427</v>
      </c>
      <c r="E2024" s="2" t="s">
        <v>570</v>
      </c>
      <c r="F2024" s="2" t="s">
        <v>148</v>
      </c>
      <c r="G2024" s="2" t="s">
        <v>5795</v>
      </c>
      <c r="H2024" s="2" t="s">
        <v>2422</v>
      </c>
      <c r="I2024" s="2" t="s">
        <v>25</v>
      </c>
      <c r="J2024" s="2" t="s">
        <v>2558</v>
      </c>
      <c r="K2024" s="2" t="s">
        <v>251</v>
      </c>
      <c r="L2024" s="2" t="s">
        <v>2559</v>
      </c>
      <c r="M2024" s="2">
        <v>178.42187799999999</v>
      </c>
      <c r="N2024" s="2">
        <v>-17.778133</v>
      </c>
    </row>
    <row r="2025" spans="1:14">
      <c r="A2025" s="2" t="s">
        <v>50</v>
      </c>
      <c r="B2025" s="2" t="s">
        <v>2798</v>
      </c>
      <c r="C2025" s="2" t="s">
        <v>6137</v>
      </c>
      <c r="D2025" s="2" t="s">
        <v>2427</v>
      </c>
      <c r="E2025" s="2" t="s">
        <v>570</v>
      </c>
      <c r="F2025" s="2" t="s">
        <v>148</v>
      </c>
      <c r="G2025" s="2" t="s">
        <v>5795</v>
      </c>
      <c r="H2025" s="2" t="s">
        <v>2422</v>
      </c>
      <c r="I2025" s="2" t="s">
        <v>25</v>
      </c>
      <c r="J2025" s="2" t="s">
        <v>2558</v>
      </c>
      <c r="K2025" s="2" t="s">
        <v>251</v>
      </c>
      <c r="L2025" s="2" t="s">
        <v>2559</v>
      </c>
      <c r="M2025" s="2">
        <v>178.40244799999999</v>
      </c>
      <c r="N2025" s="2">
        <v>-17.760064</v>
      </c>
    </row>
    <row r="2026" spans="1:14">
      <c r="A2026" s="2" t="s">
        <v>50</v>
      </c>
      <c r="B2026" s="2" t="s">
        <v>6138</v>
      </c>
      <c r="C2026" s="2" t="s">
        <v>6139</v>
      </c>
      <c r="D2026" s="2" t="s">
        <v>2427</v>
      </c>
      <c r="E2026" s="2" t="s">
        <v>570</v>
      </c>
      <c r="F2026" s="2" t="s">
        <v>135</v>
      </c>
      <c r="G2026" s="2" t="s">
        <v>6120</v>
      </c>
      <c r="H2026" s="2" t="s">
        <v>2422</v>
      </c>
      <c r="I2026" s="2" t="s">
        <v>25</v>
      </c>
      <c r="J2026" s="2" t="s">
        <v>2558</v>
      </c>
      <c r="K2026" s="2" t="s">
        <v>251</v>
      </c>
      <c r="L2026" s="2" t="s">
        <v>2559</v>
      </c>
      <c r="M2026" s="2">
        <v>178.38168300000001</v>
      </c>
      <c r="N2026" s="2">
        <v>-17.720303000000001</v>
      </c>
    </row>
    <row r="2027" spans="1:14">
      <c r="A2027" s="2" t="s">
        <v>50</v>
      </c>
      <c r="B2027" s="2" t="s">
        <v>6063</v>
      </c>
      <c r="C2027" s="2" t="s">
        <v>6140</v>
      </c>
      <c r="D2027" s="2" t="s">
        <v>2408</v>
      </c>
      <c r="E2027" s="2" t="s">
        <v>570</v>
      </c>
      <c r="F2027" s="2" t="s">
        <v>650</v>
      </c>
      <c r="G2027" s="2" t="s">
        <v>6132</v>
      </c>
      <c r="H2027" s="2" t="s">
        <v>2422</v>
      </c>
      <c r="I2027" s="2" t="s">
        <v>25</v>
      </c>
      <c r="J2027" s="2" t="s">
        <v>2558</v>
      </c>
      <c r="K2027" s="2" t="s">
        <v>251</v>
      </c>
      <c r="L2027" s="2" t="s">
        <v>2559</v>
      </c>
      <c r="M2027" s="2">
        <v>178.39089300000001</v>
      </c>
      <c r="N2027" s="2">
        <v>-17.699366999999999</v>
      </c>
    </row>
    <row r="2028" spans="1:14">
      <c r="A2028" s="2" t="s">
        <v>50</v>
      </c>
      <c r="B2028" s="2" t="s">
        <v>6141</v>
      </c>
      <c r="C2028" s="2" t="s">
        <v>6142</v>
      </c>
      <c r="D2028" s="2" t="s">
        <v>2427</v>
      </c>
      <c r="E2028" s="2" t="s">
        <v>570</v>
      </c>
      <c r="F2028" s="2" t="s">
        <v>148</v>
      </c>
      <c r="G2028" s="2" t="s">
        <v>5795</v>
      </c>
      <c r="H2028" s="2" t="s">
        <v>2422</v>
      </c>
      <c r="I2028" s="2" t="s">
        <v>25</v>
      </c>
      <c r="J2028" s="2" t="s">
        <v>2558</v>
      </c>
      <c r="K2028" s="2" t="s">
        <v>251</v>
      </c>
      <c r="L2028" s="2" t="s">
        <v>2559</v>
      </c>
      <c r="M2028" s="2">
        <v>178.42658299999999</v>
      </c>
      <c r="N2028" s="2">
        <v>-17.762944000000001</v>
      </c>
    </row>
    <row r="2029" spans="1:14">
      <c r="A2029" s="2" t="s">
        <v>50</v>
      </c>
      <c r="B2029" s="2" t="s">
        <v>6143</v>
      </c>
      <c r="C2029" s="2" t="s">
        <v>6144</v>
      </c>
      <c r="D2029" s="2" t="s">
        <v>2427</v>
      </c>
      <c r="E2029" s="2" t="s">
        <v>570</v>
      </c>
      <c r="F2029" s="2" t="s">
        <v>129</v>
      </c>
      <c r="G2029" s="2" t="s">
        <v>6097</v>
      </c>
      <c r="H2029" s="2" t="s">
        <v>2422</v>
      </c>
      <c r="I2029" s="2" t="s">
        <v>25</v>
      </c>
      <c r="J2029" s="2" t="s">
        <v>2558</v>
      </c>
      <c r="K2029" s="2" t="s">
        <v>251</v>
      </c>
      <c r="L2029" s="2" t="s">
        <v>2559</v>
      </c>
      <c r="M2029" s="2">
        <v>178.41350299999999</v>
      </c>
      <c r="N2029" s="2">
        <v>-17.738198000000001</v>
      </c>
    </row>
    <row r="2030" spans="1:14">
      <c r="A2030" s="2" t="s">
        <v>50</v>
      </c>
      <c r="B2030" s="2" t="s">
        <v>6145</v>
      </c>
      <c r="C2030" s="2" t="s">
        <v>6146</v>
      </c>
      <c r="D2030" s="2" t="s">
        <v>2427</v>
      </c>
      <c r="E2030" s="2" t="s">
        <v>570</v>
      </c>
      <c r="F2030" s="2" t="s">
        <v>51</v>
      </c>
      <c r="G2030" s="2" t="s">
        <v>4189</v>
      </c>
      <c r="H2030" s="2" t="s">
        <v>2422</v>
      </c>
      <c r="I2030" s="2" t="s">
        <v>25</v>
      </c>
      <c r="J2030" s="2" t="s">
        <v>2558</v>
      </c>
      <c r="K2030" s="2" t="s">
        <v>251</v>
      </c>
      <c r="L2030" s="2" t="s">
        <v>2559</v>
      </c>
      <c r="M2030" s="2">
        <v>178.49389400000001</v>
      </c>
      <c r="N2030" s="2">
        <v>-17.763826000000002</v>
      </c>
    </row>
    <row r="2031" spans="1:14">
      <c r="A2031" s="2" t="s">
        <v>50</v>
      </c>
      <c r="B2031" s="2" t="s">
        <v>6147</v>
      </c>
      <c r="C2031" s="2" t="s">
        <v>6148</v>
      </c>
      <c r="D2031" s="2" t="s">
        <v>2408</v>
      </c>
      <c r="E2031" s="2" t="s">
        <v>570</v>
      </c>
      <c r="F2031" s="2" t="s">
        <v>650</v>
      </c>
      <c r="G2031" s="2" t="s">
        <v>6132</v>
      </c>
      <c r="H2031" s="2" t="s">
        <v>2422</v>
      </c>
      <c r="I2031" s="2" t="s">
        <v>25</v>
      </c>
      <c r="J2031" s="2" t="s">
        <v>2558</v>
      </c>
      <c r="K2031" s="2" t="s">
        <v>251</v>
      </c>
      <c r="L2031" s="2" t="s">
        <v>2559</v>
      </c>
      <c r="M2031" s="2">
        <v>178.350098</v>
      </c>
      <c r="N2031" s="2">
        <v>-17.682309</v>
      </c>
    </row>
    <row r="2032" spans="1:14">
      <c r="A2032" s="2" t="s">
        <v>50</v>
      </c>
      <c r="B2032" s="2" t="s">
        <v>6149</v>
      </c>
      <c r="C2032" s="2" t="s">
        <v>6150</v>
      </c>
      <c r="D2032" s="2" t="s">
        <v>2427</v>
      </c>
      <c r="E2032" s="2" t="s">
        <v>570</v>
      </c>
      <c r="F2032" s="2" t="s">
        <v>650</v>
      </c>
      <c r="G2032" s="2" t="s">
        <v>6132</v>
      </c>
      <c r="H2032" s="2" t="s">
        <v>2422</v>
      </c>
      <c r="I2032" s="2" t="s">
        <v>25</v>
      </c>
      <c r="J2032" s="2" t="s">
        <v>2558</v>
      </c>
      <c r="K2032" s="2" t="s">
        <v>251</v>
      </c>
      <c r="L2032" s="2" t="s">
        <v>2559</v>
      </c>
      <c r="M2032" s="2">
        <v>178.370937</v>
      </c>
      <c r="N2032" s="2">
        <v>-17.696846000000001</v>
      </c>
    </row>
    <row r="2033" spans="1:14">
      <c r="A2033" s="2" t="s">
        <v>50</v>
      </c>
      <c r="B2033" s="2" t="s">
        <v>6149</v>
      </c>
      <c r="C2033" s="2" t="s">
        <v>6151</v>
      </c>
      <c r="D2033" s="2" t="s">
        <v>2408</v>
      </c>
      <c r="E2033" s="2" t="s">
        <v>570</v>
      </c>
      <c r="F2033" s="2" t="s">
        <v>650</v>
      </c>
      <c r="G2033" s="2" t="s">
        <v>6132</v>
      </c>
      <c r="H2033" s="2" t="s">
        <v>2422</v>
      </c>
      <c r="I2033" s="2" t="s">
        <v>25</v>
      </c>
      <c r="J2033" s="2" t="s">
        <v>2558</v>
      </c>
      <c r="K2033" s="2" t="s">
        <v>251</v>
      </c>
      <c r="L2033" s="2" t="s">
        <v>2559</v>
      </c>
      <c r="M2033" s="2">
        <v>178.376563</v>
      </c>
      <c r="N2033" s="2">
        <v>-17.69613</v>
      </c>
    </row>
    <row r="2034" spans="1:14">
      <c r="A2034" s="2" t="s">
        <v>50</v>
      </c>
      <c r="B2034" s="2" t="s">
        <v>134</v>
      </c>
      <c r="C2034" s="2" t="s">
        <v>6152</v>
      </c>
      <c r="D2034" s="2" t="s">
        <v>2408</v>
      </c>
      <c r="E2034" s="2" t="s">
        <v>570</v>
      </c>
      <c r="F2034" s="2" t="s">
        <v>129</v>
      </c>
      <c r="G2034" s="2" t="s">
        <v>6097</v>
      </c>
      <c r="H2034" s="2" t="s">
        <v>2422</v>
      </c>
      <c r="I2034" s="2" t="s">
        <v>25</v>
      </c>
      <c r="J2034" s="2" t="s">
        <v>2558</v>
      </c>
      <c r="K2034" s="2" t="s">
        <v>251</v>
      </c>
      <c r="L2034" s="2" t="s">
        <v>2559</v>
      </c>
      <c r="M2034" s="2">
        <v>178.42444499999999</v>
      </c>
      <c r="N2034" s="2">
        <v>-17.731096000000001</v>
      </c>
    </row>
    <row r="2035" spans="1:14">
      <c r="A2035" s="2" t="s">
        <v>50</v>
      </c>
      <c r="B2035" s="2" t="s">
        <v>135</v>
      </c>
      <c r="C2035" s="2" t="s">
        <v>6153</v>
      </c>
      <c r="D2035" s="2" t="s">
        <v>2408</v>
      </c>
      <c r="E2035" s="2" t="s">
        <v>570</v>
      </c>
      <c r="F2035" s="2" t="s">
        <v>135</v>
      </c>
      <c r="G2035" s="2" t="s">
        <v>6120</v>
      </c>
      <c r="H2035" s="2" t="s">
        <v>2422</v>
      </c>
      <c r="I2035" s="2" t="s">
        <v>25</v>
      </c>
      <c r="J2035" s="2" t="s">
        <v>2558</v>
      </c>
      <c r="K2035" s="2" t="s">
        <v>251</v>
      </c>
      <c r="L2035" s="2" t="s">
        <v>2559</v>
      </c>
      <c r="M2035" s="2">
        <v>178.379617</v>
      </c>
      <c r="N2035" s="2">
        <v>-17.726458999999998</v>
      </c>
    </row>
    <row r="2036" spans="1:14">
      <c r="A2036" s="2" t="s">
        <v>50</v>
      </c>
      <c r="B2036" s="2" t="s">
        <v>136</v>
      </c>
      <c r="C2036" s="2" t="s">
        <v>6154</v>
      </c>
      <c r="D2036" s="2" t="s">
        <v>2408</v>
      </c>
      <c r="E2036" s="2" t="s">
        <v>570</v>
      </c>
      <c r="F2036" s="2" t="s">
        <v>148</v>
      </c>
      <c r="G2036" s="2" t="s">
        <v>5795</v>
      </c>
      <c r="H2036" s="2" t="s">
        <v>2422</v>
      </c>
      <c r="I2036" s="2" t="s">
        <v>25</v>
      </c>
      <c r="J2036" s="2" t="s">
        <v>2558</v>
      </c>
      <c r="K2036" s="2" t="s">
        <v>251</v>
      </c>
      <c r="L2036" s="2" t="s">
        <v>2559</v>
      </c>
      <c r="M2036" s="2">
        <v>178.4024</v>
      </c>
      <c r="N2036" s="2">
        <v>-17.770876000000001</v>
      </c>
    </row>
    <row r="2037" spans="1:14">
      <c r="A2037" s="2" t="s">
        <v>50</v>
      </c>
      <c r="B2037" s="2" t="s">
        <v>6155</v>
      </c>
      <c r="C2037" s="2" t="s">
        <v>6156</v>
      </c>
      <c r="D2037" s="2" t="s">
        <v>2427</v>
      </c>
      <c r="E2037" s="2" t="s">
        <v>570</v>
      </c>
      <c r="F2037" s="2" t="s">
        <v>650</v>
      </c>
      <c r="G2037" s="2" t="s">
        <v>6132</v>
      </c>
      <c r="H2037" s="2" t="s">
        <v>2422</v>
      </c>
      <c r="I2037" s="2" t="s">
        <v>25</v>
      </c>
      <c r="J2037" s="2" t="s">
        <v>2558</v>
      </c>
      <c r="K2037" s="2" t="s">
        <v>251</v>
      </c>
      <c r="L2037" s="2" t="s">
        <v>2559</v>
      </c>
      <c r="M2037" s="2">
        <v>178.344089</v>
      </c>
      <c r="N2037" s="2">
        <v>-17.680743</v>
      </c>
    </row>
    <row r="2038" spans="1:14">
      <c r="A2038" s="2" t="s">
        <v>50</v>
      </c>
      <c r="B2038" s="2" t="s">
        <v>6157</v>
      </c>
      <c r="C2038" s="2" t="s">
        <v>6158</v>
      </c>
      <c r="D2038" s="2" t="s">
        <v>2408</v>
      </c>
      <c r="E2038" s="2" t="s">
        <v>570</v>
      </c>
      <c r="F2038" s="2" t="s">
        <v>129</v>
      </c>
      <c r="G2038" s="2" t="s">
        <v>6097</v>
      </c>
      <c r="H2038" s="2" t="s">
        <v>2422</v>
      </c>
      <c r="I2038" s="2" t="s">
        <v>25</v>
      </c>
      <c r="J2038" s="2" t="s">
        <v>2558</v>
      </c>
      <c r="K2038" s="2" t="s">
        <v>251</v>
      </c>
      <c r="L2038" s="2" t="s">
        <v>2559</v>
      </c>
      <c r="M2038" s="2">
        <v>178.387089</v>
      </c>
      <c r="N2038" s="2">
        <v>-17.732596000000001</v>
      </c>
    </row>
    <row r="2039" spans="1:14">
      <c r="A2039" s="2" t="s">
        <v>50</v>
      </c>
      <c r="B2039" s="2" t="s">
        <v>6159</v>
      </c>
      <c r="C2039" s="2" t="s">
        <v>6160</v>
      </c>
      <c r="D2039" s="2" t="s">
        <v>2427</v>
      </c>
      <c r="E2039" s="2" t="s">
        <v>570</v>
      </c>
      <c r="F2039" s="2" t="s">
        <v>135</v>
      </c>
      <c r="G2039" s="2" t="s">
        <v>6120</v>
      </c>
      <c r="H2039" s="2" t="s">
        <v>2422</v>
      </c>
      <c r="I2039" s="2" t="s">
        <v>25</v>
      </c>
      <c r="J2039" s="2" t="s">
        <v>2558</v>
      </c>
      <c r="K2039" s="2" t="s">
        <v>251</v>
      </c>
      <c r="L2039" s="2" t="s">
        <v>2559</v>
      </c>
      <c r="M2039" s="2">
        <v>178.380145</v>
      </c>
      <c r="N2039" s="2">
        <v>-17.716374999999999</v>
      </c>
    </row>
    <row r="2040" spans="1:14">
      <c r="A2040" s="2" t="s">
        <v>50</v>
      </c>
      <c r="B2040" s="2" t="s">
        <v>6161</v>
      </c>
      <c r="C2040" s="2" t="s">
        <v>6162</v>
      </c>
      <c r="D2040" s="2" t="s">
        <v>2427</v>
      </c>
      <c r="E2040" s="2" t="s">
        <v>570</v>
      </c>
      <c r="F2040" s="2" t="s">
        <v>148</v>
      </c>
      <c r="G2040" s="2" t="s">
        <v>5795</v>
      </c>
      <c r="H2040" s="2" t="s">
        <v>2422</v>
      </c>
      <c r="I2040" s="2" t="s">
        <v>25</v>
      </c>
      <c r="J2040" s="2" t="s">
        <v>2558</v>
      </c>
      <c r="K2040" s="2" t="s">
        <v>251</v>
      </c>
      <c r="L2040" s="2" t="s">
        <v>2559</v>
      </c>
      <c r="M2040" s="2">
        <v>178.41851600000001</v>
      </c>
      <c r="N2040" s="2">
        <v>-17.769997</v>
      </c>
    </row>
    <row r="2041" spans="1:14">
      <c r="A2041" s="2" t="s">
        <v>50</v>
      </c>
      <c r="B2041" s="2" t="s">
        <v>650</v>
      </c>
      <c r="C2041" s="2" t="s">
        <v>6163</v>
      </c>
      <c r="D2041" s="2" t="s">
        <v>2408</v>
      </c>
      <c r="E2041" s="2" t="s">
        <v>570</v>
      </c>
      <c r="F2041" s="2" t="s">
        <v>650</v>
      </c>
      <c r="G2041" s="2" t="s">
        <v>6132</v>
      </c>
      <c r="H2041" s="2" t="s">
        <v>2422</v>
      </c>
      <c r="I2041" s="2" t="s">
        <v>25</v>
      </c>
      <c r="J2041" s="2" t="s">
        <v>2558</v>
      </c>
      <c r="K2041" s="2" t="s">
        <v>251</v>
      </c>
      <c r="L2041" s="2" t="s">
        <v>2559</v>
      </c>
      <c r="M2041" s="2">
        <v>178.36499599999999</v>
      </c>
      <c r="N2041" s="2">
        <v>-17.694118</v>
      </c>
    </row>
    <row r="2042" spans="1:14">
      <c r="A2042" s="2" t="s">
        <v>50</v>
      </c>
      <c r="B2042" s="2" t="s">
        <v>6164</v>
      </c>
      <c r="C2042" s="2" t="s">
        <v>6165</v>
      </c>
      <c r="D2042" s="2" t="s">
        <v>2427</v>
      </c>
      <c r="E2042" s="2" t="s">
        <v>570</v>
      </c>
      <c r="F2042" s="2" t="s">
        <v>650</v>
      </c>
      <c r="G2042" s="2" t="s">
        <v>6132</v>
      </c>
      <c r="H2042" s="2" t="s">
        <v>2422</v>
      </c>
      <c r="I2042" s="2" t="s">
        <v>25</v>
      </c>
      <c r="J2042" s="2" t="s">
        <v>2558</v>
      </c>
      <c r="K2042" s="2" t="s">
        <v>251</v>
      </c>
      <c r="L2042" s="2" t="s">
        <v>2559</v>
      </c>
      <c r="M2042" s="2">
        <v>178.37953400000001</v>
      </c>
      <c r="N2042" s="2">
        <v>-17.721257000000001</v>
      </c>
    </row>
    <row r="2043" spans="1:14">
      <c r="A2043" s="2" t="s">
        <v>50</v>
      </c>
      <c r="B2043" s="2" t="s">
        <v>6166</v>
      </c>
      <c r="C2043" s="2" t="s">
        <v>6167</v>
      </c>
      <c r="D2043" s="2" t="s">
        <v>2427</v>
      </c>
      <c r="E2043" s="2" t="s">
        <v>570</v>
      </c>
      <c r="F2043" s="2" t="s">
        <v>148</v>
      </c>
      <c r="G2043" s="2" t="s">
        <v>5795</v>
      </c>
      <c r="H2043" s="2" t="s">
        <v>2422</v>
      </c>
      <c r="I2043" s="2" t="s">
        <v>25</v>
      </c>
      <c r="J2043" s="2" t="s">
        <v>2558</v>
      </c>
      <c r="K2043" s="2" t="s">
        <v>251</v>
      </c>
      <c r="L2043" s="2" t="s">
        <v>2559</v>
      </c>
      <c r="M2043" s="2">
        <v>178.391752</v>
      </c>
      <c r="N2043" s="2">
        <v>-17.779447000000001</v>
      </c>
    </row>
    <row r="2044" spans="1:14">
      <c r="A2044" s="2" t="s">
        <v>50</v>
      </c>
      <c r="B2044" s="2" t="s">
        <v>6168</v>
      </c>
      <c r="C2044" s="2" t="s">
        <v>6169</v>
      </c>
      <c r="D2044" s="2" t="s">
        <v>2427</v>
      </c>
      <c r="E2044" s="2" t="s">
        <v>570</v>
      </c>
      <c r="F2044" s="2" t="s">
        <v>148</v>
      </c>
      <c r="G2044" s="2" t="s">
        <v>5795</v>
      </c>
      <c r="H2044" s="2" t="s">
        <v>2422</v>
      </c>
      <c r="I2044" s="2" t="s">
        <v>25</v>
      </c>
      <c r="J2044" s="2" t="s">
        <v>2558</v>
      </c>
      <c r="K2044" s="2" t="s">
        <v>251</v>
      </c>
      <c r="L2044" s="2" t="s">
        <v>2559</v>
      </c>
      <c r="M2044" s="2">
        <v>178.39677900000001</v>
      </c>
      <c r="N2044" s="2">
        <v>-17.758528999999999</v>
      </c>
    </row>
    <row r="2045" spans="1:14">
      <c r="A2045" s="2" t="s">
        <v>50</v>
      </c>
      <c r="B2045" s="2" t="s">
        <v>6170</v>
      </c>
      <c r="C2045" s="2" t="s">
        <v>6171</v>
      </c>
      <c r="D2045" s="2" t="s">
        <v>2427</v>
      </c>
      <c r="E2045" s="2" t="s">
        <v>570</v>
      </c>
      <c r="F2045" s="2" t="s">
        <v>135</v>
      </c>
      <c r="G2045" s="2" t="s">
        <v>6120</v>
      </c>
      <c r="H2045" s="2" t="s">
        <v>2422</v>
      </c>
      <c r="I2045" s="2" t="s">
        <v>25</v>
      </c>
      <c r="J2045" s="2" t="s">
        <v>2558</v>
      </c>
      <c r="K2045" s="2" t="s">
        <v>251</v>
      </c>
      <c r="L2045" s="2" t="s">
        <v>2559</v>
      </c>
      <c r="M2045" s="2">
        <v>178.381101</v>
      </c>
      <c r="N2045" s="2">
        <v>-17.717831</v>
      </c>
    </row>
    <row r="2046" spans="1:14">
      <c r="A2046" s="2" t="s">
        <v>50</v>
      </c>
      <c r="B2046" s="2" t="s">
        <v>6172</v>
      </c>
      <c r="C2046" s="2" t="s">
        <v>6173</v>
      </c>
      <c r="D2046" s="2" t="s">
        <v>2427</v>
      </c>
      <c r="E2046" s="2" t="s">
        <v>570</v>
      </c>
      <c r="F2046" s="2" t="s">
        <v>148</v>
      </c>
      <c r="G2046" s="2" t="s">
        <v>5795</v>
      </c>
      <c r="H2046" s="2" t="s">
        <v>2422</v>
      </c>
      <c r="I2046" s="2" t="s">
        <v>25</v>
      </c>
      <c r="J2046" s="2" t="s">
        <v>2558</v>
      </c>
      <c r="K2046" s="2" t="s">
        <v>251</v>
      </c>
      <c r="L2046" s="2" t="s">
        <v>2559</v>
      </c>
      <c r="M2046" s="2">
        <v>178.41725</v>
      </c>
      <c r="N2046" s="2">
        <v>-17.777837999999999</v>
      </c>
    </row>
    <row r="2047" spans="1:14">
      <c r="A2047" s="2" t="s">
        <v>50</v>
      </c>
      <c r="B2047" s="2" t="s">
        <v>6174</v>
      </c>
      <c r="C2047" s="2" t="s">
        <v>6175</v>
      </c>
      <c r="D2047" s="2" t="s">
        <v>2427</v>
      </c>
      <c r="E2047" s="2" t="s">
        <v>570</v>
      </c>
      <c r="F2047" s="2" t="s">
        <v>650</v>
      </c>
      <c r="G2047" s="2" t="s">
        <v>6132</v>
      </c>
      <c r="H2047" s="2" t="s">
        <v>2422</v>
      </c>
      <c r="I2047" s="2" t="s">
        <v>25</v>
      </c>
      <c r="J2047" s="2" t="s">
        <v>2558</v>
      </c>
      <c r="K2047" s="2" t="s">
        <v>251</v>
      </c>
      <c r="L2047" s="2" t="s">
        <v>2559</v>
      </c>
      <c r="M2047" s="2">
        <v>178.383002</v>
      </c>
      <c r="N2047" s="2">
        <v>-17.699133</v>
      </c>
    </row>
    <row r="2048" spans="1:14">
      <c r="A2048" s="2" t="s">
        <v>50</v>
      </c>
      <c r="B2048" s="2" t="s">
        <v>4306</v>
      </c>
      <c r="C2048" s="2" t="s">
        <v>6176</v>
      </c>
      <c r="D2048" s="2" t="s">
        <v>2427</v>
      </c>
      <c r="E2048" s="2" t="s">
        <v>570</v>
      </c>
      <c r="F2048" s="2" t="s">
        <v>650</v>
      </c>
      <c r="G2048" s="2" t="s">
        <v>6132</v>
      </c>
      <c r="H2048" s="2" t="s">
        <v>2422</v>
      </c>
      <c r="I2048" s="2" t="s">
        <v>25</v>
      </c>
      <c r="J2048" s="2" t="s">
        <v>2558</v>
      </c>
      <c r="K2048" s="2" t="s">
        <v>251</v>
      </c>
      <c r="L2048" s="2" t="s">
        <v>2559</v>
      </c>
      <c r="M2048" s="2">
        <v>178.38576800000001</v>
      </c>
      <c r="N2048" s="2">
        <v>-17.701177000000001</v>
      </c>
    </row>
    <row r="2049" spans="1:14">
      <c r="A2049" s="2" t="s">
        <v>50</v>
      </c>
      <c r="B2049" s="2" t="s">
        <v>80</v>
      </c>
      <c r="C2049" s="2" t="s">
        <v>6177</v>
      </c>
      <c r="D2049" s="2" t="s">
        <v>2408</v>
      </c>
      <c r="E2049" s="2" t="s">
        <v>570</v>
      </c>
      <c r="F2049" s="2" t="s">
        <v>650</v>
      </c>
      <c r="G2049" s="2" t="s">
        <v>6132</v>
      </c>
      <c r="H2049" s="2" t="s">
        <v>2422</v>
      </c>
      <c r="I2049" s="2" t="s">
        <v>25</v>
      </c>
      <c r="J2049" s="2" t="s">
        <v>2558</v>
      </c>
      <c r="K2049" s="2" t="s">
        <v>251</v>
      </c>
      <c r="L2049" s="2" t="s">
        <v>2559</v>
      </c>
      <c r="M2049" s="2">
        <v>178.33642900000001</v>
      </c>
      <c r="N2049" s="2">
        <v>-17.684000000000001</v>
      </c>
    </row>
    <row r="2050" spans="1:14">
      <c r="A2050" s="2" t="s">
        <v>50</v>
      </c>
      <c r="B2050" s="2" t="s">
        <v>148</v>
      </c>
      <c r="C2050" s="2" t="s">
        <v>6178</v>
      </c>
      <c r="D2050" s="2" t="s">
        <v>2408</v>
      </c>
      <c r="E2050" s="2" t="s">
        <v>570</v>
      </c>
      <c r="F2050" s="2" t="s">
        <v>148</v>
      </c>
      <c r="G2050" s="2" t="s">
        <v>5795</v>
      </c>
      <c r="H2050" s="2" t="s">
        <v>2422</v>
      </c>
      <c r="I2050" s="2" t="s">
        <v>25</v>
      </c>
      <c r="J2050" s="2" t="s">
        <v>2558</v>
      </c>
      <c r="K2050" s="2" t="s">
        <v>251</v>
      </c>
      <c r="L2050" s="2" t="s">
        <v>2559</v>
      </c>
      <c r="M2050" s="2">
        <v>178.40631500000001</v>
      </c>
      <c r="N2050" s="2">
        <v>-17.762467999999998</v>
      </c>
    </row>
    <row r="2051" spans="1:14">
      <c r="A2051" s="2" t="s">
        <v>50</v>
      </c>
      <c r="B2051" s="2" t="s">
        <v>6179</v>
      </c>
      <c r="C2051" s="2" t="s">
        <v>6180</v>
      </c>
      <c r="D2051" s="2" t="s">
        <v>2408</v>
      </c>
      <c r="E2051" s="2" t="s">
        <v>570</v>
      </c>
      <c r="F2051" s="2" t="s">
        <v>148</v>
      </c>
      <c r="G2051" s="2" t="s">
        <v>5795</v>
      </c>
      <c r="H2051" s="2" t="s">
        <v>2422</v>
      </c>
      <c r="I2051" s="2" t="s">
        <v>25</v>
      </c>
      <c r="J2051" s="2" t="s">
        <v>2558</v>
      </c>
      <c r="K2051" s="2" t="s">
        <v>251</v>
      </c>
      <c r="L2051" s="2" t="s">
        <v>2559</v>
      </c>
      <c r="M2051" s="2">
        <v>178.39541199999999</v>
      </c>
      <c r="N2051" s="2">
        <v>-17.759031</v>
      </c>
    </row>
    <row r="2052" spans="1:14">
      <c r="A2052" s="2" t="s">
        <v>50</v>
      </c>
      <c r="B2052" s="2" t="s">
        <v>6181</v>
      </c>
      <c r="C2052" s="2" t="s">
        <v>6182</v>
      </c>
      <c r="D2052" s="2" t="s">
        <v>2427</v>
      </c>
      <c r="E2052" s="2" t="s">
        <v>570</v>
      </c>
      <c r="F2052" s="2" t="s">
        <v>129</v>
      </c>
      <c r="G2052" s="2" t="s">
        <v>6097</v>
      </c>
      <c r="H2052" s="2" t="s">
        <v>2422</v>
      </c>
      <c r="I2052" s="2" t="s">
        <v>25</v>
      </c>
      <c r="J2052" s="2" t="s">
        <v>2558</v>
      </c>
      <c r="K2052" s="2" t="s">
        <v>251</v>
      </c>
      <c r="L2052" s="2" t="s">
        <v>2559</v>
      </c>
      <c r="M2052" s="2">
        <v>178.42482999999999</v>
      </c>
      <c r="N2052" s="2">
        <v>-17.725906999999999</v>
      </c>
    </row>
    <row r="2053" spans="1:14">
      <c r="A2053" s="2" t="s">
        <v>50</v>
      </c>
      <c r="B2053" s="2" t="s">
        <v>6183</v>
      </c>
      <c r="C2053" s="2" t="s">
        <v>6184</v>
      </c>
      <c r="D2053" s="2" t="s">
        <v>2427</v>
      </c>
      <c r="E2053" s="2" t="s">
        <v>570</v>
      </c>
      <c r="F2053" s="2" t="s">
        <v>135</v>
      </c>
      <c r="G2053" s="2" t="s">
        <v>6120</v>
      </c>
      <c r="H2053" s="2" t="s">
        <v>2422</v>
      </c>
      <c r="I2053" s="2" t="s">
        <v>25</v>
      </c>
      <c r="J2053" s="2" t="s">
        <v>2558</v>
      </c>
      <c r="K2053" s="2" t="s">
        <v>251</v>
      </c>
      <c r="L2053" s="2" t="s">
        <v>2559</v>
      </c>
      <c r="M2053" s="2">
        <v>178.36894699999999</v>
      </c>
      <c r="N2053" s="2">
        <v>-17.705856000000001</v>
      </c>
    </row>
    <row r="2054" spans="1:14">
      <c r="A2054" s="2" t="s">
        <v>50</v>
      </c>
      <c r="B2054" s="2" t="s">
        <v>6185</v>
      </c>
      <c r="C2054" s="2" t="s">
        <v>6186</v>
      </c>
      <c r="D2054" s="2" t="s">
        <v>2427</v>
      </c>
      <c r="E2054" s="2" t="s">
        <v>570</v>
      </c>
      <c r="F2054" s="2" t="s">
        <v>148</v>
      </c>
      <c r="G2054" s="2" t="s">
        <v>5795</v>
      </c>
      <c r="H2054" s="2" t="s">
        <v>2422</v>
      </c>
      <c r="I2054" s="2" t="s">
        <v>25</v>
      </c>
      <c r="J2054" s="2" t="s">
        <v>2558</v>
      </c>
      <c r="K2054" s="2" t="s">
        <v>251</v>
      </c>
      <c r="L2054" s="2" t="s">
        <v>2559</v>
      </c>
      <c r="M2054" s="2">
        <v>178.423351</v>
      </c>
      <c r="N2054" s="2">
        <v>-17.766534</v>
      </c>
    </row>
    <row r="2055" spans="1:14">
      <c r="A2055" s="2" t="s">
        <v>50</v>
      </c>
      <c r="B2055" s="2" t="s">
        <v>6187</v>
      </c>
      <c r="C2055" s="2" t="s">
        <v>6188</v>
      </c>
      <c r="D2055" s="2" t="s">
        <v>2427</v>
      </c>
      <c r="E2055" s="2" t="s">
        <v>570</v>
      </c>
      <c r="F2055" s="2" t="s">
        <v>148</v>
      </c>
      <c r="G2055" s="2" t="s">
        <v>5795</v>
      </c>
      <c r="H2055" s="2" t="s">
        <v>2422</v>
      </c>
      <c r="I2055" s="2" t="s">
        <v>25</v>
      </c>
      <c r="J2055" s="2" t="s">
        <v>2558</v>
      </c>
      <c r="K2055" s="2" t="s">
        <v>251</v>
      </c>
      <c r="L2055" s="2" t="s">
        <v>2559</v>
      </c>
      <c r="M2055" s="2">
        <v>178.42418499999999</v>
      </c>
      <c r="N2055" s="2">
        <v>-17.763027000000001</v>
      </c>
    </row>
    <row r="2056" spans="1:14">
      <c r="A2056" s="2" t="s">
        <v>50</v>
      </c>
      <c r="B2056" s="2" t="s">
        <v>6189</v>
      </c>
      <c r="C2056" s="2" t="s">
        <v>6190</v>
      </c>
      <c r="D2056" s="2" t="s">
        <v>2427</v>
      </c>
      <c r="E2056" s="2" t="s">
        <v>570</v>
      </c>
      <c r="F2056" s="2" t="s">
        <v>148</v>
      </c>
      <c r="G2056" s="2" t="s">
        <v>5795</v>
      </c>
      <c r="H2056" s="2" t="s">
        <v>2422</v>
      </c>
      <c r="I2056" s="2" t="s">
        <v>25</v>
      </c>
      <c r="J2056" s="2" t="s">
        <v>2558</v>
      </c>
      <c r="K2056" s="2" t="s">
        <v>251</v>
      </c>
      <c r="L2056" s="2" t="s">
        <v>2559</v>
      </c>
      <c r="M2056" s="2">
        <v>178.436826</v>
      </c>
      <c r="N2056" s="2">
        <v>-17.781668</v>
      </c>
    </row>
    <row r="2057" spans="1:14">
      <c r="A2057" s="2" t="s">
        <v>50</v>
      </c>
      <c r="B2057" s="2" t="s">
        <v>6191</v>
      </c>
      <c r="C2057" s="2" t="s">
        <v>6192</v>
      </c>
      <c r="D2057" s="2" t="s">
        <v>2427</v>
      </c>
      <c r="E2057" s="2" t="s">
        <v>570</v>
      </c>
      <c r="F2057" s="2" t="s">
        <v>148</v>
      </c>
      <c r="G2057" s="2" t="s">
        <v>5795</v>
      </c>
      <c r="H2057" s="2" t="s">
        <v>2422</v>
      </c>
      <c r="I2057" s="2" t="s">
        <v>25</v>
      </c>
      <c r="J2057" s="2" t="s">
        <v>2558</v>
      </c>
      <c r="K2057" s="2" t="s">
        <v>251</v>
      </c>
      <c r="L2057" s="2" t="s">
        <v>2559</v>
      </c>
      <c r="M2057" s="2">
        <v>178.40364600000001</v>
      </c>
      <c r="N2057" s="2">
        <v>-17.766660999999999</v>
      </c>
    </row>
    <row r="2058" spans="1:14">
      <c r="A2058" s="2" t="s">
        <v>50</v>
      </c>
      <c r="B2058" s="2" t="s">
        <v>3369</v>
      </c>
      <c r="C2058" s="2" t="s">
        <v>6193</v>
      </c>
      <c r="D2058" s="2" t="s">
        <v>2427</v>
      </c>
      <c r="E2058" s="2" t="s">
        <v>570</v>
      </c>
      <c r="F2058" s="2" t="s">
        <v>650</v>
      </c>
      <c r="G2058" s="2" t="s">
        <v>6132</v>
      </c>
      <c r="H2058" s="2" t="s">
        <v>2422</v>
      </c>
      <c r="I2058" s="2" t="s">
        <v>25</v>
      </c>
      <c r="J2058" s="2" t="s">
        <v>2558</v>
      </c>
      <c r="K2058" s="2" t="s">
        <v>251</v>
      </c>
      <c r="L2058" s="2" t="s">
        <v>2559</v>
      </c>
      <c r="M2058" s="2">
        <v>178.39081899999999</v>
      </c>
      <c r="N2058" s="2">
        <v>-17.696777999999998</v>
      </c>
    </row>
    <row r="2059" spans="1:14">
      <c r="A2059" s="2" t="s">
        <v>50</v>
      </c>
      <c r="B2059" s="2" t="s">
        <v>6194</v>
      </c>
      <c r="C2059" s="2" t="s">
        <v>6195</v>
      </c>
      <c r="D2059" s="2" t="s">
        <v>2427</v>
      </c>
      <c r="E2059" s="2" t="s">
        <v>570</v>
      </c>
      <c r="F2059" s="2" t="s">
        <v>129</v>
      </c>
      <c r="G2059" s="2" t="s">
        <v>6097</v>
      </c>
      <c r="H2059" s="2" t="s">
        <v>2422</v>
      </c>
      <c r="I2059" s="2" t="s">
        <v>25</v>
      </c>
      <c r="J2059" s="2" t="s">
        <v>2558</v>
      </c>
      <c r="K2059" s="2" t="s">
        <v>251</v>
      </c>
      <c r="L2059" s="2" t="s">
        <v>2559</v>
      </c>
      <c r="M2059" s="2">
        <v>178.39056099999999</v>
      </c>
      <c r="N2059" s="2">
        <v>-17.734394999999999</v>
      </c>
    </row>
    <row r="2060" spans="1:14">
      <c r="A2060" s="2" t="s">
        <v>50</v>
      </c>
      <c r="B2060" s="2" t="s">
        <v>6196</v>
      </c>
      <c r="C2060" s="2" t="s">
        <v>6197</v>
      </c>
      <c r="D2060" s="2" t="s">
        <v>2427</v>
      </c>
      <c r="E2060" s="2" t="s">
        <v>570</v>
      </c>
      <c r="F2060" s="2" t="s">
        <v>650</v>
      </c>
      <c r="G2060" s="2" t="s">
        <v>6132</v>
      </c>
      <c r="H2060" s="2" t="s">
        <v>2422</v>
      </c>
      <c r="I2060" s="2" t="s">
        <v>25</v>
      </c>
      <c r="J2060" s="2" t="s">
        <v>2558</v>
      </c>
      <c r="K2060" s="2" t="s">
        <v>251</v>
      </c>
      <c r="L2060" s="2" t="s">
        <v>2559</v>
      </c>
      <c r="M2060" s="2">
        <v>178.39287100000001</v>
      </c>
      <c r="N2060" s="2">
        <v>-17.686596999999999</v>
      </c>
    </row>
    <row r="2061" spans="1:14">
      <c r="A2061" s="2" t="s">
        <v>50</v>
      </c>
      <c r="B2061" s="2" t="s">
        <v>6198</v>
      </c>
      <c r="C2061" s="2" t="s">
        <v>6199</v>
      </c>
      <c r="D2061" s="2" t="s">
        <v>2427</v>
      </c>
      <c r="E2061" s="2" t="s">
        <v>570</v>
      </c>
      <c r="F2061" s="2" t="s">
        <v>148</v>
      </c>
      <c r="G2061" s="2" t="s">
        <v>5795</v>
      </c>
      <c r="H2061" s="2" t="s">
        <v>2422</v>
      </c>
      <c r="I2061" s="2" t="s">
        <v>25</v>
      </c>
      <c r="J2061" s="2" t="s">
        <v>2558</v>
      </c>
      <c r="K2061" s="2" t="s">
        <v>251</v>
      </c>
      <c r="L2061" s="2" t="s">
        <v>2559</v>
      </c>
      <c r="M2061" s="2">
        <v>178.43735000000001</v>
      </c>
      <c r="N2061" s="2">
        <v>-17.782980999999999</v>
      </c>
    </row>
    <row r="2062" spans="1:14">
      <c r="A2062" s="2" t="s">
        <v>81</v>
      </c>
      <c r="B2062" s="2" t="s">
        <v>6200</v>
      </c>
      <c r="C2062" s="2" t="s">
        <v>6201</v>
      </c>
      <c r="D2062" s="2" t="s">
        <v>2427</v>
      </c>
      <c r="E2062" s="2" t="s">
        <v>588</v>
      </c>
      <c r="F2062" s="2" t="s">
        <v>81</v>
      </c>
      <c r="G2062" s="2" t="s">
        <v>6202</v>
      </c>
      <c r="H2062" s="2" t="s">
        <v>382</v>
      </c>
      <c r="I2062" s="2" t="s">
        <v>30</v>
      </c>
      <c r="J2062" s="2" t="s">
        <v>2741</v>
      </c>
      <c r="K2062" s="2" t="s">
        <v>371</v>
      </c>
      <c r="L2062" s="2" t="s">
        <v>2664</v>
      </c>
      <c r="M2062" s="2">
        <v>180.14039</v>
      </c>
      <c r="N2062" s="2">
        <v>-16.736297</v>
      </c>
    </row>
    <row r="2063" spans="1:14">
      <c r="A2063" s="2" t="s">
        <v>81</v>
      </c>
      <c r="B2063" s="2" t="s">
        <v>117</v>
      </c>
      <c r="C2063" s="2" t="s">
        <v>6203</v>
      </c>
      <c r="D2063" s="2" t="s">
        <v>2408</v>
      </c>
      <c r="E2063" s="2" t="s">
        <v>588</v>
      </c>
      <c r="F2063" s="2" t="s">
        <v>121</v>
      </c>
      <c r="G2063" s="2" t="s">
        <v>6204</v>
      </c>
      <c r="H2063" s="2" t="s">
        <v>6205</v>
      </c>
      <c r="I2063" s="2" t="s">
        <v>30</v>
      </c>
      <c r="J2063" s="2" t="s">
        <v>2741</v>
      </c>
      <c r="K2063" s="2" t="s">
        <v>371</v>
      </c>
      <c r="L2063" s="2" t="s">
        <v>2664</v>
      </c>
      <c r="M2063" s="2">
        <v>180.25069199999999</v>
      </c>
      <c r="N2063" s="2">
        <v>-16.779081999999999</v>
      </c>
    </row>
    <row r="2064" spans="1:14">
      <c r="A2064" s="2" t="s">
        <v>81</v>
      </c>
      <c r="B2064" s="2" t="s">
        <v>6206</v>
      </c>
      <c r="C2064" s="2" t="s">
        <v>6207</v>
      </c>
      <c r="D2064" s="2" t="s">
        <v>2408</v>
      </c>
      <c r="E2064" s="2" t="s">
        <v>588</v>
      </c>
      <c r="F2064" s="2" t="s">
        <v>121</v>
      </c>
      <c r="G2064" s="2" t="s">
        <v>6204</v>
      </c>
      <c r="H2064" s="2" t="s">
        <v>6205</v>
      </c>
      <c r="I2064" s="2" t="s">
        <v>30</v>
      </c>
      <c r="J2064" s="2" t="s">
        <v>2741</v>
      </c>
      <c r="K2064" s="2" t="s">
        <v>371</v>
      </c>
      <c r="L2064" s="2" t="s">
        <v>2664</v>
      </c>
      <c r="M2064" s="2">
        <v>180.23923400000001</v>
      </c>
      <c r="N2064" s="2">
        <v>-16.792548</v>
      </c>
    </row>
    <row r="2065" spans="1:14">
      <c r="A2065" s="2" t="s">
        <v>81</v>
      </c>
      <c r="B2065" s="2" t="s">
        <v>119</v>
      </c>
      <c r="C2065" s="2" t="s">
        <v>6208</v>
      </c>
      <c r="D2065" s="2" t="s">
        <v>2408</v>
      </c>
      <c r="E2065" s="2" t="s">
        <v>588</v>
      </c>
      <c r="F2065" s="2" t="s">
        <v>81</v>
      </c>
      <c r="G2065" s="2" t="s">
        <v>6202</v>
      </c>
      <c r="H2065" s="2" t="s">
        <v>382</v>
      </c>
      <c r="I2065" s="2" t="s">
        <v>30</v>
      </c>
      <c r="J2065" s="2" t="s">
        <v>2741</v>
      </c>
      <c r="K2065" s="2" t="s">
        <v>371</v>
      </c>
      <c r="L2065" s="2" t="s">
        <v>2664</v>
      </c>
      <c r="M2065" s="2">
        <v>180.12840199999999</v>
      </c>
      <c r="N2065" s="2">
        <v>-16.819972</v>
      </c>
    </row>
    <row r="2066" spans="1:14">
      <c r="A2066" s="2" t="s">
        <v>81</v>
      </c>
      <c r="B2066" s="2" t="s">
        <v>6209</v>
      </c>
      <c r="C2066" s="2" t="s">
        <v>6210</v>
      </c>
      <c r="D2066" s="2" t="s">
        <v>2427</v>
      </c>
      <c r="E2066" s="2" t="s">
        <v>588</v>
      </c>
      <c r="F2066" s="2" t="s">
        <v>81</v>
      </c>
      <c r="G2066" s="2" t="s">
        <v>6202</v>
      </c>
      <c r="H2066" s="2" t="s">
        <v>6205</v>
      </c>
      <c r="I2066" s="2" t="s">
        <v>30</v>
      </c>
      <c r="J2066" s="2" t="s">
        <v>2741</v>
      </c>
      <c r="K2066" s="2" t="s">
        <v>371</v>
      </c>
      <c r="L2066" s="2" t="s">
        <v>2664</v>
      </c>
      <c r="M2066" s="2">
        <v>180.23585499999999</v>
      </c>
      <c r="N2066" s="2">
        <v>-16.750357000000001</v>
      </c>
    </row>
    <row r="2067" spans="1:14">
      <c r="A2067" s="2" t="s">
        <v>81</v>
      </c>
      <c r="B2067" s="2" t="s">
        <v>6211</v>
      </c>
      <c r="C2067" s="2" t="s">
        <v>6212</v>
      </c>
      <c r="D2067" s="2" t="s">
        <v>2408</v>
      </c>
      <c r="E2067" s="2" t="s">
        <v>588</v>
      </c>
      <c r="F2067" s="2" t="s">
        <v>81</v>
      </c>
      <c r="G2067" s="2" t="s">
        <v>6202</v>
      </c>
      <c r="H2067" s="2" t="s">
        <v>382</v>
      </c>
      <c r="I2067" s="2" t="s">
        <v>30</v>
      </c>
      <c r="J2067" s="2" t="s">
        <v>2741</v>
      </c>
      <c r="K2067" s="2" t="s">
        <v>371</v>
      </c>
      <c r="L2067" s="2" t="s">
        <v>2664</v>
      </c>
      <c r="M2067" s="2">
        <v>180.12058099999999</v>
      </c>
      <c r="N2067" s="2">
        <v>-16.873857000000001</v>
      </c>
    </row>
    <row r="2068" spans="1:14">
      <c r="A2068" s="2" t="s">
        <v>81</v>
      </c>
      <c r="B2068" s="2" t="s">
        <v>6213</v>
      </c>
      <c r="C2068" s="2" t="s">
        <v>6214</v>
      </c>
      <c r="D2068" s="2" t="s">
        <v>2427</v>
      </c>
      <c r="E2068" s="2" t="s">
        <v>588</v>
      </c>
      <c r="F2068" s="2" t="s">
        <v>81</v>
      </c>
      <c r="G2068" s="2" t="s">
        <v>6202</v>
      </c>
      <c r="H2068" s="2" t="s">
        <v>382</v>
      </c>
      <c r="I2068" s="2" t="s">
        <v>30</v>
      </c>
      <c r="J2068" s="2" t="s">
        <v>2741</v>
      </c>
      <c r="K2068" s="2" t="s">
        <v>371</v>
      </c>
      <c r="L2068" s="2" t="s">
        <v>2664</v>
      </c>
      <c r="M2068" s="2">
        <v>180.13832199999999</v>
      </c>
      <c r="N2068" s="2">
        <v>-16.745021999999999</v>
      </c>
    </row>
    <row r="2069" spans="1:14">
      <c r="A2069" s="2" t="s">
        <v>81</v>
      </c>
      <c r="B2069" s="2" t="s">
        <v>37</v>
      </c>
      <c r="C2069" s="2" t="s">
        <v>6215</v>
      </c>
      <c r="D2069" s="2" t="s">
        <v>2427</v>
      </c>
      <c r="E2069" s="2" t="s">
        <v>588</v>
      </c>
      <c r="F2069" s="2" t="s">
        <v>81</v>
      </c>
      <c r="G2069" s="2" t="s">
        <v>6202</v>
      </c>
      <c r="H2069" s="2" t="s">
        <v>382</v>
      </c>
      <c r="I2069" s="2" t="s">
        <v>30</v>
      </c>
      <c r="J2069" s="2" t="s">
        <v>2741</v>
      </c>
      <c r="K2069" s="2" t="s">
        <v>371</v>
      </c>
      <c r="L2069" s="2" t="s">
        <v>2664</v>
      </c>
      <c r="M2069" s="2">
        <v>180.140321</v>
      </c>
      <c r="N2069" s="2">
        <v>-16.723631999999998</v>
      </c>
    </row>
    <row r="2070" spans="1:14">
      <c r="A2070" s="2" t="s">
        <v>81</v>
      </c>
      <c r="B2070" s="2" t="s">
        <v>6216</v>
      </c>
      <c r="C2070" s="2" t="s">
        <v>6217</v>
      </c>
      <c r="D2070" s="2" t="s">
        <v>2427</v>
      </c>
      <c r="E2070" s="2" t="s">
        <v>588</v>
      </c>
      <c r="F2070" s="2" t="s">
        <v>81</v>
      </c>
      <c r="G2070" s="2" t="s">
        <v>6202</v>
      </c>
      <c r="H2070" s="2" t="s">
        <v>382</v>
      </c>
      <c r="I2070" s="2" t="s">
        <v>30</v>
      </c>
      <c r="J2070" s="2" t="s">
        <v>2741</v>
      </c>
      <c r="K2070" s="2" t="s">
        <v>371</v>
      </c>
      <c r="L2070" s="2" t="s">
        <v>2664</v>
      </c>
      <c r="M2070" s="2">
        <v>180.11867100000001</v>
      </c>
      <c r="N2070" s="2">
        <v>-16.690294999999999</v>
      </c>
    </row>
    <row r="2071" spans="1:14">
      <c r="A2071" s="2" t="s">
        <v>81</v>
      </c>
      <c r="B2071" s="2" t="s">
        <v>156</v>
      </c>
      <c r="C2071" s="2" t="s">
        <v>6218</v>
      </c>
      <c r="D2071" s="2" t="s">
        <v>2427</v>
      </c>
      <c r="E2071" s="2" t="s">
        <v>588</v>
      </c>
      <c r="F2071" s="2" t="s">
        <v>81</v>
      </c>
      <c r="G2071" s="2" t="s">
        <v>6202</v>
      </c>
      <c r="H2071" s="2" t="s">
        <v>382</v>
      </c>
      <c r="I2071" s="2" t="s">
        <v>30</v>
      </c>
      <c r="J2071" s="2" t="s">
        <v>2741</v>
      </c>
      <c r="K2071" s="2" t="s">
        <v>371</v>
      </c>
      <c r="L2071" s="2" t="s">
        <v>2664</v>
      </c>
      <c r="M2071" s="2">
        <v>180.08782500000001</v>
      </c>
      <c r="N2071" s="2">
        <v>-16.708048999999999</v>
      </c>
    </row>
    <row r="2072" spans="1:14">
      <c r="A2072" s="2" t="s">
        <v>81</v>
      </c>
      <c r="B2072" s="2" t="s">
        <v>5038</v>
      </c>
      <c r="C2072" s="2" t="s">
        <v>6219</v>
      </c>
      <c r="D2072" s="2" t="s">
        <v>2427</v>
      </c>
      <c r="E2072" s="2" t="s">
        <v>588</v>
      </c>
      <c r="F2072" s="2" t="s">
        <v>81</v>
      </c>
      <c r="G2072" s="2" t="s">
        <v>6202</v>
      </c>
      <c r="H2072" s="2" t="s">
        <v>382</v>
      </c>
      <c r="I2072" s="2" t="s">
        <v>30</v>
      </c>
      <c r="J2072" s="2" t="s">
        <v>2741</v>
      </c>
      <c r="K2072" s="2" t="s">
        <v>371</v>
      </c>
      <c r="L2072" s="2" t="s">
        <v>2664</v>
      </c>
      <c r="M2072" s="2">
        <v>180.103859</v>
      </c>
      <c r="N2072" s="2">
        <v>-16.870946</v>
      </c>
    </row>
    <row r="2073" spans="1:14">
      <c r="A2073" s="2" t="s">
        <v>81</v>
      </c>
      <c r="B2073" s="2" t="s">
        <v>6220</v>
      </c>
      <c r="C2073" s="2" t="s">
        <v>6221</v>
      </c>
      <c r="D2073" s="2" t="s">
        <v>2408</v>
      </c>
      <c r="E2073" s="2" t="s">
        <v>588</v>
      </c>
      <c r="F2073" s="2" t="s">
        <v>81</v>
      </c>
      <c r="G2073" s="2" t="s">
        <v>6202</v>
      </c>
      <c r="H2073" s="2" t="s">
        <v>6205</v>
      </c>
      <c r="I2073" s="2" t="s">
        <v>30</v>
      </c>
      <c r="J2073" s="2" t="s">
        <v>2741</v>
      </c>
      <c r="K2073" s="2" t="s">
        <v>371</v>
      </c>
      <c r="L2073" s="2" t="s">
        <v>2664</v>
      </c>
      <c r="M2073" s="2">
        <v>180.22125700000001</v>
      </c>
      <c r="N2073" s="2">
        <v>-16.790513000000001</v>
      </c>
    </row>
    <row r="2074" spans="1:14">
      <c r="A2074" s="2" t="s">
        <v>81</v>
      </c>
      <c r="B2074" s="2" t="s">
        <v>6222</v>
      </c>
      <c r="C2074" s="2" t="s">
        <v>6223</v>
      </c>
      <c r="D2074" s="2" t="s">
        <v>2427</v>
      </c>
      <c r="E2074" s="2" t="s">
        <v>588</v>
      </c>
      <c r="F2074" s="2" t="s">
        <v>81</v>
      </c>
      <c r="G2074" s="2" t="s">
        <v>6202</v>
      </c>
      <c r="H2074" s="2" t="s">
        <v>382</v>
      </c>
      <c r="I2074" s="2" t="s">
        <v>30</v>
      </c>
      <c r="J2074" s="2" t="s">
        <v>2741</v>
      </c>
      <c r="K2074" s="2" t="s">
        <v>371</v>
      </c>
      <c r="L2074" s="2" t="s">
        <v>2664</v>
      </c>
      <c r="M2074" s="2">
        <v>180.09832499999999</v>
      </c>
      <c r="N2074" s="2">
        <v>-16.754235999999999</v>
      </c>
    </row>
    <row r="2075" spans="1:14">
      <c r="A2075" s="2" t="s">
        <v>81</v>
      </c>
      <c r="B2075" s="2" t="s">
        <v>6224</v>
      </c>
      <c r="C2075" s="2" t="s">
        <v>6225</v>
      </c>
      <c r="D2075" s="2" t="s">
        <v>2408</v>
      </c>
      <c r="E2075" s="2" t="s">
        <v>588</v>
      </c>
      <c r="F2075" s="2" t="s">
        <v>81</v>
      </c>
      <c r="G2075" s="2" t="s">
        <v>6202</v>
      </c>
      <c r="H2075" s="2" t="s">
        <v>6205</v>
      </c>
      <c r="I2075" s="2" t="s">
        <v>30</v>
      </c>
      <c r="J2075" s="2" t="s">
        <v>2741</v>
      </c>
      <c r="K2075" s="2" t="s">
        <v>371</v>
      </c>
      <c r="L2075" s="2" t="s">
        <v>2664</v>
      </c>
      <c r="M2075" s="2">
        <v>180.212309</v>
      </c>
      <c r="N2075" s="2">
        <v>-16.770610999999999</v>
      </c>
    </row>
    <row r="2076" spans="1:14">
      <c r="A2076" s="2" t="s">
        <v>81</v>
      </c>
      <c r="B2076" s="2" t="s">
        <v>6226</v>
      </c>
      <c r="C2076" s="2" t="s">
        <v>6227</v>
      </c>
      <c r="D2076" s="2" t="s">
        <v>2408</v>
      </c>
      <c r="E2076" s="2" t="s">
        <v>588</v>
      </c>
      <c r="F2076" s="2" t="s">
        <v>121</v>
      </c>
      <c r="G2076" s="2" t="s">
        <v>6204</v>
      </c>
      <c r="H2076" s="2" t="s">
        <v>6228</v>
      </c>
      <c r="I2076" s="2" t="s">
        <v>30</v>
      </c>
      <c r="J2076" s="2" t="s">
        <v>2741</v>
      </c>
      <c r="K2076" s="2" t="s">
        <v>371</v>
      </c>
      <c r="L2076" s="2" t="s">
        <v>2664</v>
      </c>
      <c r="M2076" s="2">
        <v>180.834542</v>
      </c>
      <c r="N2076" s="2">
        <v>-16.091854000000001</v>
      </c>
    </row>
    <row r="2077" spans="1:14">
      <c r="A2077" s="2" t="s">
        <v>81</v>
      </c>
      <c r="B2077" s="2" t="s">
        <v>134</v>
      </c>
      <c r="C2077" s="2" t="s">
        <v>6229</v>
      </c>
      <c r="D2077" s="2" t="s">
        <v>2408</v>
      </c>
      <c r="E2077" s="2" t="s">
        <v>588</v>
      </c>
      <c r="F2077" s="2" t="s">
        <v>121</v>
      </c>
      <c r="G2077" s="2" t="s">
        <v>6204</v>
      </c>
      <c r="H2077" s="2" t="s">
        <v>121</v>
      </c>
      <c r="I2077" s="2" t="s">
        <v>30</v>
      </c>
      <c r="J2077" s="2" t="s">
        <v>2741</v>
      </c>
      <c r="K2077" s="2" t="s">
        <v>371</v>
      </c>
      <c r="L2077" s="2" t="s">
        <v>2664</v>
      </c>
      <c r="M2077" s="2">
        <v>180.31743700000001</v>
      </c>
      <c r="N2077" s="2">
        <v>-16.743818999999998</v>
      </c>
    </row>
    <row r="2078" spans="1:14">
      <c r="A2078" s="2" t="s">
        <v>81</v>
      </c>
      <c r="B2078" s="2" t="s">
        <v>4971</v>
      </c>
      <c r="C2078" s="2" t="s">
        <v>6230</v>
      </c>
      <c r="D2078" s="2" t="s">
        <v>2408</v>
      </c>
      <c r="E2078" s="2" t="s">
        <v>588</v>
      </c>
      <c r="F2078" s="2" t="s">
        <v>81</v>
      </c>
      <c r="G2078" s="2" t="s">
        <v>6202</v>
      </c>
      <c r="H2078" s="2" t="s">
        <v>382</v>
      </c>
      <c r="I2078" s="2" t="s">
        <v>30</v>
      </c>
      <c r="J2078" s="2" t="s">
        <v>2741</v>
      </c>
      <c r="K2078" s="2" t="s">
        <v>371</v>
      </c>
      <c r="L2078" s="2" t="s">
        <v>2664</v>
      </c>
      <c r="M2078" s="2">
        <v>180.132576</v>
      </c>
      <c r="N2078" s="2">
        <v>-16.697437000000001</v>
      </c>
    </row>
    <row r="2079" spans="1:14">
      <c r="A2079" s="2" t="s">
        <v>81</v>
      </c>
      <c r="B2079" s="2" t="s">
        <v>4766</v>
      </c>
      <c r="C2079" s="2" t="s">
        <v>6231</v>
      </c>
      <c r="D2079" s="2" t="s">
        <v>2427</v>
      </c>
      <c r="E2079" s="2" t="s">
        <v>588</v>
      </c>
      <c r="F2079" s="2" t="s">
        <v>81</v>
      </c>
      <c r="G2079" s="2" t="s">
        <v>6202</v>
      </c>
      <c r="H2079" s="2" t="s">
        <v>382</v>
      </c>
      <c r="I2079" s="2" t="s">
        <v>30</v>
      </c>
      <c r="J2079" s="2" t="s">
        <v>2741</v>
      </c>
      <c r="K2079" s="2" t="s">
        <v>371</v>
      </c>
      <c r="L2079" s="2" t="s">
        <v>2664</v>
      </c>
      <c r="M2079" s="2">
        <v>180.12157300000001</v>
      </c>
      <c r="N2079" s="2">
        <v>-16.822901000000002</v>
      </c>
    </row>
    <row r="2080" spans="1:14">
      <c r="A2080" s="2" t="s">
        <v>81</v>
      </c>
      <c r="B2080" s="2" t="s">
        <v>6232</v>
      </c>
      <c r="C2080" s="2" t="s">
        <v>6233</v>
      </c>
      <c r="D2080" s="2" t="s">
        <v>2427</v>
      </c>
      <c r="E2080" s="2" t="s">
        <v>588</v>
      </c>
      <c r="F2080" s="2" t="s">
        <v>81</v>
      </c>
      <c r="G2080" s="2" t="s">
        <v>6202</v>
      </c>
      <c r="H2080" s="2" t="s">
        <v>382</v>
      </c>
      <c r="I2080" s="2" t="s">
        <v>30</v>
      </c>
      <c r="J2080" s="2" t="s">
        <v>2741</v>
      </c>
      <c r="K2080" s="2" t="s">
        <v>371</v>
      </c>
      <c r="L2080" s="2" t="s">
        <v>2664</v>
      </c>
      <c r="M2080" s="2">
        <v>180.152514</v>
      </c>
      <c r="N2080" s="2">
        <v>-16.769811000000001</v>
      </c>
    </row>
    <row r="2081" spans="1:14">
      <c r="A2081" s="2" t="s">
        <v>81</v>
      </c>
      <c r="B2081" s="2" t="s">
        <v>6234</v>
      </c>
      <c r="C2081" s="2" t="s">
        <v>6235</v>
      </c>
      <c r="D2081" s="2" t="s">
        <v>2427</v>
      </c>
      <c r="E2081" s="2" t="s">
        <v>588</v>
      </c>
      <c r="F2081" s="2" t="s">
        <v>81</v>
      </c>
      <c r="G2081" s="2" t="s">
        <v>6202</v>
      </c>
      <c r="H2081" s="2" t="s">
        <v>6205</v>
      </c>
      <c r="I2081" s="2" t="s">
        <v>30</v>
      </c>
      <c r="J2081" s="2" t="s">
        <v>2741</v>
      </c>
      <c r="K2081" s="2" t="s">
        <v>371</v>
      </c>
      <c r="L2081" s="2" t="s">
        <v>2664</v>
      </c>
      <c r="M2081" s="2">
        <v>180.244946</v>
      </c>
      <c r="N2081" s="2">
        <v>-16.750629</v>
      </c>
    </row>
    <row r="2082" spans="1:14">
      <c r="A2082" s="2" t="s">
        <v>81</v>
      </c>
      <c r="B2082" s="2" t="s">
        <v>2832</v>
      </c>
      <c r="C2082" s="2" t="s">
        <v>6236</v>
      </c>
      <c r="D2082" s="2" t="s">
        <v>2408</v>
      </c>
      <c r="E2082" s="2" t="s">
        <v>588</v>
      </c>
      <c r="F2082" s="2" t="s">
        <v>81</v>
      </c>
      <c r="G2082" s="2" t="s">
        <v>6202</v>
      </c>
      <c r="H2082" s="2" t="s">
        <v>6205</v>
      </c>
      <c r="I2082" s="2" t="s">
        <v>30</v>
      </c>
      <c r="J2082" s="2" t="s">
        <v>2741</v>
      </c>
      <c r="K2082" s="2" t="s">
        <v>371</v>
      </c>
      <c r="L2082" s="2" t="s">
        <v>2664</v>
      </c>
      <c r="M2082" s="2">
        <v>180.207919</v>
      </c>
      <c r="N2082" s="2">
        <v>-16.754178</v>
      </c>
    </row>
    <row r="2083" spans="1:14">
      <c r="A2083" s="2" t="s">
        <v>81</v>
      </c>
      <c r="B2083" s="2" t="s">
        <v>6237</v>
      </c>
      <c r="C2083" s="2" t="s">
        <v>6238</v>
      </c>
      <c r="D2083" s="2" t="s">
        <v>2427</v>
      </c>
      <c r="E2083" s="2" t="s">
        <v>588</v>
      </c>
      <c r="F2083" s="2" t="s">
        <v>121</v>
      </c>
      <c r="G2083" s="2" t="s">
        <v>6204</v>
      </c>
      <c r="H2083" s="2" t="s">
        <v>6205</v>
      </c>
      <c r="I2083" s="2" t="s">
        <v>30</v>
      </c>
      <c r="J2083" s="2" t="s">
        <v>2741</v>
      </c>
      <c r="K2083" s="2" t="s">
        <v>371</v>
      </c>
      <c r="L2083" s="2" t="s">
        <v>2664</v>
      </c>
      <c r="M2083" s="2">
        <v>180.26381599999999</v>
      </c>
      <c r="N2083" s="2">
        <v>-16.760366999999999</v>
      </c>
    </row>
    <row r="2084" spans="1:14">
      <c r="A2084" s="2" t="s">
        <v>81</v>
      </c>
      <c r="B2084" s="2" t="s">
        <v>6239</v>
      </c>
      <c r="C2084" s="2" t="s">
        <v>6240</v>
      </c>
      <c r="D2084" s="2" t="s">
        <v>2427</v>
      </c>
      <c r="E2084" s="2" t="s">
        <v>588</v>
      </c>
      <c r="F2084" s="2" t="s">
        <v>81</v>
      </c>
      <c r="G2084" s="2" t="s">
        <v>6202</v>
      </c>
      <c r="H2084" s="2" t="s">
        <v>382</v>
      </c>
      <c r="I2084" s="2" t="s">
        <v>30</v>
      </c>
      <c r="J2084" s="2" t="s">
        <v>2741</v>
      </c>
      <c r="K2084" s="2" t="s">
        <v>371</v>
      </c>
      <c r="L2084" s="2" t="s">
        <v>2664</v>
      </c>
      <c r="M2084" s="2">
        <v>180.16010499999999</v>
      </c>
      <c r="N2084" s="2">
        <v>-16.772569000000001</v>
      </c>
    </row>
    <row r="2085" spans="1:14">
      <c r="A2085" s="2" t="s">
        <v>81</v>
      </c>
      <c r="B2085" s="2" t="s">
        <v>6241</v>
      </c>
      <c r="C2085" s="2" t="s">
        <v>6242</v>
      </c>
      <c r="D2085" s="2" t="s">
        <v>2408</v>
      </c>
      <c r="E2085" s="2" t="s">
        <v>588</v>
      </c>
      <c r="F2085" s="2" t="s">
        <v>81</v>
      </c>
      <c r="G2085" s="2" t="s">
        <v>6202</v>
      </c>
      <c r="H2085" s="2" t="s">
        <v>382</v>
      </c>
      <c r="I2085" s="2" t="s">
        <v>30</v>
      </c>
      <c r="J2085" s="2" t="s">
        <v>2741</v>
      </c>
      <c r="K2085" s="2" t="s">
        <v>371</v>
      </c>
      <c r="L2085" s="2" t="s">
        <v>2664</v>
      </c>
      <c r="M2085" s="2">
        <v>180.140513</v>
      </c>
      <c r="N2085" s="2">
        <v>-16.760328999999999</v>
      </c>
    </row>
    <row r="2086" spans="1:14">
      <c r="A2086" s="2" t="s">
        <v>81</v>
      </c>
      <c r="B2086" s="2" t="s">
        <v>6243</v>
      </c>
      <c r="C2086" s="2" t="s">
        <v>6244</v>
      </c>
      <c r="D2086" s="2" t="s">
        <v>2427</v>
      </c>
      <c r="E2086" s="2" t="s">
        <v>588</v>
      </c>
      <c r="F2086" s="2" t="s">
        <v>81</v>
      </c>
      <c r="G2086" s="2" t="s">
        <v>6202</v>
      </c>
      <c r="H2086" s="2" t="s">
        <v>382</v>
      </c>
      <c r="I2086" s="2" t="s">
        <v>30</v>
      </c>
      <c r="J2086" s="2" t="s">
        <v>2741</v>
      </c>
      <c r="K2086" s="2" t="s">
        <v>371</v>
      </c>
      <c r="L2086" s="2" t="s">
        <v>2664</v>
      </c>
      <c r="M2086" s="2">
        <v>180.112684</v>
      </c>
      <c r="N2086" s="2">
        <v>-16.747366</v>
      </c>
    </row>
    <row r="2087" spans="1:14">
      <c r="A2087" s="2" t="s">
        <v>81</v>
      </c>
      <c r="B2087" s="2" t="s">
        <v>168</v>
      </c>
      <c r="C2087" s="2" t="s">
        <v>6245</v>
      </c>
      <c r="D2087" s="2" t="s">
        <v>2427</v>
      </c>
      <c r="E2087" s="2" t="s">
        <v>588</v>
      </c>
      <c r="F2087" s="2" t="s">
        <v>81</v>
      </c>
      <c r="G2087" s="2" t="s">
        <v>6202</v>
      </c>
      <c r="H2087" s="2" t="s">
        <v>6205</v>
      </c>
      <c r="I2087" s="2" t="s">
        <v>30</v>
      </c>
      <c r="J2087" s="2" t="s">
        <v>2741</v>
      </c>
      <c r="K2087" s="2" t="s">
        <v>371</v>
      </c>
      <c r="L2087" s="2" t="s">
        <v>2664</v>
      </c>
      <c r="M2087" s="2">
        <v>180.20237</v>
      </c>
      <c r="N2087" s="2">
        <v>-16.786125999999999</v>
      </c>
    </row>
    <row r="2088" spans="1:14">
      <c r="A2088" s="2" t="s">
        <v>81</v>
      </c>
      <c r="B2088" s="2" t="s">
        <v>6246</v>
      </c>
      <c r="C2088" s="2" t="s">
        <v>6247</v>
      </c>
      <c r="D2088" s="2" t="s">
        <v>2427</v>
      </c>
      <c r="E2088" s="2" t="s">
        <v>588</v>
      </c>
      <c r="F2088" s="2" t="s">
        <v>81</v>
      </c>
      <c r="G2088" s="2" t="s">
        <v>6202</v>
      </c>
      <c r="H2088" s="2" t="s">
        <v>382</v>
      </c>
      <c r="I2088" s="2" t="s">
        <v>30</v>
      </c>
      <c r="J2088" s="2" t="s">
        <v>2741</v>
      </c>
      <c r="K2088" s="2" t="s">
        <v>371</v>
      </c>
      <c r="L2088" s="2" t="s">
        <v>2664</v>
      </c>
      <c r="M2088" s="2">
        <v>180.12198599999999</v>
      </c>
      <c r="N2088" s="2">
        <v>-16.691400999999999</v>
      </c>
    </row>
    <row r="2089" spans="1:14">
      <c r="A2089" s="2" t="s">
        <v>81</v>
      </c>
      <c r="B2089" s="2" t="s">
        <v>3866</v>
      </c>
      <c r="C2089" s="2" t="s">
        <v>6248</v>
      </c>
      <c r="D2089" s="2" t="s">
        <v>2408</v>
      </c>
      <c r="E2089" s="2" t="s">
        <v>588</v>
      </c>
      <c r="F2089" s="2" t="s">
        <v>121</v>
      </c>
      <c r="G2089" s="2" t="s">
        <v>6204</v>
      </c>
      <c r="H2089" s="2" t="s">
        <v>6205</v>
      </c>
      <c r="I2089" s="2" t="s">
        <v>30</v>
      </c>
      <c r="J2089" s="2" t="s">
        <v>2741</v>
      </c>
      <c r="K2089" s="2" t="s">
        <v>371</v>
      </c>
      <c r="L2089" s="2" t="s">
        <v>2664</v>
      </c>
      <c r="M2089" s="2">
        <v>180.24979999999999</v>
      </c>
      <c r="N2089" s="2">
        <v>-16.759115999999999</v>
      </c>
    </row>
    <row r="2090" spans="1:14">
      <c r="A2090" s="2" t="s">
        <v>81</v>
      </c>
      <c r="B2090" s="2" t="s">
        <v>6249</v>
      </c>
      <c r="C2090" s="2" t="s">
        <v>6250</v>
      </c>
      <c r="D2090" s="2" t="s">
        <v>2427</v>
      </c>
      <c r="E2090" s="2" t="s">
        <v>588</v>
      </c>
      <c r="F2090" s="2" t="s">
        <v>81</v>
      </c>
      <c r="G2090" s="2" t="s">
        <v>6202</v>
      </c>
      <c r="H2090" s="2" t="s">
        <v>382</v>
      </c>
      <c r="I2090" s="2" t="s">
        <v>30</v>
      </c>
      <c r="J2090" s="2" t="s">
        <v>2741</v>
      </c>
      <c r="K2090" s="2" t="s">
        <v>371</v>
      </c>
      <c r="L2090" s="2" t="s">
        <v>2664</v>
      </c>
      <c r="M2090" s="2">
        <v>180.10632000000001</v>
      </c>
      <c r="N2090" s="2">
        <v>-16.696259999999999</v>
      </c>
    </row>
    <row r="2091" spans="1:14">
      <c r="A2091" s="2" t="s">
        <v>81</v>
      </c>
      <c r="B2091" s="2" t="s">
        <v>6251</v>
      </c>
      <c r="C2091" s="2" t="s">
        <v>6252</v>
      </c>
      <c r="D2091" s="2" t="s">
        <v>2427</v>
      </c>
      <c r="E2091" s="2" t="s">
        <v>588</v>
      </c>
      <c r="F2091" s="2" t="s">
        <v>81</v>
      </c>
      <c r="G2091" s="2" t="s">
        <v>6202</v>
      </c>
      <c r="H2091" s="2" t="s">
        <v>6205</v>
      </c>
      <c r="I2091" s="2" t="s">
        <v>30</v>
      </c>
      <c r="J2091" s="2" t="s">
        <v>2741</v>
      </c>
      <c r="K2091" s="2" t="s">
        <v>371</v>
      </c>
      <c r="L2091" s="2" t="s">
        <v>2664</v>
      </c>
      <c r="M2091" s="2">
        <v>180.25088500000001</v>
      </c>
      <c r="N2091" s="2">
        <v>-16.753344999999999</v>
      </c>
    </row>
    <row r="2092" spans="1:14">
      <c r="A2092" s="2" t="s">
        <v>81</v>
      </c>
      <c r="B2092" s="2" t="s">
        <v>6253</v>
      </c>
      <c r="C2092" s="2" t="s">
        <v>6254</v>
      </c>
      <c r="D2092" s="2" t="s">
        <v>2427</v>
      </c>
      <c r="E2092" s="2" t="s">
        <v>588</v>
      </c>
      <c r="F2092" s="2" t="s">
        <v>81</v>
      </c>
      <c r="G2092" s="2" t="s">
        <v>6202</v>
      </c>
      <c r="H2092" s="2" t="s">
        <v>382</v>
      </c>
      <c r="I2092" s="2" t="s">
        <v>30</v>
      </c>
      <c r="J2092" s="2" t="s">
        <v>2741</v>
      </c>
      <c r="K2092" s="2" t="s">
        <v>371</v>
      </c>
      <c r="L2092" s="2" t="s">
        <v>2664</v>
      </c>
      <c r="M2092" s="2">
        <v>180.13727399999999</v>
      </c>
      <c r="N2092" s="2">
        <v>-16.713100000000001</v>
      </c>
    </row>
    <row r="2093" spans="1:14">
      <c r="A2093" s="2" t="s">
        <v>81</v>
      </c>
      <c r="B2093" s="2" t="s">
        <v>6255</v>
      </c>
      <c r="C2093" s="2" t="s">
        <v>6256</v>
      </c>
      <c r="D2093" s="2" t="s">
        <v>2427</v>
      </c>
      <c r="E2093" s="2" t="s">
        <v>588</v>
      </c>
      <c r="F2093" s="2" t="s">
        <v>81</v>
      </c>
      <c r="G2093" s="2" t="s">
        <v>6202</v>
      </c>
      <c r="H2093" s="2" t="s">
        <v>6205</v>
      </c>
      <c r="I2093" s="2" t="s">
        <v>30</v>
      </c>
      <c r="J2093" s="2" t="s">
        <v>2741</v>
      </c>
      <c r="K2093" s="2" t="s">
        <v>371</v>
      </c>
      <c r="L2093" s="2" t="s">
        <v>2664</v>
      </c>
      <c r="M2093" s="2">
        <v>180.21969200000001</v>
      </c>
      <c r="N2093" s="2">
        <v>-16.767064000000001</v>
      </c>
    </row>
    <row r="2094" spans="1:14">
      <c r="A2094" s="2" t="s">
        <v>81</v>
      </c>
      <c r="B2094" s="2" t="s">
        <v>6257</v>
      </c>
      <c r="C2094" s="2" t="s">
        <v>6258</v>
      </c>
      <c r="D2094" s="2" t="s">
        <v>2427</v>
      </c>
      <c r="E2094" s="2" t="s">
        <v>588</v>
      </c>
      <c r="F2094" s="2" t="s">
        <v>121</v>
      </c>
      <c r="G2094" s="2" t="s">
        <v>6204</v>
      </c>
      <c r="H2094" s="2" t="s">
        <v>6205</v>
      </c>
      <c r="I2094" s="2" t="s">
        <v>30</v>
      </c>
      <c r="J2094" s="2" t="s">
        <v>2741</v>
      </c>
      <c r="K2094" s="2" t="s">
        <v>371</v>
      </c>
      <c r="L2094" s="2" t="s">
        <v>2664</v>
      </c>
      <c r="M2094" s="2">
        <v>180.273627</v>
      </c>
      <c r="N2094" s="2">
        <v>-16.756205000000001</v>
      </c>
    </row>
    <row r="2095" spans="1:14">
      <c r="A2095" s="2" t="s">
        <v>81</v>
      </c>
      <c r="B2095" s="2" t="s">
        <v>6259</v>
      </c>
      <c r="C2095" s="2" t="s">
        <v>6260</v>
      </c>
      <c r="D2095" s="2" t="s">
        <v>2427</v>
      </c>
      <c r="E2095" s="2" t="s">
        <v>588</v>
      </c>
      <c r="F2095" s="2" t="s">
        <v>81</v>
      </c>
      <c r="G2095" s="2" t="s">
        <v>6202</v>
      </c>
      <c r="H2095" s="2" t="s">
        <v>382</v>
      </c>
      <c r="I2095" s="2" t="s">
        <v>30</v>
      </c>
      <c r="J2095" s="2" t="s">
        <v>2741</v>
      </c>
      <c r="K2095" s="2" t="s">
        <v>371</v>
      </c>
      <c r="L2095" s="2" t="s">
        <v>2664</v>
      </c>
      <c r="M2095" s="2">
        <v>180.13739799999999</v>
      </c>
      <c r="N2095" s="2">
        <v>-16.711213000000001</v>
      </c>
    </row>
    <row r="2096" spans="1:14">
      <c r="A2096" s="2" t="s">
        <v>81</v>
      </c>
      <c r="B2096" s="2" t="s">
        <v>6261</v>
      </c>
      <c r="C2096" s="2" t="s">
        <v>6262</v>
      </c>
      <c r="D2096" s="2" t="s">
        <v>2408</v>
      </c>
      <c r="E2096" s="2" t="s">
        <v>588</v>
      </c>
      <c r="F2096" s="2" t="s">
        <v>81</v>
      </c>
      <c r="G2096" s="2" t="s">
        <v>6202</v>
      </c>
      <c r="H2096" s="2" t="s">
        <v>382</v>
      </c>
      <c r="I2096" s="2" t="s">
        <v>30</v>
      </c>
      <c r="J2096" s="2" t="s">
        <v>2741</v>
      </c>
      <c r="K2096" s="2" t="s">
        <v>371</v>
      </c>
      <c r="L2096" s="2" t="s">
        <v>2664</v>
      </c>
      <c r="M2096" s="2">
        <v>180.13315900000001</v>
      </c>
      <c r="N2096" s="2">
        <v>-16.816991000000002</v>
      </c>
    </row>
    <row r="2097" spans="1:14">
      <c r="A2097" s="2" t="s">
        <v>81</v>
      </c>
      <c r="B2097" s="2" t="s">
        <v>2880</v>
      </c>
      <c r="C2097" s="2" t="s">
        <v>6263</v>
      </c>
      <c r="D2097" s="2" t="s">
        <v>2427</v>
      </c>
      <c r="E2097" s="2" t="s">
        <v>588</v>
      </c>
      <c r="F2097" s="2" t="s">
        <v>81</v>
      </c>
      <c r="G2097" s="2" t="s">
        <v>6202</v>
      </c>
      <c r="H2097" s="2" t="s">
        <v>382</v>
      </c>
      <c r="I2097" s="2" t="s">
        <v>30</v>
      </c>
      <c r="J2097" s="2" t="s">
        <v>2741</v>
      </c>
      <c r="K2097" s="2" t="s">
        <v>371</v>
      </c>
      <c r="L2097" s="2" t="s">
        <v>2664</v>
      </c>
      <c r="M2097" s="2">
        <v>180.13702699999999</v>
      </c>
      <c r="N2097" s="2">
        <v>-16.738799</v>
      </c>
    </row>
    <row r="2098" spans="1:14">
      <c r="A2098" s="2" t="s">
        <v>81</v>
      </c>
      <c r="B2098" s="2" t="s">
        <v>6264</v>
      </c>
      <c r="C2098" s="2" t="s">
        <v>6265</v>
      </c>
      <c r="D2098" s="2" t="s">
        <v>2427</v>
      </c>
      <c r="E2098" s="2" t="s">
        <v>588</v>
      </c>
      <c r="F2098" s="2" t="s">
        <v>121</v>
      </c>
      <c r="G2098" s="2" t="s">
        <v>6204</v>
      </c>
      <c r="H2098" s="2" t="s">
        <v>6205</v>
      </c>
      <c r="I2098" s="2" t="s">
        <v>30</v>
      </c>
      <c r="J2098" s="2" t="s">
        <v>2741</v>
      </c>
      <c r="K2098" s="2" t="s">
        <v>371</v>
      </c>
      <c r="L2098" s="2" t="s">
        <v>2664</v>
      </c>
      <c r="M2098" s="2">
        <v>180.276071</v>
      </c>
      <c r="N2098" s="2">
        <v>-16.77411</v>
      </c>
    </row>
    <row r="2099" spans="1:14">
      <c r="A2099" s="2" t="s">
        <v>81</v>
      </c>
      <c r="B2099" s="2" t="s">
        <v>6264</v>
      </c>
      <c r="C2099" s="2" t="s">
        <v>6266</v>
      </c>
      <c r="D2099" s="2" t="s">
        <v>2427</v>
      </c>
      <c r="E2099" s="2" t="s">
        <v>588</v>
      </c>
      <c r="F2099" s="2" t="s">
        <v>81</v>
      </c>
      <c r="G2099" s="2" t="s">
        <v>6202</v>
      </c>
      <c r="H2099" s="2" t="s">
        <v>382</v>
      </c>
      <c r="I2099" s="2" t="s">
        <v>30</v>
      </c>
      <c r="J2099" s="2" t="s">
        <v>2741</v>
      </c>
      <c r="K2099" s="2" t="s">
        <v>371</v>
      </c>
      <c r="L2099" s="2" t="s">
        <v>2664</v>
      </c>
      <c r="M2099" s="2">
        <v>180.13264699999999</v>
      </c>
      <c r="N2099" s="2">
        <v>-16.702686</v>
      </c>
    </row>
    <row r="2100" spans="1:14">
      <c r="A2100" s="2" t="s">
        <v>81</v>
      </c>
      <c r="B2100" s="2" t="s">
        <v>6267</v>
      </c>
      <c r="C2100" s="2" t="s">
        <v>6268</v>
      </c>
      <c r="D2100" s="2" t="s">
        <v>2427</v>
      </c>
      <c r="E2100" s="2" t="s">
        <v>588</v>
      </c>
      <c r="F2100" s="2" t="s">
        <v>81</v>
      </c>
      <c r="G2100" s="2" t="s">
        <v>6202</v>
      </c>
      <c r="H2100" s="2" t="s">
        <v>382</v>
      </c>
      <c r="I2100" s="2" t="s">
        <v>30</v>
      </c>
      <c r="J2100" s="2" t="s">
        <v>2741</v>
      </c>
      <c r="K2100" s="2" t="s">
        <v>371</v>
      </c>
      <c r="L2100" s="2" t="s">
        <v>2664</v>
      </c>
      <c r="M2100" s="2">
        <v>180.140387</v>
      </c>
      <c r="N2100" s="2">
        <v>-16.739270999999999</v>
      </c>
    </row>
    <row r="2101" spans="1:14">
      <c r="A2101" s="2" t="s">
        <v>81</v>
      </c>
      <c r="B2101" s="2" t="s">
        <v>6267</v>
      </c>
      <c r="C2101" s="2" t="s">
        <v>6269</v>
      </c>
      <c r="D2101" s="2" t="s">
        <v>2427</v>
      </c>
      <c r="E2101" s="2" t="s">
        <v>588</v>
      </c>
      <c r="F2101" s="2" t="s">
        <v>81</v>
      </c>
      <c r="G2101" s="2" t="s">
        <v>6202</v>
      </c>
      <c r="H2101" s="2" t="s">
        <v>382</v>
      </c>
      <c r="I2101" s="2" t="s">
        <v>30</v>
      </c>
      <c r="J2101" s="2" t="s">
        <v>2741</v>
      </c>
      <c r="K2101" s="2" t="s">
        <v>371</v>
      </c>
      <c r="L2101" s="2" t="s">
        <v>2664</v>
      </c>
      <c r="M2101" s="2">
        <v>180.14684099999999</v>
      </c>
      <c r="N2101" s="2">
        <v>-16.798649999999999</v>
      </c>
    </row>
    <row r="2102" spans="1:14">
      <c r="A2102" s="2" t="s">
        <v>81</v>
      </c>
      <c r="B2102" s="2" t="s">
        <v>6270</v>
      </c>
      <c r="C2102" s="2" t="s">
        <v>6271</v>
      </c>
      <c r="D2102" s="2" t="s">
        <v>2427</v>
      </c>
      <c r="E2102" s="2" t="s">
        <v>588</v>
      </c>
      <c r="F2102" s="2" t="s">
        <v>81</v>
      </c>
      <c r="G2102" s="2" t="s">
        <v>6202</v>
      </c>
      <c r="H2102" s="2" t="s">
        <v>382</v>
      </c>
      <c r="I2102" s="2" t="s">
        <v>30</v>
      </c>
      <c r="J2102" s="2" t="s">
        <v>2741</v>
      </c>
      <c r="K2102" s="2" t="s">
        <v>371</v>
      </c>
      <c r="L2102" s="2" t="s">
        <v>2664</v>
      </c>
      <c r="M2102" s="2">
        <v>180.13773800000001</v>
      </c>
      <c r="N2102" s="2">
        <v>-16.749086999999999</v>
      </c>
    </row>
    <row r="2103" spans="1:14">
      <c r="A2103" s="2" t="s">
        <v>81</v>
      </c>
      <c r="B2103" s="2" t="s">
        <v>6272</v>
      </c>
      <c r="C2103" s="2" t="s">
        <v>6273</v>
      </c>
      <c r="D2103" s="2" t="s">
        <v>2427</v>
      </c>
      <c r="E2103" s="2" t="s">
        <v>588</v>
      </c>
      <c r="F2103" s="2" t="s">
        <v>81</v>
      </c>
      <c r="G2103" s="2" t="s">
        <v>6202</v>
      </c>
      <c r="H2103" s="2" t="s">
        <v>382</v>
      </c>
      <c r="I2103" s="2" t="s">
        <v>30</v>
      </c>
      <c r="J2103" s="2" t="s">
        <v>2741</v>
      </c>
      <c r="K2103" s="2" t="s">
        <v>371</v>
      </c>
      <c r="L2103" s="2" t="s">
        <v>2664</v>
      </c>
      <c r="M2103" s="2">
        <v>180.16743700000001</v>
      </c>
      <c r="N2103" s="2">
        <v>-16.776602</v>
      </c>
    </row>
    <row r="2104" spans="1:14">
      <c r="A2104" s="2" t="s">
        <v>81</v>
      </c>
      <c r="B2104" s="2" t="s">
        <v>6274</v>
      </c>
      <c r="C2104" s="2" t="s">
        <v>6275</v>
      </c>
      <c r="D2104" s="2" t="s">
        <v>2427</v>
      </c>
      <c r="E2104" s="2" t="s">
        <v>588</v>
      </c>
      <c r="F2104" s="2" t="s">
        <v>81</v>
      </c>
      <c r="G2104" s="2" t="s">
        <v>6202</v>
      </c>
      <c r="H2104" s="2" t="s">
        <v>382</v>
      </c>
      <c r="I2104" s="2" t="s">
        <v>30</v>
      </c>
      <c r="J2104" s="2" t="s">
        <v>2741</v>
      </c>
      <c r="K2104" s="2" t="s">
        <v>371</v>
      </c>
      <c r="L2104" s="2" t="s">
        <v>2664</v>
      </c>
      <c r="M2104" s="2">
        <v>180.138542</v>
      </c>
      <c r="N2104" s="2">
        <v>-16.741574</v>
      </c>
    </row>
    <row r="2105" spans="1:14">
      <c r="A2105" s="2" t="s">
        <v>81</v>
      </c>
      <c r="B2105" s="2" t="s">
        <v>195</v>
      </c>
      <c r="C2105" s="2" t="s">
        <v>6276</v>
      </c>
      <c r="D2105" s="2" t="s">
        <v>2427</v>
      </c>
      <c r="E2105" s="2" t="s">
        <v>588</v>
      </c>
      <c r="F2105" s="2" t="s">
        <v>81</v>
      </c>
      <c r="G2105" s="2" t="s">
        <v>6202</v>
      </c>
      <c r="H2105" s="2" t="s">
        <v>382</v>
      </c>
      <c r="I2105" s="2" t="s">
        <v>30</v>
      </c>
      <c r="J2105" s="2" t="s">
        <v>2741</v>
      </c>
      <c r="K2105" s="2" t="s">
        <v>371</v>
      </c>
      <c r="L2105" s="2" t="s">
        <v>2664</v>
      </c>
      <c r="M2105" s="2">
        <v>180.14197300000001</v>
      </c>
      <c r="N2105" s="2">
        <v>-16.803453000000001</v>
      </c>
    </row>
    <row r="2106" spans="1:14">
      <c r="A2106" s="2" t="s">
        <v>81</v>
      </c>
      <c r="B2106" s="2" t="s">
        <v>6277</v>
      </c>
      <c r="C2106" s="2" t="s">
        <v>6278</v>
      </c>
      <c r="D2106" s="2" t="s">
        <v>2427</v>
      </c>
      <c r="E2106" s="2" t="s">
        <v>588</v>
      </c>
      <c r="F2106" s="2" t="s">
        <v>81</v>
      </c>
      <c r="G2106" s="2" t="s">
        <v>6202</v>
      </c>
      <c r="H2106" s="2" t="s">
        <v>6205</v>
      </c>
      <c r="I2106" s="2" t="s">
        <v>30</v>
      </c>
      <c r="J2106" s="2" t="s">
        <v>2741</v>
      </c>
      <c r="K2106" s="2" t="s">
        <v>371</v>
      </c>
      <c r="L2106" s="2" t="s">
        <v>2664</v>
      </c>
      <c r="M2106" s="2">
        <v>180.22509400000001</v>
      </c>
      <c r="N2106" s="2">
        <v>-16.766507000000001</v>
      </c>
    </row>
    <row r="2107" spans="1:14">
      <c r="A2107" s="2" t="s">
        <v>81</v>
      </c>
      <c r="B2107" s="2" t="s">
        <v>3264</v>
      </c>
      <c r="C2107" s="2" t="s">
        <v>6279</v>
      </c>
      <c r="D2107" s="2" t="s">
        <v>2408</v>
      </c>
      <c r="E2107" s="2" t="s">
        <v>588</v>
      </c>
      <c r="F2107" s="2" t="s">
        <v>81</v>
      </c>
      <c r="G2107" s="2" t="s">
        <v>6202</v>
      </c>
      <c r="H2107" s="2" t="s">
        <v>382</v>
      </c>
      <c r="I2107" s="2" t="s">
        <v>30</v>
      </c>
      <c r="J2107" s="2" t="s">
        <v>2741</v>
      </c>
      <c r="K2107" s="2" t="s">
        <v>371</v>
      </c>
      <c r="L2107" s="2" t="s">
        <v>2664</v>
      </c>
      <c r="M2107" s="2">
        <v>180.140288</v>
      </c>
      <c r="N2107" s="2">
        <v>-16.813509</v>
      </c>
    </row>
    <row r="2108" spans="1:14">
      <c r="A2108" s="2" t="s">
        <v>81</v>
      </c>
      <c r="B2108" s="2" t="s">
        <v>6280</v>
      </c>
      <c r="C2108" s="2" t="s">
        <v>6281</v>
      </c>
      <c r="D2108" s="2" t="s">
        <v>2427</v>
      </c>
      <c r="E2108" s="2" t="s">
        <v>588</v>
      </c>
      <c r="F2108" s="2" t="s">
        <v>81</v>
      </c>
      <c r="G2108" s="2" t="s">
        <v>6202</v>
      </c>
      <c r="H2108" s="2" t="s">
        <v>382</v>
      </c>
      <c r="I2108" s="2" t="s">
        <v>30</v>
      </c>
      <c r="J2108" s="2" t="s">
        <v>2741</v>
      </c>
      <c r="K2108" s="2" t="s">
        <v>371</v>
      </c>
      <c r="L2108" s="2" t="s">
        <v>2664</v>
      </c>
      <c r="M2108" s="2">
        <v>180.137823</v>
      </c>
      <c r="N2108" s="2">
        <v>-16.716804</v>
      </c>
    </row>
    <row r="2109" spans="1:14">
      <c r="A2109" s="2" t="s">
        <v>81</v>
      </c>
      <c r="B2109" s="2" t="s">
        <v>2302</v>
      </c>
      <c r="C2109" s="2" t="s">
        <v>6282</v>
      </c>
      <c r="D2109" s="2" t="s">
        <v>2408</v>
      </c>
      <c r="E2109" s="2" t="s">
        <v>588</v>
      </c>
      <c r="F2109" s="2" t="s">
        <v>121</v>
      </c>
      <c r="G2109" s="2" t="s">
        <v>6204</v>
      </c>
      <c r="H2109" s="2" t="s">
        <v>2302</v>
      </c>
      <c r="I2109" s="2" t="s">
        <v>30</v>
      </c>
      <c r="J2109" s="2" t="s">
        <v>2741</v>
      </c>
      <c r="K2109" s="2" t="s">
        <v>371</v>
      </c>
      <c r="L2109" s="2" t="s">
        <v>2664</v>
      </c>
      <c r="M2109" s="2">
        <v>180.30812599999999</v>
      </c>
      <c r="N2109" s="2">
        <v>-16.501867000000001</v>
      </c>
    </row>
    <row r="2110" spans="1:14">
      <c r="A2110" s="2" t="s">
        <v>41</v>
      </c>
      <c r="B2110" s="2" t="s">
        <v>6283</v>
      </c>
      <c r="C2110" s="2" t="s">
        <v>6284</v>
      </c>
      <c r="D2110" s="2" t="s">
        <v>2427</v>
      </c>
      <c r="E2110" s="2" t="s">
        <v>547</v>
      </c>
      <c r="F2110" s="2" t="s">
        <v>41</v>
      </c>
      <c r="G2110" s="2" t="s">
        <v>6285</v>
      </c>
      <c r="H2110" s="2" t="s">
        <v>2422</v>
      </c>
      <c r="I2110" s="2" t="s">
        <v>22</v>
      </c>
      <c r="J2110" s="2" t="s">
        <v>4461</v>
      </c>
      <c r="K2110" s="2" t="s">
        <v>251</v>
      </c>
      <c r="L2110" s="2" t="s">
        <v>2559</v>
      </c>
      <c r="M2110" s="2">
        <v>178.095112</v>
      </c>
      <c r="N2110" s="2">
        <v>-18.062498000000001</v>
      </c>
    </row>
    <row r="2111" spans="1:14">
      <c r="A2111" s="2" t="s">
        <v>41</v>
      </c>
      <c r="B2111" s="2" t="s">
        <v>185</v>
      </c>
      <c r="C2111" s="2" t="s">
        <v>6286</v>
      </c>
      <c r="D2111" s="2" t="s">
        <v>2408</v>
      </c>
      <c r="E2111" s="2" t="s">
        <v>547</v>
      </c>
      <c r="F2111" s="2" t="s">
        <v>41</v>
      </c>
      <c r="G2111" s="2" t="s">
        <v>6285</v>
      </c>
      <c r="H2111" s="2" t="s">
        <v>2422</v>
      </c>
      <c r="I2111" s="2" t="s">
        <v>22</v>
      </c>
      <c r="J2111" s="2" t="s">
        <v>4461</v>
      </c>
      <c r="K2111" s="2" t="s">
        <v>251</v>
      </c>
      <c r="L2111" s="2" t="s">
        <v>2559</v>
      </c>
      <c r="M2111" s="2">
        <v>178.06734299999999</v>
      </c>
      <c r="N2111" s="2">
        <v>-18.065297999999999</v>
      </c>
    </row>
    <row r="2112" spans="1:14">
      <c r="A2112" s="2" t="s">
        <v>41</v>
      </c>
      <c r="B2112" s="2" t="s">
        <v>646</v>
      </c>
      <c r="C2112" s="2" t="s">
        <v>6287</v>
      </c>
      <c r="D2112" s="2" t="s">
        <v>2408</v>
      </c>
      <c r="E2112" s="2" t="s">
        <v>547</v>
      </c>
      <c r="F2112" s="2" t="s">
        <v>646</v>
      </c>
      <c r="G2112" s="2" t="s">
        <v>6288</v>
      </c>
      <c r="H2112" s="2" t="s">
        <v>2422</v>
      </c>
      <c r="I2112" s="2" t="s">
        <v>22</v>
      </c>
      <c r="J2112" s="2" t="s">
        <v>4461</v>
      </c>
      <c r="K2112" s="2" t="s">
        <v>251</v>
      </c>
      <c r="L2112" s="2" t="s">
        <v>2559</v>
      </c>
      <c r="M2112" s="2">
        <v>178.077484</v>
      </c>
      <c r="N2112" s="2">
        <v>-17.981779</v>
      </c>
    </row>
    <row r="2113" spans="1:14">
      <c r="A2113" s="2" t="s">
        <v>41</v>
      </c>
      <c r="B2113" s="2" t="s">
        <v>6289</v>
      </c>
      <c r="C2113" s="2" t="s">
        <v>6290</v>
      </c>
      <c r="D2113" s="2" t="s">
        <v>2408</v>
      </c>
      <c r="E2113" s="2" t="s">
        <v>547</v>
      </c>
      <c r="F2113" s="2" t="s">
        <v>646</v>
      </c>
      <c r="G2113" s="2" t="s">
        <v>6288</v>
      </c>
      <c r="H2113" s="2" t="s">
        <v>2422</v>
      </c>
      <c r="I2113" s="2" t="s">
        <v>22</v>
      </c>
      <c r="J2113" s="2" t="s">
        <v>4461</v>
      </c>
      <c r="K2113" s="2" t="s">
        <v>251</v>
      </c>
      <c r="L2113" s="2" t="s">
        <v>2559</v>
      </c>
      <c r="M2113" s="2">
        <v>178.067992</v>
      </c>
      <c r="N2113" s="2">
        <v>-17.963016</v>
      </c>
    </row>
    <row r="2114" spans="1:14">
      <c r="A2114" s="2" t="s">
        <v>41</v>
      </c>
      <c r="B2114" s="2" t="s">
        <v>6291</v>
      </c>
      <c r="C2114" s="2" t="s">
        <v>6292</v>
      </c>
      <c r="D2114" s="2" t="s">
        <v>2408</v>
      </c>
      <c r="E2114" s="2" t="s">
        <v>547</v>
      </c>
      <c r="F2114" s="2" t="s">
        <v>145</v>
      </c>
      <c r="G2114" s="2" t="s">
        <v>6293</v>
      </c>
      <c r="H2114" s="2" t="s">
        <v>2422</v>
      </c>
      <c r="I2114" s="2" t="s">
        <v>22</v>
      </c>
      <c r="J2114" s="2" t="s">
        <v>4461</v>
      </c>
      <c r="K2114" s="2" t="s">
        <v>251</v>
      </c>
      <c r="L2114" s="2" t="s">
        <v>2559</v>
      </c>
      <c r="M2114" s="2">
        <v>178.00444200000001</v>
      </c>
      <c r="N2114" s="2">
        <v>-18.084630000000001</v>
      </c>
    </row>
    <row r="2115" spans="1:14">
      <c r="A2115" s="2" t="s">
        <v>41</v>
      </c>
      <c r="B2115" s="2" t="s">
        <v>6294</v>
      </c>
      <c r="C2115" s="2" t="s">
        <v>6295</v>
      </c>
      <c r="D2115" s="2" t="s">
        <v>2408</v>
      </c>
      <c r="E2115" s="2" t="s">
        <v>547</v>
      </c>
      <c r="F2115" s="2" t="s">
        <v>41</v>
      </c>
      <c r="G2115" s="2" t="s">
        <v>6285</v>
      </c>
      <c r="H2115" s="2" t="s">
        <v>2422</v>
      </c>
      <c r="I2115" s="2" t="s">
        <v>22</v>
      </c>
      <c r="J2115" s="2" t="s">
        <v>4461</v>
      </c>
      <c r="K2115" s="2" t="s">
        <v>251</v>
      </c>
      <c r="L2115" s="2" t="s">
        <v>2559</v>
      </c>
      <c r="M2115" s="2">
        <v>178.07120499999999</v>
      </c>
      <c r="N2115" s="2">
        <v>-18.043927</v>
      </c>
    </row>
    <row r="2116" spans="1:14">
      <c r="A2116" s="2" t="s">
        <v>41</v>
      </c>
      <c r="B2116" s="2" t="s">
        <v>6296</v>
      </c>
      <c r="C2116" s="2" t="s">
        <v>6297</v>
      </c>
      <c r="D2116" s="2" t="s">
        <v>2408</v>
      </c>
      <c r="E2116" s="2" t="s">
        <v>547</v>
      </c>
      <c r="F2116" s="2" t="s">
        <v>41</v>
      </c>
      <c r="G2116" s="2" t="s">
        <v>6285</v>
      </c>
      <c r="H2116" s="2" t="s">
        <v>2422</v>
      </c>
      <c r="I2116" s="2" t="s">
        <v>22</v>
      </c>
      <c r="J2116" s="2" t="s">
        <v>4461</v>
      </c>
      <c r="K2116" s="2" t="s">
        <v>251</v>
      </c>
      <c r="L2116" s="2" t="s">
        <v>2559</v>
      </c>
      <c r="M2116" s="2">
        <v>178.07298499999999</v>
      </c>
      <c r="N2116" s="2">
        <v>-18.024843000000001</v>
      </c>
    </row>
    <row r="2117" spans="1:14">
      <c r="A2117" s="2" t="s">
        <v>41</v>
      </c>
      <c r="B2117" s="2" t="s">
        <v>6298</v>
      </c>
      <c r="C2117" s="2" t="s">
        <v>6299</v>
      </c>
      <c r="D2117" s="2" t="s">
        <v>2427</v>
      </c>
      <c r="E2117" s="2" t="s">
        <v>547</v>
      </c>
      <c r="F2117" s="2" t="s">
        <v>41</v>
      </c>
      <c r="G2117" s="2" t="s">
        <v>6285</v>
      </c>
      <c r="H2117" s="2" t="s">
        <v>2422</v>
      </c>
      <c r="I2117" s="2" t="s">
        <v>22</v>
      </c>
      <c r="J2117" s="2" t="s">
        <v>4461</v>
      </c>
      <c r="K2117" s="2" t="s">
        <v>251</v>
      </c>
      <c r="L2117" s="2" t="s">
        <v>2559</v>
      </c>
      <c r="M2117" s="2">
        <v>178.054991</v>
      </c>
      <c r="N2117" s="2">
        <v>-18.073252</v>
      </c>
    </row>
    <row r="2118" spans="1:14">
      <c r="A2118" s="2" t="s">
        <v>41</v>
      </c>
      <c r="B2118" s="2" t="s">
        <v>6300</v>
      </c>
      <c r="C2118" s="2" t="s">
        <v>6301</v>
      </c>
      <c r="D2118" s="2" t="s">
        <v>2427</v>
      </c>
      <c r="E2118" s="2" t="s">
        <v>547</v>
      </c>
      <c r="F2118" s="2" t="s">
        <v>41</v>
      </c>
      <c r="G2118" s="2" t="s">
        <v>6285</v>
      </c>
      <c r="H2118" s="2" t="s">
        <v>2422</v>
      </c>
      <c r="I2118" s="2" t="s">
        <v>22</v>
      </c>
      <c r="J2118" s="2" t="s">
        <v>4461</v>
      </c>
      <c r="K2118" s="2" t="s">
        <v>251</v>
      </c>
      <c r="L2118" s="2" t="s">
        <v>2559</v>
      </c>
      <c r="M2118" s="2">
        <v>178.062206</v>
      </c>
      <c r="N2118" s="2">
        <v>-18.046081000000001</v>
      </c>
    </row>
    <row r="2119" spans="1:14">
      <c r="A2119" s="2" t="s">
        <v>41</v>
      </c>
      <c r="B2119" s="2" t="s">
        <v>6302</v>
      </c>
      <c r="C2119" s="2" t="s">
        <v>6303</v>
      </c>
      <c r="D2119" s="2" t="s">
        <v>2408</v>
      </c>
      <c r="E2119" s="2" t="s">
        <v>547</v>
      </c>
      <c r="F2119" s="2" t="s">
        <v>41</v>
      </c>
      <c r="G2119" s="2" t="s">
        <v>6285</v>
      </c>
      <c r="H2119" s="2" t="s">
        <v>2422</v>
      </c>
      <c r="I2119" s="2" t="s">
        <v>22</v>
      </c>
      <c r="J2119" s="2" t="s">
        <v>4461</v>
      </c>
      <c r="K2119" s="2" t="s">
        <v>251</v>
      </c>
      <c r="L2119" s="2" t="s">
        <v>2559</v>
      </c>
      <c r="M2119" s="2">
        <v>178.07542799999999</v>
      </c>
      <c r="N2119" s="2">
        <v>-17.971703999999999</v>
      </c>
    </row>
    <row r="2120" spans="1:14">
      <c r="A2120" s="2" t="s">
        <v>41</v>
      </c>
      <c r="B2120" s="2" t="s">
        <v>6304</v>
      </c>
      <c r="C2120" s="2" t="s">
        <v>6305</v>
      </c>
      <c r="D2120" s="2" t="s">
        <v>2427</v>
      </c>
      <c r="E2120" s="2" t="s">
        <v>547</v>
      </c>
      <c r="F2120" s="2" t="s">
        <v>41</v>
      </c>
      <c r="G2120" s="2" t="s">
        <v>6285</v>
      </c>
      <c r="H2120" s="2" t="s">
        <v>2422</v>
      </c>
      <c r="I2120" s="2" t="s">
        <v>22</v>
      </c>
      <c r="J2120" s="2" t="s">
        <v>4461</v>
      </c>
      <c r="K2120" s="2" t="s">
        <v>251</v>
      </c>
      <c r="L2120" s="2" t="s">
        <v>2559</v>
      </c>
      <c r="M2120" s="2">
        <v>178.083448</v>
      </c>
      <c r="N2120" s="2">
        <v>-18.016666000000001</v>
      </c>
    </row>
    <row r="2121" spans="1:14">
      <c r="A2121" s="2" t="s">
        <v>41</v>
      </c>
      <c r="B2121" s="2" t="s">
        <v>6306</v>
      </c>
      <c r="C2121" s="2" t="s">
        <v>6307</v>
      </c>
      <c r="D2121" s="2" t="s">
        <v>2408</v>
      </c>
      <c r="E2121" s="2" t="s">
        <v>547</v>
      </c>
      <c r="F2121" s="2" t="s">
        <v>145</v>
      </c>
      <c r="G2121" s="2" t="s">
        <v>6293</v>
      </c>
      <c r="H2121" s="2" t="s">
        <v>2422</v>
      </c>
      <c r="I2121" s="2" t="s">
        <v>22</v>
      </c>
      <c r="J2121" s="2" t="s">
        <v>4461</v>
      </c>
      <c r="K2121" s="2" t="s">
        <v>251</v>
      </c>
      <c r="L2121" s="2" t="s">
        <v>2559</v>
      </c>
      <c r="M2121" s="2">
        <v>178.036507</v>
      </c>
      <c r="N2121" s="2">
        <v>-18.057725999999999</v>
      </c>
    </row>
    <row r="2122" spans="1:14">
      <c r="A2122" s="2" t="s">
        <v>39</v>
      </c>
      <c r="B2122" s="2" t="s">
        <v>6308</v>
      </c>
      <c r="C2122" s="2" t="s">
        <v>6309</v>
      </c>
      <c r="D2122" s="2" t="s">
        <v>2408</v>
      </c>
      <c r="E2122" s="2" t="s">
        <v>630</v>
      </c>
      <c r="F2122" s="2" t="s">
        <v>209</v>
      </c>
      <c r="G2122" s="2" t="s">
        <v>6310</v>
      </c>
      <c r="H2122" s="2" t="s">
        <v>2422</v>
      </c>
      <c r="I2122" s="2" t="s">
        <v>21</v>
      </c>
      <c r="J2122" s="2" t="s">
        <v>3337</v>
      </c>
      <c r="K2122" s="2" t="s">
        <v>251</v>
      </c>
      <c r="L2122" s="2" t="s">
        <v>2559</v>
      </c>
      <c r="M2122" s="2">
        <v>178.107831</v>
      </c>
      <c r="N2122" s="2">
        <v>-17.815937000000002</v>
      </c>
    </row>
    <row r="2123" spans="1:14">
      <c r="A2123" s="2" t="s">
        <v>39</v>
      </c>
      <c r="B2123" s="2" t="s">
        <v>6311</v>
      </c>
      <c r="C2123" s="2" t="s">
        <v>6312</v>
      </c>
      <c r="D2123" s="2" t="s">
        <v>2408</v>
      </c>
      <c r="E2123" s="2" t="s">
        <v>630</v>
      </c>
      <c r="F2123" s="2" t="s">
        <v>209</v>
      </c>
      <c r="G2123" s="2" t="s">
        <v>6310</v>
      </c>
      <c r="H2123" s="2" t="s">
        <v>2422</v>
      </c>
      <c r="I2123" s="2" t="s">
        <v>21</v>
      </c>
      <c r="J2123" s="2" t="s">
        <v>3337</v>
      </c>
      <c r="K2123" s="2" t="s">
        <v>251</v>
      </c>
      <c r="L2123" s="2" t="s">
        <v>2559</v>
      </c>
      <c r="M2123" s="2">
        <v>178.114474</v>
      </c>
      <c r="N2123" s="2">
        <v>-17.825679000000001</v>
      </c>
    </row>
    <row r="2124" spans="1:14">
      <c r="A2124" s="2" t="s">
        <v>39</v>
      </c>
      <c r="B2124" s="2" t="s">
        <v>122</v>
      </c>
      <c r="C2124" s="2" t="s">
        <v>6313</v>
      </c>
      <c r="D2124" s="2" t="s">
        <v>2408</v>
      </c>
      <c r="E2124" s="2" t="s">
        <v>630</v>
      </c>
      <c r="F2124" s="2" t="s">
        <v>209</v>
      </c>
      <c r="G2124" s="2" t="s">
        <v>6310</v>
      </c>
      <c r="H2124" s="2" t="s">
        <v>2422</v>
      </c>
      <c r="I2124" s="2" t="s">
        <v>21</v>
      </c>
      <c r="J2124" s="2" t="s">
        <v>3337</v>
      </c>
      <c r="K2124" s="2" t="s">
        <v>251</v>
      </c>
      <c r="L2124" s="2" t="s">
        <v>2559</v>
      </c>
      <c r="M2124" s="2">
        <v>178.113527</v>
      </c>
      <c r="N2124" s="2">
        <v>-17.804037999999998</v>
      </c>
    </row>
    <row r="2125" spans="1:14">
      <c r="A2125" s="2" t="s">
        <v>39</v>
      </c>
      <c r="B2125" s="2" t="s">
        <v>6314</v>
      </c>
      <c r="C2125" s="2" t="s">
        <v>6315</v>
      </c>
      <c r="D2125" s="2" t="s">
        <v>2408</v>
      </c>
      <c r="E2125" s="2" t="s">
        <v>630</v>
      </c>
      <c r="F2125" s="2" t="s">
        <v>209</v>
      </c>
      <c r="G2125" s="2" t="s">
        <v>6310</v>
      </c>
      <c r="H2125" s="2" t="s">
        <v>2422</v>
      </c>
      <c r="I2125" s="2" t="s">
        <v>21</v>
      </c>
      <c r="J2125" s="2" t="s">
        <v>3337</v>
      </c>
      <c r="K2125" s="2" t="s">
        <v>251</v>
      </c>
      <c r="L2125" s="2" t="s">
        <v>2559</v>
      </c>
      <c r="M2125" s="2">
        <v>178.11523399999999</v>
      </c>
      <c r="N2125" s="2">
        <v>-17.788482999999999</v>
      </c>
    </row>
    <row r="2126" spans="1:14">
      <c r="A2126" s="2" t="s">
        <v>39</v>
      </c>
      <c r="B2126" s="2" t="s">
        <v>4431</v>
      </c>
      <c r="C2126" s="2" t="s">
        <v>6316</v>
      </c>
      <c r="D2126" s="2" t="s">
        <v>2408</v>
      </c>
      <c r="E2126" s="2" t="s">
        <v>630</v>
      </c>
      <c r="F2126" s="2" t="s">
        <v>652</v>
      </c>
      <c r="G2126" s="2" t="s">
        <v>6317</v>
      </c>
      <c r="H2126" s="2" t="s">
        <v>2422</v>
      </c>
      <c r="I2126" s="2" t="s">
        <v>21</v>
      </c>
      <c r="J2126" s="2" t="s">
        <v>3337</v>
      </c>
      <c r="K2126" s="2" t="s">
        <v>251</v>
      </c>
      <c r="L2126" s="2" t="s">
        <v>2559</v>
      </c>
      <c r="M2126" s="2">
        <v>178.08766199999999</v>
      </c>
      <c r="N2126" s="2">
        <v>-17.863558000000001</v>
      </c>
    </row>
    <row r="2127" spans="1:14">
      <c r="A2127" s="2" t="s">
        <v>39</v>
      </c>
      <c r="B2127" s="2" t="s">
        <v>3121</v>
      </c>
      <c r="C2127" s="2" t="s">
        <v>6318</v>
      </c>
      <c r="D2127" s="2" t="s">
        <v>2408</v>
      </c>
      <c r="E2127" s="2" t="s">
        <v>630</v>
      </c>
      <c r="F2127" s="2" t="s">
        <v>209</v>
      </c>
      <c r="G2127" s="2" t="s">
        <v>6310</v>
      </c>
      <c r="H2127" s="2" t="s">
        <v>2422</v>
      </c>
      <c r="I2127" s="2" t="s">
        <v>21</v>
      </c>
      <c r="J2127" s="2" t="s">
        <v>3337</v>
      </c>
      <c r="K2127" s="2" t="s">
        <v>251</v>
      </c>
      <c r="L2127" s="2" t="s">
        <v>2559</v>
      </c>
      <c r="M2127" s="2">
        <v>178.18670700000001</v>
      </c>
      <c r="N2127" s="2">
        <v>-17.805085999999999</v>
      </c>
    </row>
    <row r="2128" spans="1:14">
      <c r="A2128" s="2" t="s">
        <v>39</v>
      </c>
      <c r="B2128" s="2" t="s">
        <v>6319</v>
      </c>
      <c r="C2128" s="2" t="s">
        <v>6320</v>
      </c>
      <c r="D2128" s="2" t="s">
        <v>2408</v>
      </c>
      <c r="E2128" s="2" t="s">
        <v>630</v>
      </c>
      <c r="F2128" s="2" t="s">
        <v>39</v>
      </c>
      <c r="G2128" s="2" t="s">
        <v>6321</v>
      </c>
      <c r="H2128" s="2" t="s">
        <v>2422</v>
      </c>
      <c r="I2128" s="2" t="s">
        <v>21</v>
      </c>
      <c r="J2128" s="2" t="s">
        <v>3337</v>
      </c>
      <c r="K2128" s="2" t="s">
        <v>251</v>
      </c>
      <c r="L2128" s="2" t="s">
        <v>2559</v>
      </c>
      <c r="M2128" s="2">
        <v>178.224245</v>
      </c>
      <c r="N2128" s="2">
        <v>-17.821811</v>
      </c>
    </row>
    <row r="2129" spans="1:14">
      <c r="A2129" s="2" t="s">
        <v>39</v>
      </c>
      <c r="B2129" s="2" t="s">
        <v>6322</v>
      </c>
      <c r="C2129" s="2" t="s">
        <v>6323</v>
      </c>
      <c r="D2129" s="2" t="s">
        <v>2408</v>
      </c>
      <c r="E2129" s="2" t="s">
        <v>630</v>
      </c>
      <c r="F2129" s="2" t="s">
        <v>39</v>
      </c>
      <c r="G2129" s="2" t="s">
        <v>6321</v>
      </c>
      <c r="H2129" s="2" t="s">
        <v>2422</v>
      </c>
      <c r="I2129" s="2" t="s">
        <v>21</v>
      </c>
      <c r="J2129" s="2" t="s">
        <v>3337</v>
      </c>
      <c r="K2129" s="2" t="s">
        <v>251</v>
      </c>
      <c r="L2129" s="2" t="s">
        <v>2559</v>
      </c>
      <c r="M2129" s="2">
        <v>178.26482999999999</v>
      </c>
      <c r="N2129" s="2">
        <v>-17.840823</v>
      </c>
    </row>
    <row r="2130" spans="1:14">
      <c r="A2130" s="2" t="s">
        <v>39</v>
      </c>
      <c r="B2130" s="2" t="s">
        <v>2692</v>
      </c>
      <c r="C2130" s="2" t="s">
        <v>6324</v>
      </c>
      <c r="D2130" s="2" t="s">
        <v>2408</v>
      </c>
      <c r="E2130" s="2" t="s">
        <v>630</v>
      </c>
      <c r="F2130" s="2" t="s">
        <v>652</v>
      </c>
      <c r="G2130" s="2" t="s">
        <v>6317</v>
      </c>
      <c r="H2130" s="2" t="s">
        <v>2422</v>
      </c>
      <c r="I2130" s="2" t="s">
        <v>21</v>
      </c>
      <c r="J2130" s="2" t="s">
        <v>3337</v>
      </c>
      <c r="K2130" s="2" t="s">
        <v>251</v>
      </c>
      <c r="L2130" s="2" t="s">
        <v>2559</v>
      </c>
      <c r="M2130" s="2">
        <v>178.103475</v>
      </c>
      <c r="N2130" s="2">
        <v>-17.848642000000002</v>
      </c>
    </row>
    <row r="2131" spans="1:14">
      <c r="A2131" s="2" t="s">
        <v>39</v>
      </c>
      <c r="B2131" s="2" t="s">
        <v>6325</v>
      </c>
      <c r="C2131" s="2" t="s">
        <v>6326</v>
      </c>
      <c r="D2131" s="2" t="s">
        <v>2408</v>
      </c>
      <c r="E2131" s="2" t="s">
        <v>630</v>
      </c>
      <c r="F2131" s="2" t="s">
        <v>652</v>
      </c>
      <c r="G2131" s="2" t="s">
        <v>6317</v>
      </c>
      <c r="H2131" s="2" t="s">
        <v>2422</v>
      </c>
      <c r="I2131" s="2" t="s">
        <v>21</v>
      </c>
      <c r="J2131" s="2" t="s">
        <v>3337</v>
      </c>
      <c r="K2131" s="2" t="s">
        <v>251</v>
      </c>
      <c r="L2131" s="2" t="s">
        <v>2559</v>
      </c>
      <c r="M2131" s="2">
        <v>178.103927</v>
      </c>
      <c r="N2131" s="2">
        <v>-17.851486999999999</v>
      </c>
    </row>
    <row r="2132" spans="1:14">
      <c r="A2132" s="2" t="s">
        <v>39</v>
      </c>
      <c r="B2132" s="2" t="s">
        <v>6327</v>
      </c>
      <c r="C2132" s="2" t="s">
        <v>6328</v>
      </c>
      <c r="D2132" s="2" t="s">
        <v>2408</v>
      </c>
      <c r="E2132" s="2" t="s">
        <v>630</v>
      </c>
      <c r="F2132" s="2" t="s">
        <v>652</v>
      </c>
      <c r="G2132" s="2" t="s">
        <v>6317</v>
      </c>
      <c r="H2132" s="2" t="s">
        <v>2422</v>
      </c>
      <c r="I2132" s="2" t="s">
        <v>21</v>
      </c>
      <c r="J2132" s="2" t="s">
        <v>3337</v>
      </c>
      <c r="K2132" s="2" t="s">
        <v>251</v>
      </c>
      <c r="L2132" s="2" t="s">
        <v>2559</v>
      </c>
      <c r="M2132" s="2">
        <v>178.07868400000001</v>
      </c>
      <c r="N2132" s="2">
        <v>-17.884868000000001</v>
      </c>
    </row>
    <row r="2133" spans="1:14">
      <c r="A2133" s="2" t="s">
        <v>39</v>
      </c>
      <c r="B2133" s="2" t="s">
        <v>6329</v>
      </c>
      <c r="C2133" s="2" t="s">
        <v>6330</v>
      </c>
      <c r="D2133" s="2" t="s">
        <v>2408</v>
      </c>
      <c r="E2133" s="2" t="s">
        <v>630</v>
      </c>
      <c r="F2133" s="2" t="s">
        <v>652</v>
      </c>
      <c r="G2133" s="2" t="s">
        <v>6317</v>
      </c>
      <c r="H2133" s="2" t="s">
        <v>2422</v>
      </c>
      <c r="I2133" s="2" t="s">
        <v>21</v>
      </c>
      <c r="J2133" s="2" t="s">
        <v>3337</v>
      </c>
      <c r="K2133" s="2" t="s">
        <v>251</v>
      </c>
      <c r="L2133" s="2" t="s">
        <v>2559</v>
      </c>
      <c r="M2133" s="2">
        <v>178.08070000000001</v>
      </c>
      <c r="N2133" s="2">
        <v>-17.885123</v>
      </c>
    </row>
    <row r="2134" spans="1:14">
      <c r="A2134" s="2" t="s">
        <v>39</v>
      </c>
      <c r="B2134" s="2" t="s">
        <v>6331</v>
      </c>
      <c r="C2134" s="2" t="s">
        <v>6332</v>
      </c>
      <c r="D2134" s="2" t="s">
        <v>2408</v>
      </c>
      <c r="E2134" s="2" t="s">
        <v>630</v>
      </c>
      <c r="F2134" s="2" t="s">
        <v>641</v>
      </c>
      <c r="G2134" s="2" t="s">
        <v>6333</v>
      </c>
      <c r="H2134" s="2" t="s">
        <v>2422</v>
      </c>
      <c r="I2134" s="2" t="s">
        <v>21</v>
      </c>
      <c r="J2134" s="2" t="s">
        <v>3337</v>
      </c>
      <c r="K2134" s="2" t="s">
        <v>251</v>
      </c>
      <c r="L2134" s="2" t="s">
        <v>2559</v>
      </c>
      <c r="M2134" s="2">
        <v>178.07664600000001</v>
      </c>
      <c r="N2134" s="2">
        <v>-17.693771000000002</v>
      </c>
    </row>
    <row r="2135" spans="1:14">
      <c r="A2135" s="2" t="s">
        <v>39</v>
      </c>
      <c r="B2135" s="2" t="s">
        <v>6291</v>
      </c>
      <c r="C2135" s="2" t="s">
        <v>6334</v>
      </c>
      <c r="D2135" s="2" t="s">
        <v>2408</v>
      </c>
      <c r="E2135" s="2" t="s">
        <v>630</v>
      </c>
      <c r="F2135" s="2" t="s">
        <v>641</v>
      </c>
      <c r="G2135" s="2" t="s">
        <v>6333</v>
      </c>
      <c r="H2135" s="2" t="s">
        <v>2422</v>
      </c>
      <c r="I2135" s="2" t="s">
        <v>21</v>
      </c>
      <c r="J2135" s="2" t="s">
        <v>3337</v>
      </c>
      <c r="K2135" s="2" t="s">
        <v>251</v>
      </c>
      <c r="L2135" s="2" t="s">
        <v>2559</v>
      </c>
      <c r="M2135" s="2">
        <v>178.07963699999999</v>
      </c>
      <c r="N2135" s="2">
        <v>-17.673658</v>
      </c>
    </row>
    <row r="2136" spans="1:14">
      <c r="A2136" s="2" t="s">
        <v>39</v>
      </c>
      <c r="B2136" s="2" t="s">
        <v>46</v>
      </c>
      <c r="C2136" s="2" t="s">
        <v>6335</v>
      </c>
      <c r="D2136" s="2" t="s">
        <v>2408</v>
      </c>
      <c r="E2136" s="2" t="s">
        <v>630</v>
      </c>
      <c r="F2136" s="2" t="s">
        <v>39</v>
      </c>
      <c r="G2136" s="2" t="s">
        <v>6321</v>
      </c>
      <c r="H2136" s="2" t="s">
        <v>2422</v>
      </c>
      <c r="I2136" s="2" t="s">
        <v>21</v>
      </c>
      <c r="J2136" s="2" t="s">
        <v>3337</v>
      </c>
      <c r="K2136" s="2" t="s">
        <v>251</v>
      </c>
      <c r="L2136" s="2" t="s">
        <v>2559</v>
      </c>
      <c r="M2136" s="2">
        <v>178.205264</v>
      </c>
      <c r="N2136" s="2">
        <v>-17.805955999999998</v>
      </c>
    </row>
    <row r="2137" spans="1:14">
      <c r="A2137" s="2" t="s">
        <v>39</v>
      </c>
      <c r="B2137" s="2" t="s">
        <v>6336</v>
      </c>
      <c r="C2137" s="2" t="s">
        <v>6337</v>
      </c>
      <c r="D2137" s="2" t="s">
        <v>2427</v>
      </c>
      <c r="E2137" s="2" t="s">
        <v>630</v>
      </c>
      <c r="F2137" s="2" t="s">
        <v>641</v>
      </c>
      <c r="G2137" s="2" t="s">
        <v>6333</v>
      </c>
      <c r="H2137" s="2" t="s">
        <v>2422</v>
      </c>
      <c r="I2137" s="2" t="s">
        <v>21</v>
      </c>
      <c r="J2137" s="2" t="s">
        <v>3337</v>
      </c>
      <c r="K2137" s="2" t="s">
        <v>251</v>
      </c>
      <c r="L2137" s="2" t="s">
        <v>2559</v>
      </c>
      <c r="M2137" s="2">
        <v>178.06733800000001</v>
      </c>
      <c r="N2137" s="2">
        <v>-17.703175000000002</v>
      </c>
    </row>
    <row r="2138" spans="1:14">
      <c r="A2138" s="2" t="s">
        <v>39</v>
      </c>
      <c r="B2138" s="2" t="s">
        <v>6338</v>
      </c>
      <c r="C2138" s="2" t="s">
        <v>6339</v>
      </c>
      <c r="D2138" s="2" t="s">
        <v>2408</v>
      </c>
      <c r="E2138" s="2" t="s">
        <v>630</v>
      </c>
      <c r="F2138" s="2" t="s">
        <v>39</v>
      </c>
      <c r="G2138" s="2" t="s">
        <v>6321</v>
      </c>
      <c r="H2138" s="2" t="s">
        <v>2422</v>
      </c>
      <c r="I2138" s="2" t="s">
        <v>21</v>
      </c>
      <c r="J2138" s="2" t="s">
        <v>3337</v>
      </c>
      <c r="K2138" s="2" t="s">
        <v>251</v>
      </c>
      <c r="L2138" s="2" t="s">
        <v>2559</v>
      </c>
      <c r="M2138" s="2">
        <v>178.25940700000001</v>
      </c>
      <c r="N2138" s="2">
        <v>-17.797882000000001</v>
      </c>
    </row>
    <row r="2139" spans="1:14">
      <c r="A2139" s="2" t="s">
        <v>39</v>
      </c>
      <c r="B2139" s="2" t="s">
        <v>6340</v>
      </c>
      <c r="C2139" s="2" t="s">
        <v>6341</v>
      </c>
      <c r="D2139" s="2" t="s">
        <v>2408</v>
      </c>
      <c r="E2139" s="2" t="s">
        <v>630</v>
      </c>
      <c r="F2139" s="2" t="s">
        <v>209</v>
      </c>
      <c r="G2139" s="2" t="s">
        <v>6310</v>
      </c>
      <c r="H2139" s="2" t="s">
        <v>2422</v>
      </c>
      <c r="I2139" s="2" t="s">
        <v>21</v>
      </c>
      <c r="J2139" s="2" t="s">
        <v>3337</v>
      </c>
      <c r="K2139" s="2" t="s">
        <v>251</v>
      </c>
      <c r="L2139" s="2" t="s">
        <v>2559</v>
      </c>
      <c r="M2139" s="2">
        <v>178.113439</v>
      </c>
      <c r="N2139" s="2">
        <v>-17.83569</v>
      </c>
    </row>
    <row r="2140" spans="1:14">
      <c r="A2140" s="2" t="s">
        <v>39</v>
      </c>
      <c r="B2140" s="2" t="s">
        <v>4802</v>
      </c>
      <c r="C2140" s="2" t="s">
        <v>6342</v>
      </c>
      <c r="D2140" s="2" t="s">
        <v>2408</v>
      </c>
      <c r="E2140" s="2" t="s">
        <v>630</v>
      </c>
      <c r="F2140" s="2" t="s">
        <v>652</v>
      </c>
      <c r="G2140" s="2" t="s">
        <v>6317</v>
      </c>
      <c r="H2140" s="2" t="s">
        <v>2422</v>
      </c>
      <c r="I2140" s="2" t="s">
        <v>21</v>
      </c>
      <c r="J2140" s="2" t="s">
        <v>3337</v>
      </c>
      <c r="K2140" s="2" t="s">
        <v>251</v>
      </c>
      <c r="L2140" s="2" t="s">
        <v>2559</v>
      </c>
      <c r="M2140" s="2">
        <v>178.059878</v>
      </c>
      <c r="N2140" s="2">
        <v>-17.892132</v>
      </c>
    </row>
    <row r="2141" spans="1:14">
      <c r="A2141" s="2" t="s">
        <v>39</v>
      </c>
      <c r="B2141" s="2" t="s">
        <v>5160</v>
      </c>
      <c r="C2141" s="2" t="s">
        <v>6343</v>
      </c>
      <c r="D2141" s="2" t="s">
        <v>2408</v>
      </c>
      <c r="E2141" s="2" t="s">
        <v>630</v>
      </c>
      <c r="F2141" s="2" t="s">
        <v>209</v>
      </c>
      <c r="G2141" s="2" t="s">
        <v>6310</v>
      </c>
      <c r="H2141" s="2" t="s">
        <v>2422</v>
      </c>
      <c r="I2141" s="2" t="s">
        <v>21</v>
      </c>
      <c r="J2141" s="2" t="s">
        <v>3337</v>
      </c>
      <c r="K2141" s="2" t="s">
        <v>251</v>
      </c>
      <c r="L2141" s="2" t="s">
        <v>2559</v>
      </c>
      <c r="M2141" s="2">
        <v>178.10757599999999</v>
      </c>
      <c r="N2141" s="2">
        <v>-17.807801000000001</v>
      </c>
    </row>
    <row r="2142" spans="1:14">
      <c r="A2142" s="2" t="s">
        <v>39</v>
      </c>
      <c r="B2142" s="2" t="s">
        <v>6344</v>
      </c>
      <c r="C2142" s="2" t="s">
        <v>6345</v>
      </c>
      <c r="D2142" s="2" t="s">
        <v>2427</v>
      </c>
      <c r="E2142" s="2" t="s">
        <v>630</v>
      </c>
      <c r="F2142" s="2" t="s">
        <v>39</v>
      </c>
      <c r="G2142" s="2" t="s">
        <v>6321</v>
      </c>
      <c r="H2142" s="2" t="s">
        <v>2422</v>
      </c>
      <c r="I2142" s="2" t="s">
        <v>21</v>
      </c>
      <c r="J2142" s="2" t="s">
        <v>3337</v>
      </c>
      <c r="K2142" s="2" t="s">
        <v>251</v>
      </c>
      <c r="L2142" s="2" t="s">
        <v>2559</v>
      </c>
      <c r="M2142" s="2">
        <v>178.20318499999999</v>
      </c>
      <c r="N2142" s="2">
        <v>-17.829267000000002</v>
      </c>
    </row>
    <row r="2143" spans="1:14">
      <c r="A2143" s="2" t="s">
        <v>39</v>
      </c>
      <c r="B2143" s="2" t="s">
        <v>6346</v>
      </c>
      <c r="C2143" s="2" t="s">
        <v>6347</v>
      </c>
      <c r="D2143" s="2" t="s">
        <v>2427</v>
      </c>
      <c r="E2143" s="2" t="s">
        <v>630</v>
      </c>
      <c r="F2143" s="2" t="s">
        <v>39</v>
      </c>
      <c r="G2143" s="2" t="s">
        <v>6321</v>
      </c>
      <c r="H2143" s="2" t="s">
        <v>2422</v>
      </c>
      <c r="I2143" s="2" t="s">
        <v>21</v>
      </c>
      <c r="J2143" s="2" t="s">
        <v>3337</v>
      </c>
      <c r="K2143" s="2" t="s">
        <v>251</v>
      </c>
      <c r="L2143" s="2" t="s">
        <v>2559</v>
      </c>
      <c r="M2143" s="2">
        <v>178.26801499999999</v>
      </c>
      <c r="N2143" s="2">
        <v>-17.828669000000001</v>
      </c>
    </row>
    <row r="2144" spans="1:14">
      <c r="A2144" s="2" t="s">
        <v>74</v>
      </c>
      <c r="B2144" s="2" t="s">
        <v>6348</v>
      </c>
      <c r="C2144" s="2" t="s">
        <v>6349</v>
      </c>
      <c r="D2144" s="2" t="s">
        <v>2427</v>
      </c>
      <c r="E2144" s="2" t="s">
        <v>580</v>
      </c>
      <c r="F2144" s="2" t="s">
        <v>74</v>
      </c>
      <c r="G2144" s="2" t="s">
        <v>6350</v>
      </c>
      <c r="H2144" s="2" t="s">
        <v>2662</v>
      </c>
      <c r="I2144" s="2" t="s">
        <v>29</v>
      </c>
      <c r="J2144" s="2" t="s">
        <v>2663</v>
      </c>
      <c r="K2144" s="2" t="s">
        <v>371</v>
      </c>
      <c r="L2144" s="2" t="s">
        <v>2664</v>
      </c>
      <c r="M2144" s="2">
        <v>178.91789900000001</v>
      </c>
      <c r="N2144" s="2">
        <v>-16.857977999999999</v>
      </c>
    </row>
    <row r="2145" spans="1:14">
      <c r="A2145" s="2" t="s">
        <v>74</v>
      </c>
      <c r="B2145" s="2" t="s">
        <v>3108</v>
      </c>
      <c r="C2145" s="2" t="s">
        <v>6351</v>
      </c>
      <c r="D2145" s="2" t="s">
        <v>2427</v>
      </c>
      <c r="E2145" s="2" t="s">
        <v>580</v>
      </c>
      <c r="F2145" s="2" t="s">
        <v>94</v>
      </c>
      <c r="G2145" s="2" t="s">
        <v>6352</v>
      </c>
      <c r="H2145" s="2" t="s">
        <v>2662</v>
      </c>
      <c r="I2145" s="2" t="s">
        <v>29</v>
      </c>
      <c r="J2145" s="2" t="s">
        <v>2663</v>
      </c>
      <c r="K2145" s="2" t="s">
        <v>371</v>
      </c>
      <c r="L2145" s="2" t="s">
        <v>2664</v>
      </c>
      <c r="M2145" s="2">
        <v>178.75936200000001</v>
      </c>
      <c r="N2145" s="2">
        <v>-16.947005999999998</v>
      </c>
    </row>
    <row r="2146" spans="1:14">
      <c r="A2146" s="2" t="s">
        <v>74</v>
      </c>
      <c r="B2146" s="2" t="s">
        <v>55</v>
      </c>
      <c r="C2146" s="2" t="s">
        <v>6353</v>
      </c>
      <c r="D2146" s="2" t="s">
        <v>2427</v>
      </c>
      <c r="E2146" s="2" t="s">
        <v>580</v>
      </c>
      <c r="F2146" s="2" t="s">
        <v>74</v>
      </c>
      <c r="G2146" s="2" t="s">
        <v>6350</v>
      </c>
      <c r="H2146" s="2" t="s">
        <v>2662</v>
      </c>
      <c r="I2146" s="2" t="s">
        <v>29</v>
      </c>
      <c r="J2146" s="2" t="s">
        <v>2663</v>
      </c>
      <c r="K2146" s="2" t="s">
        <v>371</v>
      </c>
      <c r="L2146" s="2" t="s">
        <v>2664</v>
      </c>
      <c r="M2146" s="2">
        <v>178.879065</v>
      </c>
      <c r="N2146" s="2">
        <v>-16.798252999999999</v>
      </c>
    </row>
    <row r="2147" spans="1:14">
      <c r="A2147" s="2" t="s">
        <v>74</v>
      </c>
      <c r="B2147" s="2" t="s">
        <v>6354</v>
      </c>
      <c r="C2147" s="2" t="s">
        <v>6355</v>
      </c>
      <c r="D2147" s="2" t="s">
        <v>2408</v>
      </c>
      <c r="E2147" s="2" t="s">
        <v>580</v>
      </c>
      <c r="F2147" s="2" t="s">
        <v>74</v>
      </c>
      <c r="G2147" s="2" t="s">
        <v>6350</v>
      </c>
      <c r="H2147" s="2" t="s">
        <v>2662</v>
      </c>
      <c r="I2147" s="2" t="s">
        <v>29</v>
      </c>
      <c r="J2147" s="2" t="s">
        <v>2663</v>
      </c>
      <c r="K2147" s="2" t="s">
        <v>371</v>
      </c>
      <c r="L2147" s="2" t="s">
        <v>2664</v>
      </c>
      <c r="M2147" s="2">
        <v>178.89817600000001</v>
      </c>
      <c r="N2147" s="2">
        <v>-16.827304999999999</v>
      </c>
    </row>
    <row r="2148" spans="1:14">
      <c r="A2148" s="2" t="s">
        <v>74</v>
      </c>
      <c r="B2148" s="2" t="s">
        <v>6356</v>
      </c>
      <c r="C2148" s="2" t="s">
        <v>6357</v>
      </c>
      <c r="D2148" s="2" t="s">
        <v>2427</v>
      </c>
      <c r="E2148" s="2" t="s">
        <v>580</v>
      </c>
      <c r="F2148" s="2" t="s">
        <v>74</v>
      </c>
      <c r="G2148" s="2" t="s">
        <v>6350</v>
      </c>
      <c r="H2148" s="2" t="s">
        <v>2662</v>
      </c>
      <c r="I2148" s="2" t="s">
        <v>29</v>
      </c>
      <c r="J2148" s="2" t="s">
        <v>2663</v>
      </c>
      <c r="K2148" s="2" t="s">
        <v>371</v>
      </c>
      <c r="L2148" s="2" t="s">
        <v>2664</v>
      </c>
      <c r="M2148" s="2">
        <v>178.95608100000001</v>
      </c>
      <c r="N2148" s="2">
        <v>-16.90954</v>
      </c>
    </row>
    <row r="2149" spans="1:14">
      <c r="A2149" s="2" t="s">
        <v>74</v>
      </c>
      <c r="B2149" s="2" t="s">
        <v>6358</v>
      </c>
      <c r="C2149" s="2" t="s">
        <v>6359</v>
      </c>
      <c r="D2149" s="2" t="s">
        <v>2408</v>
      </c>
      <c r="E2149" s="2" t="s">
        <v>580</v>
      </c>
      <c r="F2149" s="2" t="s">
        <v>74</v>
      </c>
      <c r="G2149" s="2" t="s">
        <v>6350</v>
      </c>
      <c r="H2149" s="2" t="s">
        <v>2662</v>
      </c>
      <c r="I2149" s="2" t="s">
        <v>29</v>
      </c>
      <c r="J2149" s="2" t="s">
        <v>2663</v>
      </c>
      <c r="K2149" s="2" t="s">
        <v>371</v>
      </c>
      <c r="L2149" s="2" t="s">
        <v>2664</v>
      </c>
      <c r="M2149" s="2">
        <v>178.887812</v>
      </c>
      <c r="N2149" s="2">
        <v>-16.858803000000002</v>
      </c>
    </row>
    <row r="2150" spans="1:14">
      <c r="A2150" s="2" t="s">
        <v>74</v>
      </c>
      <c r="B2150" s="2" t="s">
        <v>118</v>
      </c>
      <c r="C2150" s="2" t="s">
        <v>6360</v>
      </c>
      <c r="D2150" s="2" t="s">
        <v>2427</v>
      </c>
      <c r="E2150" s="2" t="s">
        <v>580</v>
      </c>
      <c r="F2150" s="2" t="s">
        <v>74</v>
      </c>
      <c r="G2150" s="2" t="s">
        <v>6350</v>
      </c>
      <c r="H2150" s="2" t="s">
        <v>2662</v>
      </c>
      <c r="I2150" s="2" t="s">
        <v>29</v>
      </c>
      <c r="J2150" s="2" t="s">
        <v>2663</v>
      </c>
      <c r="K2150" s="2" t="s">
        <v>371</v>
      </c>
      <c r="L2150" s="2" t="s">
        <v>2664</v>
      </c>
      <c r="M2150" s="2">
        <v>178.836006</v>
      </c>
      <c r="N2150" s="2">
        <v>-16.884437999999999</v>
      </c>
    </row>
    <row r="2151" spans="1:14">
      <c r="A2151" s="2" t="s">
        <v>74</v>
      </c>
      <c r="B2151" s="2" t="s">
        <v>6361</v>
      </c>
      <c r="C2151" s="2" t="s">
        <v>6362</v>
      </c>
      <c r="D2151" s="2" t="s">
        <v>2408</v>
      </c>
      <c r="E2151" s="2" t="s">
        <v>580</v>
      </c>
      <c r="F2151" s="2" t="s">
        <v>74</v>
      </c>
      <c r="G2151" s="2" t="s">
        <v>6350</v>
      </c>
      <c r="H2151" s="2" t="s">
        <v>2662</v>
      </c>
      <c r="I2151" s="2" t="s">
        <v>29</v>
      </c>
      <c r="J2151" s="2" t="s">
        <v>2663</v>
      </c>
      <c r="K2151" s="2" t="s">
        <v>371</v>
      </c>
      <c r="L2151" s="2" t="s">
        <v>2664</v>
      </c>
      <c r="M2151" s="2">
        <v>178.88482999999999</v>
      </c>
      <c r="N2151" s="2">
        <v>-16.859617</v>
      </c>
    </row>
    <row r="2152" spans="1:14">
      <c r="A2152" s="2" t="s">
        <v>74</v>
      </c>
      <c r="B2152" s="2" t="s">
        <v>6363</v>
      </c>
      <c r="C2152" s="2" t="s">
        <v>6364</v>
      </c>
      <c r="D2152" s="2" t="s">
        <v>2408</v>
      </c>
      <c r="E2152" s="2" t="s">
        <v>580</v>
      </c>
      <c r="F2152" s="2" t="s">
        <v>393</v>
      </c>
      <c r="G2152" s="2" t="s">
        <v>6365</v>
      </c>
      <c r="H2152" s="2" t="s">
        <v>2662</v>
      </c>
      <c r="I2152" s="2" t="s">
        <v>29</v>
      </c>
      <c r="J2152" s="2" t="s">
        <v>2663</v>
      </c>
      <c r="K2152" s="2" t="s">
        <v>371</v>
      </c>
      <c r="L2152" s="2" t="s">
        <v>2664</v>
      </c>
      <c r="M2152" s="2">
        <v>178.75722999999999</v>
      </c>
      <c r="N2152" s="2">
        <v>-16.991726</v>
      </c>
    </row>
    <row r="2153" spans="1:14">
      <c r="A2153" s="2" t="s">
        <v>74</v>
      </c>
      <c r="B2153" s="2" t="s">
        <v>125</v>
      </c>
      <c r="C2153" s="2" t="s">
        <v>6366</v>
      </c>
      <c r="D2153" s="2" t="s">
        <v>2408</v>
      </c>
      <c r="E2153" s="2" t="s">
        <v>580</v>
      </c>
      <c r="F2153" s="2" t="s">
        <v>393</v>
      </c>
      <c r="G2153" s="2" t="s">
        <v>6365</v>
      </c>
      <c r="H2153" s="2" t="s">
        <v>2662</v>
      </c>
      <c r="I2153" s="2" t="s">
        <v>29</v>
      </c>
      <c r="J2153" s="2" t="s">
        <v>2663</v>
      </c>
      <c r="K2153" s="2" t="s">
        <v>371</v>
      </c>
      <c r="L2153" s="2" t="s">
        <v>2664</v>
      </c>
      <c r="M2153" s="2">
        <v>178.75864200000001</v>
      </c>
      <c r="N2153" s="2">
        <v>-16.999514999999999</v>
      </c>
    </row>
    <row r="2154" spans="1:14">
      <c r="A2154" s="2" t="s">
        <v>74</v>
      </c>
      <c r="B2154" s="2" t="s">
        <v>6367</v>
      </c>
      <c r="C2154" s="2" t="s">
        <v>6368</v>
      </c>
      <c r="D2154" s="2" t="s">
        <v>2427</v>
      </c>
      <c r="E2154" s="2" t="s">
        <v>580</v>
      </c>
      <c r="F2154" s="2" t="s">
        <v>74</v>
      </c>
      <c r="G2154" s="2" t="s">
        <v>6350</v>
      </c>
      <c r="H2154" s="2" t="s">
        <v>2662</v>
      </c>
      <c r="I2154" s="2" t="s">
        <v>29</v>
      </c>
      <c r="J2154" s="2" t="s">
        <v>2663</v>
      </c>
      <c r="K2154" s="2" t="s">
        <v>371</v>
      </c>
      <c r="L2154" s="2" t="s">
        <v>2664</v>
      </c>
      <c r="M2154" s="2">
        <v>178.8664</v>
      </c>
      <c r="N2154" s="2">
        <v>-16.854084</v>
      </c>
    </row>
    <row r="2155" spans="1:14">
      <c r="A2155" s="2" t="s">
        <v>74</v>
      </c>
      <c r="B2155" s="2" t="s">
        <v>6369</v>
      </c>
      <c r="C2155" s="2" t="s">
        <v>6370</v>
      </c>
      <c r="D2155" s="2" t="s">
        <v>2408</v>
      </c>
      <c r="E2155" s="2" t="s">
        <v>580</v>
      </c>
      <c r="F2155" s="2" t="s">
        <v>393</v>
      </c>
      <c r="G2155" s="2" t="s">
        <v>6365</v>
      </c>
      <c r="H2155" s="2" t="s">
        <v>2662</v>
      </c>
      <c r="I2155" s="2" t="s">
        <v>29</v>
      </c>
      <c r="J2155" s="2" t="s">
        <v>2663</v>
      </c>
      <c r="K2155" s="2" t="s">
        <v>371</v>
      </c>
      <c r="L2155" s="2" t="s">
        <v>2664</v>
      </c>
      <c r="M2155" s="2">
        <v>178.783534</v>
      </c>
      <c r="N2155" s="2">
        <v>-16.996824</v>
      </c>
    </row>
    <row r="2156" spans="1:14">
      <c r="A2156" s="2" t="s">
        <v>74</v>
      </c>
      <c r="B2156" s="2" t="s">
        <v>6371</v>
      </c>
      <c r="C2156" s="2" t="s">
        <v>6372</v>
      </c>
      <c r="D2156" s="2" t="s">
        <v>2427</v>
      </c>
      <c r="E2156" s="2" t="s">
        <v>580</v>
      </c>
      <c r="F2156" s="2" t="s">
        <v>94</v>
      </c>
      <c r="G2156" s="2" t="s">
        <v>6352</v>
      </c>
      <c r="H2156" s="2" t="s">
        <v>2662</v>
      </c>
      <c r="I2156" s="2" t="s">
        <v>29</v>
      </c>
      <c r="J2156" s="2" t="s">
        <v>2663</v>
      </c>
      <c r="K2156" s="2" t="s">
        <v>371</v>
      </c>
      <c r="L2156" s="2" t="s">
        <v>2664</v>
      </c>
      <c r="M2156" s="2">
        <v>178.75721999999999</v>
      </c>
      <c r="N2156" s="2">
        <v>-16.934342000000001</v>
      </c>
    </row>
    <row r="2157" spans="1:14">
      <c r="A2157" s="2" t="s">
        <v>74</v>
      </c>
      <c r="B2157" s="2" t="s">
        <v>6371</v>
      </c>
      <c r="C2157" s="2" t="s">
        <v>6373</v>
      </c>
      <c r="D2157" s="2" t="s">
        <v>2408</v>
      </c>
      <c r="E2157" s="2" t="s">
        <v>580</v>
      </c>
      <c r="F2157" s="2" t="s">
        <v>74</v>
      </c>
      <c r="G2157" s="2" t="s">
        <v>6350</v>
      </c>
      <c r="H2157" s="2" t="s">
        <v>2662</v>
      </c>
      <c r="I2157" s="2" t="s">
        <v>29</v>
      </c>
      <c r="J2157" s="2" t="s">
        <v>2663</v>
      </c>
      <c r="K2157" s="2" t="s">
        <v>371</v>
      </c>
      <c r="L2157" s="2" t="s">
        <v>2664</v>
      </c>
      <c r="M2157" s="2">
        <v>178.911373</v>
      </c>
      <c r="N2157" s="2">
        <v>-16.814596999999999</v>
      </c>
    </row>
    <row r="2158" spans="1:14">
      <c r="A2158" s="2" t="s">
        <v>74</v>
      </c>
      <c r="B2158" s="2" t="s">
        <v>6374</v>
      </c>
      <c r="C2158" s="2" t="s">
        <v>6375</v>
      </c>
      <c r="D2158" s="2" t="s">
        <v>2427</v>
      </c>
      <c r="E2158" s="2" t="s">
        <v>580</v>
      </c>
      <c r="F2158" s="2" t="s">
        <v>74</v>
      </c>
      <c r="G2158" s="2" t="s">
        <v>6350</v>
      </c>
      <c r="H2158" s="2" t="s">
        <v>2662</v>
      </c>
      <c r="I2158" s="2" t="s">
        <v>29</v>
      </c>
      <c r="J2158" s="2" t="s">
        <v>2663</v>
      </c>
      <c r="K2158" s="2" t="s">
        <v>371</v>
      </c>
      <c r="L2158" s="2" t="s">
        <v>2664</v>
      </c>
      <c r="M2158" s="2">
        <v>178.934834</v>
      </c>
      <c r="N2158" s="2">
        <v>-16.883997000000001</v>
      </c>
    </row>
    <row r="2159" spans="1:14">
      <c r="A2159" s="2" t="s">
        <v>74</v>
      </c>
      <c r="B2159" s="2" t="s">
        <v>6376</v>
      </c>
      <c r="C2159" s="2" t="s">
        <v>6377</v>
      </c>
      <c r="D2159" s="2" t="s">
        <v>2408</v>
      </c>
      <c r="E2159" s="2" t="s">
        <v>580</v>
      </c>
      <c r="F2159" s="2" t="s">
        <v>74</v>
      </c>
      <c r="G2159" s="2" t="s">
        <v>6350</v>
      </c>
      <c r="H2159" s="2" t="s">
        <v>2662</v>
      </c>
      <c r="I2159" s="2" t="s">
        <v>29</v>
      </c>
      <c r="J2159" s="2" t="s">
        <v>2663</v>
      </c>
      <c r="K2159" s="2" t="s">
        <v>371</v>
      </c>
      <c r="L2159" s="2" t="s">
        <v>2664</v>
      </c>
      <c r="M2159" s="2">
        <v>178.86371</v>
      </c>
      <c r="N2159" s="2">
        <v>-16.860315</v>
      </c>
    </row>
    <row r="2160" spans="1:14">
      <c r="A2160" s="2" t="s">
        <v>74</v>
      </c>
      <c r="B2160" s="2" t="s">
        <v>3354</v>
      </c>
      <c r="C2160" s="2" t="s">
        <v>6378</v>
      </c>
      <c r="D2160" s="2" t="s">
        <v>2408</v>
      </c>
      <c r="E2160" s="2" t="s">
        <v>580</v>
      </c>
      <c r="F2160" s="2" t="s">
        <v>94</v>
      </c>
      <c r="G2160" s="2" t="s">
        <v>6352</v>
      </c>
      <c r="H2160" s="2" t="s">
        <v>2662</v>
      </c>
      <c r="I2160" s="2" t="s">
        <v>29</v>
      </c>
      <c r="J2160" s="2" t="s">
        <v>2663</v>
      </c>
      <c r="K2160" s="2" t="s">
        <v>371</v>
      </c>
      <c r="L2160" s="2" t="s">
        <v>2664</v>
      </c>
      <c r="M2160" s="2">
        <v>178.780035</v>
      </c>
      <c r="N2160" s="2">
        <v>-16.959674</v>
      </c>
    </row>
    <row r="2161" spans="1:14">
      <c r="A2161" s="2" t="s">
        <v>74</v>
      </c>
      <c r="B2161" s="2" t="s">
        <v>6379</v>
      </c>
      <c r="C2161" s="2" t="s">
        <v>6380</v>
      </c>
      <c r="D2161" s="2" t="s">
        <v>2408</v>
      </c>
      <c r="E2161" s="2" t="s">
        <v>580</v>
      </c>
      <c r="F2161" s="2" t="s">
        <v>94</v>
      </c>
      <c r="G2161" s="2" t="s">
        <v>6352</v>
      </c>
      <c r="H2161" s="2" t="s">
        <v>2662</v>
      </c>
      <c r="I2161" s="2" t="s">
        <v>29</v>
      </c>
      <c r="J2161" s="2" t="s">
        <v>2663</v>
      </c>
      <c r="K2161" s="2" t="s">
        <v>371</v>
      </c>
      <c r="L2161" s="2" t="s">
        <v>2664</v>
      </c>
      <c r="M2161" s="2">
        <v>178.790876</v>
      </c>
      <c r="N2161" s="2">
        <v>-16.922588000000001</v>
      </c>
    </row>
    <row r="2162" spans="1:14">
      <c r="A2162" s="2" t="s">
        <v>74</v>
      </c>
      <c r="B2162" s="2" t="s">
        <v>6381</v>
      </c>
      <c r="C2162" s="2" t="s">
        <v>6382</v>
      </c>
      <c r="D2162" s="2" t="s">
        <v>2427</v>
      </c>
      <c r="E2162" s="2" t="s">
        <v>580</v>
      </c>
      <c r="F2162" s="2" t="s">
        <v>94</v>
      </c>
      <c r="G2162" s="2" t="s">
        <v>6352</v>
      </c>
      <c r="H2162" s="2" t="s">
        <v>2662</v>
      </c>
      <c r="I2162" s="2" t="s">
        <v>29</v>
      </c>
      <c r="J2162" s="2" t="s">
        <v>2663</v>
      </c>
      <c r="K2162" s="2" t="s">
        <v>371</v>
      </c>
      <c r="L2162" s="2" t="s">
        <v>2664</v>
      </c>
      <c r="M2162" s="2">
        <v>178.80343999999999</v>
      </c>
      <c r="N2162" s="2">
        <v>-16.911954000000001</v>
      </c>
    </row>
    <row r="2163" spans="1:14">
      <c r="A2163" s="2" t="s">
        <v>74</v>
      </c>
      <c r="B2163" s="2" t="s">
        <v>2435</v>
      </c>
      <c r="C2163" s="2" t="s">
        <v>6383</v>
      </c>
      <c r="D2163" s="2" t="s">
        <v>2408</v>
      </c>
      <c r="E2163" s="2" t="s">
        <v>580</v>
      </c>
      <c r="F2163" s="2" t="s">
        <v>94</v>
      </c>
      <c r="G2163" s="2" t="s">
        <v>6352</v>
      </c>
      <c r="H2163" s="2" t="s">
        <v>2662</v>
      </c>
      <c r="I2163" s="2" t="s">
        <v>29</v>
      </c>
      <c r="J2163" s="2" t="s">
        <v>2663</v>
      </c>
      <c r="K2163" s="2" t="s">
        <v>371</v>
      </c>
      <c r="L2163" s="2" t="s">
        <v>2664</v>
      </c>
      <c r="M2163" s="2">
        <v>178.75675699999999</v>
      </c>
      <c r="N2163" s="2">
        <v>-16.948442</v>
      </c>
    </row>
    <row r="2164" spans="1:14">
      <c r="A2164" s="2" t="s">
        <v>74</v>
      </c>
      <c r="B2164" s="2" t="s">
        <v>6384</v>
      </c>
      <c r="C2164" s="2" t="s">
        <v>6385</v>
      </c>
      <c r="D2164" s="2" t="s">
        <v>2427</v>
      </c>
      <c r="E2164" s="2" t="s">
        <v>580</v>
      </c>
      <c r="F2164" s="2" t="s">
        <v>74</v>
      </c>
      <c r="G2164" s="2" t="s">
        <v>6350</v>
      </c>
      <c r="H2164" s="2" t="s">
        <v>2662</v>
      </c>
      <c r="I2164" s="2" t="s">
        <v>29</v>
      </c>
      <c r="J2164" s="2" t="s">
        <v>2663</v>
      </c>
      <c r="K2164" s="2" t="s">
        <v>371</v>
      </c>
      <c r="L2164" s="2" t="s">
        <v>2664</v>
      </c>
      <c r="M2164" s="2">
        <v>178.84571800000001</v>
      </c>
      <c r="N2164" s="2">
        <v>-16.873804</v>
      </c>
    </row>
    <row r="2165" spans="1:14">
      <c r="A2165" s="2" t="s">
        <v>74</v>
      </c>
      <c r="B2165" s="2" t="s">
        <v>6386</v>
      </c>
      <c r="C2165" s="2" t="s">
        <v>6387</v>
      </c>
      <c r="D2165" s="2" t="s">
        <v>2408</v>
      </c>
      <c r="E2165" s="2" t="s">
        <v>580</v>
      </c>
      <c r="F2165" s="2" t="s">
        <v>74</v>
      </c>
      <c r="G2165" s="2" t="s">
        <v>6350</v>
      </c>
      <c r="H2165" s="2" t="s">
        <v>2662</v>
      </c>
      <c r="I2165" s="2" t="s">
        <v>29</v>
      </c>
      <c r="J2165" s="2" t="s">
        <v>2663</v>
      </c>
      <c r="K2165" s="2" t="s">
        <v>371</v>
      </c>
      <c r="L2165" s="2" t="s">
        <v>2664</v>
      </c>
      <c r="M2165" s="2">
        <v>178.855998</v>
      </c>
      <c r="N2165" s="2">
        <v>-16.797930000000001</v>
      </c>
    </row>
    <row r="2166" spans="1:14">
      <c r="A2166" s="2" t="s">
        <v>74</v>
      </c>
      <c r="B2166" s="2" t="s">
        <v>6388</v>
      </c>
      <c r="C2166" s="2" t="s">
        <v>6389</v>
      </c>
      <c r="D2166" s="2" t="s">
        <v>2427</v>
      </c>
      <c r="E2166" s="2" t="s">
        <v>580</v>
      </c>
      <c r="F2166" s="2" t="s">
        <v>94</v>
      </c>
      <c r="G2166" s="2" t="s">
        <v>6352</v>
      </c>
      <c r="H2166" s="2" t="s">
        <v>2662</v>
      </c>
      <c r="I2166" s="2" t="s">
        <v>29</v>
      </c>
      <c r="J2166" s="2" t="s">
        <v>2663</v>
      </c>
      <c r="K2166" s="2" t="s">
        <v>371</v>
      </c>
      <c r="L2166" s="2" t="s">
        <v>2664</v>
      </c>
      <c r="M2166" s="2">
        <v>178.78317100000001</v>
      </c>
      <c r="N2166" s="2">
        <v>-16.924724000000001</v>
      </c>
    </row>
    <row r="2167" spans="1:14">
      <c r="A2167" s="2" t="s">
        <v>74</v>
      </c>
      <c r="B2167" s="2" t="s">
        <v>6390</v>
      </c>
      <c r="C2167" s="2" t="s">
        <v>6391</v>
      </c>
      <c r="D2167" s="2" t="s">
        <v>2408</v>
      </c>
      <c r="E2167" s="2" t="s">
        <v>580</v>
      </c>
      <c r="F2167" s="2" t="s">
        <v>393</v>
      </c>
      <c r="G2167" s="2" t="s">
        <v>6365</v>
      </c>
      <c r="H2167" s="2" t="s">
        <v>2662</v>
      </c>
      <c r="I2167" s="2" t="s">
        <v>29</v>
      </c>
      <c r="J2167" s="2" t="s">
        <v>2663</v>
      </c>
      <c r="K2167" s="2" t="s">
        <v>371</v>
      </c>
      <c r="L2167" s="2" t="s">
        <v>2664</v>
      </c>
      <c r="M2167" s="2">
        <v>178.76884899999999</v>
      </c>
      <c r="N2167" s="2">
        <v>-16.995070999999999</v>
      </c>
    </row>
    <row r="2168" spans="1:14">
      <c r="A2168" s="2" t="s">
        <v>74</v>
      </c>
      <c r="B2168" s="2" t="s">
        <v>6392</v>
      </c>
      <c r="C2168" s="2" t="s">
        <v>6393</v>
      </c>
      <c r="D2168" s="2" t="s">
        <v>2427</v>
      </c>
      <c r="E2168" s="2" t="s">
        <v>580</v>
      </c>
      <c r="F2168" s="2" t="s">
        <v>74</v>
      </c>
      <c r="G2168" s="2" t="s">
        <v>6350</v>
      </c>
      <c r="H2168" s="2" t="s">
        <v>2662</v>
      </c>
      <c r="I2168" s="2" t="s">
        <v>29</v>
      </c>
      <c r="J2168" s="2" t="s">
        <v>2663</v>
      </c>
      <c r="K2168" s="2" t="s">
        <v>371</v>
      </c>
      <c r="L2168" s="2" t="s">
        <v>2664</v>
      </c>
      <c r="M2168" s="2">
        <v>178.88905099999999</v>
      </c>
      <c r="N2168" s="2">
        <v>-16.821764000000002</v>
      </c>
    </row>
    <row r="2169" spans="1:14">
      <c r="A2169" s="2" t="s">
        <v>74</v>
      </c>
      <c r="B2169" s="2" t="s">
        <v>6394</v>
      </c>
      <c r="C2169" s="2" t="s">
        <v>6395</v>
      </c>
      <c r="D2169" s="2" t="s">
        <v>2408</v>
      </c>
      <c r="E2169" s="2" t="s">
        <v>580</v>
      </c>
      <c r="F2169" s="2" t="s">
        <v>74</v>
      </c>
      <c r="G2169" s="2" t="s">
        <v>6350</v>
      </c>
      <c r="H2169" s="2" t="s">
        <v>2662</v>
      </c>
      <c r="I2169" s="2" t="s">
        <v>29</v>
      </c>
      <c r="J2169" s="2" t="s">
        <v>2663</v>
      </c>
      <c r="K2169" s="2" t="s">
        <v>371</v>
      </c>
      <c r="L2169" s="2" t="s">
        <v>2664</v>
      </c>
      <c r="M2169" s="2">
        <v>178.857258</v>
      </c>
      <c r="N2169" s="2">
        <v>-16.874289000000001</v>
      </c>
    </row>
    <row r="2170" spans="1:14">
      <c r="A2170" s="2" t="s">
        <v>74</v>
      </c>
      <c r="B2170" s="2" t="s">
        <v>3924</v>
      </c>
      <c r="C2170" s="2" t="s">
        <v>6396</v>
      </c>
      <c r="D2170" s="2" t="s">
        <v>2408</v>
      </c>
      <c r="E2170" s="2" t="s">
        <v>580</v>
      </c>
      <c r="F2170" s="2" t="s">
        <v>94</v>
      </c>
      <c r="G2170" s="2" t="s">
        <v>6352</v>
      </c>
      <c r="H2170" s="2" t="s">
        <v>2662</v>
      </c>
      <c r="I2170" s="2" t="s">
        <v>29</v>
      </c>
      <c r="J2170" s="2" t="s">
        <v>2663</v>
      </c>
      <c r="K2170" s="2" t="s">
        <v>371</v>
      </c>
      <c r="L2170" s="2" t="s">
        <v>2664</v>
      </c>
      <c r="M2170" s="2">
        <v>178.81446500000001</v>
      </c>
      <c r="N2170" s="2">
        <v>-16.911085</v>
      </c>
    </row>
    <row r="2171" spans="1:14">
      <c r="A2171" s="2" t="s">
        <v>74</v>
      </c>
      <c r="B2171" s="2" t="s">
        <v>6397</v>
      </c>
      <c r="C2171" s="2" t="s">
        <v>6398</v>
      </c>
      <c r="D2171" s="2" t="s">
        <v>2427</v>
      </c>
      <c r="E2171" s="2" t="s">
        <v>580</v>
      </c>
      <c r="F2171" s="2" t="s">
        <v>74</v>
      </c>
      <c r="G2171" s="2" t="s">
        <v>6350</v>
      </c>
      <c r="H2171" s="2" t="s">
        <v>2662</v>
      </c>
      <c r="I2171" s="2" t="s">
        <v>29</v>
      </c>
      <c r="J2171" s="2" t="s">
        <v>2663</v>
      </c>
      <c r="K2171" s="2" t="s">
        <v>371</v>
      </c>
      <c r="L2171" s="2" t="s">
        <v>2664</v>
      </c>
      <c r="M2171" s="2">
        <v>178.89787000000001</v>
      </c>
      <c r="N2171" s="2">
        <v>-16.81353</v>
      </c>
    </row>
    <row r="2172" spans="1:14">
      <c r="A2172" s="2" t="s">
        <v>74</v>
      </c>
      <c r="B2172" s="2" t="s">
        <v>196</v>
      </c>
      <c r="C2172" s="2" t="s">
        <v>6399</v>
      </c>
      <c r="D2172" s="2" t="s">
        <v>2427</v>
      </c>
      <c r="E2172" s="2" t="s">
        <v>580</v>
      </c>
      <c r="F2172" s="2" t="s">
        <v>74</v>
      </c>
      <c r="G2172" s="2" t="s">
        <v>6350</v>
      </c>
      <c r="H2172" s="2" t="s">
        <v>2662</v>
      </c>
      <c r="I2172" s="2" t="s">
        <v>29</v>
      </c>
      <c r="J2172" s="2" t="s">
        <v>2663</v>
      </c>
      <c r="K2172" s="2" t="s">
        <v>371</v>
      </c>
      <c r="L2172" s="2" t="s">
        <v>2664</v>
      </c>
      <c r="M2172" s="2">
        <v>178.961409</v>
      </c>
      <c r="N2172" s="2">
        <v>-16.913630999999999</v>
      </c>
    </row>
    <row r="2173" spans="1:14">
      <c r="A2173" s="2" t="s">
        <v>74</v>
      </c>
      <c r="B2173" s="2" t="s">
        <v>6400</v>
      </c>
      <c r="C2173" s="2" t="s">
        <v>6401</v>
      </c>
      <c r="D2173" s="2" t="s">
        <v>2427</v>
      </c>
      <c r="E2173" s="2" t="s">
        <v>580</v>
      </c>
      <c r="F2173" s="2" t="s">
        <v>74</v>
      </c>
      <c r="G2173" s="2" t="s">
        <v>6350</v>
      </c>
      <c r="H2173" s="2" t="s">
        <v>2662</v>
      </c>
      <c r="I2173" s="2" t="s">
        <v>29</v>
      </c>
      <c r="J2173" s="2" t="s">
        <v>2663</v>
      </c>
      <c r="K2173" s="2" t="s">
        <v>371</v>
      </c>
      <c r="L2173" s="2" t="s">
        <v>2664</v>
      </c>
      <c r="M2173" s="2">
        <v>178.971136</v>
      </c>
      <c r="N2173" s="2">
        <v>-16.885279000000001</v>
      </c>
    </row>
    <row r="2174" spans="1:14">
      <c r="A2174" s="2" t="s">
        <v>74</v>
      </c>
      <c r="B2174" s="2" t="s">
        <v>6402</v>
      </c>
      <c r="C2174" s="2" t="s">
        <v>6403</v>
      </c>
      <c r="D2174" s="2" t="s">
        <v>2427</v>
      </c>
      <c r="E2174" s="2" t="s">
        <v>580</v>
      </c>
      <c r="F2174" s="2" t="s">
        <v>74</v>
      </c>
      <c r="G2174" s="2" t="s">
        <v>6350</v>
      </c>
      <c r="H2174" s="2" t="s">
        <v>2662</v>
      </c>
      <c r="I2174" s="2" t="s">
        <v>29</v>
      </c>
      <c r="J2174" s="2" t="s">
        <v>2663</v>
      </c>
      <c r="K2174" s="2" t="s">
        <v>371</v>
      </c>
      <c r="L2174" s="2" t="s">
        <v>2664</v>
      </c>
      <c r="M2174" s="2">
        <v>178.88993099999999</v>
      </c>
      <c r="N2174" s="2">
        <v>-16.800813999999999</v>
      </c>
    </row>
    <row r="2175" spans="1:14">
      <c r="A2175" s="2" t="s">
        <v>99</v>
      </c>
      <c r="B2175" s="2" t="s">
        <v>6404</v>
      </c>
      <c r="C2175" s="2" t="s">
        <v>6405</v>
      </c>
      <c r="D2175" s="2" t="s">
        <v>2408</v>
      </c>
      <c r="E2175" s="2" t="s">
        <v>555</v>
      </c>
      <c r="F2175" s="2" t="s">
        <v>95</v>
      </c>
      <c r="G2175" s="2" t="s">
        <v>4571</v>
      </c>
      <c r="H2175" s="2" t="s">
        <v>99</v>
      </c>
      <c r="I2175" s="2" t="s">
        <v>33</v>
      </c>
      <c r="J2175" s="2" t="s">
        <v>2423</v>
      </c>
      <c r="K2175" s="2" t="s">
        <v>249</v>
      </c>
      <c r="L2175" s="2" t="s">
        <v>2424</v>
      </c>
      <c r="M2175" s="2">
        <v>177.51817</v>
      </c>
      <c r="N2175" s="2">
        <v>-16.792075000000001</v>
      </c>
    </row>
    <row r="2176" spans="1:14">
      <c r="A2176" s="2" t="s">
        <v>99</v>
      </c>
      <c r="B2176" s="2" t="s">
        <v>6406</v>
      </c>
      <c r="C2176" s="2" t="s">
        <v>6407</v>
      </c>
      <c r="D2176" s="2" t="s">
        <v>2408</v>
      </c>
      <c r="E2176" s="2" t="s">
        <v>555</v>
      </c>
      <c r="F2176" s="2" t="s">
        <v>95</v>
      </c>
      <c r="G2176" s="2" t="s">
        <v>4571</v>
      </c>
      <c r="H2176" s="2" t="s">
        <v>99</v>
      </c>
      <c r="I2176" s="2" t="s">
        <v>33</v>
      </c>
      <c r="J2176" s="2" t="s">
        <v>2423</v>
      </c>
      <c r="K2176" s="2" t="s">
        <v>249</v>
      </c>
      <c r="L2176" s="2" t="s">
        <v>2424</v>
      </c>
      <c r="M2176" s="2">
        <v>177.55398400000001</v>
      </c>
      <c r="N2176" s="2">
        <v>-16.759419000000001</v>
      </c>
    </row>
    <row r="2177" spans="1:14">
      <c r="A2177" s="2" t="s">
        <v>99</v>
      </c>
      <c r="B2177" s="2" t="s">
        <v>2672</v>
      </c>
      <c r="C2177" s="2" t="s">
        <v>6408</v>
      </c>
      <c r="D2177" s="2" t="s">
        <v>2408</v>
      </c>
      <c r="E2177" s="2" t="s">
        <v>555</v>
      </c>
      <c r="F2177" s="2" t="s">
        <v>95</v>
      </c>
      <c r="G2177" s="2" t="s">
        <v>4571</v>
      </c>
      <c r="H2177" s="2" t="s">
        <v>99</v>
      </c>
      <c r="I2177" s="2" t="s">
        <v>33</v>
      </c>
      <c r="J2177" s="2" t="s">
        <v>2423</v>
      </c>
      <c r="K2177" s="2" t="s">
        <v>249</v>
      </c>
      <c r="L2177" s="2" t="s">
        <v>2424</v>
      </c>
      <c r="M2177" s="2">
        <v>177.524609</v>
      </c>
      <c r="N2177" s="2">
        <v>-16.782783999999999</v>
      </c>
    </row>
    <row r="2178" spans="1:14">
      <c r="A2178" s="2" t="s">
        <v>99</v>
      </c>
      <c r="B2178" s="2" t="s">
        <v>6409</v>
      </c>
      <c r="C2178" s="2" t="s">
        <v>6410</v>
      </c>
      <c r="D2178" s="2" t="s">
        <v>2408</v>
      </c>
      <c r="E2178" s="2" t="s">
        <v>555</v>
      </c>
      <c r="F2178" s="2" t="s">
        <v>95</v>
      </c>
      <c r="G2178" s="2" t="s">
        <v>4571</v>
      </c>
      <c r="H2178" s="2" t="s">
        <v>183</v>
      </c>
      <c r="I2178" s="2" t="s">
        <v>33</v>
      </c>
      <c r="J2178" s="2" t="s">
        <v>2423</v>
      </c>
      <c r="K2178" s="2" t="s">
        <v>249</v>
      </c>
      <c r="L2178" s="2" t="s">
        <v>2424</v>
      </c>
      <c r="M2178" s="2">
        <v>177.41367099999999</v>
      </c>
      <c r="N2178" s="2">
        <v>-16.892095000000001</v>
      </c>
    </row>
    <row r="2179" spans="1:14">
      <c r="A2179" s="2" t="s">
        <v>99</v>
      </c>
      <c r="B2179" s="2" t="s">
        <v>6411</v>
      </c>
      <c r="C2179" s="2" t="s">
        <v>6412</v>
      </c>
      <c r="D2179" s="2" t="s">
        <v>2408</v>
      </c>
      <c r="E2179" s="2" t="s">
        <v>555</v>
      </c>
      <c r="F2179" s="2" t="s">
        <v>95</v>
      </c>
      <c r="G2179" s="2" t="s">
        <v>4571</v>
      </c>
      <c r="H2179" s="2" t="s">
        <v>6413</v>
      </c>
      <c r="I2179" s="2" t="s">
        <v>33</v>
      </c>
      <c r="J2179" s="2" t="s">
        <v>2423</v>
      </c>
      <c r="K2179" s="2" t="s">
        <v>249</v>
      </c>
      <c r="L2179" s="2" t="s">
        <v>2424</v>
      </c>
      <c r="M2179" s="2">
        <v>177.35919799999999</v>
      </c>
      <c r="N2179" s="2">
        <v>-16.949665</v>
      </c>
    </row>
    <row r="2180" spans="1:14">
      <c r="A2180" s="2" t="s">
        <v>99</v>
      </c>
      <c r="B2180" s="2" t="s">
        <v>6414</v>
      </c>
      <c r="C2180" s="2" t="s">
        <v>6415</v>
      </c>
      <c r="D2180" s="2" t="s">
        <v>2408</v>
      </c>
      <c r="E2180" s="2" t="s">
        <v>555</v>
      </c>
      <c r="F2180" s="2" t="s">
        <v>95</v>
      </c>
      <c r="G2180" s="2" t="s">
        <v>4571</v>
      </c>
      <c r="H2180" s="2" t="s">
        <v>6416</v>
      </c>
      <c r="I2180" s="2" t="s">
        <v>33</v>
      </c>
      <c r="J2180" s="2" t="s">
        <v>2423</v>
      </c>
      <c r="K2180" s="2" t="s">
        <v>249</v>
      </c>
      <c r="L2180" s="2" t="s">
        <v>2424</v>
      </c>
      <c r="M2180" s="2">
        <v>177.338435</v>
      </c>
      <c r="N2180" s="2">
        <v>-16.997512</v>
      </c>
    </row>
    <row r="2181" spans="1:14">
      <c r="A2181" s="2" t="s">
        <v>99</v>
      </c>
      <c r="B2181" s="2" t="s">
        <v>6417</v>
      </c>
      <c r="C2181" s="2" t="s">
        <v>6418</v>
      </c>
      <c r="D2181" s="2" t="s">
        <v>2408</v>
      </c>
      <c r="E2181" s="2" t="s">
        <v>555</v>
      </c>
      <c r="F2181" s="2" t="s">
        <v>95</v>
      </c>
      <c r="G2181" s="2" t="s">
        <v>4571</v>
      </c>
      <c r="H2181" s="2" t="s">
        <v>99</v>
      </c>
      <c r="I2181" s="2" t="s">
        <v>33</v>
      </c>
      <c r="J2181" s="2" t="s">
        <v>2423</v>
      </c>
      <c r="K2181" s="2" t="s">
        <v>249</v>
      </c>
      <c r="L2181" s="2" t="s">
        <v>2424</v>
      </c>
      <c r="M2181" s="2">
        <v>177.46701999999999</v>
      </c>
      <c r="N2181" s="2">
        <v>-16.841677000000001</v>
      </c>
    </row>
    <row r="2182" spans="1:14">
      <c r="A2182" s="2" t="s">
        <v>99</v>
      </c>
      <c r="B2182" s="2" t="s">
        <v>183</v>
      </c>
      <c r="C2182" s="2" t="s">
        <v>6419</v>
      </c>
      <c r="D2182" s="2" t="s">
        <v>2408</v>
      </c>
      <c r="E2182" s="2" t="s">
        <v>555</v>
      </c>
      <c r="F2182" s="2" t="s">
        <v>95</v>
      </c>
      <c r="G2182" s="2" t="s">
        <v>4571</v>
      </c>
      <c r="H2182" s="2" t="s">
        <v>183</v>
      </c>
      <c r="I2182" s="2" t="s">
        <v>33</v>
      </c>
      <c r="J2182" s="2" t="s">
        <v>2423</v>
      </c>
      <c r="K2182" s="2" t="s">
        <v>249</v>
      </c>
      <c r="L2182" s="2" t="s">
        <v>2424</v>
      </c>
      <c r="M2182" s="2">
        <v>177.398358</v>
      </c>
      <c r="N2182" s="2">
        <v>-16.891822000000001</v>
      </c>
    </row>
    <row r="2183" spans="1:14">
      <c r="A2183" s="2" t="s">
        <v>99</v>
      </c>
      <c r="B2183" s="2" t="s">
        <v>6420</v>
      </c>
      <c r="C2183" s="2" t="s">
        <v>6421</v>
      </c>
      <c r="D2183" s="2" t="s">
        <v>2427</v>
      </c>
      <c r="E2183" s="2" t="s">
        <v>555</v>
      </c>
      <c r="F2183" s="2" t="s">
        <v>95</v>
      </c>
      <c r="G2183" s="2" t="s">
        <v>4571</v>
      </c>
      <c r="H2183" s="2" t="s">
        <v>6422</v>
      </c>
      <c r="I2183" s="2" t="s">
        <v>33</v>
      </c>
      <c r="J2183" s="2" t="s">
        <v>2423</v>
      </c>
      <c r="K2183" s="2" t="s">
        <v>249</v>
      </c>
      <c r="L2183" s="2" t="s">
        <v>2424</v>
      </c>
      <c r="M2183" s="2">
        <v>177.38190900000001</v>
      </c>
      <c r="N2183" s="2">
        <v>-16.946622999999999</v>
      </c>
    </row>
    <row r="2184" spans="1:14">
      <c r="A2184" s="2" t="s">
        <v>99</v>
      </c>
      <c r="B2184" s="2" t="s">
        <v>6423</v>
      </c>
      <c r="C2184" s="2" t="s">
        <v>6424</v>
      </c>
      <c r="D2184" s="2" t="s">
        <v>2408</v>
      </c>
      <c r="E2184" s="2" t="s">
        <v>555</v>
      </c>
      <c r="F2184" s="2" t="s">
        <v>95</v>
      </c>
      <c r="G2184" s="2" t="s">
        <v>4571</v>
      </c>
      <c r="H2184" s="2" t="s">
        <v>183</v>
      </c>
      <c r="I2184" s="2" t="s">
        <v>33</v>
      </c>
      <c r="J2184" s="2" t="s">
        <v>2423</v>
      </c>
      <c r="K2184" s="2" t="s">
        <v>249</v>
      </c>
      <c r="L2184" s="2" t="s">
        <v>2424</v>
      </c>
      <c r="M2184" s="2">
        <v>177.43971300000001</v>
      </c>
      <c r="N2184" s="2">
        <v>-16.866703999999999</v>
      </c>
    </row>
    <row r="2185" spans="1:14">
      <c r="A2185" s="2" t="s">
        <v>99</v>
      </c>
      <c r="B2185" s="2" t="s">
        <v>6425</v>
      </c>
      <c r="C2185" s="2" t="s">
        <v>6426</v>
      </c>
      <c r="D2185" s="2" t="s">
        <v>2408</v>
      </c>
      <c r="E2185" s="2" t="s">
        <v>555</v>
      </c>
      <c r="F2185" s="2" t="s">
        <v>95</v>
      </c>
      <c r="G2185" s="2" t="s">
        <v>4571</v>
      </c>
      <c r="H2185" s="2" t="s">
        <v>99</v>
      </c>
      <c r="I2185" s="2" t="s">
        <v>33</v>
      </c>
      <c r="J2185" s="2" t="s">
        <v>2423</v>
      </c>
      <c r="K2185" s="2" t="s">
        <v>249</v>
      </c>
      <c r="L2185" s="2" t="s">
        <v>2424</v>
      </c>
      <c r="M2185" s="2">
        <v>177.44829100000001</v>
      </c>
      <c r="N2185" s="2">
        <v>-16.840536</v>
      </c>
    </row>
    <row r="2186" spans="1:14">
      <c r="A2186" s="2" t="s">
        <v>99</v>
      </c>
      <c r="B2186" s="2" t="s">
        <v>6427</v>
      </c>
      <c r="C2186" s="2" t="s">
        <v>6428</v>
      </c>
      <c r="D2186" s="2" t="s">
        <v>2408</v>
      </c>
      <c r="E2186" s="2" t="s">
        <v>555</v>
      </c>
      <c r="F2186" s="2" t="s">
        <v>95</v>
      </c>
      <c r="G2186" s="2" t="s">
        <v>4571</v>
      </c>
      <c r="H2186" s="2" t="s">
        <v>99</v>
      </c>
      <c r="I2186" s="2" t="s">
        <v>33</v>
      </c>
      <c r="J2186" s="2" t="s">
        <v>2423</v>
      </c>
      <c r="K2186" s="2" t="s">
        <v>249</v>
      </c>
      <c r="L2186" s="2" t="s">
        <v>2424</v>
      </c>
      <c r="M2186" s="2">
        <v>177.57652999999999</v>
      </c>
      <c r="N2186" s="2">
        <v>-16.720507999999999</v>
      </c>
    </row>
    <row r="2187" spans="1:14">
      <c r="A2187" s="2" t="s">
        <v>99</v>
      </c>
      <c r="B2187" s="2" t="s">
        <v>6429</v>
      </c>
      <c r="C2187" s="2" t="s">
        <v>6430</v>
      </c>
      <c r="D2187" s="2" t="s">
        <v>2408</v>
      </c>
      <c r="E2187" s="2" t="s">
        <v>555</v>
      </c>
      <c r="F2187" s="2" t="s">
        <v>95</v>
      </c>
      <c r="G2187" s="2" t="s">
        <v>4571</v>
      </c>
      <c r="H2187" s="2" t="s">
        <v>6413</v>
      </c>
      <c r="I2187" s="2" t="s">
        <v>33</v>
      </c>
      <c r="J2187" s="2" t="s">
        <v>2423</v>
      </c>
      <c r="K2187" s="2" t="s">
        <v>249</v>
      </c>
      <c r="L2187" s="2" t="s">
        <v>2424</v>
      </c>
      <c r="M2187" s="2">
        <v>177.34238999999999</v>
      </c>
      <c r="N2187" s="2">
        <v>-16.966004999999999</v>
      </c>
    </row>
    <row r="2188" spans="1:14">
      <c r="A2188" s="2" t="s">
        <v>99</v>
      </c>
      <c r="B2188" s="2" t="s">
        <v>3230</v>
      </c>
      <c r="C2188" s="2" t="s">
        <v>6431</v>
      </c>
      <c r="D2188" s="2" t="s">
        <v>2427</v>
      </c>
      <c r="E2188" s="2" t="s">
        <v>555</v>
      </c>
      <c r="F2188" s="2" t="s">
        <v>95</v>
      </c>
      <c r="G2188" s="2" t="s">
        <v>4571</v>
      </c>
      <c r="H2188" s="2" t="s">
        <v>6432</v>
      </c>
      <c r="I2188" s="2" t="s">
        <v>33</v>
      </c>
      <c r="J2188" s="2" t="s">
        <v>2423</v>
      </c>
      <c r="K2188" s="2" t="s">
        <v>249</v>
      </c>
      <c r="L2188" s="2" t="s">
        <v>2424</v>
      </c>
      <c r="M2188" s="2">
        <v>177.36155099999999</v>
      </c>
      <c r="N2188" s="2">
        <v>-16.933005000000001</v>
      </c>
    </row>
    <row r="2189" spans="1:14">
      <c r="A2189" s="2" t="s">
        <v>99</v>
      </c>
      <c r="B2189" s="2" t="s">
        <v>6433</v>
      </c>
      <c r="C2189" s="2" t="s">
        <v>6434</v>
      </c>
      <c r="D2189" s="2" t="s">
        <v>2408</v>
      </c>
      <c r="E2189" s="2" t="s">
        <v>555</v>
      </c>
      <c r="F2189" s="2" t="s">
        <v>95</v>
      </c>
      <c r="G2189" s="2" t="s">
        <v>4571</v>
      </c>
      <c r="H2189" s="2" t="s">
        <v>99</v>
      </c>
      <c r="I2189" s="2" t="s">
        <v>33</v>
      </c>
      <c r="J2189" s="2" t="s">
        <v>2423</v>
      </c>
      <c r="K2189" s="2" t="s">
        <v>249</v>
      </c>
      <c r="L2189" s="2" t="s">
        <v>2424</v>
      </c>
      <c r="M2189" s="2">
        <v>177.57984099999999</v>
      </c>
      <c r="N2189" s="2">
        <v>-16.707518</v>
      </c>
    </row>
  </sheetData>
  <pageMargins left="0.7" right="0.7" top="0.75" bottom="0.75" header="0.3" footer="0.3"/>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8"/>
  <sheetViews>
    <sheetView workbookViewId="0">
      <selection activeCell="D9" sqref="D9"/>
    </sheetView>
  </sheetViews>
  <sheetFormatPr defaultColWidth="8.85546875" defaultRowHeight="15"/>
  <cols>
    <col min="1" max="1" width="14.140625" style="7" customWidth="1"/>
    <col min="2" max="2" width="14.140625" style="185" customWidth="1"/>
    <col min="3" max="3" width="13.7109375" style="185" customWidth="1"/>
    <col min="4" max="4" width="19.7109375" style="185" customWidth="1"/>
    <col min="5" max="5" width="24.42578125" style="185" customWidth="1"/>
    <col min="6" max="6" width="29" style="185" customWidth="1"/>
    <col min="7" max="8" width="25.7109375" style="8" customWidth="1"/>
    <col min="9" max="16384" width="8.85546875" style="185"/>
  </cols>
  <sheetData>
    <row r="1" spans="1:8" s="191" customFormat="1">
      <c r="A1" s="192" t="s">
        <v>541</v>
      </c>
      <c r="B1" s="188" t="s">
        <v>239</v>
      </c>
      <c r="C1" s="188" t="s">
        <v>11</v>
      </c>
      <c r="D1" s="189" t="s">
        <v>2332</v>
      </c>
      <c r="E1" s="188" t="s">
        <v>543</v>
      </c>
      <c r="F1" s="188" t="s">
        <v>2290</v>
      </c>
      <c r="G1" s="190" t="s">
        <v>2336</v>
      </c>
      <c r="H1" s="190" t="s">
        <v>2292</v>
      </c>
    </row>
    <row r="2" spans="1:8" ht="15" customHeight="1">
      <c r="A2" s="184">
        <v>101</v>
      </c>
      <c r="B2" s="183" t="s">
        <v>249</v>
      </c>
      <c r="C2" s="183"/>
      <c r="D2" s="183" t="str">
        <f>VLOOKUP(A2,New_Tikina!$A$1:$B$88,2,FALSE)</f>
        <v>Ba</v>
      </c>
      <c r="E2" s="183" t="s">
        <v>33</v>
      </c>
      <c r="F2" s="183" t="s">
        <v>33</v>
      </c>
      <c r="G2" s="13">
        <v>642</v>
      </c>
      <c r="H2" s="13">
        <v>2092</v>
      </c>
    </row>
    <row r="3" spans="1:8" ht="15" customHeight="1">
      <c r="A3" s="184">
        <v>103</v>
      </c>
      <c r="B3" s="183" t="s">
        <v>249</v>
      </c>
      <c r="C3" s="183"/>
      <c r="D3" s="183" t="s">
        <v>94</v>
      </c>
      <c r="E3" s="183" t="s">
        <v>94</v>
      </c>
      <c r="F3" s="183" t="s">
        <v>94</v>
      </c>
      <c r="G3" s="13">
        <v>177</v>
      </c>
      <c r="H3" s="13">
        <v>572</v>
      </c>
    </row>
    <row r="4" spans="1:8" ht="15" customHeight="1">
      <c r="A4" s="184">
        <v>106</v>
      </c>
      <c r="B4" s="183" t="s">
        <v>249</v>
      </c>
      <c r="C4" s="183"/>
      <c r="D4" s="183" t="str">
        <f>VLOOKUP(A4,New_Tikina!$A$1:$B$88,2,FALSE)</f>
        <v>Tavua</v>
      </c>
      <c r="E4" s="183" t="s">
        <v>2333</v>
      </c>
      <c r="F4" s="183" t="s">
        <v>2333</v>
      </c>
      <c r="G4" s="13">
        <v>884</v>
      </c>
      <c r="H4" s="13">
        <v>2820</v>
      </c>
    </row>
    <row r="5" spans="1:8" ht="15" customHeight="1">
      <c r="A5" s="184">
        <v>107</v>
      </c>
      <c r="B5" s="183" t="s">
        <v>249</v>
      </c>
      <c r="C5" s="183"/>
      <c r="D5" s="183" t="str">
        <f>VLOOKUP(A5,New_Tikina!$A$1:$B$88,2,FALSE)</f>
        <v>Vuda</v>
      </c>
      <c r="E5" s="183" t="s">
        <v>205</v>
      </c>
      <c r="F5" s="183" t="s">
        <v>205</v>
      </c>
      <c r="G5" s="13">
        <v>1485</v>
      </c>
      <c r="H5" s="13">
        <v>2195</v>
      </c>
    </row>
    <row r="6" spans="1:8" ht="15" customHeight="1">
      <c r="A6" s="184">
        <v>108</v>
      </c>
      <c r="B6" s="183" t="s">
        <v>249</v>
      </c>
      <c r="C6" s="183"/>
      <c r="D6" s="183" t="str">
        <f>VLOOKUP(A6,New_Tikina!$A$1:$B$88,2,FALSE)</f>
        <v>Yasawa</v>
      </c>
      <c r="E6" s="183" t="s">
        <v>99</v>
      </c>
      <c r="F6" s="183" t="s">
        <v>99</v>
      </c>
      <c r="G6" s="13">
        <v>88</v>
      </c>
      <c r="H6" s="13">
        <v>170</v>
      </c>
    </row>
    <row r="7" spans="1:8" s="2" customFormat="1">
      <c r="A7" s="212">
        <v>301</v>
      </c>
      <c r="B7" s="213" t="s">
        <v>371</v>
      </c>
      <c r="C7" s="211"/>
      <c r="D7" s="183" t="str">
        <f>VLOOKUP(A7,New_Tikina!$A$1:$B$88,2,FALSE)</f>
        <v>Cakaudrove</v>
      </c>
      <c r="E7" s="211" t="s">
        <v>2338</v>
      </c>
      <c r="F7" s="211"/>
      <c r="G7" s="212">
        <v>488</v>
      </c>
      <c r="H7" s="212">
        <v>229</v>
      </c>
    </row>
    <row r="8" spans="1:8" s="2" customFormat="1">
      <c r="A8" s="212">
        <v>302</v>
      </c>
      <c r="B8" s="213" t="s">
        <v>371</v>
      </c>
      <c r="C8" s="211"/>
      <c r="D8" s="183" t="str">
        <f>VLOOKUP(A8,New_Tikina!$A$1:$B$88,2,FALSE)</f>
        <v>Nasavusavu</v>
      </c>
      <c r="E8" s="211" t="s">
        <v>2339</v>
      </c>
      <c r="F8" s="211"/>
      <c r="G8" s="212">
        <v>99</v>
      </c>
      <c r="H8" s="212">
        <v>195</v>
      </c>
    </row>
    <row r="9" spans="1:8" s="2" customFormat="1">
      <c r="A9" s="212">
        <v>301</v>
      </c>
      <c r="B9" s="213" t="s">
        <v>371</v>
      </c>
      <c r="C9" s="211"/>
      <c r="D9" s="183" t="str">
        <f>VLOOKUP(A9,New_Tikina!$A$1:$B$88,2,FALSE)</f>
        <v>Cakaudrove</v>
      </c>
      <c r="E9" s="211" t="s">
        <v>2340</v>
      </c>
      <c r="F9" s="211"/>
      <c r="G9" s="212">
        <v>112</v>
      </c>
      <c r="H9" s="212">
        <v>393</v>
      </c>
    </row>
    <row r="10" spans="1:8" s="2" customFormat="1">
      <c r="A10" s="212">
        <v>308</v>
      </c>
      <c r="B10" s="213" t="s">
        <v>371</v>
      </c>
      <c r="C10" s="211"/>
      <c r="D10" s="183" t="str">
        <f>VLOOKUP(A10,New_Tikina!$A$1:$B$88,2,FALSE)</f>
        <v>Wainikeli</v>
      </c>
      <c r="E10" s="211" t="s">
        <v>2341</v>
      </c>
      <c r="F10" s="211"/>
      <c r="G10" s="212">
        <v>23</v>
      </c>
      <c r="H10" s="212">
        <v>20</v>
      </c>
    </row>
    <row r="11" spans="1:8" s="2" customFormat="1">
      <c r="A11" s="212">
        <v>202</v>
      </c>
      <c r="B11" s="213" t="s">
        <v>371</v>
      </c>
      <c r="C11" s="211"/>
      <c r="D11" s="183" t="str">
        <f>VLOOKUP(A11,New_Tikina!$A$1:$B$88,2,FALSE)</f>
        <v>Vuya</v>
      </c>
      <c r="E11" s="211" t="s">
        <v>2342</v>
      </c>
      <c r="F11" s="211"/>
      <c r="G11" s="212">
        <v>82</v>
      </c>
      <c r="H11" s="212">
        <v>111</v>
      </c>
    </row>
    <row r="12" spans="1:8" s="2" customFormat="1">
      <c r="A12" s="212">
        <v>203</v>
      </c>
      <c r="B12" s="213" t="s">
        <v>371</v>
      </c>
      <c r="C12" s="211"/>
      <c r="D12" s="183" t="str">
        <f>VLOOKUP(A12,New_Tikina!$A$1:$B$88,2,FALSE)</f>
        <v>Wainunu</v>
      </c>
      <c r="E12" s="211" t="s">
        <v>2343</v>
      </c>
      <c r="F12" s="211"/>
      <c r="G12" s="212">
        <v>39</v>
      </c>
      <c r="H12" s="212">
        <v>91</v>
      </c>
    </row>
    <row r="13" spans="1:8" s="2" customFormat="1">
      <c r="A13" s="212">
        <v>203</v>
      </c>
      <c r="B13" s="213" t="s">
        <v>371</v>
      </c>
      <c r="C13" s="211"/>
      <c r="D13" s="183" t="str">
        <f>VLOOKUP(A13,New_Tikina!$A$1:$B$88,2,FALSE)</f>
        <v>Wainunu</v>
      </c>
      <c r="E13" s="211" t="s">
        <v>2344</v>
      </c>
      <c r="F13" s="211"/>
      <c r="G13" s="212">
        <v>64</v>
      </c>
      <c r="H13" s="212">
        <v>187</v>
      </c>
    </row>
    <row r="14" spans="1:8" s="2" customFormat="1">
      <c r="A14" s="212">
        <v>203</v>
      </c>
      <c r="B14" s="213" t="s">
        <v>371</v>
      </c>
      <c r="C14" s="211"/>
      <c r="D14" s="183" t="str">
        <f>VLOOKUP(A14,New_Tikina!$A$1:$B$88,2,FALSE)</f>
        <v>Wainunu</v>
      </c>
      <c r="E14" s="211" t="s">
        <v>2345</v>
      </c>
      <c r="F14" s="211"/>
      <c r="G14" s="212">
        <v>25</v>
      </c>
      <c r="H14" s="212">
        <v>96</v>
      </c>
    </row>
    <row r="15" spans="1:8" s="2" customFormat="1">
      <c r="A15" s="212">
        <v>202</v>
      </c>
      <c r="B15" s="213" t="s">
        <v>371</v>
      </c>
      <c r="C15" s="211"/>
      <c r="D15" s="183" t="str">
        <f>VLOOKUP(A15,New_Tikina!$A$1:$B$88,2,FALSE)</f>
        <v>Vuya</v>
      </c>
      <c r="E15" s="211" t="s">
        <v>2346</v>
      </c>
      <c r="F15" s="211"/>
      <c r="G15" s="212">
        <v>68</v>
      </c>
      <c r="H15" s="212">
        <v>168</v>
      </c>
    </row>
    <row r="16" spans="1:8" s="2" customFormat="1">
      <c r="A16" s="212">
        <v>202</v>
      </c>
      <c r="B16" s="213" t="s">
        <v>371</v>
      </c>
      <c r="C16" s="211"/>
      <c r="D16" s="183" t="str">
        <f>VLOOKUP(A16,New_Tikina!$A$1:$B$88,2,FALSE)</f>
        <v>Vuya</v>
      </c>
      <c r="E16" s="211" t="s">
        <v>2347</v>
      </c>
      <c r="F16" s="211"/>
      <c r="G16" s="212">
        <v>12</v>
      </c>
      <c r="H16" s="212">
        <v>48</v>
      </c>
    </row>
    <row r="17" spans="1:8" s="2" customFormat="1">
      <c r="A17" s="212">
        <v>201</v>
      </c>
      <c r="B17" s="213" t="s">
        <v>371</v>
      </c>
      <c r="C17" s="211"/>
      <c r="D17" s="183" t="str">
        <f>VLOOKUP(A17,New_Tikina!$A$1:$B$88,2,FALSE)</f>
        <v>Bua</v>
      </c>
      <c r="E17" s="211" t="s">
        <v>2348</v>
      </c>
      <c r="F17" s="211"/>
      <c r="G17" s="212">
        <v>5</v>
      </c>
      <c r="H17" s="212">
        <v>25</v>
      </c>
    </row>
    <row r="18" spans="1:8" s="2" customFormat="1">
      <c r="A18" s="212">
        <v>201</v>
      </c>
      <c r="B18" s="213" t="s">
        <v>371</v>
      </c>
      <c r="C18" s="211"/>
      <c r="D18" s="183" t="str">
        <f>VLOOKUP(A18,New_Tikina!$A$1:$B$88,2,FALSE)</f>
        <v>Bua</v>
      </c>
      <c r="E18" s="211" t="s">
        <v>2349</v>
      </c>
      <c r="F18" s="211"/>
      <c r="G18" s="212">
        <v>5</v>
      </c>
      <c r="H18" s="212">
        <v>18</v>
      </c>
    </row>
    <row r="19" spans="1:8" s="2" customFormat="1">
      <c r="A19" s="212">
        <v>201</v>
      </c>
      <c r="B19" s="213" t="s">
        <v>371</v>
      </c>
      <c r="C19" s="211"/>
      <c r="D19" s="183" t="str">
        <f>VLOOKUP(A19,New_Tikina!$A$1:$B$88,2,FALSE)</f>
        <v>Bua</v>
      </c>
      <c r="E19" s="211" t="s">
        <v>2350</v>
      </c>
      <c r="F19" s="211"/>
      <c r="G19" s="212">
        <v>4</v>
      </c>
      <c r="H19" s="212">
        <v>3</v>
      </c>
    </row>
    <row r="20" spans="1:8" s="2" customFormat="1">
      <c r="A20" s="212">
        <v>302</v>
      </c>
      <c r="B20" s="213" t="s">
        <v>371</v>
      </c>
      <c r="C20" s="211"/>
      <c r="D20" s="183" t="str">
        <f>VLOOKUP(A20,New_Tikina!$A$1:$B$88,2,FALSE)</f>
        <v>Nasavusavu</v>
      </c>
      <c r="E20" s="211" t="s">
        <v>2351</v>
      </c>
      <c r="F20" s="211"/>
      <c r="G20" s="212">
        <v>227</v>
      </c>
      <c r="H20" s="212">
        <v>892</v>
      </c>
    </row>
    <row r="21" spans="1:8" s="2" customFormat="1">
      <c r="A21" s="212">
        <v>302</v>
      </c>
      <c r="B21" s="213" t="s">
        <v>371</v>
      </c>
      <c r="C21" s="211"/>
      <c r="D21" s="183" t="str">
        <f>VLOOKUP(A21,New_Tikina!$A$1:$B$88,2,FALSE)</f>
        <v>Nasavusavu</v>
      </c>
      <c r="E21" s="211" t="s">
        <v>2352</v>
      </c>
      <c r="F21" s="211"/>
      <c r="G21" s="212">
        <v>83</v>
      </c>
      <c r="H21" s="212">
        <v>190</v>
      </c>
    </row>
    <row r="22" spans="1:8" s="2" customFormat="1">
      <c r="A22" s="212">
        <v>302</v>
      </c>
      <c r="B22" s="213" t="s">
        <v>371</v>
      </c>
      <c r="C22" s="211"/>
      <c r="D22" s="183" t="str">
        <f>VLOOKUP(A22,New_Tikina!$A$1:$B$88,2,FALSE)</f>
        <v>Nasavusavu</v>
      </c>
      <c r="E22" s="211" t="s">
        <v>2353</v>
      </c>
      <c r="F22" s="211"/>
      <c r="G22" s="212">
        <v>38</v>
      </c>
      <c r="H22" s="212">
        <v>122</v>
      </c>
    </row>
    <row r="23" spans="1:8" s="2" customFormat="1">
      <c r="A23" s="212">
        <v>703</v>
      </c>
      <c r="B23" s="213" t="s">
        <v>371</v>
      </c>
      <c r="C23" s="211"/>
      <c r="D23" s="183" t="str">
        <f>VLOOKUP(A23,New_Tikina!$A$1:$B$88,2,FALSE)</f>
        <v>Labasa</v>
      </c>
      <c r="E23" s="211" t="s">
        <v>2354</v>
      </c>
      <c r="F23" s="211"/>
      <c r="G23" s="212">
        <v>49</v>
      </c>
      <c r="H23" s="212">
        <v>250</v>
      </c>
    </row>
    <row r="24" spans="1:8" s="2" customFormat="1">
      <c r="A24" s="212">
        <v>306</v>
      </c>
      <c r="B24" s="213" t="s">
        <v>371</v>
      </c>
      <c r="C24" s="211"/>
      <c r="D24" s="183" t="str">
        <f>VLOOKUP(A24,New_Tikina!$A$1:$B$88,2,FALSE)</f>
        <v>Vaturova</v>
      </c>
      <c r="E24" s="211" t="s">
        <v>2355</v>
      </c>
      <c r="F24" s="211"/>
      <c r="G24" s="212">
        <v>1</v>
      </c>
      <c r="H24" s="212">
        <v>19</v>
      </c>
    </row>
    <row r="25" spans="1:8" s="2" customFormat="1">
      <c r="A25" s="212">
        <v>306</v>
      </c>
      <c r="B25" s="213" t="s">
        <v>371</v>
      </c>
      <c r="C25" s="211"/>
      <c r="D25" s="183" t="str">
        <f>VLOOKUP(A25,New_Tikina!$A$1:$B$88,2,FALSE)</f>
        <v>Vaturova</v>
      </c>
      <c r="E25" s="211" t="s">
        <v>2356</v>
      </c>
      <c r="F25" s="211"/>
      <c r="G25" s="212">
        <v>2</v>
      </c>
      <c r="H25" s="212">
        <v>19</v>
      </c>
    </row>
    <row r="26" spans="1:8" s="2" customFormat="1">
      <c r="A26" s="212">
        <v>305</v>
      </c>
      <c r="B26" s="213" t="s">
        <v>371</v>
      </c>
      <c r="C26" s="211"/>
      <c r="D26" s="183" t="str">
        <f>VLOOKUP(A26,New_Tikina!$A$1:$B$88,2,FALSE)</f>
        <v>Tunuloa</v>
      </c>
      <c r="E26" s="211" t="s">
        <v>2357</v>
      </c>
      <c r="F26" s="211"/>
      <c r="G26" s="212">
        <v>5</v>
      </c>
      <c r="H26" s="212">
        <v>25</v>
      </c>
    </row>
    <row r="27" spans="1:8" s="2" customFormat="1">
      <c r="A27" s="212">
        <v>305</v>
      </c>
      <c r="B27" s="213" t="s">
        <v>371</v>
      </c>
      <c r="C27" s="211"/>
      <c r="D27" s="183" t="str">
        <f>VLOOKUP(A27,New_Tikina!$A$1:$B$88,2,FALSE)</f>
        <v>Tunuloa</v>
      </c>
      <c r="E27" s="211" t="s">
        <v>2358</v>
      </c>
      <c r="F27" s="211"/>
      <c r="G27" s="212">
        <v>6</v>
      </c>
      <c r="H27" s="212">
        <v>21</v>
      </c>
    </row>
    <row r="28" spans="1:8" s="2" customFormat="1">
      <c r="A28" s="212">
        <v>303</v>
      </c>
      <c r="B28" s="213" t="s">
        <v>371</v>
      </c>
      <c r="C28" s="211"/>
      <c r="D28" s="183" t="str">
        <f>VLOOKUP(A28,New_Tikina!$A$1:$B$88,2,FALSE)</f>
        <v>Rabi</v>
      </c>
      <c r="E28" s="211" t="s">
        <v>2359</v>
      </c>
      <c r="F28" s="211"/>
      <c r="G28" s="212">
        <v>3</v>
      </c>
      <c r="H28" s="212">
        <v>27</v>
      </c>
    </row>
    <row r="29" spans="1:8" s="2" customFormat="1">
      <c r="A29" s="212">
        <v>303</v>
      </c>
      <c r="B29" s="213" t="s">
        <v>371</v>
      </c>
      <c r="C29" s="211"/>
      <c r="D29" s="183" t="str">
        <f>VLOOKUP(A29,New_Tikina!$A$1:$B$88,2,FALSE)</f>
        <v>Rabi</v>
      </c>
      <c r="E29" s="211" t="s">
        <v>2360</v>
      </c>
      <c r="F29" s="211"/>
      <c r="G29" s="212">
        <v>23</v>
      </c>
      <c r="H29" s="212">
        <v>78</v>
      </c>
    </row>
    <row r="30" spans="1:8" s="2" customFormat="1">
      <c r="A30" s="212">
        <v>301</v>
      </c>
      <c r="B30" s="213" t="s">
        <v>371</v>
      </c>
      <c r="C30" s="211"/>
      <c r="D30" s="183" t="str">
        <f>VLOOKUP(A30,New_Tikina!$A$1:$B$88,2,FALSE)</f>
        <v>Cakaudrove</v>
      </c>
      <c r="E30" s="211" t="s">
        <v>2361</v>
      </c>
      <c r="F30" s="211"/>
      <c r="G30" s="212">
        <v>51</v>
      </c>
      <c r="H30" s="212">
        <v>227</v>
      </c>
    </row>
    <row r="31" spans="1:8" ht="15" customHeight="1">
      <c r="A31" s="184">
        <v>508</v>
      </c>
      <c r="B31" s="213" t="s">
        <v>243</v>
      </c>
      <c r="C31" s="183"/>
      <c r="D31" s="183" t="str">
        <f>VLOOKUP(A31,New_Tikina!$A$1:$B$88,2,FALSE)</f>
        <v>Mualevu</v>
      </c>
      <c r="E31" s="183" t="s">
        <v>2293</v>
      </c>
      <c r="F31" s="183" t="s">
        <v>245</v>
      </c>
      <c r="G31" s="13">
        <v>29</v>
      </c>
      <c r="H31" s="13">
        <v>8</v>
      </c>
    </row>
    <row r="32" spans="1:8" ht="15" customHeight="1">
      <c r="A32" s="184">
        <v>508</v>
      </c>
      <c r="B32" s="213" t="s">
        <v>243</v>
      </c>
      <c r="C32" s="183"/>
      <c r="D32" s="183" t="str">
        <f>VLOOKUP(A32,New_Tikina!$A$1:$B$88,2,FALSE)</f>
        <v>Mualevu</v>
      </c>
      <c r="E32" s="183" t="s">
        <v>2293</v>
      </c>
      <c r="F32" s="183" t="s">
        <v>82</v>
      </c>
      <c r="G32" s="13">
        <v>13</v>
      </c>
      <c r="H32" s="13">
        <v>9</v>
      </c>
    </row>
    <row r="33" spans="1:8" ht="15" customHeight="1">
      <c r="A33" s="184">
        <v>508</v>
      </c>
      <c r="B33" s="213" t="s">
        <v>243</v>
      </c>
      <c r="C33" s="183"/>
      <c r="D33" s="183" t="str">
        <f>VLOOKUP(A33,New_Tikina!$A$1:$B$88,2,FALSE)</f>
        <v>Mualevu</v>
      </c>
      <c r="E33" s="183" t="s">
        <v>2293</v>
      </c>
      <c r="F33" s="183" t="s">
        <v>244</v>
      </c>
      <c r="G33" s="13">
        <v>26</v>
      </c>
      <c r="H33" s="13">
        <v>10</v>
      </c>
    </row>
    <row r="34" spans="1:8" ht="15" customHeight="1">
      <c r="A34" s="184">
        <v>508</v>
      </c>
      <c r="B34" s="213" t="s">
        <v>243</v>
      </c>
      <c r="C34" s="183"/>
      <c r="D34" s="183" t="str">
        <f>VLOOKUP(A34,New_Tikina!$A$1:$B$88,2,FALSE)</f>
        <v>Mualevu</v>
      </c>
      <c r="E34" s="183" t="s">
        <v>2293</v>
      </c>
      <c r="F34" s="183" t="s">
        <v>246</v>
      </c>
      <c r="G34" s="13">
        <v>18</v>
      </c>
      <c r="H34" s="13"/>
    </row>
    <row r="35" spans="1:8" ht="15" customHeight="1">
      <c r="A35" s="184">
        <v>508</v>
      </c>
      <c r="B35" s="213" t="s">
        <v>243</v>
      </c>
      <c r="C35" s="183"/>
      <c r="D35" s="183" t="str">
        <f>VLOOKUP(A35,New_Tikina!$A$1:$B$88,2,FALSE)</f>
        <v>Mualevu</v>
      </c>
      <c r="E35" s="183" t="s">
        <v>2293</v>
      </c>
      <c r="F35" s="183" t="s">
        <v>248</v>
      </c>
      <c r="G35" s="13">
        <v>35</v>
      </c>
      <c r="H35" s="13">
        <v>40</v>
      </c>
    </row>
    <row r="36" spans="1:8" ht="15" customHeight="1">
      <c r="A36" s="184">
        <v>508</v>
      </c>
      <c r="B36" s="213" t="s">
        <v>243</v>
      </c>
      <c r="C36" s="183"/>
      <c r="D36" s="183" t="str">
        <f>VLOOKUP(A36,New_Tikina!$A$1:$B$88,2,FALSE)</f>
        <v>Mualevu</v>
      </c>
      <c r="E36" s="183" t="s">
        <v>2293</v>
      </c>
      <c r="F36" s="183" t="s">
        <v>67</v>
      </c>
      <c r="G36" s="13">
        <v>26</v>
      </c>
      <c r="H36" s="13">
        <v>7</v>
      </c>
    </row>
    <row r="37" spans="1:8" ht="15" customHeight="1">
      <c r="A37" s="184">
        <v>508</v>
      </c>
      <c r="B37" s="213" t="s">
        <v>243</v>
      </c>
      <c r="C37" s="183"/>
      <c r="D37" s="183" t="str">
        <f>VLOOKUP(A37,New_Tikina!$A$1:$B$88,2,FALSE)</f>
        <v>Mualevu</v>
      </c>
      <c r="E37" s="183" t="s">
        <v>2293</v>
      </c>
      <c r="F37" s="183" t="s">
        <v>247</v>
      </c>
      <c r="G37" s="13">
        <v>23</v>
      </c>
      <c r="H37" s="13"/>
    </row>
    <row r="38" spans="1:8" ht="15" customHeight="1">
      <c r="A38" s="184">
        <v>601</v>
      </c>
      <c r="B38" s="213" t="s">
        <v>243</v>
      </c>
      <c r="C38" s="183"/>
      <c r="D38" s="183" t="str">
        <f>VLOOKUP(A38,New_Tikina!$A$1:$B$88,2,FALSE)</f>
        <v>Batiki</v>
      </c>
      <c r="E38" s="183" t="s">
        <v>68</v>
      </c>
      <c r="F38" s="183" t="s">
        <v>132</v>
      </c>
      <c r="G38" s="13">
        <v>12</v>
      </c>
      <c r="H38" s="13"/>
    </row>
    <row r="39" spans="1:8" ht="15" customHeight="1">
      <c r="A39" s="184">
        <v>601</v>
      </c>
      <c r="B39" s="213" t="s">
        <v>243</v>
      </c>
      <c r="C39" s="183"/>
      <c r="D39" s="183" t="str">
        <f>VLOOKUP(A39,New_Tikina!$A$1:$B$88,2,FALSE)</f>
        <v>Batiki</v>
      </c>
      <c r="E39" s="183" t="s">
        <v>68</v>
      </c>
      <c r="F39" s="183" t="s">
        <v>154</v>
      </c>
      <c r="G39" s="13"/>
      <c r="H39" s="13">
        <v>1</v>
      </c>
    </row>
    <row r="40" spans="1:8" ht="15" customHeight="1">
      <c r="A40" s="184">
        <v>601</v>
      </c>
      <c r="B40" s="213" t="s">
        <v>243</v>
      </c>
      <c r="C40" s="183"/>
      <c r="D40" s="183" t="str">
        <f>VLOOKUP(A40,New_Tikina!$A$1:$B$88,2,FALSE)</f>
        <v>Batiki</v>
      </c>
      <c r="E40" s="183" t="s">
        <v>68</v>
      </c>
      <c r="F40" s="183" t="s">
        <v>156</v>
      </c>
      <c r="G40" s="13">
        <v>3</v>
      </c>
      <c r="H40" s="13">
        <v>4</v>
      </c>
    </row>
    <row r="41" spans="1:8" ht="15" customHeight="1">
      <c r="A41" s="184">
        <v>601</v>
      </c>
      <c r="B41" s="213" t="s">
        <v>243</v>
      </c>
      <c r="C41" s="183"/>
      <c r="D41" s="183" t="str">
        <f>VLOOKUP(A41,New_Tikina!$A$1:$B$88,2,FALSE)</f>
        <v>Batiki</v>
      </c>
      <c r="E41" s="183" t="s">
        <v>68</v>
      </c>
      <c r="F41" s="183" t="s">
        <v>179</v>
      </c>
      <c r="G41" s="13">
        <v>1</v>
      </c>
      <c r="H41" s="13">
        <v>5</v>
      </c>
    </row>
    <row r="42" spans="1:8" ht="15" customHeight="1">
      <c r="A42" s="184">
        <v>602</v>
      </c>
      <c r="B42" s="213" t="s">
        <v>243</v>
      </c>
      <c r="C42" s="183"/>
      <c r="D42" s="183" t="str">
        <f>VLOOKUP(A42,New_Tikina!$A$1:$B$88,2,FALSE)</f>
        <v>Gau</v>
      </c>
      <c r="E42" s="183" t="s">
        <v>69</v>
      </c>
      <c r="F42" s="183" t="s">
        <v>6</v>
      </c>
      <c r="G42" s="13">
        <v>2</v>
      </c>
      <c r="H42" s="13">
        <v>2</v>
      </c>
    </row>
    <row r="43" spans="1:8" ht="15" customHeight="1">
      <c r="A43" s="184">
        <v>602</v>
      </c>
      <c r="B43" s="213" t="s">
        <v>243</v>
      </c>
      <c r="C43" s="183"/>
      <c r="D43" s="183" t="str">
        <f>VLOOKUP(A43,New_Tikina!$A$1:$B$88,2,FALSE)</f>
        <v>Gau</v>
      </c>
      <c r="E43" s="183" t="s">
        <v>69</v>
      </c>
      <c r="F43" s="183" t="s">
        <v>167</v>
      </c>
      <c r="G43" s="13"/>
      <c r="H43" s="13"/>
    </row>
    <row r="44" spans="1:8" ht="15" customHeight="1">
      <c r="A44" s="184">
        <v>602</v>
      </c>
      <c r="B44" s="213" t="s">
        <v>243</v>
      </c>
      <c r="C44" s="183"/>
      <c r="D44" s="183" t="str">
        <f>VLOOKUP(A44,New_Tikina!$A$1:$B$88,2,FALSE)</f>
        <v>Gau</v>
      </c>
      <c r="E44" s="183" t="s">
        <v>69</v>
      </c>
      <c r="F44" s="183" t="s">
        <v>164</v>
      </c>
      <c r="G44" s="13">
        <v>6</v>
      </c>
      <c r="H44" s="13">
        <v>3</v>
      </c>
    </row>
    <row r="45" spans="1:8" ht="15" customHeight="1">
      <c r="A45" s="184">
        <v>602</v>
      </c>
      <c r="B45" s="213" t="s">
        <v>243</v>
      </c>
      <c r="C45" s="183"/>
      <c r="D45" s="183" t="str">
        <f>VLOOKUP(A45,New_Tikina!$A$1:$B$88,2,FALSE)</f>
        <v>Gau</v>
      </c>
      <c r="E45" s="183" t="s">
        <v>69</v>
      </c>
      <c r="F45" s="183" t="s">
        <v>2294</v>
      </c>
      <c r="G45" s="13">
        <v>2</v>
      </c>
      <c r="H45" s="13">
        <v>2</v>
      </c>
    </row>
    <row r="46" spans="1:8" ht="15" customHeight="1">
      <c r="A46" s="184">
        <v>602</v>
      </c>
      <c r="B46" s="213" t="s">
        <v>243</v>
      </c>
      <c r="C46" s="183"/>
      <c r="D46" s="183" t="str">
        <f>VLOOKUP(A46,New_Tikina!$A$1:$B$88,2,FALSE)</f>
        <v>Gau</v>
      </c>
      <c r="E46" s="183" t="s">
        <v>69</v>
      </c>
      <c r="F46" s="183" t="s">
        <v>166</v>
      </c>
      <c r="G46" s="13"/>
      <c r="H46" s="13">
        <v>1</v>
      </c>
    </row>
    <row r="47" spans="1:8" ht="15" customHeight="1">
      <c r="A47" s="184">
        <v>602</v>
      </c>
      <c r="B47" s="213" t="s">
        <v>243</v>
      </c>
      <c r="C47" s="183"/>
      <c r="D47" s="183" t="str">
        <f>VLOOKUP(A47,New_Tikina!$A$1:$B$88,2,FALSE)</f>
        <v>Gau</v>
      </c>
      <c r="E47" s="183" t="s">
        <v>69</v>
      </c>
      <c r="F47" s="183" t="s">
        <v>2295</v>
      </c>
      <c r="G47" s="13">
        <v>1</v>
      </c>
      <c r="H47" s="13"/>
    </row>
    <row r="48" spans="1:8" ht="15" customHeight="1">
      <c r="A48" s="184">
        <v>602</v>
      </c>
      <c r="B48" s="213" t="s">
        <v>243</v>
      </c>
      <c r="C48" s="183"/>
      <c r="D48" s="183" t="str">
        <f>VLOOKUP(A48,New_Tikina!$A$1:$B$88,2,FALSE)</f>
        <v>Gau</v>
      </c>
      <c r="E48" s="183" t="s">
        <v>69</v>
      </c>
      <c r="F48" s="183" t="s">
        <v>171</v>
      </c>
      <c r="G48" s="13">
        <v>1</v>
      </c>
      <c r="H48" s="13"/>
    </row>
    <row r="49" spans="1:8" ht="15" customHeight="1">
      <c r="A49" s="184">
        <v>602</v>
      </c>
      <c r="B49" s="213" t="s">
        <v>243</v>
      </c>
      <c r="C49" s="183"/>
      <c r="D49" s="183" t="str">
        <f>VLOOKUP(A49,New_Tikina!$A$1:$B$88,2,FALSE)</f>
        <v>Gau</v>
      </c>
      <c r="E49" s="183" t="s">
        <v>69</v>
      </c>
      <c r="F49" s="183" t="s">
        <v>151</v>
      </c>
      <c r="G49" s="13"/>
      <c r="H49" s="13">
        <v>1</v>
      </c>
    </row>
    <row r="50" spans="1:8" ht="15" customHeight="1">
      <c r="A50" s="184">
        <v>602</v>
      </c>
      <c r="B50" s="213" t="s">
        <v>243</v>
      </c>
      <c r="C50" s="183"/>
      <c r="D50" s="183" t="str">
        <f>VLOOKUP(A50,New_Tikina!$A$1:$B$88,2,FALSE)</f>
        <v>Gau</v>
      </c>
      <c r="E50" s="183" t="s">
        <v>69</v>
      </c>
      <c r="F50" s="183" t="s">
        <v>153</v>
      </c>
      <c r="G50" s="13">
        <v>1</v>
      </c>
      <c r="H50" s="13"/>
    </row>
    <row r="51" spans="1:8" ht="15" customHeight="1">
      <c r="A51" s="184">
        <v>602</v>
      </c>
      <c r="B51" s="213" t="s">
        <v>243</v>
      </c>
      <c r="C51" s="183"/>
      <c r="D51" s="183" t="str">
        <f>VLOOKUP(A51,New_Tikina!$A$1:$B$88,2,FALSE)</f>
        <v>Gau</v>
      </c>
      <c r="E51" s="183" t="s">
        <v>69</v>
      </c>
      <c r="F51" s="183" t="s">
        <v>157</v>
      </c>
      <c r="G51" s="13"/>
      <c r="H51" s="13">
        <v>2</v>
      </c>
    </row>
    <row r="52" spans="1:8" ht="15" customHeight="1">
      <c r="A52" s="184">
        <v>602</v>
      </c>
      <c r="B52" s="213" t="s">
        <v>243</v>
      </c>
      <c r="C52" s="183"/>
      <c r="D52" s="183" t="str">
        <f>VLOOKUP(A52,New_Tikina!$A$1:$B$88,2,FALSE)</f>
        <v>Gau</v>
      </c>
      <c r="E52" s="183" t="s">
        <v>69</v>
      </c>
      <c r="F52" s="183" t="s">
        <v>172</v>
      </c>
      <c r="G52" s="13"/>
      <c r="H52" s="13">
        <v>1</v>
      </c>
    </row>
    <row r="53" spans="1:8" ht="15" customHeight="1">
      <c r="A53" s="184">
        <v>603</v>
      </c>
      <c r="B53" s="213" t="s">
        <v>243</v>
      </c>
      <c r="C53" s="183"/>
      <c r="D53" s="183" t="str">
        <f>VLOOKUP(A53,New_Tikina!$A$1:$B$88,2,FALSE)</f>
        <v>Koro</v>
      </c>
      <c r="E53" s="183" t="s">
        <v>10</v>
      </c>
      <c r="F53" s="183" t="s">
        <v>134</v>
      </c>
      <c r="G53" s="13">
        <v>85</v>
      </c>
      <c r="H53" s="13">
        <v>20</v>
      </c>
    </row>
    <row r="54" spans="1:8" ht="15" customHeight="1">
      <c r="A54" s="184">
        <v>603</v>
      </c>
      <c r="B54" s="213" t="s">
        <v>243</v>
      </c>
      <c r="C54" s="183"/>
      <c r="D54" s="183" t="str">
        <f>VLOOKUP(A54,New_Tikina!$A$1:$B$88,2,FALSE)</f>
        <v>Koro</v>
      </c>
      <c r="E54" s="183" t="s">
        <v>10</v>
      </c>
      <c r="F54" s="183" t="s">
        <v>374</v>
      </c>
      <c r="G54" s="13">
        <v>69</v>
      </c>
      <c r="H54" s="13">
        <v>3</v>
      </c>
    </row>
    <row r="55" spans="1:8" ht="15" customHeight="1">
      <c r="A55" s="184">
        <v>603</v>
      </c>
      <c r="B55" s="213" t="s">
        <v>243</v>
      </c>
      <c r="C55" s="183"/>
      <c r="D55" s="183" t="str">
        <f>VLOOKUP(A55,New_Tikina!$A$1:$B$88,2,FALSE)</f>
        <v>Koro</v>
      </c>
      <c r="E55" s="183" t="s">
        <v>10</v>
      </c>
      <c r="F55" s="183" t="s">
        <v>373</v>
      </c>
      <c r="G55" s="13">
        <v>41</v>
      </c>
      <c r="H55" s="13"/>
    </row>
    <row r="56" spans="1:8" ht="15" customHeight="1">
      <c r="A56" s="184">
        <v>603</v>
      </c>
      <c r="B56" s="213" t="s">
        <v>243</v>
      </c>
      <c r="C56" s="183"/>
      <c r="D56" s="183" t="str">
        <f>VLOOKUP(A56,New_Tikina!$A$1:$B$88,2,FALSE)</f>
        <v>Koro</v>
      </c>
      <c r="E56" s="183" t="s">
        <v>10</v>
      </c>
      <c r="F56" s="183" t="s">
        <v>375</v>
      </c>
      <c r="G56" s="13">
        <v>48</v>
      </c>
      <c r="H56" s="13">
        <v>31</v>
      </c>
    </row>
    <row r="57" spans="1:8" ht="15" customHeight="1">
      <c r="A57" s="184">
        <v>603</v>
      </c>
      <c r="B57" s="213" t="s">
        <v>243</v>
      </c>
      <c r="C57" s="183"/>
      <c r="D57" s="183" t="str">
        <f>VLOOKUP(A57,New_Tikina!$A$1:$B$88,2,FALSE)</f>
        <v>Koro</v>
      </c>
      <c r="E57" s="183" t="s">
        <v>10</v>
      </c>
      <c r="F57" s="183" t="s">
        <v>376</v>
      </c>
      <c r="G57" s="13">
        <v>59</v>
      </c>
      <c r="H57" s="13">
        <v>18</v>
      </c>
    </row>
    <row r="58" spans="1:8" ht="15" customHeight="1">
      <c r="A58" s="184">
        <v>603</v>
      </c>
      <c r="B58" s="213" t="s">
        <v>243</v>
      </c>
      <c r="C58" s="183"/>
      <c r="D58" s="183" t="str">
        <f>VLOOKUP(A58,New_Tikina!$A$1:$B$88,2,FALSE)</f>
        <v>Koro</v>
      </c>
      <c r="E58" s="183" t="s">
        <v>10</v>
      </c>
      <c r="F58" s="183" t="s">
        <v>380</v>
      </c>
      <c r="G58" s="13">
        <v>83</v>
      </c>
      <c r="H58" s="13">
        <v>11</v>
      </c>
    </row>
    <row r="59" spans="1:8" ht="15" customHeight="1">
      <c r="A59" s="184">
        <v>603</v>
      </c>
      <c r="B59" s="213" t="s">
        <v>243</v>
      </c>
      <c r="C59" s="183"/>
      <c r="D59" s="183" t="str">
        <f>VLOOKUP(A59,New_Tikina!$A$1:$B$88,2,FALSE)</f>
        <v>Koro</v>
      </c>
      <c r="E59" s="183" t="s">
        <v>10</v>
      </c>
      <c r="F59" s="183" t="s">
        <v>381</v>
      </c>
      <c r="G59" s="13">
        <v>53</v>
      </c>
      <c r="H59" s="13">
        <v>4</v>
      </c>
    </row>
    <row r="60" spans="1:8" ht="15" customHeight="1">
      <c r="A60" s="184">
        <v>603</v>
      </c>
      <c r="B60" s="213" t="s">
        <v>243</v>
      </c>
      <c r="C60" s="183"/>
      <c r="D60" s="183" t="str">
        <f>VLOOKUP(A60,New_Tikina!$A$1:$B$88,2,FALSE)</f>
        <v>Koro</v>
      </c>
      <c r="E60" s="183" t="s">
        <v>10</v>
      </c>
      <c r="F60" s="183" t="s">
        <v>220</v>
      </c>
      <c r="G60" s="13">
        <v>48</v>
      </c>
      <c r="H60" s="13">
        <v>10</v>
      </c>
    </row>
    <row r="61" spans="1:8" ht="15" customHeight="1">
      <c r="A61" s="184">
        <v>603</v>
      </c>
      <c r="B61" s="213" t="s">
        <v>243</v>
      </c>
      <c r="C61" s="183"/>
      <c r="D61" s="183" t="str">
        <f>VLOOKUP(A61,New_Tikina!$A$1:$B$88,2,FALSE)</f>
        <v>Koro</v>
      </c>
      <c r="E61" s="183" t="s">
        <v>10</v>
      </c>
      <c r="F61" s="183" t="s">
        <v>97</v>
      </c>
      <c r="G61" s="13">
        <v>17</v>
      </c>
      <c r="H61" s="13">
        <v>60</v>
      </c>
    </row>
    <row r="62" spans="1:8" ht="15" customHeight="1">
      <c r="A62" s="184">
        <v>603</v>
      </c>
      <c r="B62" s="213" t="s">
        <v>243</v>
      </c>
      <c r="C62" s="183"/>
      <c r="D62" s="183" t="str">
        <f>VLOOKUP(A62,New_Tikina!$A$1:$B$88,2,FALSE)</f>
        <v>Koro</v>
      </c>
      <c r="E62" s="183" t="s">
        <v>10</v>
      </c>
      <c r="F62" s="183" t="s">
        <v>379</v>
      </c>
      <c r="G62" s="13">
        <v>61</v>
      </c>
      <c r="H62" s="13">
        <v>4</v>
      </c>
    </row>
    <row r="63" spans="1:8" ht="15" customHeight="1">
      <c r="A63" s="184">
        <v>603</v>
      </c>
      <c r="B63" s="213" t="s">
        <v>243</v>
      </c>
      <c r="C63" s="183"/>
      <c r="D63" s="183" t="str">
        <f>VLOOKUP(A63,New_Tikina!$A$1:$B$88,2,FALSE)</f>
        <v>Koro</v>
      </c>
      <c r="E63" s="183" t="s">
        <v>10</v>
      </c>
      <c r="F63" s="183" t="s">
        <v>128</v>
      </c>
      <c r="G63" s="13">
        <v>43</v>
      </c>
      <c r="H63" s="13">
        <v>16</v>
      </c>
    </row>
    <row r="64" spans="1:8" ht="15" customHeight="1">
      <c r="A64" s="184">
        <v>603</v>
      </c>
      <c r="B64" s="213" t="s">
        <v>243</v>
      </c>
      <c r="C64" s="183"/>
      <c r="D64" s="183" t="str">
        <f>VLOOKUP(A64,New_Tikina!$A$1:$B$88,2,FALSE)</f>
        <v>Koro</v>
      </c>
      <c r="E64" s="183" t="s">
        <v>10</v>
      </c>
      <c r="F64" s="183" t="s">
        <v>107</v>
      </c>
      <c r="G64" s="13">
        <v>31</v>
      </c>
      <c r="H64" s="13">
        <v>22</v>
      </c>
    </row>
    <row r="65" spans="1:8" ht="15" customHeight="1">
      <c r="A65" s="184">
        <v>603</v>
      </c>
      <c r="B65" s="213" t="s">
        <v>243</v>
      </c>
      <c r="C65" s="183"/>
      <c r="D65" s="183" t="str">
        <f>VLOOKUP(A65,New_Tikina!$A$1:$B$88,2,FALSE)</f>
        <v>Koro</v>
      </c>
      <c r="E65" s="183" t="s">
        <v>10</v>
      </c>
      <c r="F65" s="183" t="s">
        <v>372</v>
      </c>
      <c r="G65" s="13">
        <v>48</v>
      </c>
      <c r="H65" s="13">
        <v>31</v>
      </c>
    </row>
    <row r="66" spans="1:8" ht="15" customHeight="1">
      <c r="A66" s="184">
        <v>603</v>
      </c>
      <c r="B66" s="213" t="s">
        <v>243</v>
      </c>
      <c r="C66" s="183"/>
      <c r="D66" s="183" t="str">
        <f>VLOOKUP(A66,New_Tikina!$A$1:$B$88,2,FALSE)</f>
        <v>Koro</v>
      </c>
      <c r="E66" s="183" t="s">
        <v>10</v>
      </c>
      <c r="F66" s="183" t="s">
        <v>377</v>
      </c>
      <c r="G66" s="13">
        <v>17</v>
      </c>
      <c r="H66" s="13">
        <v>3</v>
      </c>
    </row>
    <row r="67" spans="1:8" ht="15" customHeight="1">
      <c r="A67" s="184">
        <v>603</v>
      </c>
      <c r="B67" s="213" t="s">
        <v>243</v>
      </c>
      <c r="C67" s="183"/>
      <c r="D67" s="183" t="str">
        <f>VLOOKUP(A67,New_Tikina!$A$1:$B$88,2,FALSE)</f>
        <v>Koro</v>
      </c>
      <c r="E67" s="183" t="s">
        <v>10</v>
      </c>
      <c r="F67" s="183" t="s">
        <v>158</v>
      </c>
      <c r="G67" s="13">
        <v>6</v>
      </c>
      <c r="H67" s="13">
        <v>1</v>
      </c>
    </row>
    <row r="68" spans="1:8" ht="15" customHeight="1">
      <c r="A68" s="184">
        <v>603</v>
      </c>
      <c r="B68" s="213" t="s">
        <v>243</v>
      </c>
      <c r="C68" s="183"/>
      <c r="D68" s="183" t="str">
        <f>VLOOKUP(A68,New_Tikina!$A$1:$B$88,2,FALSE)</f>
        <v>Koro</v>
      </c>
      <c r="E68" s="183" t="s">
        <v>10</v>
      </c>
      <c r="F68" s="183" t="s">
        <v>378</v>
      </c>
      <c r="G68" s="13">
        <v>79</v>
      </c>
      <c r="H68" s="13"/>
    </row>
    <row r="69" spans="1:8" ht="15" customHeight="1">
      <c r="A69" s="184">
        <v>604</v>
      </c>
      <c r="B69" s="213" t="s">
        <v>243</v>
      </c>
      <c r="C69" s="183"/>
      <c r="D69" s="183" t="str">
        <f>VLOOKUP(A69,New_Tikina!$A$1:$B$88,2,FALSE)</f>
        <v>Nairai</v>
      </c>
      <c r="E69" s="183" t="s">
        <v>71</v>
      </c>
      <c r="F69" s="183" t="s">
        <v>163</v>
      </c>
      <c r="G69" s="13">
        <v>4</v>
      </c>
      <c r="H69" s="13">
        <v>6</v>
      </c>
    </row>
    <row r="70" spans="1:8" ht="15" customHeight="1">
      <c r="A70" s="184">
        <v>604</v>
      </c>
      <c r="B70" s="213" t="s">
        <v>243</v>
      </c>
      <c r="C70" s="183"/>
      <c r="D70" s="183" t="str">
        <f>VLOOKUP(A70,New_Tikina!$A$1:$B$88,2,FALSE)</f>
        <v>Nairai</v>
      </c>
      <c r="E70" s="183" t="s">
        <v>71</v>
      </c>
      <c r="F70" s="183" t="s">
        <v>2296</v>
      </c>
      <c r="G70" s="13">
        <v>4</v>
      </c>
      <c r="H70" s="13">
        <v>2</v>
      </c>
    </row>
    <row r="71" spans="1:8" ht="15" customHeight="1">
      <c r="A71" s="184">
        <v>604</v>
      </c>
      <c r="B71" s="213" t="s">
        <v>243</v>
      </c>
      <c r="C71" s="183"/>
      <c r="D71" s="183" t="str">
        <f>VLOOKUP(A71,New_Tikina!$A$1:$B$88,2,FALSE)</f>
        <v>Nairai</v>
      </c>
      <c r="E71" s="183" t="s">
        <v>71</v>
      </c>
      <c r="F71" s="183" t="s">
        <v>124</v>
      </c>
      <c r="G71" s="13"/>
      <c r="H71" s="13">
        <v>1</v>
      </c>
    </row>
    <row r="72" spans="1:8" ht="15" customHeight="1">
      <c r="A72" s="184">
        <v>604</v>
      </c>
      <c r="B72" s="213" t="s">
        <v>243</v>
      </c>
      <c r="C72" s="183"/>
      <c r="D72" s="183" t="str">
        <f>VLOOKUP(A72,New_Tikina!$A$1:$B$88,2,FALSE)</f>
        <v>Nairai</v>
      </c>
      <c r="E72" s="183" t="s">
        <v>71</v>
      </c>
      <c r="F72" s="183" t="s">
        <v>174</v>
      </c>
      <c r="G72" s="13">
        <v>1</v>
      </c>
      <c r="H72" s="13">
        <v>5</v>
      </c>
    </row>
    <row r="73" spans="1:8" ht="15" customHeight="1">
      <c r="A73" s="184">
        <v>604</v>
      </c>
      <c r="B73" s="213" t="s">
        <v>243</v>
      </c>
      <c r="C73" s="183"/>
      <c r="D73" s="183" t="str">
        <f>VLOOKUP(A73,New_Tikina!$A$1:$B$88,2,FALSE)</f>
        <v>Nairai</v>
      </c>
      <c r="E73" s="183" t="s">
        <v>71</v>
      </c>
      <c r="F73" s="183" t="s">
        <v>176</v>
      </c>
      <c r="G73" s="13">
        <v>5</v>
      </c>
      <c r="H73" s="13">
        <v>6</v>
      </c>
    </row>
    <row r="74" spans="1:8" ht="15" customHeight="1">
      <c r="A74" s="184">
        <v>605</v>
      </c>
      <c r="B74" s="213" t="s">
        <v>243</v>
      </c>
      <c r="C74" s="183"/>
      <c r="D74" s="183" t="str">
        <f>VLOOKUP(A74,New_Tikina!$A$1:$B$88,2,FALSE)</f>
        <v>Ovalau</v>
      </c>
      <c r="E74" s="183" t="s">
        <v>2297</v>
      </c>
      <c r="F74" s="183" t="s">
        <v>169</v>
      </c>
      <c r="G74" s="13">
        <v>3</v>
      </c>
      <c r="H74" s="13">
        <v>5</v>
      </c>
    </row>
    <row r="75" spans="1:8" ht="15" customHeight="1">
      <c r="A75" s="184">
        <v>605</v>
      </c>
      <c r="B75" s="213" t="s">
        <v>243</v>
      </c>
      <c r="C75" s="183"/>
      <c r="D75" s="183" t="str">
        <f>VLOOKUP(A75,New_Tikina!$A$1:$B$88,2,FALSE)</f>
        <v>Ovalau</v>
      </c>
      <c r="E75" s="183" t="s">
        <v>2297</v>
      </c>
      <c r="F75" s="183" t="s">
        <v>2298</v>
      </c>
      <c r="G75" s="13">
        <v>6</v>
      </c>
      <c r="H75" s="13"/>
    </row>
    <row r="76" spans="1:8" ht="15" customHeight="1">
      <c r="A76" s="184">
        <v>605</v>
      </c>
      <c r="B76" s="213" t="s">
        <v>243</v>
      </c>
      <c r="C76" s="183"/>
      <c r="D76" s="183" t="str">
        <f>VLOOKUP(A76,New_Tikina!$A$1:$B$88,2,FALSE)</f>
        <v>Ovalau</v>
      </c>
      <c r="E76" s="183" t="s">
        <v>2297</v>
      </c>
      <c r="F76" s="183" t="s">
        <v>8</v>
      </c>
      <c r="G76" s="13">
        <v>1</v>
      </c>
      <c r="H76" s="13"/>
    </row>
    <row r="77" spans="1:8" ht="15" customHeight="1">
      <c r="A77" s="184">
        <v>605</v>
      </c>
      <c r="B77" s="213" t="s">
        <v>243</v>
      </c>
      <c r="C77" s="183"/>
      <c r="D77" s="183" t="str">
        <f>VLOOKUP(A77,New_Tikina!$A$1:$B$88,2,FALSE)</f>
        <v>Ovalau</v>
      </c>
      <c r="E77" s="183" t="s">
        <v>2297</v>
      </c>
      <c r="F77" s="183" t="s">
        <v>2299</v>
      </c>
      <c r="G77" s="13">
        <v>6</v>
      </c>
      <c r="H77" s="13"/>
    </row>
    <row r="78" spans="1:8" ht="15" customHeight="1">
      <c r="A78" s="184">
        <v>605</v>
      </c>
      <c r="B78" s="213" t="s">
        <v>243</v>
      </c>
      <c r="C78" s="183"/>
      <c r="D78" s="183" t="str">
        <f>VLOOKUP(A78,New_Tikina!$A$1:$B$88,2,FALSE)</f>
        <v>Ovalau</v>
      </c>
      <c r="E78" s="183" t="s">
        <v>2297</v>
      </c>
      <c r="F78" s="183" t="s">
        <v>2300</v>
      </c>
      <c r="G78" s="13">
        <v>9</v>
      </c>
      <c r="H78" s="13">
        <v>10</v>
      </c>
    </row>
    <row r="79" spans="1:8" ht="15" customHeight="1">
      <c r="A79" s="184">
        <v>605</v>
      </c>
      <c r="B79" s="213" t="s">
        <v>243</v>
      </c>
      <c r="C79" s="183"/>
      <c r="D79" s="183" t="str">
        <f>VLOOKUP(A79,New_Tikina!$A$1:$B$88,2,FALSE)</f>
        <v>Ovalau</v>
      </c>
      <c r="E79" s="183" t="s">
        <v>2297</v>
      </c>
      <c r="F79" s="183" t="s">
        <v>115</v>
      </c>
      <c r="G79" s="13">
        <v>4</v>
      </c>
      <c r="H79" s="13"/>
    </row>
    <row r="80" spans="1:8" ht="15" customHeight="1">
      <c r="A80" s="184">
        <v>605</v>
      </c>
      <c r="B80" s="213" t="s">
        <v>243</v>
      </c>
      <c r="C80" s="183"/>
      <c r="D80" s="183" t="str">
        <f>VLOOKUP(A80,New_Tikina!$A$1:$B$88,2,FALSE)</f>
        <v>Ovalau</v>
      </c>
      <c r="E80" s="183" t="s">
        <v>2297</v>
      </c>
      <c r="F80" s="183" t="s">
        <v>2301</v>
      </c>
      <c r="G80" s="13">
        <v>24</v>
      </c>
      <c r="H80" s="13"/>
    </row>
    <row r="81" spans="1:8" ht="15" customHeight="1">
      <c r="A81" s="184">
        <v>605</v>
      </c>
      <c r="B81" s="213" t="s">
        <v>243</v>
      </c>
      <c r="C81" s="183"/>
      <c r="D81" s="183" t="str">
        <f>VLOOKUP(A81,New_Tikina!$A$1:$B$88,2,FALSE)</f>
        <v>Ovalau</v>
      </c>
      <c r="E81" s="183" t="s">
        <v>2297</v>
      </c>
      <c r="F81" s="183" t="s">
        <v>165</v>
      </c>
      <c r="G81" s="13">
        <v>7</v>
      </c>
      <c r="H81" s="13"/>
    </row>
    <row r="82" spans="1:8" ht="15" customHeight="1">
      <c r="A82" s="184">
        <v>605</v>
      </c>
      <c r="B82" s="213" t="s">
        <v>243</v>
      </c>
      <c r="C82" s="183"/>
      <c r="D82" s="183" t="str">
        <f>VLOOKUP(A82,New_Tikina!$A$1:$B$88,2,FALSE)</f>
        <v>Ovalau</v>
      </c>
      <c r="E82" s="183" t="s">
        <v>2297</v>
      </c>
      <c r="F82" s="183" t="s">
        <v>178</v>
      </c>
      <c r="G82" s="13">
        <v>1</v>
      </c>
      <c r="H82" s="13"/>
    </row>
    <row r="83" spans="1:8" ht="15" customHeight="1">
      <c r="A83" s="184">
        <v>605</v>
      </c>
      <c r="B83" s="213" t="s">
        <v>243</v>
      </c>
      <c r="C83" s="183"/>
      <c r="D83" s="183" t="str">
        <f>VLOOKUP(A83,New_Tikina!$A$1:$B$88,2,FALSE)</f>
        <v>Ovalau</v>
      </c>
      <c r="E83" s="183" t="s">
        <v>2297</v>
      </c>
      <c r="F83" s="183" t="s">
        <v>2302</v>
      </c>
      <c r="G83" s="13">
        <v>17</v>
      </c>
      <c r="H83" s="13">
        <v>1</v>
      </c>
    </row>
    <row r="84" spans="1:8" ht="15" customHeight="1">
      <c r="A84" s="184">
        <v>605</v>
      </c>
      <c r="B84" s="213" t="s">
        <v>243</v>
      </c>
      <c r="C84" s="183"/>
      <c r="D84" s="183" t="str">
        <f>VLOOKUP(A84,New_Tikina!$A$1:$B$88,2,FALSE)</f>
        <v>Ovalau</v>
      </c>
      <c r="E84" s="183" t="s">
        <v>72</v>
      </c>
      <c r="F84" s="183" t="s">
        <v>2303</v>
      </c>
      <c r="G84" s="13">
        <v>19</v>
      </c>
      <c r="H84" s="13">
        <v>5</v>
      </c>
    </row>
    <row r="85" spans="1:8" ht="15" customHeight="1">
      <c r="A85" s="184">
        <v>605</v>
      </c>
      <c r="B85" s="213" t="s">
        <v>243</v>
      </c>
      <c r="C85" s="183"/>
      <c r="D85" s="183" t="str">
        <f>VLOOKUP(A85,New_Tikina!$A$1:$B$88,2,FALSE)</f>
        <v>Ovalau</v>
      </c>
      <c r="E85" s="183" t="s">
        <v>72</v>
      </c>
      <c r="F85" s="183" t="s">
        <v>2304</v>
      </c>
      <c r="G85" s="13">
        <v>30</v>
      </c>
      <c r="H85" s="13">
        <v>24</v>
      </c>
    </row>
    <row r="86" spans="1:8" ht="15" customHeight="1">
      <c r="A86" s="184">
        <v>605</v>
      </c>
      <c r="B86" s="213" t="s">
        <v>243</v>
      </c>
      <c r="C86" s="183"/>
      <c r="D86" s="183" t="str">
        <f>VLOOKUP(A86,New_Tikina!$A$1:$B$88,2,FALSE)</f>
        <v>Ovalau</v>
      </c>
      <c r="E86" s="183" t="s">
        <v>72</v>
      </c>
      <c r="F86" s="183" t="s">
        <v>173</v>
      </c>
      <c r="G86" s="13">
        <v>7</v>
      </c>
      <c r="H86" s="13">
        <v>3</v>
      </c>
    </row>
    <row r="87" spans="1:8" ht="15" customHeight="1">
      <c r="A87" s="184">
        <v>605</v>
      </c>
      <c r="B87" s="213" t="s">
        <v>243</v>
      </c>
      <c r="C87" s="183"/>
      <c r="D87" s="183" t="str">
        <f>VLOOKUP(A87,New_Tikina!$A$1:$B$88,2,FALSE)</f>
        <v>Ovalau</v>
      </c>
      <c r="E87" s="183" t="s">
        <v>72</v>
      </c>
      <c r="F87" s="183" t="s">
        <v>2305</v>
      </c>
      <c r="G87" s="13">
        <v>15</v>
      </c>
      <c r="H87" s="13">
        <v>30</v>
      </c>
    </row>
    <row r="88" spans="1:8" ht="15" customHeight="1">
      <c r="A88" s="184">
        <v>605</v>
      </c>
      <c r="B88" s="183" t="s">
        <v>243</v>
      </c>
      <c r="C88" s="183"/>
      <c r="D88" s="183" t="str">
        <f>VLOOKUP(A88,New_Tikina!$A$1:$B$88,2,FALSE)</f>
        <v>Ovalau</v>
      </c>
      <c r="E88" s="183" t="s">
        <v>72</v>
      </c>
      <c r="F88" s="183" t="s">
        <v>2306</v>
      </c>
      <c r="G88" s="13">
        <v>2</v>
      </c>
      <c r="H88" s="13">
        <v>7</v>
      </c>
    </row>
    <row r="89" spans="1:8" ht="15" customHeight="1">
      <c r="A89" s="184">
        <v>605</v>
      </c>
      <c r="B89" s="183" t="s">
        <v>243</v>
      </c>
      <c r="C89" s="183"/>
      <c r="D89" s="183" t="str">
        <f>VLOOKUP(A89,New_Tikina!$A$1:$B$88,2,FALSE)</f>
        <v>Ovalau</v>
      </c>
      <c r="E89" s="183" t="s">
        <v>72</v>
      </c>
      <c r="F89" s="183" t="s">
        <v>2307</v>
      </c>
      <c r="G89" s="13">
        <v>7</v>
      </c>
      <c r="H89" s="13">
        <v>17</v>
      </c>
    </row>
    <row r="90" spans="1:8" ht="15" customHeight="1">
      <c r="A90" s="184">
        <v>605</v>
      </c>
      <c r="B90" s="183" t="s">
        <v>243</v>
      </c>
      <c r="C90" s="183"/>
      <c r="D90" s="183" t="str">
        <f>VLOOKUP(A90,New_Tikina!$A$1:$B$88,2,FALSE)</f>
        <v>Ovalau</v>
      </c>
      <c r="E90" s="183" t="s">
        <v>72</v>
      </c>
      <c r="F90" s="183" t="s">
        <v>2308</v>
      </c>
      <c r="G90" s="13">
        <v>8</v>
      </c>
      <c r="H90" s="13">
        <v>11</v>
      </c>
    </row>
    <row r="91" spans="1:8" ht="15" customHeight="1">
      <c r="A91" s="184">
        <v>605</v>
      </c>
      <c r="B91" s="183" t="s">
        <v>243</v>
      </c>
      <c r="C91" s="183"/>
      <c r="D91" s="183" t="str">
        <f>VLOOKUP(A91,New_Tikina!$A$1:$B$88,2,FALSE)</f>
        <v>Ovalau</v>
      </c>
      <c r="E91" s="183" t="s">
        <v>72</v>
      </c>
      <c r="F91" s="183" t="s">
        <v>2309</v>
      </c>
      <c r="G91" s="13">
        <v>2</v>
      </c>
      <c r="H91" s="13">
        <v>5</v>
      </c>
    </row>
    <row r="92" spans="1:8" ht="15" customHeight="1">
      <c r="A92" s="184">
        <v>605</v>
      </c>
      <c r="B92" s="183" t="s">
        <v>243</v>
      </c>
      <c r="C92" s="183"/>
      <c r="D92" s="183" t="str">
        <f>VLOOKUP(A92,New_Tikina!$A$1:$B$88,2,FALSE)</f>
        <v>Ovalau</v>
      </c>
      <c r="E92" s="183" t="s">
        <v>72</v>
      </c>
      <c r="F92" s="183" t="s">
        <v>196</v>
      </c>
      <c r="G92" s="13">
        <v>10</v>
      </c>
      <c r="H92" s="13">
        <v>4</v>
      </c>
    </row>
    <row r="93" spans="1:8" ht="15" customHeight="1">
      <c r="A93" s="184">
        <v>605</v>
      </c>
      <c r="B93" s="183" t="s">
        <v>243</v>
      </c>
      <c r="C93" s="183"/>
      <c r="D93" s="183" t="str">
        <f>VLOOKUP(A93,New_Tikina!$A$1:$B$88,2,FALSE)</f>
        <v>Ovalau</v>
      </c>
      <c r="E93" s="183" t="s">
        <v>72</v>
      </c>
      <c r="F93" s="183" t="s">
        <v>136</v>
      </c>
      <c r="G93" s="13">
        <v>11</v>
      </c>
      <c r="H93" s="13">
        <v>22</v>
      </c>
    </row>
    <row r="94" spans="1:8" ht="15" customHeight="1">
      <c r="A94" s="184">
        <v>605</v>
      </c>
      <c r="B94" s="183" t="s">
        <v>243</v>
      </c>
      <c r="C94" s="183"/>
      <c r="D94" s="183" t="str">
        <f>VLOOKUP(A94,New_Tikina!$A$1:$B$88,2,FALSE)</f>
        <v>Ovalau</v>
      </c>
      <c r="E94" s="183" t="s">
        <v>72</v>
      </c>
      <c r="F94" s="183" t="s">
        <v>2310</v>
      </c>
      <c r="G94" s="13">
        <v>21</v>
      </c>
      <c r="H94" s="13">
        <v>17</v>
      </c>
    </row>
    <row r="95" spans="1:8" ht="15" customHeight="1">
      <c r="A95" s="184">
        <v>605</v>
      </c>
      <c r="B95" s="183" t="s">
        <v>243</v>
      </c>
      <c r="C95" s="183"/>
      <c r="D95" s="183" t="str">
        <f>VLOOKUP(A95,New_Tikina!$A$1:$B$88,2,FALSE)</f>
        <v>Ovalau</v>
      </c>
      <c r="E95" s="183" t="s">
        <v>72</v>
      </c>
      <c r="F95" s="183" t="s">
        <v>3</v>
      </c>
      <c r="G95" s="13">
        <v>2</v>
      </c>
      <c r="H95" s="13"/>
    </row>
    <row r="96" spans="1:8" ht="15" customHeight="1">
      <c r="A96" s="184">
        <v>605</v>
      </c>
      <c r="B96" s="183" t="s">
        <v>243</v>
      </c>
      <c r="C96" s="183"/>
      <c r="D96" s="183" t="str">
        <f>VLOOKUP(A96,New_Tikina!$A$1:$B$88,2,FALSE)</f>
        <v>Ovalau</v>
      </c>
      <c r="E96" s="183" t="s">
        <v>72</v>
      </c>
      <c r="F96" s="183" t="s">
        <v>127</v>
      </c>
      <c r="G96" s="13">
        <v>1</v>
      </c>
      <c r="H96" s="13">
        <v>1</v>
      </c>
    </row>
    <row r="97" spans="1:8" ht="15" customHeight="1">
      <c r="A97" s="184">
        <v>605</v>
      </c>
      <c r="B97" s="183" t="s">
        <v>243</v>
      </c>
      <c r="C97" s="183"/>
      <c r="D97" s="183" t="str">
        <f>VLOOKUP(A97,New_Tikina!$A$1:$B$88,2,FALSE)</f>
        <v>Ovalau</v>
      </c>
      <c r="E97" s="183" t="s">
        <v>72</v>
      </c>
      <c r="F97" s="183" t="s">
        <v>201</v>
      </c>
      <c r="G97" s="13">
        <v>1</v>
      </c>
      <c r="H97" s="13"/>
    </row>
    <row r="98" spans="1:8" ht="15" customHeight="1">
      <c r="A98" s="184">
        <v>605</v>
      </c>
      <c r="B98" s="183" t="s">
        <v>243</v>
      </c>
      <c r="C98" s="183"/>
      <c r="D98" s="183" t="str">
        <f>VLOOKUP(A98,New_Tikina!$A$1:$B$88,2,FALSE)</f>
        <v>Ovalau</v>
      </c>
      <c r="E98" s="183" t="s">
        <v>72</v>
      </c>
      <c r="F98" s="183" t="s">
        <v>152</v>
      </c>
      <c r="G98" s="13">
        <v>2</v>
      </c>
      <c r="H98" s="13">
        <v>6</v>
      </c>
    </row>
    <row r="99" spans="1:8" ht="15" customHeight="1">
      <c r="A99" s="184">
        <v>605</v>
      </c>
      <c r="B99" s="183" t="s">
        <v>243</v>
      </c>
      <c r="C99" s="183"/>
      <c r="D99" s="183" t="str">
        <f>VLOOKUP(A99,New_Tikina!$A$1:$B$88,2,FALSE)</f>
        <v>Ovalau</v>
      </c>
      <c r="E99" s="183" t="s">
        <v>72</v>
      </c>
      <c r="F99" s="183" t="s">
        <v>2311</v>
      </c>
      <c r="G99" s="13">
        <v>15</v>
      </c>
      <c r="H99" s="13">
        <v>22</v>
      </c>
    </row>
    <row r="100" spans="1:8" ht="15" customHeight="1">
      <c r="A100" s="184">
        <v>605</v>
      </c>
      <c r="B100" s="183" t="s">
        <v>243</v>
      </c>
      <c r="C100" s="183"/>
      <c r="D100" s="183" t="str">
        <f>VLOOKUP(A100,New_Tikina!$A$1:$B$88,2,FALSE)</f>
        <v>Ovalau</v>
      </c>
      <c r="E100" s="183" t="s">
        <v>72</v>
      </c>
      <c r="F100" s="183" t="s">
        <v>2312</v>
      </c>
      <c r="G100" s="13">
        <v>9</v>
      </c>
      <c r="H100" s="13">
        <v>6</v>
      </c>
    </row>
    <row r="101" spans="1:8" ht="15" customHeight="1">
      <c r="A101" s="184">
        <v>605</v>
      </c>
      <c r="B101" s="183" t="s">
        <v>243</v>
      </c>
      <c r="C101" s="183"/>
      <c r="D101" s="183" t="str">
        <f>VLOOKUP(A101,New_Tikina!$A$1:$B$88,2,FALSE)</f>
        <v>Ovalau</v>
      </c>
      <c r="E101" s="183" t="s">
        <v>72</v>
      </c>
      <c r="F101" s="183" t="s">
        <v>2313</v>
      </c>
      <c r="G101" s="13">
        <v>9</v>
      </c>
      <c r="H101" s="13">
        <v>23</v>
      </c>
    </row>
    <row r="102" spans="1:8" ht="15" customHeight="1">
      <c r="A102" s="184">
        <v>605</v>
      </c>
      <c r="B102" s="183" t="s">
        <v>243</v>
      </c>
      <c r="C102" s="183"/>
      <c r="D102" s="183" t="str">
        <f>VLOOKUP(A102,New_Tikina!$A$1:$B$88,2,FALSE)</f>
        <v>Ovalau</v>
      </c>
      <c r="E102" s="183" t="s">
        <v>72</v>
      </c>
      <c r="F102" s="183" t="s">
        <v>2314</v>
      </c>
      <c r="G102" s="13">
        <v>7</v>
      </c>
      <c r="H102" s="13">
        <v>13</v>
      </c>
    </row>
    <row r="103" spans="1:8" ht="15" customHeight="1">
      <c r="A103" s="184">
        <v>605</v>
      </c>
      <c r="B103" s="183" t="s">
        <v>243</v>
      </c>
      <c r="C103" s="183"/>
      <c r="D103" s="183" t="str">
        <f>VLOOKUP(A103,New_Tikina!$A$1:$B$88,2,FALSE)</f>
        <v>Ovalau</v>
      </c>
      <c r="E103" s="183" t="s">
        <v>72</v>
      </c>
      <c r="F103" s="183" t="s">
        <v>2315</v>
      </c>
      <c r="G103" s="13">
        <v>21</v>
      </c>
      <c r="H103" s="13">
        <v>2</v>
      </c>
    </row>
    <row r="104" spans="1:8" ht="15" customHeight="1">
      <c r="A104" s="184">
        <v>605</v>
      </c>
      <c r="B104" s="183" t="s">
        <v>243</v>
      </c>
      <c r="C104" s="183"/>
      <c r="D104" s="183" t="str">
        <f>VLOOKUP(A104,New_Tikina!$A$1:$B$88,2,FALSE)</f>
        <v>Ovalau</v>
      </c>
      <c r="E104" s="183" t="s">
        <v>72</v>
      </c>
      <c r="F104" s="183" t="s">
        <v>2316</v>
      </c>
      <c r="G104" s="13">
        <v>22</v>
      </c>
      <c r="H104" s="13">
        <v>19</v>
      </c>
    </row>
    <row r="105" spans="1:8" ht="15" customHeight="1">
      <c r="A105" s="184">
        <v>605</v>
      </c>
      <c r="B105" s="183" t="s">
        <v>243</v>
      </c>
      <c r="C105" s="183"/>
      <c r="D105" s="183" t="str">
        <f>VLOOKUP(A105,New_Tikina!$A$1:$B$88,2,FALSE)</f>
        <v>Ovalau</v>
      </c>
      <c r="E105" s="183" t="s">
        <v>72</v>
      </c>
      <c r="F105" s="183" t="s">
        <v>2317</v>
      </c>
      <c r="G105" s="13">
        <v>14</v>
      </c>
      <c r="H105" s="13">
        <v>18</v>
      </c>
    </row>
    <row r="106" spans="1:8" ht="15" customHeight="1">
      <c r="A106" s="184">
        <v>605</v>
      </c>
      <c r="B106" s="183" t="s">
        <v>243</v>
      </c>
      <c r="C106" s="183"/>
      <c r="D106" s="183" t="str">
        <f>VLOOKUP(A106,New_Tikina!$A$1:$B$88,2,FALSE)</f>
        <v>Ovalau</v>
      </c>
      <c r="E106" s="183" t="s">
        <v>72</v>
      </c>
      <c r="F106" s="183" t="s">
        <v>2318</v>
      </c>
      <c r="G106" s="13">
        <v>5</v>
      </c>
      <c r="H106" s="13">
        <v>10</v>
      </c>
    </row>
    <row r="107" spans="1:8" ht="15" customHeight="1">
      <c r="A107" s="184">
        <v>605</v>
      </c>
      <c r="B107" s="183" t="s">
        <v>243</v>
      </c>
      <c r="C107" s="183"/>
      <c r="D107" s="183" t="str">
        <f>VLOOKUP(A107,New_Tikina!$A$1:$B$88,2,FALSE)</f>
        <v>Ovalau</v>
      </c>
      <c r="E107" s="183" t="s">
        <v>72</v>
      </c>
      <c r="F107" s="183" t="s">
        <v>2319</v>
      </c>
      <c r="G107" s="13">
        <v>19</v>
      </c>
      <c r="H107" s="13">
        <v>4</v>
      </c>
    </row>
    <row r="108" spans="1:8" ht="15" customHeight="1">
      <c r="A108" s="184">
        <v>605</v>
      </c>
      <c r="B108" s="183" t="s">
        <v>243</v>
      </c>
      <c r="C108" s="183"/>
      <c r="D108" s="183" t="str">
        <f>VLOOKUP(A108,New_Tikina!$A$1:$B$88,2,FALSE)</f>
        <v>Ovalau</v>
      </c>
      <c r="E108" s="183" t="s">
        <v>72</v>
      </c>
      <c r="F108" s="183" t="s">
        <v>2320</v>
      </c>
      <c r="G108" s="13">
        <v>2</v>
      </c>
      <c r="H108" s="13">
        <v>6</v>
      </c>
    </row>
    <row r="109" spans="1:8" ht="15" customHeight="1">
      <c r="A109" s="184">
        <v>605</v>
      </c>
      <c r="B109" s="183" t="s">
        <v>243</v>
      </c>
      <c r="C109" s="183"/>
      <c r="D109" s="183" t="str">
        <f>VLOOKUP(A109,New_Tikina!$A$1:$B$88,2,FALSE)</f>
        <v>Ovalau</v>
      </c>
      <c r="E109" s="183" t="s">
        <v>72</v>
      </c>
      <c r="F109" s="183" t="s">
        <v>2321</v>
      </c>
      <c r="G109" s="13">
        <v>8</v>
      </c>
      <c r="H109" s="13">
        <v>17</v>
      </c>
    </row>
    <row r="110" spans="1:8" ht="15" customHeight="1">
      <c r="A110" s="184">
        <v>605</v>
      </c>
      <c r="B110" s="183" t="s">
        <v>243</v>
      </c>
      <c r="C110" s="183"/>
      <c r="D110" s="183" t="str">
        <f>VLOOKUP(A110,New_Tikina!$A$1:$B$88,2,FALSE)</f>
        <v>Ovalau</v>
      </c>
      <c r="E110" s="183" t="s">
        <v>72</v>
      </c>
      <c r="F110" s="183" t="s">
        <v>2322</v>
      </c>
      <c r="G110" s="13">
        <v>3</v>
      </c>
      <c r="H110" s="13">
        <v>1</v>
      </c>
    </row>
    <row r="111" spans="1:8" ht="15" customHeight="1">
      <c r="A111" s="184">
        <v>605</v>
      </c>
      <c r="B111" s="183" t="s">
        <v>243</v>
      </c>
      <c r="C111" s="183"/>
      <c r="D111" s="183" t="str">
        <f>VLOOKUP(A111,New_Tikina!$A$1:$B$88,2,FALSE)</f>
        <v>Ovalau</v>
      </c>
      <c r="E111" s="183" t="s">
        <v>72</v>
      </c>
      <c r="F111" s="183" t="s">
        <v>143</v>
      </c>
      <c r="G111" s="13">
        <v>11</v>
      </c>
      <c r="H111" s="13">
        <v>3</v>
      </c>
    </row>
    <row r="112" spans="1:8" ht="15" customHeight="1">
      <c r="A112" s="184">
        <v>606</v>
      </c>
      <c r="B112" s="183" t="s">
        <v>243</v>
      </c>
      <c r="C112" s="183"/>
      <c r="D112" s="183" t="str">
        <f>VLOOKUP(A112,New_Tikina!$A$1:$B$88,2,FALSE)</f>
        <v>LomaiOther</v>
      </c>
      <c r="E112" s="183" t="s">
        <v>2323</v>
      </c>
      <c r="F112" s="183" t="s">
        <v>2323</v>
      </c>
      <c r="G112" s="13">
        <v>1</v>
      </c>
      <c r="H112" s="13">
        <v>3</v>
      </c>
    </row>
    <row r="113" spans="1:8" ht="15" customHeight="1">
      <c r="A113" s="184">
        <v>801</v>
      </c>
      <c r="B113" s="183" t="s">
        <v>249</v>
      </c>
      <c r="C113" s="183"/>
      <c r="D113" s="183" t="str">
        <f>VLOOKUP(A113,New_Tikina!$A$1:$B$88,2,FALSE)</f>
        <v>Baravi</v>
      </c>
      <c r="E113" s="183"/>
      <c r="F113" s="183" t="s">
        <v>634</v>
      </c>
      <c r="G113" s="13">
        <v>3</v>
      </c>
      <c r="H113" s="13">
        <v>8</v>
      </c>
    </row>
    <row r="114" spans="1:8" ht="15" customHeight="1">
      <c r="A114" s="184">
        <v>802</v>
      </c>
      <c r="B114" s="183" t="s">
        <v>249</v>
      </c>
      <c r="C114" s="183"/>
      <c r="D114" s="183" t="str">
        <f>VLOOKUP(A114,New_Tikina!$A$1:$B$88,2,FALSE)</f>
        <v>Cuvu</v>
      </c>
      <c r="E114" s="183"/>
      <c r="F114" s="183" t="s">
        <v>101</v>
      </c>
      <c r="G114" s="13"/>
      <c r="H114" s="13">
        <v>5</v>
      </c>
    </row>
    <row r="115" spans="1:8" ht="15" customHeight="1">
      <c r="A115" s="184">
        <v>802</v>
      </c>
      <c r="B115" s="183" t="s">
        <v>249</v>
      </c>
      <c r="C115" s="183"/>
      <c r="D115" s="183" t="str">
        <f>VLOOKUP(A115,New_Tikina!$A$1:$B$88,2,FALSE)</f>
        <v>Cuvu</v>
      </c>
      <c r="E115" s="183"/>
      <c r="F115" s="183" t="s">
        <v>667</v>
      </c>
      <c r="G115" s="13">
        <v>9</v>
      </c>
      <c r="H115" s="13">
        <v>47</v>
      </c>
    </row>
    <row r="116" spans="1:8" ht="15" customHeight="1">
      <c r="A116" s="184">
        <v>803</v>
      </c>
      <c r="B116" s="183" t="s">
        <v>249</v>
      </c>
      <c r="C116" s="183"/>
      <c r="D116" s="183" t="str">
        <f>VLOOKUP(A116,New_Tikina!$A$1:$B$88,2,FALSE)</f>
        <v>Malolo</v>
      </c>
      <c r="E116" s="183" t="s">
        <v>102</v>
      </c>
      <c r="F116" s="183" t="s">
        <v>102</v>
      </c>
      <c r="G116" s="13">
        <v>5</v>
      </c>
      <c r="H116" s="13">
        <v>60</v>
      </c>
    </row>
    <row r="117" spans="1:8" ht="15" customHeight="1">
      <c r="A117" s="184">
        <v>804</v>
      </c>
      <c r="B117" s="183" t="s">
        <v>249</v>
      </c>
      <c r="C117" s="183"/>
      <c r="D117" s="183" t="str">
        <f>VLOOKUP(A117,New_Tikina!$A$1:$B$88,2,FALSE)</f>
        <v>Malomalo</v>
      </c>
      <c r="E117" s="183"/>
      <c r="F117" s="183" t="s">
        <v>103</v>
      </c>
      <c r="G117" s="13">
        <v>2</v>
      </c>
      <c r="H117" s="13">
        <v>28</v>
      </c>
    </row>
    <row r="118" spans="1:8" ht="15" customHeight="1">
      <c r="A118" s="184">
        <v>804</v>
      </c>
      <c r="B118" s="183" t="s">
        <v>249</v>
      </c>
      <c r="C118" s="183"/>
      <c r="D118" s="183" t="str">
        <f>VLOOKUP(A118,New_Tikina!$A$1:$B$88,2,FALSE)</f>
        <v>Malomalo</v>
      </c>
      <c r="E118" s="183"/>
      <c r="F118" s="183" t="s">
        <v>168</v>
      </c>
      <c r="G118" s="13">
        <v>3</v>
      </c>
      <c r="H118" s="13">
        <v>9</v>
      </c>
    </row>
    <row r="119" spans="1:8" ht="15" customHeight="1">
      <c r="A119" s="184">
        <v>804</v>
      </c>
      <c r="B119" s="183" t="s">
        <v>249</v>
      </c>
      <c r="C119" s="183"/>
      <c r="D119" s="183" t="str">
        <f>VLOOKUP(A119,New_Tikina!$A$1:$B$88,2,FALSE)</f>
        <v>Malomalo</v>
      </c>
      <c r="E119" s="183"/>
      <c r="F119" s="183" t="s">
        <v>195</v>
      </c>
      <c r="G119" s="13"/>
      <c r="H119" s="13">
        <v>11</v>
      </c>
    </row>
    <row r="120" spans="1:8" ht="15" customHeight="1">
      <c r="A120" s="184">
        <v>805</v>
      </c>
      <c r="B120" s="183" t="s">
        <v>249</v>
      </c>
      <c r="C120" s="183"/>
      <c r="D120" s="183" t="str">
        <f>VLOOKUP(A120,New_Tikina!$A$1:$B$88,2,FALSE)</f>
        <v>Nasigatoka</v>
      </c>
      <c r="E120" s="183"/>
      <c r="F120" s="183" t="s">
        <v>2324</v>
      </c>
      <c r="G120" s="13">
        <v>14</v>
      </c>
      <c r="H120" s="13">
        <v>49</v>
      </c>
    </row>
    <row r="121" spans="1:8" ht="15" customHeight="1">
      <c r="A121" s="184">
        <v>805</v>
      </c>
      <c r="B121" s="183" t="s">
        <v>249</v>
      </c>
      <c r="C121" s="183"/>
      <c r="D121" s="183" t="str">
        <f>VLOOKUP(A121,New_Tikina!$A$1:$B$88,2,FALSE)</f>
        <v>Nasigatoka</v>
      </c>
      <c r="E121" s="183"/>
      <c r="F121" s="183" t="s">
        <v>104</v>
      </c>
      <c r="G121" s="13">
        <v>1</v>
      </c>
      <c r="H121" s="13">
        <v>11</v>
      </c>
    </row>
    <row r="122" spans="1:8" ht="15" customHeight="1">
      <c r="A122" s="184">
        <v>805</v>
      </c>
      <c r="B122" s="183" t="s">
        <v>249</v>
      </c>
      <c r="C122" s="183"/>
      <c r="D122" s="183" t="str">
        <f>VLOOKUP(A122,New_Tikina!$A$1:$B$88,2,FALSE)</f>
        <v>Nasigatoka</v>
      </c>
      <c r="E122" s="183"/>
      <c r="F122" s="183" t="s">
        <v>653</v>
      </c>
      <c r="G122" s="13"/>
      <c r="H122" s="13">
        <v>20</v>
      </c>
    </row>
    <row r="123" spans="1:8" ht="15" customHeight="1">
      <c r="A123" s="184">
        <v>805</v>
      </c>
      <c r="B123" s="183" t="s">
        <v>249</v>
      </c>
      <c r="C123" s="183"/>
      <c r="D123" s="183" t="str">
        <f>VLOOKUP(A123,New_Tikina!$A$1:$B$88,2,FALSE)</f>
        <v>Nasigatoka</v>
      </c>
      <c r="E123" s="183"/>
      <c r="F123" s="183" t="s">
        <v>673</v>
      </c>
      <c r="G123" s="13"/>
      <c r="H123" s="13">
        <v>1</v>
      </c>
    </row>
    <row r="124" spans="1:8" ht="15" customHeight="1">
      <c r="A124" s="184">
        <v>806</v>
      </c>
      <c r="B124" s="183" t="s">
        <v>249</v>
      </c>
      <c r="C124" s="183"/>
      <c r="D124" s="183" t="str">
        <f>VLOOKUP(A124,New_Tikina!$A$1:$B$88,2,FALSE)</f>
        <v>Navosa</v>
      </c>
      <c r="E124" s="183"/>
      <c r="F124" s="183" t="s">
        <v>645</v>
      </c>
      <c r="G124" s="13">
        <v>22</v>
      </c>
      <c r="H124" s="13">
        <v>85</v>
      </c>
    </row>
    <row r="125" spans="1:8" ht="15" customHeight="1">
      <c r="A125" s="184">
        <v>806</v>
      </c>
      <c r="B125" s="183" t="s">
        <v>249</v>
      </c>
      <c r="C125" s="183"/>
      <c r="D125" s="183" t="str">
        <f>VLOOKUP(A125,New_Tikina!$A$1:$B$88,2,FALSE)</f>
        <v>Navosa</v>
      </c>
      <c r="E125" s="183"/>
      <c r="F125" s="183" t="s">
        <v>651</v>
      </c>
      <c r="G125" s="13">
        <v>50</v>
      </c>
      <c r="H125" s="13">
        <v>61</v>
      </c>
    </row>
    <row r="126" spans="1:8" ht="15" customHeight="1">
      <c r="A126" s="184">
        <v>807</v>
      </c>
      <c r="B126" s="183" t="s">
        <v>249</v>
      </c>
      <c r="C126" s="183"/>
      <c r="D126" s="183" t="str">
        <f>VLOOKUP(A126,New_Tikina!$A$1:$B$88,2,FALSE)</f>
        <v>Ruwailevu</v>
      </c>
      <c r="E126" s="183"/>
      <c r="F126" s="183" t="s">
        <v>207</v>
      </c>
      <c r="G126" s="13">
        <v>1</v>
      </c>
      <c r="H126" s="13">
        <v>16</v>
      </c>
    </row>
    <row r="127" spans="1:8" ht="15" customHeight="1">
      <c r="A127" s="184">
        <v>807</v>
      </c>
      <c r="B127" s="183" t="s">
        <v>249</v>
      </c>
      <c r="C127" s="183"/>
      <c r="D127" s="183" t="str">
        <f>VLOOKUP(A127,New_Tikina!$A$1:$B$88,2,FALSE)</f>
        <v>Ruwailevu</v>
      </c>
      <c r="E127" s="183"/>
      <c r="F127" s="183" t="s">
        <v>2325</v>
      </c>
      <c r="G127" s="13"/>
      <c r="H127" s="13">
        <v>95</v>
      </c>
    </row>
    <row r="128" spans="1:8" ht="15" customHeight="1">
      <c r="A128" s="184">
        <v>807</v>
      </c>
      <c r="B128" s="183" t="s">
        <v>249</v>
      </c>
      <c r="C128" s="183"/>
      <c r="D128" s="183" t="str">
        <f>VLOOKUP(A128,New_Tikina!$A$1:$B$88,2,FALSE)</f>
        <v>Ruwailevu</v>
      </c>
      <c r="E128" s="183"/>
      <c r="F128" s="183" t="s">
        <v>647</v>
      </c>
      <c r="G128" s="13">
        <v>12</v>
      </c>
      <c r="H128" s="13">
        <v>11</v>
      </c>
    </row>
    <row r="129" spans="1:8" ht="15" customHeight="1">
      <c r="A129" s="184">
        <v>901</v>
      </c>
      <c r="B129" s="183" t="s">
        <v>251</v>
      </c>
      <c r="C129" s="183"/>
      <c r="D129" s="183" t="str">
        <f>VLOOKUP(A129,New_Tikina!$A$1:$B$88,2,FALSE)</f>
        <v>Lomaivuna</v>
      </c>
      <c r="E129" s="183"/>
      <c r="F129" s="183" t="s">
        <v>640</v>
      </c>
      <c r="G129" s="15">
        <v>14</v>
      </c>
      <c r="H129" s="15">
        <v>39</v>
      </c>
    </row>
    <row r="130" spans="1:8" ht="15" customHeight="1">
      <c r="A130" s="184">
        <v>901</v>
      </c>
      <c r="B130" s="183" t="s">
        <v>251</v>
      </c>
      <c r="C130" s="183"/>
      <c r="D130" s="183" t="str">
        <f>VLOOKUP(A130,New_Tikina!$A$1:$B$88,2,FALSE)</f>
        <v>Lomaivuna</v>
      </c>
      <c r="E130" s="183"/>
      <c r="F130" s="183" t="s">
        <v>649</v>
      </c>
      <c r="G130" s="15">
        <v>65</v>
      </c>
      <c r="H130" s="15">
        <v>34</v>
      </c>
    </row>
    <row r="131" spans="1:8" ht="15" customHeight="1">
      <c r="A131" s="184">
        <v>901</v>
      </c>
      <c r="B131" s="183" t="s">
        <v>251</v>
      </c>
      <c r="C131" s="183"/>
      <c r="D131" s="183" t="str">
        <f>VLOOKUP(A131,New_Tikina!$A$1:$B$88,2,FALSE)</f>
        <v>Lomaivuna</v>
      </c>
      <c r="E131" s="183"/>
      <c r="F131" s="183" t="s">
        <v>656</v>
      </c>
      <c r="G131" s="15">
        <v>29</v>
      </c>
      <c r="H131" s="15">
        <v>17</v>
      </c>
    </row>
    <row r="132" spans="1:8" ht="15" customHeight="1">
      <c r="A132" s="184">
        <v>901</v>
      </c>
      <c r="B132" s="183" t="s">
        <v>251</v>
      </c>
      <c r="C132" s="183"/>
      <c r="D132" s="183" t="str">
        <f>VLOOKUP(A132,New_Tikina!$A$1:$B$88,2,FALSE)</f>
        <v>Lomaivuna</v>
      </c>
      <c r="E132" s="183"/>
      <c r="F132" s="183" t="s">
        <v>146</v>
      </c>
      <c r="G132" s="15">
        <v>35</v>
      </c>
      <c r="H132" s="15">
        <v>25</v>
      </c>
    </row>
    <row r="133" spans="1:8" ht="15" customHeight="1">
      <c r="A133" s="184">
        <v>902</v>
      </c>
      <c r="B133" s="183" t="s">
        <v>251</v>
      </c>
      <c r="C133" s="183"/>
      <c r="D133" s="183" t="str">
        <f>VLOOKUP(A133,New_Tikina!$A$1:$B$88,2,FALSE)</f>
        <v>Matailobau</v>
      </c>
      <c r="E133" s="183"/>
      <c r="F133" s="183" t="s">
        <v>122</v>
      </c>
      <c r="G133" s="15">
        <v>22</v>
      </c>
      <c r="H133" s="15">
        <v>47</v>
      </c>
    </row>
    <row r="134" spans="1:8" ht="15" customHeight="1">
      <c r="A134" s="184">
        <v>902</v>
      </c>
      <c r="B134" s="183" t="s">
        <v>251</v>
      </c>
      <c r="C134" s="183"/>
      <c r="D134" s="183" t="str">
        <f>VLOOKUP(A134,New_Tikina!$A$1:$B$88,2,FALSE)</f>
        <v>Matailobau</v>
      </c>
      <c r="E134" s="183"/>
      <c r="F134" s="183" t="s">
        <v>37</v>
      </c>
      <c r="G134" s="15">
        <v>21</v>
      </c>
      <c r="H134" s="15">
        <v>86</v>
      </c>
    </row>
    <row r="135" spans="1:8" ht="15" customHeight="1">
      <c r="A135" s="184">
        <v>902</v>
      </c>
      <c r="B135" s="183" t="s">
        <v>251</v>
      </c>
      <c r="C135" s="183"/>
      <c r="D135" s="183" t="str">
        <f>VLOOKUP(A135,New_Tikina!$A$1:$B$88,2,FALSE)</f>
        <v>Matailobau</v>
      </c>
      <c r="E135" s="183"/>
      <c r="F135" s="183" t="s">
        <v>209</v>
      </c>
      <c r="G135" s="15">
        <v>47</v>
      </c>
      <c r="H135" s="15">
        <v>60</v>
      </c>
    </row>
    <row r="136" spans="1:8" ht="15" customHeight="1">
      <c r="A136" s="184">
        <v>902</v>
      </c>
      <c r="B136" s="183" t="s">
        <v>251</v>
      </c>
      <c r="C136" s="183"/>
      <c r="D136" s="183" t="str">
        <f>VLOOKUP(A136,New_Tikina!$A$1:$B$88,2,FALSE)</f>
        <v>Matailobau</v>
      </c>
      <c r="E136" s="183"/>
      <c r="F136" s="183" t="s">
        <v>642</v>
      </c>
      <c r="G136" s="15">
        <v>91</v>
      </c>
      <c r="H136" s="15">
        <v>101</v>
      </c>
    </row>
    <row r="137" spans="1:8" ht="15" customHeight="1">
      <c r="A137" s="184">
        <v>902</v>
      </c>
      <c r="B137" s="183" t="s">
        <v>251</v>
      </c>
      <c r="C137" s="183"/>
      <c r="D137" s="183" t="str">
        <f>VLOOKUP(A137,New_Tikina!$A$1:$B$88,2,FALSE)</f>
        <v>Matailobau</v>
      </c>
      <c r="E137" s="183"/>
      <c r="F137" s="183" t="s">
        <v>175</v>
      </c>
      <c r="G137" s="15">
        <v>19</v>
      </c>
      <c r="H137" s="15">
        <v>44</v>
      </c>
    </row>
    <row r="138" spans="1:8" ht="15" customHeight="1">
      <c r="A138" s="184">
        <v>903</v>
      </c>
      <c r="B138" s="183" t="s">
        <v>251</v>
      </c>
      <c r="C138" s="183"/>
      <c r="D138" s="183" t="str">
        <f>VLOOKUP(A138,New_Tikina!$A$1:$B$88,2,FALSE)</f>
        <v>Naitasiri</v>
      </c>
      <c r="E138" s="183"/>
      <c r="F138" s="183" t="s">
        <v>671</v>
      </c>
      <c r="G138" s="15">
        <v>5</v>
      </c>
      <c r="H138" s="15">
        <v>13</v>
      </c>
    </row>
    <row r="139" spans="1:8" ht="15" customHeight="1">
      <c r="A139" s="184">
        <v>903</v>
      </c>
      <c r="B139" s="183" t="s">
        <v>251</v>
      </c>
      <c r="C139" s="183"/>
      <c r="D139" s="183" t="str">
        <f>VLOOKUP(A139,New_Tikina!$A$1:$B$88,2,FALSE)</f>
        <v>Naitasiri</v>
      </c>
      <c r="E139" s="183"/>
      <c r="F139" s="183" t="s">
        <v>21</v>
      </c>
      <c r="G139" s="15">
        <v>4</v>
      </c>
      <c r="H139" s="15">
        <v>1</v>
      </c>
    </row>
    <row r="140" spans="1:8" ht="15" customHeight="1">
      <c r="A140" s="184">
        <v>904</v>
      </c>
      <c r="B140" s="183" t="s">
        <v>251</v>
      </c>
      <c r="C140" s="183"/>
      <c r="D140" s="183" t="str">
        <f>VLOOKUP(A140,New_Tikina!$A$1:$B$88,2,FALSE)</f>
        <v>Waimaro</v>
      </c>
      <c r="E140" s="183"/>
      <c r="F140" s="183" t="s">
        <v>2326</v>
      </c>
      <c r="G140" s="15">
        <v>13</v>
      </c>
      <c r="H140" s="15">
        <v>53</v>
      </c>
    </row>
    <row r="141" spans="1:8" ht="15" customHeight="1">
      <c r="A141" s="184">
        <v>904</v>
      </c>
      <c r="B141" s="183" t="s">
        <v>251</v>
      </c>
      <c r="C141" s="183"/>
      <c r="D141" s="183" t="str">
        <f>VLOOKUP(A141,New_Tikina!$A$1:$B$88,2,FALSE)</f>
        <v>Waimaro</v>
      </c>
      <c r="E141" s="183"/>
      <c r="F141" s="183" t="s">
        <v>2327</v>
      </c>
      <c r="G141" s="15">
        <v>41</v>
      </c>
      <c r="H141" s="15">
        <v>30</v>
      </c>
    </row>
    <row r="142" spans="1:8" ht="15" customHeight="1">
      <c r="A142" s="184">
        <v>904</v>
      </c>
      <c r="B142" s="183" t="s">
        <v>251</v>
      </c>
      <c r="C142" s="183"/>
      <c r="D142" s="183" t="str">
        <f>VLOOKUP(A142,New_Tikina!$A$1:$B$88,2,FALSE)</f>
        <v>Waimaro</v>
      </c>
      <c r="E142" s="183"/>
      <c r="F142" s="183" t="s">
        <v>664</v>
      </c>
      <c r="G142" s="15">
        <v>15</v>
      </c>
      <c r="H142" s="15">
        <v>28</v>
      </c>
    </row>
    <row r="143" spans="1:8" ht="15" customHeight="1">
      <c r="A143" s="184">
        <v>905</v>
      </c>
      <c r="B143" s="183" t="s">
        <v>251</v>
      </c>
      <c r="C143" s="183"/>
      <c r="D143" s="183" t="str">
        <f>VLOOKUP(A143,New_Tikina!$A$1:$B$88,2,FALSE)</f>
        <v>Wainimala</v>
      </c>
      <c r="E143" s="183"/>
      <c r="F143" s="183" t="s">
        <v>641</v>
      </c>
      <c r="G143" s="15">
        <v>83</v>
      </c>
      <c r="H143" s="15">
        <v>117</v>
      </c>
    </row>
    <row r="144" spans="1:8" ht="15" customHeight="1">
      <c r="A144" s="184">
        <v>905</v>
      </c>
      <c r="B144" s="183" t="s">
        <v>251</v>
      </c>
      <c r="C144" s="183"/>
      <c r="D144" s="183" t="str">
        <f>VLOOKUP(A144,New_Tikina!$A$1:$B$88,2,FALSE)</f>
        <v>Wainimala</v>
      </c>
      <c r="E144" s="183"/>
      <c r="F144" s="183" t="s">
        <v>652</v>
      </c>
      <c r="G144" s="15">
        <v>38</v>
      </c>
      <c r="H144" s="15">
        <v>34</v>
      </c>
    </row>
    <row r="145" spans="1:8" ht="15" customHeight="1">
      <c r="A145" s="184">
        <v>1001</v>
      </c>
      <c r="B145" s="183" t="s">
        <v>251</v>
      </c>
      <c r="C145" s="183"/>
      <c r="D145" s="183" t="str">
        <f>VLOOKUP(A145,New_Tikina!$A$1:$B$88,2,FALSE)</f>
        <v>Namosi</v>
      </c>
      <c r="E145" s="183"/>
      <c r="F145" s="183" t="s">
        <v>22</v>
      </c>
      <c r="G145" s="14">
        <v>12</v>
      </c>
      <c r="H145" s="186">
        <v>1</v>
      </c>
    </row>
    <row r="146" spans="1:8" ht="15" customHeight="1">
      <c r="A146" s="184">
        <v>1002</v>
      </c>
      <c r="B146" s="183" t="s">
        <v>251</v>
      </c>
      <c r="C146" s="183"/>
      <c r="D146" s="183" t="str">
        <f>VLOOKUP(A146,New_Tikina!$A$1:$B$88,2,FALSE)</f>
        <v>Veivatuloa</v>
      </c>
      <c r="E146" s="183"/>
      <c r="F146" s="183" t="s">
        <v>40</v>
      </c>
      <c r="G146" s="14">
        <v>3</v>
      </c>
      <c r="H146" s="14">
        <v>12</v>
      </c>
    </row>
    <row r="147" spans="1:8" ht="15" customHeight="1">
      <c r="A147" s="184">
        <v>1003</v>
      </c>
      <c r="B147" s="183" t="s">
        <v>251</v>
      </c>
      <c r="C147" s="183"/>
      <c r="D147" s="183" t="str">
        <f>VLOOKUP(A147,New_Tikina!$A$1:$B$88,2,FALSE)</f>
        <v>Wainikoroiluva</v>
      </c>
      <c r="E147" s="183"/>
      <c r="F147" s="183" t="s">
        <v>646</v>
      </c>
      <c r="G147" s="14">
        <v>2</v>
      </c>
      <c r="H147" s="13">
        <v>8</v>
      </c>
    </row>
    <row r="148" spans="1:8" ht="15" customHeight="1">
      <c r="A148" s="184">
        <v>1003</v>
      </c>
      <c r="B148" s="183" t="s">
        <v>251</v>
      </c>
      <c r="C148" s="183"/>
      <c r="D148" s="183" t="str">
        <f>VLOOKUP(A148,New_Tikina!$A$1:$B$88,2,FALSE)</f>
        <v>Wainikoroiluva</v>
      </c>
      <c r="E148" s="183"/>
      <c r="F148" s="183" t="s">
        <v>41</v>
      </c>
      <c r="G148" s="14">
        <v>7</v>
      </c>
      <c r="H148" s="186">
        <v>4</v>
      </c>
    </row>
    <row r="149" spans="1:8" ht="15" customHeight="1">
      <c r="A149" s="184">
        <v>1003</v>
      </c>
      <c r="B149" s="183" t="s">
        <v>251</v>
      </c>
      <c r="C149" s="183"/>
      <c r="D149" s="183" t="str">
        <f>VLOOKUP(A149,New_Tikina!$A$1:$B$88,2,FALSE)</f>
        <v>Wainikoroiluva</v>
      </c>
      <c r="E149" s="183"/>
      <c r="F149" s="183" t="s">
        <v>145</v>
      </c>
      <c r="G149" s="14">
        <v>3</v>
      </c>
      <c r="H149" s="186">
        <v>3</v>
      </c>
    </row>
    <row r="150" spans="1:8" ht="15" customHeight="1">
      <c r="A150" s="184">
        <v>1101</v>
      </c>
      <c r="B150" s="183" t="s">
        <v>249</v>
      </c>
      <c r="C150" s="183"/>
      <c r="D150" s="183" t="str">
        <f>VLOOKUP(A150,New_Tikina!$A$1:$B$88,2,FALSE)</f>
        <v>Nakorotubu</v>
      </c>
      <c r="E150" s="187" t="s">
        <v>358</v>
      </c>
      <c r="F150" s="187" t="s">
        <v>356</v>
      </c>
      <c r="G150" s="15">
        <v>9</v>
      </c>
      <c r="H150" s="15">
        <v>2</v>
      </c>
    </row>
    <row r="151" spans="1:8" ht="15" customHeight="1">
      <c r="A151" s="184">
        <v>1101</v>
      </c>
      <c r="B151" s="183" t="s">
        <v>249</v>
      </c>
      <c r="C151" s="183"/>
      <c r="D151" s="183" t="str">
        <f>VLOOKUP(A151,New_Tikina!$A$1:$B$88,2,FALSE)</f>
        <v>Nakorotubu</v>
      </c>
      <c r="E151" s="187" t="s">
        <v>359</v>
      </c>
      <c r="F151" s="187" t="s">
        <v>356</v>
      </c>
      <c r="G151" s="15">
        <v>12</v>
      </c>
      <c r="H151" s="15">
        <v>15</v>
      </c>
    </row>
    <row r="152" spans="1:8" ht="15" customHeight="1">
      <c r="A152" s="184">
        <v>1101</v>
      </c>
      <c r="B152" s="183" t="s">
        <v>249</v>
      </c>
      <c r="C152" s="183"/>
      <c r="D152" s="183" t="str">
        <f>VLOOKUP(A152,New_Tikina!$A$1:$B$88,2,FALSE)</f>
        <v>Nakorotubu</v>
      </c>
      <c r="E152" s="187" t="s">
        <v>2328</v>
      </c>
      <c r="F152" s="187" t="s">
        <v>356</v>
      </c>
      <c r="G152" s="15">
        <v>37</v>
      </c>
      <c r="H152" s="15">
        <v>31</v>
      </c>
    </row>
    <row r="153" spans="1:8" ht="15" customHeight="1">
      <c r="A153" s="184">
        <v>1101</v>
      </c>
      <c r="B153" s="183" t="s">
        <v>249</v>
      </c>
      <c r="C153" s="183"/>
      <c r="D153" s="183" t="str">
        <f>VLOOKUP(A153,New_Tikina!$A$1:$B$88,2,FALSE)</f>
        <v>Nakorotubu</v>
      </c>
      <c r="E153" s="187" t="s">
        <v>200</v>
      </c>
      <c r="F153" s="187" t="s">
        <v>352</v>
      </c>
      <c r="G153" s="15">
        <v>23</v>
      </c>
      <c r="H153" s="15">
        <v>1</v>
      </c>
    </row>
    <row r="154" spans="1:8" ht="15" customHeight="1">
      <c r="A154" s="184">
        <v>1101</v>
      </c>
      <c r="B154" s="183" t="s">
        <v>249</v>
      </c>
      <c r="C154" s="183"/>
      <c r="D154" s="183" t="str">
        <f>VLOOKUP(A154,New_Tikina!$A$1:$B$88,2,FALSE)</f>
        <v>Nakorotubu</v>
      </c>
      <c r="E154" s="187" t="s">
        <v>353</v>
      </c>
      <c r="F154" s="187" t="s">
        <v>352</v>
      </c>
      <c r="G154" s="15">
        <v>12</v>
      </c>
      <c r="H154" s="15">
        <v>4</v>
      </c>
    </row>
    <row r="155" spans="1:8" ht="15" customHeight="1">
      <c r="A155" s="184">
        <v>1101</v>
      </c>
      <c r="B155" s="183" t="s">
        <v>249</v>
      </c>
      <c r="C155" s="183"/>
      <c r="D155" s="183" t="str">
        <f>VLOOKUP(A155,New_Tikina!$A$1:$B$88,2,FALSE)</f>
        <v>Nakorotubu</v>
      </c>
      <c r="E155" s="187" t="s">
        <v>354</v>
      </c>
      <c r="F155" s="187" t="s">
        <v>352</v>
      </c>
      <c r="G155" s="15">
        <v>25</v>
      </c>
      <c r="H155" s="15">
        <v>0</v>
      </c>
    </row>
    <row r="156" spans="1:8" ht="15" customHeight="1">
      <c r="A156" s="184">
        <v>1101</v>
      </c>
      <c r="B156" s="183" t="s">
        <v>249</v>
      </c>
      <c r="C156" s="183"/>
      <c r="D156" s="183" t="str">
        <f>VLOOKUP(A156,New_Tikina!$A$1:$B$88,2,FALSE)</f>
        <v>Nakorotubu</v>
      </c>
      <c r="E156" s="187" t="s">
        <v>355</v>
      </c>
      <c r="F156" s="187" t="s">
        <v>352</v>
      </c>
      <c r="G156" s="15">
        <v>23</v>
      </c>
      <c r="H156" s="15">
        <v>2</v>
      </c>
    </row>
    <row r="157" spans="1:8" ht="15" customHeight="1">
      <c r="A157" s="184">
        <v>1101</v>
      </c>
      <c r="B157" s="183" t="s">
        <v>249</v>
      </c>
      <c r="C157" s="183"/>
      <c r="D157" s="183" t="str">
        <f>VLOOKUP(A157,New_Tikina!$A$1:$B$88,2,FALSE)</f>
        <v>Nakorotubu</v>
      </c>
      <c r="E157" s="187" t="s">
        <v>348</v>
      </c>
      <c r="F157" s="187" t="s">
        <v>2329</v>
      </c>
      <c r="G157" s="15">
        <v>21</v>
      </c>
      <c r="H157" s="15">
        <v>19</v>
      </c>
    </row>
    <row r="158" spans="1:8" ht="15" customHeight="1">
      <c r="A158" s="184">
        <v>1101</v>
      </c>
      <c r="B158" s="183" t="s">
        <v>249</v>
      </c>
      <c r="C158" s="183"/>
      <c r="D158" s="183" t="str">
        <f>VLOOKUP(A158,New_Tikina!$A$1:$B$88,2,FALSE)</f>
        <v>Nakorotubu</v>
      </c>
      <c r="E158" s="187" t="s">
        <v>350</v>
      </c>
      <c r="F158" s="187" t="s">
        <v>108</v>
      </c>
      <c r="G158" s="15">
        <v>42</v>
      </c>
      <c r="H158" s="15">
        <v>13</v>
      </c>
    </row>
    <row r="159" spans="1:8" ht="15" customHeight="1">
      <c r="A159" s="184">
        <v>1101</v>
      </c>
      <c r="B159" s="183" t="s">
        <v>249</v>
      </c>
      <c r="C159" s="183"/>
      <c r="D159" s="183" t="str">
        <f>VLOOKUP(A159,New_Tikina!$A$1:$B$88,2,FALSE)</f>
        <v>Nakorotubu</v>
      </c>
      <c r="E159" s="187" t="s">
        <v>351</v>
      </c>
      <c r="F159" s="187" t="s">
        <v>108</v>
      </c>
      <c r="G159" s="15">
        <v>76</v>
      </c>
      <c r="H159" s="15">
        <v>37</v>
      </c>
    </row>
    <row r="160" spans="1:8" ht="15" customHeight="1">
      <c r="A160" s="184">
        <v>1101</v>
      </c>
      <c r="B160" s="183" t="s">
        <v>249</v>
      </c>
      <c r="C160" s="183"/>
      <c r="D160" s="183" t="str">
        <f>VLOOKUP(A160,New_Tikina!$A$1:$B$88,2,FALSE)</f>
        <v>Nakorotubu</v>
      </c>
      <c r="E160" s="187" t="s">
        <v>349</v>
      </c>
      <c r="F160" s="187" t="s">
        <v>108</v>
      </c>
      <c r="G160" s="15">
        <v>23</v>
      </c>
      <c r="H160" s="15">
        <v>16</v>
      </c>
    </row>
    <row r="161" spans="1:8" ht="15" customHeight="1">
      <c r="A161" s="184">
        <v>1101</v>
      </c>
      <c r="B161" s="183" t="s">
        <v>249</v>
      </c>
      <c r="C161" s="183"/>
      <c r="D161" s="183" t="str">
        <f>VLOOKUP(A161,New_Tikina!$A$1:$B$88,2,FALSE)</f>
        <v>Nakorotubu</v>
      </c>
      <c r="E161" s="187" t="s">
        <v>346</v>
      </c>
      <c r="F161" s="187" t="s">
        <v>221</v>
      </c>
      <c r="G161" s="15">
        <v>33</v>
      </c>
      <c r="H161" s="15">
        <v>0</v>
      </c>
    </row>
    <row r="162" spans="1:8" ht="15" customHeight="1">
      <c r="A162" s="184">
        <v>1101</v>
      </c>
      <c r="B162" s="183" t="s">
        <v>249</v>
      </c>
      <c r="C162" s="183"/>
      <c r="D162" s="183" t="str">
        <f>VLOOKUP(A162,New_Tikina!$A$1:$B$88,2,FALSE)</f>
        <v>Nakorotubu</v>
      </c>
      <c r="E162" s="187" t="s">
        <v>250</v>
      </c>
      <c r="F162" s="187" t="s">
        <v>221</v>
      </c>
      <c r="G162" s="15">
        <v>18</v>
      </c>
      <c r="H162" s="15">
        <v>3</v>
      </c>
    </row>
    <row r="163" spans="1:8" ht="15" customHeight="1">
      <c r="A163" s="184">
        <v>1102</v>
      </c>
      <c r="B163" s="183" t="s">
        <v>249</v>
      </c>
      <c r="C163" s="183"/>
      <c r="D163" s="183" t="str">
        <f>VLOOKUP(A163,New_Tikina!$A$1:$B$88,2,FALSE)</f>
        <v>Nalawa</v>
      </c>
      <c r="E163" s="187" t="s">
        <v>344</v>
      </c>
      <c r="F163" s="187" t="s">
        <v>124</v>
      </c>
      <c r="G163" s="15">
        <v>33</v>
      </c>
      <c r="H163" s="15">
        <v>30</v>
      </c>
    </row>
    <row r="164" spans="1:8" ht="15" customHeight="1">
      <c r="A164" s="184">
        <v>1102</v>
      </c>
      <c r="B164" s="183" t="s">
        <v>249</v>
      </c>
      <c r="C164" s="183"/>
      <c r="D164" s="183" t="str">
        <f>VLOOKUP(A164,New_Tikina!$A$1:$B$88,2,FALSE)</f>
        <v>Nalawa</v>
      </c>
      <c r="E164" s="187" t="s">
        <v>345</v>
      </c>
      <c r="F164" s="187" t="s">
        <v>124</v>
      </c>
      <c r="G164" s="15">
        <v>34</v>
      </c>
      <c r="H164" s="15">
        <v>0</v>
      </c>
    </row>
    <row r="165" spans="1:8" ht="15" customHeight="1">
      <c r="A165" s="184">
        <v>1102</v>
      </c>
      <c r="B165" s="183" t="s">
        <v>249</v>
      </c>
      <c r="C165" s="183"/>
      <c r="D165" s="183" t="str">
        <f>VLOOKUP(A165,New_Tikina!$A$1:$B$88,2,FALSE)</f>
        <v>Nalawa</v>
      </c>
      <c r="E165" s="187" t="s">
        <v>337</v>
      </c>
      <c r="F165" s="187" t="s">
        <v>342</v>
      </c>
      <c r="G165" s="15">
        <v>124</v>
      </c>
      <c r="H165" s="15">
        <v>0</v>
      </c>
    </row>
    <row r="166" spans="1:8" ht="15" customHeight="1">
      <c r="A166" s="184">
        <v>1102</v>
      </c>
      <c r="B166" s="183" t="s">
        <v>249</v>
      </c>
      <c r="C166" s="183"/>
      <c r="D166" s="183" t="str">
        <f>VLOOKUP(A166,New_Tikina!$A$1:$B$88,2,FALSE)</f>
        <v>Nalawa</v>
      </c>
      <c r="E166" s="187" t="s">
        <v>343</v>
      </c>
      <c r="F166" s="187" t="s">
        <v>342</v>
      </c>
      <c r="G166" s="15">
        <v>55</v>
      </c>
      <c r="H166" s="15">
        <v>0</v>
      </c>
    </row>
    <row r="167" spans="1:8" ht="15" customHeight="1">
      <c r="A167" s="184">
        <v>1102</v>
      </c>
      <c r="B167" s="183" t="s">
        <v>249</v>
      </c>
      <c r="C167" s="183"/>
      <c r="D167" s="183" t="str">
        <f>VLOOKUP(A167,New_Tikina!$A$1:$B$88,2,FALSE)</f>
        <v>Nalawa</v>
      </c>
      <c r="E167" s="187" t="s">
        <v>341</v>
      </c>
      <c r="F167" s="187" t="s">
        <v>125</v>
      </c>
      <c r="G167" s="15">
        <v>28</v>
      </c>
      <c r="H167" s="15">
        <v>18</v>
      </c>
    </row>
    <row r="168" spans="1:8" ht="15" customHeight="1">
      <c r="A168" s="184">
        <v>1102</v>
      </c>
      <c r="B168" s="183" t="s">
        <v>249</v>
      </c>
      <c r="C168" s="183"/>
      <c r="D168" s="183" t="str">
        <f>VLOOKUP(A168,New_Tikina!$A$1:$B$88,2,FALSE)</f>
        <v>Nalawa</v>
      </c>
      <c r="E168" s="187" t="s">
        <v>339</v>
      </c>
      <c r="F168" s="187" t="s">
        <v>109</v>
      </c>
      <c r="G168" s="15">
        <v>38</v>
      </c>
      <c r="H168" s="15">
        <v>10</v>
      </c>
    </row>
    <row r="169" spans="1:8" ht="15" customHeight="1">
      <c r="A169" s="184">
        <v>1102</v>
      </c>
      <c r="B169" s="183" t="s">
        <v>249</v>
      </c>
      <c r="C169" s="183"/>
      <c r="D169" s="183" t="str">
        <f>VLOOKUP(A169,New_Tikina!$A$1:$B$88,2,FALSE)</f>
        <v>Nalawa</v>
      </c>
      <c r="E169" s="187" t="s">
        <v>338</v>
      </c>
      <c r="F169" s="187" t="s">
        <v>109</v>
      </c>
      <c r="G169" s="15">
        <v>0</v>
      </c>
      <c r="H169" s="15">
        <v>12</v>
      </c>
    </row>
    <row r="170" spans="1:8" ht="15" customHeight="1">
      <c r="A170" s="184">
        <v>1102</v>
      </c>
      <c r="B170" s="183" t="s">
        <v>249</v>
      </c>
      <c r="C170" s="183"/>
      <c r="D170" s="183" t="str">
        <f>VLOOKUP(A170,New_Tikina!$A$1:$B$88,2,FALSE)</f>
        <v>Nalawa</v>
      </c>
      <c r="E170" s="187" t="s">
        <v>314</v>
      </c>
      <c r="F170" s="187" t="s">
        <v>109</v>
      </c>
      <c r="G170" s="15">
        <v>49</v>
      </c>
      <c r="H170" s="15">
        <v>19</v>
      </c>
    </row>
    <row r="171" spans="1:8" ht="15" customHeight="1">
      <c r="A171" s="184">
        <v>1102</v>
      </c>
      <c r="B171" s="183" t="s">
        <v>249</v>
      </c>
      <c r="C171" s="183"/>
      <c r="D171" s="183" t="str">
        <f>VLOOKUP(A171,New_Tikina!$A$1:$B$88,2,FALSE)</f>
        <v>Nalawa</v>
      </c>
      <c r="E171" s="187" t="s">
        <v>337</v>
      </c>
      <c r="F171" s="187" t="s">
        <v>109</v>
      </c>
      <c r="G171" s="15">
        <v>100</v>
      </c>
      <c r="H171" s="15">
        <v>24</v>
      </c>
    </row>
    <row r="172" spans="1:8" ht="15" customHeight="1">
      <c r="A172" s="184">
        <v>1102</v>
      </c>
      <c r="B172" s="183" t="s">
        <v>249</v>
      </c>
      <c r="C172" s="183"/>
      <c r="D172" s="183" t="str">
        <f>VLOOKUP(A172,New_Tikina!$A$1:$B$88,2,FALSE)</f>
        <v>Nalawa</v>
      </c>
      <c r="E172" s="187" t="s">
        <v>336</v>
      </c>
      <c r="F172" s="187" t="s">
        <v>109</v>
      </c>
      <c r="G172" s="15">
        <v>29</v>
      </c>
      <c r="H172" s="15">
        <v>35</v>
      </c>
    </row>
    <row r="173" spans="1:8" ht="15" customHeight="1">
      <c r="A173" s="184">
        <v>1102</v>
      </c>
      <c r="B173" s="183" t="s">
        <v>249</v>
      </c>
      <c r="C173" s="183"/>
      <c r="D173" s="183" t="str">
        <f>VLOOKUP(A173,New_Tikina!$A$1:$B$88,2,FALSE)</f>
        <v>Nalawa</v>
      </c>
      <c r="E173" s="187" t="s">
        <v>335</v>
      </c>
      <c r="F173" s="187" t="s">
        <v>109</v>
      </c>
      <c r="G173" s="15">
        <v>18</v>
      </c>
      <c r="H173" s="15">
        <v>0</v>
      </c>
    </row>
    <row r="174" spans="1:8" ht="15" customHeight="1">
      <c r="A174" s="184">
        <v>1102</v>
      </c>
      <c r="B174" s="183" t="s">
        <v>249</v>
      </c>
      <c r="C174" s="183"/>
      <c r="D174" s="183" t="str">
        <f>VLOOKUP(A174,New_Tikina!$A$1:$B$88,2,FALSE)</f>
        <v>Nalawa</v>
      </c>
      <c r="E174" s="187" t="s">
        <v>340</v>
      </c>
      <c r="F174" s="187" t="s">
        <v>109</v>
      </c>
      <c r="G174" s="15">
        <v>151</v>
      </c>
      <c r="H174" s="15">
        <v>8</v>
      </c>
    </row>
    <row r="175" spans="1:8" ht="15" customHeight="1">
      <c r="A175" s="184">
        <v>1102</v>
      </c>
      <c r="B175" s="183" t="s">
        <v>249</v>
      </c>
      <c r="C175" s="183"/>
      <c r="D175" s="183" t="str">
        <f>VLOOKUP(A175,New_Tikina!$A$1:$B$88,2,FALSE)</f>
        <v>Nalawa</v>
      </c>
      <c r="E175" s="187" t="s">
        <v>305</v>
      </c>
      <c r="F175" s="187" t="s">
        <v>133</v>
      </c>
      <c r="G175" s="15">
        <v>87</v>
      </c>
      <c r="H175" s="15">
        <v>62</v>
      </c>
    </row>
    <row r="176" spans="1:8" ht="15" customHeight="1">
      <c r="A176" s="184">
        <v>1102</v>
      </c>
      <c r="B176" s="183" t="s">
        <v>249</v>
      </c>
      <c r="C176" s="183"/>
      <c r="D176" s="183" t="str">
        <f>VLOOKUP(A176,New_Tikina!$A$1:$B$88,2,FALSE)</f>
        <v>Nalawa</v>
      </c>
      <c r="E176" s="187" t="s">
        <v>310</v>
      </c>
      <c r="F176" s="187" t="s">
        <v>133</v>
      </c>
      <c r="G176" s="15">
        <v>14</v>
      </c>
      <c r="H176" s="15">
        <v>10</v>
      </c>
    </row>
    <row r="177" spans="1:8" ht="15" customHeight="1">
      <c r="A177" s="184">
        <v>1102</v>
      </c>
      <c r="B177" s="183" t="s">
        <v>249</v>
      </c>
      <c r="C177" s="183"/>
      <c r="D177" s="183" t="str">
        <f>VLOOKUP(A177,New_Tikina!$A$1:$B$88,2,FALSE)</f>
        <v>Nalawa</v>
      </c>
      <c r="E177" s="187" t="s">
        <v>307</v>
      </c>
      <c r="F177" s="187" t="s">
        <v>133</v>
      </c>
      <c r="G177" s="15">
        <v>33</v>
      </c>
      <c r="H177" s="15">
        <v>9</v>
      </c>
    </row>
    <row r="178" spans="1:8" ht="15" customHeight="1">
      <c r="A178" s="184">
        <v>1102</v>
      </c>
      <c r="B178" s="183" t="s">
        <v>249</v>
      </c>
      <c r="C178" s="183"/>
      <c r="D178" s="183" t="str">
        <f>VLOOKUP(A178,New_Tikina!$A$1:$B$88,2,FALSE)</f>
        <v>Nalawa</v>
      </c>
      <c r="E178" s="187" t="s">
        <v>306</v>
      </c>
      <c r="F178" s="187" t="s">
        <v>133</v>
      </c>
      <c r="G178" s="15">
        <v>15</v>
      </c>
      <c r="H178" s="15">
        <v>13</v>
      </c>
    </row>
    <row r="179" spans="1:8" ht="15" customHeight="1">
      <c r="A179" s="184">
        <v>1102</v>
      </c>
      <c r="B179" s="183" t="s">
        <v>249</v>
      </c>
      <c r="C179" s="183"/>
      <c r="D179" s="183" t="str">
        <f>VLOOKUP(A179,New_Tikina!$A$1:$B$88,2,FALSE)</f>
        <v>Nalawa</v>
      </c>
      <c r="E179" s="187" t="s">
        <v>311</v>
      </c>
      <c r="F179" s="187" t="s">
        <v>133</v>
      </c>
      <c r="G179" s="15">
        <v>12</v>
      </c>
      <c r="H179" s="15">
        <v>26</v>
      </c>
    </row>
    <row r="180" spans="1:8" ht="15" customHeight="1">
      <c r="A180" s="184">
        <v>1102</v>
      </c>
      <c r="B180" s="183" t="s">
        <v>249</v>
      </c>
      <c r="C180" s="183"/>
      <c r="D180" s="183" t="str">
        <f>VLOOKUP(A180,New_Tikina!$A$1:$B$88,2,FALSE)</f>
        <v>Nalawa</v>
      </c>
      <c r="E180" s="187" t="s">
        <v>309</v>
      </c>
      <c r="F180" s="187" t="s">
        <v>133</v>
      </c>
      <c r="G180" s="15">
        <v>17</v>
      </c>
      <c r="H180" s="15">
        <v>0</v>
      </c>
    </row>
    <row r="181" spans="1:8" ht="15" customHeight="1">
      <c r="A181" s="184">
        <v>1102</v>
      </c>
      <c r="B181" s="183" t="s">
        <v>249</v>
      </c>
      <c r="C181" s="183"/>
      <c r="D181" s="183" t="str">
        <f>VLOOKUP(A181,New_Tikina!$A$1:$B$88,2,FALSE)</f>
        <v>Nalawa</v>
      </c>
      <c r="E181" s="187" t="s">
        <v>308</v>
      </c>
      <c r="F181" s="187" t="s">
        <v>133</v>
      </c>
      <c r="G181" s="15">
        <v>41</v>
      </c>
      <c r="H181" s="15">
        <v>18</v>
      </c>
    </row>
    <row r="182" spans="1:8" ht="15" customHeight="1">
      <c r="A182" s="184">
        <v>1102</v>
      </c>
      <c r="B182" s="183" t="s">
        <v>249</v>
      </c>
      <c r="C182" s="183"/>
      <c r="D182" s="183" t="str">
        <f>VLOOKUP(A182,New_Tikina!$A$1:$B$88,2,FALSE)</f>
        <v>Nalawa</v>
      </c>
      <c r="E182" s="187" t="s">
        <v>250</v>
      </c>
      <c r="F182" s="187" t="s">
        <v>134</v>
      </c>
      <c r="G182" s="15">
        <v>41</v>
      </c>
      <c r="H182" s="15">
        <v>14</v>
      </c>
    </row>
    <row r="183" spans="1:8" ht="15" customHeight="1">
      <c r="A183" s="184">
        <v>1102</v>
      </c>
      <c r="B183" s="183" t="s">
        <v>249</v>
      </c>
      <c r="C183" s="183"/>
      <c r="D183" s="183" t="str">
        <f>VLOOKUP(A183,New_Tikina!$A$1:$B$88,2,FALSE)</f>
        <v>Nalawa</v>
      </c>
      <c r="E183" s="187" t="s">
        <v>334</v>
      </c>
      <c r="F183" s="187" t="s">
        <v>134</v>
      </c>
      <c r="G183" s="15">
        <v>47</v>
      </c>
      <c r="H183" s="15">
        <v>30</v>
      </c>
    </row>
    <row r="184" spans="1:8" ht="15" customHeight="1">
      <c r="A184" s="184">
        <v>1102</v>
      </c>
      <c r="B184" s="183" t="s">
        <v>249</v>
      </c>
      <c r="C184" s="183"/>
      <c r="D184" s="183" t="str">
        <f>VLOOKUP(A184,New_Tikina!$A$1:$B$88,2,FALSE)</f>
        <v>Nalawa</v>
      </c>
      <c r="E184" s="187" t="s">
        <v>332</v>
      </c>
      <c r="F184" s="187" t="s">
        <v>331</v>
      </c>
      <c r="G184" s="15">
        <v>72</v>
      </c>
      <c r="H184" s="15">
        <v>62</v>
      </c>
    </row>
    <row r="185" spans="1:8" ht="15" customHeight="1">
      <c r="A185" s="184">
        <v>1103</v>
      </c>
      <c r="B185" s="183" t="s">
        <v>249</v>
      </c>
      <c r="C185" s="183"/>
      <c r="D185" s="183" t="str">
        <f>VLOOKUP(A185,New_Tikina!$A$1:$B$88,2,FALSE)</f>
        <v>Rakiraki</v>
      </c>
      <c r="E185" s="183" t="s">
        <v>2330</v>
      </c>
      <c r="F185" s="183" t="s">
        <v>2330</v>
      </c>
      <c r="G185" s="13">
        <v>258</v>
      </c>
      <c r="H185" s="13">
        <v>295</v>
      </c>
    </row>
    <row r="186" spans="1:8" ht="15" customHeight="1">
      <c r="A186" s="184">
        <v>1103</v>
      </c>
      <c r="B186" s="183" t="s">
        <v>249</v>
      </c>
      <c r="C186" s="183"/>
      <c r="D186" s="183" t="str">
        <f>VLOOKUP(A186,New_Tikina!$A$1:$B$88,2,FALSE)</f>
        <v>Rakiraki</v>
      </c>
      <c r="E186" s="187" t="s">
        <v>333</v>
      </c>
      <c r="F186" s="187" t="s">
        <v>140</v>
      </c>
      <c r="G186" s="15">
        <v>50</v>
      </c>
      <c r="H186" s="15">
        <v>29</v>
      </c>
    </row>
    <row r="187" spans="1:8" ht="15" customHeight="1">
      <c r="A187" s="184">
        <v>1103</v>
      </c>
      <c r="B187" s="183" t="s">
        <v>249</v>
      </c>
      <c r="C187" s="183"/>
      <c r="D187" s="183" t="str">
        <f>VLOOKUP(A187,New_Tikina!$A$1:$B$88,2,FALSE)</f>
        <v>Rakiraki</v>
      </c>
      <c r="E187" s="187" t="s">
        <v>327</v>
      </c>
      <c r="F187" s="187" t="s">
        <v>110</v>
      </c>
      <c r="G187" s="15">
        <v>41</v>
      </c>
      <c r="H187" s="15">
        <v>41</v>
      </c>
    </row>
    <row r="188" spans="1:8" ht="15" customHeight="1">
      <c r="A188" s="184">
        <v>1103</v>
      </c>
      <c r="B188" s="183" t="s">
        <v>249</v>
      </c>
      <c r="C188" s="183"/>
      <c r="D188" s="183" t="str">
        <f>VLOOKUP(A188,New_Tikina!$A$1:$B$88,2,FALSE)</f>
        <v>Rakiraki</v>
      </c>
      <c r="E188" s="187" t="s">
        <v>328</v>
      </c>
      <c r="F188" s="187" t="s">
        <v>110</v>
      </c>
      <c r="G188" s="15">
        <v>22</v>
      </c>
      <c r="H188" s="15">
        <v>48</v>
      </c>
    </row>
    <row r="189" spans="1:8" ht="15" customHeight="1">
      <c r="A189" s="184">
        <v>1103</v>
      </c>
      <c r="B189" s="183" t="s">
        <v>249</v>
      </c>
      <c r="C189" s="183"/>
      <c r="D189" s="183" t="str">
        <f>VLOOKUP(A189,New_Tikina!$A$1:$B$88,2,FALSE)</f>
        <v>Rakiraki</v>
      </c>
      <c r="E189" s="187" t="s">
        <v>322</v>
      </c>
      <c r="F189" s="187" t="s">
        <v>110</v>
      </c>
      <c r="G189" s="15">
        <v>24</v>
      </c>
      <c r="H189" s="15">
        <v>48</v>
      </c>
    </row>
    <row r="190" spans="1:8" ht="15" customHeight="1">
      <c r="A190" s="184">
        <v>1103</v>
      </c>
      <c r="B190" s="183" t="s">
        <v>249</v>
      </c>
      <c r="C190" s="183"/>
      <c r="D190" s="183" t="str">
        <f>VLOOKUP(A190,New_Tikina!$A$1:$B$88,2,FALSE)</f>
        <v>Rakiraki</v>
      </c>
      <c r="E190" s="187" t="s">
        <v>326</v>
      </c>
      <c r="F190" s="187" t="s">
        <v>110</v>
      </c>
      <c r="G190" s="15">
        <v>24</v>
      </c>
      <c r="H190" s="15">
        <v>12</v>
      </c>
    </row>
    <row r="191" spans="1:8" ht="15" customHeight="1">
      <c r="A191" s="184">
        <v>1103</v>
      </c>
      <c r="B191" s="183" t="s">
        <v>249</v>
      </c>
      <c r="C191" s="183"/>
      <c r="D191" s="183" t="str">
        <f>VLOOKUP(A191,New_Tikina!$A$1:$B$88,2,FALSE)</f>
        <v>Rakiraki</v>
      </c>
      <c r="E191" s="187" t="s">
        <v>324</v>
      </c>
      <c r="F191" s="187" t="s">
        <v>110</v>
      </c>
      <c r="G191" s="15">
        <v>43</v>
      </c>
      <c r="H191" s="15">
        <v>24</v>
      </c>
    </row>
    <row r="192" spans="1:8" ht="15" customHeight="1">
      <c r="A192" s="184">
        <v>1103</v>
      </c>
      <c r="B192" s="183" t="s">
        <v>249</v>
      </c>
      <c r="C192" s="183"/>
      <c r="D192" s="183" t="str">
        <f>VLOOKUP(A192,New_Tikina!$A$1:$B$88,2,FALSE)</f>
        <v>Rakiraki</v>
      </c>
      <c r="E192" s="187" t="s">
        <v>330</v>
      </c>
      <c r="F192" s="187" t="s">
        <v>110</v>
      </c>
      <c r="G192" s="15">
        <v>27</v>
      </c>
      <c r="H192" s="15">
        <v>28</v>
      </c>
    </row>
    <row r="193" spans="1:8" ht="15" customHeight="1">
      <c r="A193" s="184">
        <v>1103</v>
      </c>
      <c r="B193" s="183" t="s">
        <v>249</v>
      </c>
      <c r="C193" s="183"/>
      <c r="D193" s="183" t="str">
        <f>VLOOKUP(A193,New_Tikina!$A$1:$B$88,2,FALSE)</f>
        <v>Rakiraki</v>
      </c>
      <c r="E193" s="187" t="s">
        <v>323</v>
      </c>
      <c r="F193" s="187" t="s">
        <v>110</v>
      </c>
      <c r="G193" s="15"/>
      <c r="H193" s="15"/>
    </row>
    <row r="194" spans="1:8" ht="15" customHeight="1">
      <c r="A194" s="184">
        <v>1103</v>
      </c>
      <c r="B194" s="183" t="s">
        <v>249</v>
      </c>
      <c r="C194" s="183"/>
      <c r="D194" s="183" t="str">
        <f>VLOOKUP(A194,New_Tikina!$A$1:$B$88,2,FALSE)</f>
        <v>Rakiraki</v>
      </c>
      <c r="E194" s="187" t="s">
        <v>325</v>
      </c>
      <c r="F194" s="187" t="s">
        <v>110</v>
      </c>
      <c r="G194" s="15">
        <v>50</v>
      </c>
      <c r="H194" s="15">
        <v>23</v>
      </c>
    </row>
    <row r="195" spans="1:8" ht="15" customHeight="1">
      <c r="A195" s="184">
        <v>1103</v>
      </c>
      <c r="B195" s="183" t="s">
        <v>249</v>
      </c>
      <c r="C195" s="183"/>
      <c r="D195" s="183" t="str">
        <f>VLOOKUP(A195,New_Tikina!$A$1:$B$88,2,FALSE)</f>
        <v>Rakiraki</v>
      </c>
      <c r="E195" s="187" t="s">
        <v>329</v>
      </c>
      <c r="F195" s="187" t="s">
        <v>110</v>
      </c>
      <c r="G195" s="15">
        <v>101</v>
      </c>
      <c r="H195" s="15">
        <v>0</v>
      </c>
    </row>
    <row r="196" spans="1:8" ht="15" customHeight="1">
      <c r="A196" s="184">
        <v>1103</v>
      </c>
      <c r="B196" s="183" t="s">
        <v>249</v>
      </c>
      <c r="C196" s="183"/>
      <c r="D196" s="183" t="str">
        <f>VLOOKUP(A196,New_Tikina!$A$1:$B$88,2,FALSE)</f>
        <v>Rakiraki</v>
      </c>
      <c r="E196" s="187" t="s">
        <v>320</v>
      </c>
      <c r="F196" s="187" t="s">
        <v>168</v>
      </c>
      <c r="G196" s="15">
        <v>55</v>
      </c>
      <c r="H196" s="15">
        <v>60</v>
      </c>
    </row>
    <row r="197" spans="1:8" ht="15" customHeight="1">
      <c r="A197" s="184">
        <v>1103</v>
      </c>
      <c r="B197" s="183" t="s">
        <v>249</v>
      </c>
      <c r="C197" s="183"/>
      <c r="D197" s="183" t="str">
        <f>VLOOKUP(A197,New_Tikina!$A$1:$B$88,2,FALSE)</f>
        <v>Rakiraki</v>
      </c>
      <c r="E197" s="187" t="s">
        <v>321</v>
      </c>
      <c r="F197" s="187" t="s">
        <v>168</v>
      </c>
      <c r="G197" s="15">
        <v>8</v>
      </c>
      <c r="H197" s="15">
        <v>16</v>
      </c>
    </row>
    <row r="198" spans="1:8" ht="15" customHeight="1">
      <c r="A198" s="184">
        <v>1104</v>
      </c>
      <c r="B198" s="183" t="s">
        <v>249</v>
      </c>
      <c r="C198" s="183"/>
      <c r="D198" s="183" t="str">
        <f>VLOOKUP(A198,New_Tikina!$A$1:$B$88,2,FALSE)</f>
        <v>Saivou</v>
      </c>
      <c r="E198" s="187" t="s">
        <v>316</v>
      </c>
      <c r="F198" s="187" t="s">
        <v>212</v>
      </c>
      <c r="G198" s="15">
        <v>20</v>
      </c>
      <c r="H198" s="15">
        <v>14</v>
      </c>
    </row>
    <row r="199" spans="1:8" ht="15" customHeight="1">
      <c r="A199" s="184">
        <v>1104</v>
      </c>
      <c r="B199" s="183" t="s">
        <v>249</v>
      </c>
      <c r="C199" s="183"/>
      <c r="D199" s="183" t="str">
        <f>VLOOKUP(A199,New_Tikina!$A$1:$B$88,2,FALSE)</f>
        <v>Saivou</v>
      </c>
      <c r="E199" s="187" t="s">
        <v>319</v>
      </c>
      <c r="F199" s="187" t="s">
        <v>212</v>
      </c>
      <c r="G199" s="15">
        <v>27</v>
      </c>
      <c r="H199" s="15">
        <v>17</v>
      </c>
    </row>
    <row r="200" spans="1:8" ht="15" customHeight="1">
      <c r="A200" s="184">
        <v>1104</v>
      </c>
      <c r="B200" s="183" t="s">
        <v>249</v>
      </c>
      <c r="C200" s="183"/>
      <c r="D200" s="183" t="str">
        <f>VLOOKUP(A200,New_Tikina!$A$1:$B$88,2,FALSE)</f>
        <v>Saivou</v>
      </c>
      <c r="E200" s="187" t="s">
        <v>318</v>
      </c>
      <c r="F200" s="187" t="s">
        <v>212</v>
      </c>
      <c r="G200" s="15">
        <v>68</v>
      </c>
      <c r="H200" s="15">
        <v>52</v>
      </c>
    </row>
    <row r="201" spans="1:8" ht="15" customHeight="1">
      <c r="A201" s="184">
        <v>1104</v>
      </c>
      <c r="B201" s="183" t="s">
        <v>249</v>
      </c>
      <c r="C201" s="183"/>
      <c r="D201" s="183" t="str">
        <f>VLOOKUP(A201,New_Tikina!$A$1:$B$88,2,FALSE)</f>
        <v>Saivou</v>
      </c>
      <c r="E201" s="187" t="s">
        <v>317</v>
      </c>
      <c r="F201" s="187" t="s">
        <v>212</v>
      </c>
      <c r="G201" s="15">
        <v>19</v>
      </c>
      <c r="H201" s="15">
        <v>9</v>
      </c>
    </row>
    <row r="202" spans="1:8" ht="15" customHeight="1">
      <c r="A202" s="184">
        <v>1104</v>
      </c>
      <c r="B202" s="183" t="s">
        <v>249</v>
      </c>
      <c r="C202" s="183"/>
      <c r="D202" s="183" t="str">
        <f>VLOOKUP(A202,New_Tikina!$A$1:$B$88,2,FALSE)</f>
        <v>Saivou</v>
      </c>
      <c r="E202" s="187" t="s">
        <v>314</v>
      </c>
      <c r="F202" s="187" t="s">
        <v>312</v>
      </c>
      <c r="G202" s="15">
        <v>15</v>
      </c>
      <c r="H202" s="15">
        <v>15</v>
      </c>
    </row>
    <row r="203" spans="1:8" ht="15" customHeight="1">
      <c r="A203" s="184">
        <v>1104</v>
      </c>
      <c r="B203" s="183" t="s">
        <v>249</v>
      </c>
      <c r="C203" s="183"/>
      <c r="D203" s="183" t="str">
        <f>VLOOKUP(A203,New_Tikina!$A$1:$B$88,2,FALSE)</f>
        <v>Saivou</v>
      </c>
      <c r="E203" s="187" t="s">
        <v>315</v>
      </c>
      <c r="F203" s="187" t="s">
        <v>312</v>
      </c>
      <c r="G203" s="15">
        <v>36</v>
      </c>
      <c r="H203" s="15">
        <v>60</v>
      </c>
    </row>
    <row r="204" spans="1:8" ht="15" customHeight="1">
      <c r="A204" s="184">
        <v>1104</v>
      </c>
      <c r="B204" s="183" t="s">
        <v>249</v>
      </c>
      <c r="C204" s="183"/>
      <c r="D204" s="183" t="str">
        <f>VLOOKUP(A204,New_Tikina!$A$1:$B$88,2,FALSE)</f>
        <v>Saivou</v>
      </c>
      <c r="E204" s="187" t="s">
        <v>313</v>
      </c>
      <c r="F204" s="187" t="s">
        <v>312</v>
      </c>
      <c r="G204" s="15">
        <v>78</v>
      </c>
      <c r="H204" s="15">
        <v>15</v>
      </c>
    </row>
    <row r="205" spans="1:8" ht="15" customHeight="1">
      <c r="A205" s="184">
        <v>1104</v>
      </c>
      <c r="B205" s="183" t="s">
        <v>249</v>
      </c>
      <c r="C205" s="183"/>
      <c r="D205" s="183" t="str">
        <f>VLOOKUP(A205,New_Tikina!$A$1:$B$88,2,FALSE)</f>
        <v>Saivou</v>
      </c>
      <c r="E205" s="187" t="s">
        <v>300</v>
      </c>
      <c r="F205" s="187" t="s">
        <v>111</v>
      </c>
      <c r="G205" s="15">
        <v>35</v>
      </c>
      <c r="H205" s="15">
        <v>13</v>
      </c>
    </row>
    <row r="206" spans="1:8" ht="15" customHeight="1">
      <c r="A206" s="184">
        <v>1104</v>
      </c>
      <c r="B206" s="183" t="s">
        <v>249</v>
      </c>
      <c r="C206" s="183"/>
      <c r="D206" s="183" t="str">
        <f>VLOOKUP(A206,New_Tikina!$A$1:$B$88,2,FALSE)</f>
        <v>Saivou</v>
      </c>
      <c r="E206" s="187" t="s">
        <v>301</v>
      </c>
      <c r="F206" s="187" t="s">
        <v>111</v>
      </c>
      <c r="G206" s="15">
        <v>24</v>
      </c>
      <c r="H206" s="15">
        <v>21</v>
      </c>
    </row>
    <row r="207" spans="1:8" ht="15" customHeight="1">
      <c r="A207" s="184">
        <v>1104</v>
      </c>
      <c r="B207" s="183" t="s">
        <v>249</v>
      </c>
      <c r="C207" s="183"/>
      <c r="D207" s="183" t="str">
        <f>VLOOKUP(A207,New_Tikina!$A$1:$B$88,2,FALSE)</f>
        <v>Saivou</v>
      </c>
      <c r="E207" s="187" t="s">
        <v>302</v>
      </c>
      <c r="F207" s="187" t="s">
        <v>111</v>
      </c>
      <c r="G207" s="15">
        <v>46</v>
      </c>
      <c r="H207" s="15">
        <v>10</v>
      </c>
    </row>
    <row r="208" spans="1:8" ht="15" customHeight="1">
      <c r="A208" s="184">
        <v>1104</v>
      </c>
      <c r="B208" s="183" t="s">
        <v>249</v>
      </c>
      <c r="C208" s="183"/>
      <c r="D208" s="183" t="str">
        <f>VLOOKUP(A208,New_Tikina!$A$1:$B$88,2,FALSE)</f>
        <v>Saivou</v>
      </c>
      <c r="E208" s="187" t="s">
        <v>303</v>
      </c>
      <c r="F208" s="187" t="s">
        <v>111</v>
      </c>
      <c r="G208" s="15">
        <v>19</v>
      </c>
      <c r="H208" s="15">
        <v>21</v>
      </c>
    </row>
    <row r="209" spans="1:8" ht="15" customHeight="1">
      <c r="A209" s="184">
        <v>1104</v>
      </c>
      <c r="B209" s="183" t="s">
        <v>249</v>
      </c>
      <c r="C209" s="183"/>
      <c r="D209" s="183" t="str">
        <f>VLOOKUP(A209,New_Tikina!$A$1:$B$88,2,FALSE)</f>
        <v>Saivou</v>
      </c>
      <c r="E209" s="187" t="s">
        <v>304</v>
      </c>
      <c r="F209" s="187" t="s">
        <v>111</v>
      </c>
      <c r="G209" s="15">
        <v>18</v>
      </c>
      <c r="H209" s="15">
        <v>2</v>
      </c>
    </row>
    <row r="210" spans="1:8" ht="15" customHeight="1">
      <c r="A210" s="184">
        <v>1104</v>
      </c>
      <c r="B210" s="183" t="s">
        <v>249</v>
      </c>
      <c r="C210" s="183"/>
      <c r="D210" s="183" t="str">
        <f>VLOOKUP(A210,New_Tikina!$A$1:$B$88,2,FALSE)</f>
        <v>Saivou</v>
      </c>
      <c r="E210" s="187" t="s">
        <v>299</v>
      </c>
      <c r="F210" s="187" t="s">
        <v>111</v>
      </c>
      <c r="G210" s="15">
        <v>10</v>
      </c>
      <c r="H210" s="15">
        <v>18</v>
      </c>
    </row>
    <row r="211" spans="1:8" ht="15" customHeight="1">
      <c r="A211" s="184">
        <v>1104</v>
      </c>
      <c r="B211" s="183" t="s">
        <v>249</v>
      </c>
      <c r="C211" s="183"/>
      <c r="D211" s="183" t="str">
        <f>VLOOKUP(A211,New_Tikina!$A$1:$B$88,2,FALSE)</f>
        <v>Saivou</v>
      </c>
      <c r="E211" s="187" t="s">
        <v>298</v>
      </c>
      <c r="F211" s="187" t="s">
        <v>111</v>
      </c>
      <c r="G211" s="15">
        <v>53</v>
      </c>
      <c r="H211" s="15">
        <v>16</v>
      </c>
    </row>
    <row r="212" spans="1:8" ht="15" customHeight="1">
      <c r="A212" s="184">
        <v>1104</v>
      </c>
      <c r="B212" s="183" t="s">
        <v>249</v>
      </c>
      <c r="C212" s="183"/>
      <c r="D212" s="183" t="str">
        <f>VLOOKUP(A212,New_Tikina!$A$1:$B$88,2,FALSE)</f>
        <v>Saivou</v>
      </c>
      <c r="E212" s="187" t="s">
        <v>297</v>
      </c>
      <c r="F212" s="187" t="s">
        <v>111</v>
      </c>
      <c r="G212" s="15">
        <v>15</v>
      </c>
      <c r="H212" s="15">
        <v>1</v>
      </c>
    </row>
    <row r="213" spans="1:8" ht="15" customHeight="1">
      <c r="A213" s="184">
        <v>1104</v>
      </c>
      <c r="B213" s="183" t="s">
        <v>249</v>
      </c>
      <c r="C213" s="183"/>
      <c r="D213" s="183" t="str">
        <f>VLOOKUP(A213,New_Tikina!$A$1:$B$88,2,FALSE)</f>
        <v>Saivou</v>
      </c>
      <c r="E213" s="187" t="s">
        <v>296</v>
      </c>
      <c r="F213" s="187" t="s">
        <v>288</v>
      </c>
      <c r="G213" s="15">
        <v>25</v>
      </c>
      <c r="H213" s="15">
        <v>1</v>
      </c>
    </row>
    <row r="214" spans="1:8" ht="15" customHeight="1">
      <c r="A214" s="184">
        <v>1104</v>
      </c>
      <c r="B214" s="183" t="s">
        <v>249</v>
      </c>
      <c r="C214" s="183"/>
      <c r="D214" s="183" t="str">
        <f>VLOOKUP(A214,New_Tikina!$A$1:$B$88,2,FALSE)</f>
        <v>Saivou</v>
      </c>
      <c r="E214" s="187" t="s">
        <v>295</v>
      </c>
      <c r="F214" s="187" t="s">
        <v>2331</v>
      </c>
      <c r="G214" s="15">
        <v>27</v>
      </c>
      <c r="H214" s="15">
        <v>4</v>
      </c>
    </row>
    <row r="215" spans="1:8" ht="15" customHeight="1">
      <c r="A215" s="184">
        <v>1104</v>
      </c>
      <c r="B215" s="183" t="s">
        <v>249</v>
      </c>
      <c r="C215" s="183"/>
      <c r="D215" s="183" t="str">
        <f>VLOOKUP(A215,New_Tikina!$A$1:$B$88,2,FALSE)</f>
        <v>Saivou</v>
      </c>
      <c r="E215" s="187" t="s">
        <v>293</v>
      </c>
      <c r="F215" s="187" t="s">
        <v>2331</v>
      </c>
      <c r="G215" s="15">
        <v>25</v>
      </c>
      <c r="H215" s="15">
        <v>14</v>
      </c>
    </row>
    <row r="216" spans="1:8" ht="15" customHeight="1">
      <c r="A216" s="184">
        <v>1104</v>
      </c>
      <c r="B216" s="183" t="s">
        <v>249</v>
      </c>
      <c r="C216" s="183"/>
      <c r="D216" s="183" t="str">
        <f>VLOOKUP(A216,New_Tikina!$A$1:$B$88,2,FALSE)</f>
        <v>Saivou</v>
      </c>
      <c r="E216" s="187" t="s">
        <v>291</v>
      </c>
      <c r="F216" s="187" t="s">
        <v>2331</v>
      </c>
      <c r="G216" s="15">
        <v>41</v>
      </c>
      <c r="H216" s="15">
        <v>11</v>
      </c>
    </row>
    <row r="217" spans="1:8" ht="15" customHeight="1">
      <c r="A217" s="184">
        <v>1104</v>
      </c>
      <c r="B217" s="183" t="s">
        <v>249</v>
      </c>
      <c r="C217" s="183"/>
      <c r="D217" s="183" t="str">
        <f>VLOOKUP(A217,New_Tikina!$A$1:$B$88,2,FALSE)</f>
        <v>Saivou</v>
      </c>
      <c r="E217" s="187" t="s">
        <v>289</v>
      </c>
      <c r="F217" s="187" t="s">
        <v>2331</v>
      </c>
      <c r="G217" s="15">
        <v>37</v>
      </c>
      <c r="H217" s="15">
        <v>4</v>
      </c>
    </row>
    <row r="218" spans="1:8" ht="15" customHeight="1">
      <c r="A218" s="184">
        <v>1104</v>
      </c>
      <c r="B218" s="183" t="s">
        <v>249</v>
      </c>
      <c r="C218" s="183"/>
      <c r="D218" s="183" t="str">
        <f>VLOOKUP(A218,New_Tikina!$A$1:$B$88,2,FALSE)</f>
        <v>Saivou</v>
      </c>
      <c r="E218" s="187" t="s">
        <v>290</v>
      </c>
      <c r="F218" s="187" t="s">
        <v>2331</v>
      </c>
      <c r="G218" s="15">
        <v>44</v>
      </c>
      <c r="H218" s="15">
        <v>7</v>
      </c>
    </row>
    <row r="219" spans="1:8" ht="15" customHeight="1">
      <c r="A219" s="184">
        <v>1104</v>
      </c>
      <c r="B219" s="183" t="s">
        <v>249</v>
      </c>
      <c r="C219" s="183"/>
      <c r="D219" s="183" t="str">
        <f>VLOOKUP(A219,New_Tikina!$A$1:$B$88,2,FALSE)</f>
        <v>Saivou</v>
      </c>
      <c r="E219" s="187" t="s">
        <v>292</v>
      </c>
      <c r="F219" s="187" t="s">
        <v>2331</v>
      </c>
      <c r="G219" s="15">
        <v>10</v>
      </c>
      <c r="H219" s="15">
        <v>0</v>
      </c>
    </row>
    <row r="220" spans="1:8" ht="15" customHeight="1">
      <c r="A220" s="184">
        <v>1104</v>
      </c>
      <c r="B220" s="183" t="s">
        <v>249</v>
      </c>
      <c r="C220" s="183"/>
      <c r="D220" s="183" t="str">
        <f>VLOOKUP(A220,New_Tikina!$A$1:$B$88,2,FALSE)</f>
        <v>Saivou</v>
      </c>
      <c r="E220" s="187" t="s">
        <v>294</v>
      </c>
      <c r="F220" s="187" t="s">
        <v>2331</v>
      </c>
      <c r="G220" s="15">
        <v>26</v>
      </c>
      <c r="H220" s="15">
        <v>21</v>
      </c>
    </row>
    <row r="221" spans="1:8" ht="15" customHeight="1">
      <c r="A221" s="184">
        <v>1203</v>
      </c>
      <c r="B221" s="183" t="s">
        <v>251</v>
      </c>
      <c r="C221" s="183"/>
      <c r="D221" s="183" t="str">
        <f>VLOOKUP(A221,New_Tikina!$A$1:$B$88,2,FALSE)</f>
        <v>Rewa</v>
      </c>
      <c r="E221" s="183" t="s">
        <v>23</v>
      </c>
      <c r="F221" s="183" t="s">
        <v>23</v>
      </c>
      <c r="G221" s="13">
        <v>32</v>
      </c>
      <c r="H221" s="13">
        <v>35</v>
      </c>
    </row>
    <row r="222" spans="1:8" ht="15" customHeight="1">
      <c r="A222" s="184">
        <v>1302</v>
      </c>
      <c r="B222" s="183" t="s">
        <v>251</v>
      </c>
      <c r="C222" s="183"/>
      <c r="D222" s="183" t="str">
        <f>VLOOKUP(A222,New_Tikina!$A$1:$B$88,2,FALSE)</f>
        <v>Serua</v>
      </c>
      <c r="E222" s="183" t="s">
        <v>24</v>
      </c>
      <c r="F222" s="183" t="s">
        <v>24</v>
      </c>
      <c r="G222" s="13">
        <v>13</v>
      </c>
      <c r="H222" s="13">
        <v>31</v>
      </c>
    </row>
    <row r="223" spans="1:8" ht="15" customHeight="1">
      <c r="A223" s="184">
        <v>1401</v>
      </c>
      <c r="B223" s="183" t="s">
        <v>251</v>
      </c>
      <c r="C223" s="183"/>
      <c r="D223" s="183" t="str">
        <f>VLOOKUP(A223,New_Tikina!$A$1:$B$88,2,FALSE)</f>
        <v>Bau</v>
      </c>
      <c r="E223" s="183" t="s">
        <v>47</v>
      </c>
      <c r="F223" s="183"/>
      <c r="G223" s="13">
        <v>1</v>
      </c>
      <c r="H223" s="13">
        <v>45</v>
      </c>
    </row>
    <row r="224" spans="1:8" ht="15" customHeight="1">
      <c r="A224" s="184">
        <v>1401</v>
      </c>
      <c r="B224" s="183" t="s">
        <v>251</v>
      </c>
      <c r="C224" s="183"/>
      <c r="D224" s="183" t="str">
        <f>VLOOKUP(A224,New_Tikina!$A$1:$B$88,2,FALSE)</f>
        <v>Bau</v>
      </c>
      <c r="E224" s="183" t="s">
        <v>116</v>
      </c>
      <c r="F224" s="183"/>
      <c r="G224" s="13">
        <v>0</v>
      </c>
      <c r="H224" s="13">
        <v>9</v>
      </c>
    </row>
    <row r="225" spans="1:9" ht="15" customHeight="1">
      <c r="A225" s="184">
        <v>1401</v>
      </c>
      <c r="B225" s="183" t="s">
        <v>251</v>
      </c>
      <c r="C225" s="183"/>
      <c r="D225" s="183" t="str">
        <f>VLOOKUP(A225,New_Tikina!$A$1:$B$88,2,FALSE)</f>
        <v>Bau</v>
      </c>
      <c r="E225" s="183" t="s">
        <v>161</v>
      </c>
      <c r="F225" s="183"/>
      <c r="G225" s="13">
        <v>8</v>
      </c>
      <c r="H225" s="13">
        <v>34</v>
      </c>
    </row>
    <row r="226" spans="1:9" ht="15" customHeight="1">
      <c r="A226" s="184">
        <v>1401</v>
      </c>
      <c r="B226" s="183" t="s">
        <v>251</v>
      </c>
      <c r="C226" s="183"/>
      <c r="D226" s="183" t="str">
        <f>VLOOKUP(A226,New_Tikina!$A$1:$B$88,2,FALSE)</f>
        <v>Bau</v>
      </c>
      <c r="E226" s="183" t="s">
        <v>131</v>
      </c>
      <c r="F226" s="183"/>
      <c r="G226" s="13">
        <v>1</v>
      </c>
      <c r="H226" s="13">
        <v>4</v>
      </c>
    </row>
    <row r="227" spans="1:9" ht="15" customHeight="1">
      <c r="A227" s="184">
        <v>1401</v>
      </c>
      <c r="B227" s="183" t="s">
        <v>251</v>
      </c>
      <c r="C227" s="183"/>
      <c r="D227" s="183" t="str">
        <f>VLOOKUP(A227,New_Tikina!$A$1:$B$88,2,FALSE)</f>
        <v>Bau</v>
      </c>
      <c r="E227" s="183" t="s">
        <v>138</v>
      </c>
      <c r="F227" s="183"/>
      <c r="G227" s="13">
        <v>4</v>
      </c>
      <c r="H227" s="13">
        <v>15</v>
      </c>
    </row>
    <row r="228" spans="1:9" ht="15" customHeight="1">
      <c r="A228" s="184">
        <v>1402</v>
      </c>
      <c r="B228" s="183" t="s">
        <v>251</v>
      </c>
      <c r="C228" s="183"/>
      <c r="D228" s="183" t="str">
        <f>VLOOKUP(A228,New_Tikina!$A$1:$B$88,2,FALSE)</f>
        <v>Nakelo</v>
      </c>
      <c r="E228" s="183" t="s">
        <v>114</v>
      </c>
      <c r="F228" s="183"/>
      <c r="G228" s="13">
        <v>2</v>
      </c>
      <c r="H228" s="13">
        <v>19</v>
      </c>
    </row>
    <row r="229" spans="1:9" ht="15" customHeight="1">
      <c r="A229" s="184">
        <v>1402</v>
      </c>
      <c r="B229" s="183" t="s">
        <v>251</v>
      </c>
      <c r="C229" s="183"/>
      <c r="D229" s="183" t="str">
        <f>VLOOKUP(A229,New_Tikina!$A$1:$B$88,2,FALSE)</f>
        <v>Nakelo</v>
      </c>
      <c r="E229" s="183" t="s">
        <v>48</v>
      </c>
      <c r="F229" s="183"/>
      <c r="G229" s="13">
        <v>4</v>
      </c>
      <c r="H229" s="13">
        <v>14</v>
      </c>
    </row>
    <row r="230" spans="1:9" ht="15" customHeight="1">
      <c r="A230" s="184">
        <v>1402</v>
      </c>
      <c r="B230" s="183" t="s">
        <v>251</v>
      </c>
      <c r="C230" s="213"/>
      <c r="D230" s="213" t="str">
        <f>VLOOKUP(A230,New_Tikina!$A$1:$B$88,2,FALSE)</f>
        <v>Nakelo</v>
      </c>
      <c r="E230" s="213" t="s">
        <v>666</v>
      </c>
      <c r="F230" s="213"/>
      <c r="G230" s="186">
        <v>0</v>
      </c>
      <c r="H230" s="186">
        <v>23</v>
      </c>
      <c r="I230" s="214"/>
    </row>
    <row r="231" spans="1:9" ht="15" customHeight="1">
      <c r="A231" s="184">
        <v>1403</v>
      </c>
      <c r="B231" s="183" t="s">
        <v>251</v>
      </c>
      <c r="C231" s="213"/>
      <c r="D231" s="213" t="str">
        <f>VLOOKUP(A231,New_Tikina!$A$1:$B$88,2,FALSE)</f>
        <v>Sawakasa</v>
      </c>
      <c r="E231" s="213" t="s">
        <v>112</v>
      </c>
      <c r="F231" s="213"/>
      <c r="G231" s="186">
        <v>169</v>
      </c>
      <c r="H231" s="186">
        <v>65</v>
      </c>
      <c r="I231" s="214"/>
    </row>
    <row r="232" spans="1:9" ht="15" customHeight="1">
      <c r="A232" s="184">
        <v>1403</v>
      </c>
      <c r="B232" s="183" t="s">
        <v>251</v>
      </c>
      <c r="C232" s="213"/>
      <c r="D232" s="213" t="str">
        <f>VLOOKUP(A232,New_Tikina!$A$1:$B$88,2,FALSE)</f>
        <v>Sawakasa</v>
      </c>
      <c r="E232" s="213" t="s">
        <v>271</v>
      </c>
      <c r="F232" s="213"/>
      <c r="G232" s="186">
        <v>93</v>
      </c>
      <c r="H232" s="186">
        <v>131</v>
      </c>
      <c r="I232" s="214"/>
    </row>
    <row r="233" spans="1:9" ht="15" customHeight="1">
      <c r="A233" s="184">
        <v>1403</v>
      </c>
      <c r="B233" s="183" t="s">
        <v>251</v>
      </c>
      <c r="C233" s="213"/>
      <c r="D233" s="213" t="str">
        <f>VLOOKUP(A233,New_Tikina!$A$1:$B$88,2,FALSE)</f>
        <v>Sawakasa</v>
      </c>
      <c r="E233" s="213" t="s">
        <v>51</v>
      </c>
      <c r="F233" s="213"/>
      <c r="G233" s="186">
        <v>61</v>
      </c>
      <c r="H233" s="186">
        <v>100</v>
      </c>
      <c r="I233" s="214"/>
    </row>
    <row r="234" spans="1:9" ht="15" customHeight="1">
      <c r="A234" s="184">
        <v>1404</v>
      </c>
      <c r="B234" s="183" t="s">
        <v>251</v>
      </c>
      <c r="C234" s="213"/>
      <c r="D234" s="213" t="str">
        <f>VLOOKUP(A234,New_Tikina!$A$1:$B$88,2,FALSE)</f>
        <v>Verata</v>
      </c>
      <c r="E234" s="213" t="s">
        <v>130</v>
      </c>
      <c r="F234" s="213"/>
      <c r="G234" s="186">
        <v>11</v>
      </c>
      <c r="H234" s="186">
        <v>11</v>
      </c>
      <c r="I234" s="214"/>
    </row>
    <row r="235" spans="1:9" ht="15" customHeight="1">
      <c r="A235" s="184">
        <v>1404</v>
      </c>
      <c r="B235" s="183" t="s">
        <v>251</v>
      </c>
      <c r="C235" s="183"/>
      <c r="D235" s="183" t="str">
        <f>VLOOKUP(A235,New_Tikina!$A$1:$B$88,2,FALSE)</f>
        <v>Verata</v>
      </c>
      <c r="E235" s="183" t="s">
        <v>143</v>
      </c>
      <c r="F235" s="183"/>
      <c r="G235" s="13">
        <v>3</v>
      </c>
      <c r="H235" s="13">
        <v>1</v>
      </c>
    </row>
    <row r="236" spans="1:9" ht="15" customHeight="1">
      <c r="A236" s="184">
        <v>1404</v>
      </c>
      <c r="B236" s="183" t="s">
        <v>251</v>
      </c>
      <c r="C236" s="183"/>
      <c r="D236" s="183" t="str">
        <f>VLOOKUP(A236,New_Tikina!$A$1:$B$88,2,FALSE)</f>
        <v>Verata</v>
      </c>
      <c r="E236" s="183" t="s">
        <v>2334</v>
      </c>
      <c r="F236" s="183"/>
      <c r="G236" s="13">
        <v>8</v>
      </c>
      <c r="H236" s="13">
        <v>7</v>
      </c>
    </row>
    <row r="237" spans="1:9" ht="15" customHeight="1">
      <c r="A237" s="184">
        <v>1404</v>
      </c>
      <c r="B237" s="183" t="s">
        <v>251</v>
      </c>
      <c r="C237" s="183"/>
      <c r="D237" s="183" t="str">
        <f>VLOOKUP(A237,New_Tikina!$A$1:$B$88,2,FALSE)</f>
        <v>Verata</v>
      </c>
      <c r="E237" s="183" t="s">
        <v>49</v>
      </c>
      <c r="F237" s="183"/>
      <c r="G237" s="13">
        <v>22</v>
      </c>
      <c r="H237" s="13">
        <v>69</v>
      </c>
    </row>
    <row r="238" spans="1:9" ht="15" customHeight="1">
      <c r="A238" s="184">
        <v>1404</v>
      </c>
      <c r="B238" s="183" t="s">
        <v>251</v>
      </c>
      <c r="C238" s="183"/>
      <c r="D238" s="183" t="str">
        <f>VLOOKUP(A238,New_Tikina!$A$1:$B$88,2,FALSE)</f>
        <v>Verata</v>
      </c>
      <c r="E238" s="183" t="s">
        <v>193</v>
      </c>
      <c r="F238" s="183"/>
      <c r="G238" s="13">
        <v>0</v>
      </c>
      <c r="H238" s="13">
        <v>6</v>
      </c>
    </row>
    <row r="239" spans="1:9" ht="15" customHeight="1">
      <c r="A239" s="184">
        <v>1405</v>
      </c>
      <c r="B239" s="183" t="s">
        <v>251</v>
      </c>
      <c r="C239" s="183"/>
      <c r="D239" s="183" t="str">
        <f>VLOOKUP(A239,New_Tikina!$A$1:$B$88,2,FALSE)</f>
        <v>Wainibuka</v>
      </c>
      <c r="E239" s="183" t="s">
        <v>129</v>
      </c>
      <c r="F239" s="183"/>
      <c r="G239" s="13">
        <v>8</v>
      </c>
      <c r="H239" s="13">
        <v>20</v>
      </c>
    </row>
    <row r="240" spans="1:9" ht="15" customHeight="1">
      <c r="G240" s="8">
        <f>SUM(G2:G239)</f>
        <v>10097</v>
      </c>
      <c r="H240" s="8">
        <f>SUM(H2:H239)</f>
        <v>15394</v>
      </c>
    </row>
    <row r="252" spans="10:10">
      <c r="J252"/>
    </row>
    <row r="253" spans="10:10">
      <c r="J253"/>
    </row>
    <row r="254" spans="10:10">
      <c r="J254"/>
    </row>
    <row r="255" spans="10:10">
      <c r="J255"/>
    </row>
    <row r="256" spans="10:10">
      <c r="J256"/>
    </row>
    <row r="257" spans="10:10">
      <c r="J257"/>
    </row>
    <row r="258" spans="10:10">
      <c r="J258"/>
    </row>
    <row r="259" spans="10:10">
      <c r="J259"/>
    </row>
    <row r="260" spans="10:10">
      <c r="J260"/>
    </row>
    <row r="261" spans="10:10">
      <c r="J261"/>
    </row>
    <row r="262" spans="10:10">
      <c r="J262"/>
    </row>
    <row r="263" spans="10:10">
      <c r="J263"/>
    </row>
    <row r="264" spans="10:10">
      <c r="J264"/>
    </row>
    <row r="265" spans="10:10">
      <c r="J265"/>
    </row>
    <row r="266" spans="10:10">
      <c r="J266"/>
    </row>
    <row r="267" spans="10:10">
      <c r="J267"/>
    </row>
    <row r="268" spans="10:10">
      <c r="J268"/>
    </row>
  </sheetData>
  <autoFilter ref="A1:H240"/>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66"/>
  <sheetViews>
    <sheetView workbookViewId="0"/>
  </sheetViews>
  <sheetFormatPr defaultColWidth="8.85546875" defaultRowHeight="15"/>
  <cols>
    <col min="1" max="1" width="13" style="6" customWidth="1"/>
    <col min="2" max="2" width="17" style="6" customWidth="1"/>
    <col min="3" max="3" width="18" style="6" customWidth="1"/>
    <col min="4" max="4" width="20.42578125" style="6" customWidth="1"/>
    <col min="5" max="5" width="21.28515625" style="16" customWidth="1"/>
    <col min="6" max="6" width="14.28515625" style="6" customWidth="1"/>
    <col min="7" max="7" width="17.42578125" style="44" customWidth="1"/>
    <col min="8" max="8" width="12.42578125" style="44" bestFit="1" customWidth="1"/>
    <col min="9" max="9" width="16.42578125" style="35" customWidth="1"/>
    <col min="10" max="10" width="5.28515625" style="6" customWidth="1"/>
    <col min="11" max="11" width="8.85546875" style="6"/>
    <col min="13" max="16384" width="8.85546875" style="6"/>
  </cols>
  <sheetData>
    <row r="1" spans="1:16" s="34" customFormat="1">
      <c r="A1" s="62" t="s">
        <v>541</v>
      </c>
      <c r="B1" s="65" t="s">
        <v>2043</v>
      </c>
      <c r="C1" s="62" t="s">
        <v>540</v>
      </c>
      <c r="D1" s="62" t="s">
        <v>2037</v>
      </c>
      <c r="E1" s="63" t="s">
        <v>238</v>
      </c>
      <c r="F1" s="62" t="s">
        <v>11</v>
      </c>
      <c r="G1" s="60" t="s">
        <v>539</v>
      </c>
      <c r="H1" s="60" t="s">
        <v>538</v>
      </c>
      <c r="I1" s="61" t="s">
        <v>537</v>
      </c>
      <c r="L1" s="64"/>
    </row>
    <row r="2" spans="1:16">
      <c r="A2" s="6">
        <v>106</v>
      </c>
      <c r="B2" s="6" t="str">
        <f>VLOOKUP(A2,New_Tikina!$A$1:$B$88,2,FALSE)</f>
        <v>Tavua</v>
      </c>
      <c r="C2" s="6" t="s">
        <v>486</v>
      </c>
      <c r="D2" s="6" t="s">
        <v>486</v>
      </c>
      <c r="E2" s="16" t="s">
        <v>25</v>
      </c>
      <c r="F2" s="6" t="s">
        <v>25</v>
      </c>
      <c r="G2" s="44">
        <v>1</v>
      </c>
      <c r="I2" s="36" t="s">
        <v>251</v>
      </c>
    </row>
    <row r="3" spans="1:16">
      <c r="A3" s="6">
        <v>903</v>
      </c>
      <c r="B3" s="6" t="str">
        <f>VLOOKUP(A3,New_Tikina!$A$1:$B$88,2,FALSE)</f>
        <v>Naitasiri</v>
      </c>
      <c r="C3" s="6" t="s">
        <v>370</v>
      </c>
      <c r="D3" s="6" t="s">
        <v>370</v>
      </c>
      <c r="E3" s="16" t="s">
        <v>21</v>
      </c>
      <c r="F3" s="6" t="s">
        <v>21</v>
      </c>
      <c r="H3" s="44">
        <v>3</v>
      </c>
      <c r="I3" s="36" t="s">
        <v>251</v>
      </c>
    </row>
    <row r="4" spans="1:16">
      <c r="A4" s="6">
        <v>903</v>
      </c>
      <c r="B4" s="6" t="str">
        <f>VLOOKUP(A4,New_Tikina!$A$1:$B$88,2,FALSE)</f>
        <v>Naitasiri</v>
      </c>
      <c r="C4" s="6" t="s">
        <v>369</v>
      </c>
      <c r="D4" s="6" t="s">
        <v>369</v>
      </c>
      <c r="E4" s="16" t="s">
        <v>21</v>
      </c>
      <c r="F4" s="6" t="s">
        <v>21</v>
      </c>
      <c r="H4" s="44">
        <v>2</v>
      </c>
      <c r="I4" s="36" t="s">
        <v>251</v>
      </c>
    </row>
    <row r="5" spans="1:16">
      <c r="A5" s="6">
        <v>903</v>
      </c>
      <c r="B5" s="6" t="str">
        <f>VLOOKUP(A5,New_Tikina!$A$1:$B$88,2,FALSE)</f>
        <v>Naitasiri</v>
      </c>
      <c r="C5" s="6" t="s">
        <v>368</v>
      </c>
      <c r="D5" s="6" t="s">
        <v>368</v>
      </c>
      <c r="E5" s="16" t="s">
        <v>21</v>
      </c>
      <c r="F5" s="6" t="s">
        <v>21</v>
      </c>
      <c r="H5" s="44">
        <v>1</v>
      </c>
      <c r="I5" s="36" t="s">
        <v>251</v>
      </c>
      <c r="P5" s="6" t="s">
        <v>686</v>
      </c>
    </row>
    <row r="6" spans="1:16">
      <c r="A6" s="6">
        <v>903</v>
      </c>
      <c r="B6" s="6" t="str">
        <f>VLOOKUP(A6,New_Tikina!$A$1:$B$88,2,FALSE)</f>
        <v>Naitasiri</v>
      </c>
      <c r="C6" s="6" t="s">
        <v>367</v>
      </c>
      <c r="D6" s="6" t="s">
        <v>367</v>
      </c>
      <c r="E6" s="16" t="s">
        <v>21</v>
      </c>
      <c r="F6" s="6" t="s">
        <v>21</v>
      </c>
      <c r="H6" s="44">
        <v>1</v>
      </c>
      <c r="I6" s="36" t="s">
        <v>251</v>
      </c>
      <c r="P6" s="6" t="s">
        <v>687</v>
      </c>
    </row>
    <row r="7" spans="1:16">
      <c r="A7" s="6">
        <v>903</v>
      </c>
      <c r="B7" s="6" t="str">
        <f>VLOOKUP(A7,New_Tikina!$A$1:$B$88,2,FALSE)</f>
        <v>Naitasiri</v>
      </c>
      <c r="C7" s="6" t="s">
        <v>366</v>
      </c>
      <c r="D7" s="6" t="s">
        <v>366</v>
      </c>
      <c r="E7" s="16" t="s">
        <v>21</v>
      </c>
      <c r="F7" s="6" t="s">
        <v>21</v>
      </c>
      <c r="H7" s="44">
        <v>1</v>
      </c>
      <c r="I7" s="36" t="s">
        <v>251</v>
      </c>
      <c r="P7" s="6" t="s">
        <v>688</v>
      </c>
    </row>
    <row r="8" spans="1:16">
      <c r="A8" s="6">
        <v>903</v>
      </c>
      <c r="B8" s="6" t="str">
        <f>VLOOKUP(A8,New_Tikina!$A$1:$B$88,2,FALSE)</f>
        <v>Naitasiri</v>
      </c>
      <c r="C8" s="6" t="s">
        <v>365</v>
      </c>
      <c r="D8" s="6" t="s">
        <v>365</v>
      </c>
      <c r="E8" s="16" t="s">
        <v>21</v>
      </c>
      <c r="F8" s="6" t="s">
        <v>21</v>
      </c>
      <c r="H8" s="44">
        <v>1</v>
      </c>
      <c r="I8" s="36" t="s">
        <v>251</v>
      </c>
    </row>
    <row r="9" spans="1:16">
      <c r="A9" s="6">
        <v>903</v>
      </c>
      <c r="B9" s="6" t="str">
        <f>VLOOKUP(A9,New_Tikina!$A$1:$B$88,2,FALSE)</f>
        <v>Naitasiri</v>
      </c>
      <c r="C9" s="6" t="s">
        <v>364</v>
      </c>
      <c r="D9" s="6" t="s">
        <v>364</v>
      </c>
      <c r="E9" s="16" t="s">
        <v>21</v>
      </c>
      <c r="F9" s="6" t="s">
        <v>21</v>
      </c>
      <c r="G9" s="44">
        <v>3</v>
      </c>
      <c r="H9" s="44">
        <v>3</v>
      </c>
      <c r="I9" s="36" t="s">
        <v>251</v>
      </c>
    </row>
    <row r="10" spans="1:16">
      <c r="A10" s="6">
        <v>903</v>
      </c>
      <c r="B10" s="6" t="str">
        <f>VLOOKUP(A10,New_Tikina!$A$1:$B$88,2,FALSE)</f>
        <v>Naitasiri</v>
      </c>
      <c r="C10" s="6" t="s">
        <v>363</v>
      </c>
      <c r="D10" s="6" t="s">
        <v>363</v>
      </c>
      <c r="E10" s="16" t="s">
        <v>21</v>
      </c>
      <c r="F10" s="6" t="s">
        <v>21</v>
      </c>
      <c r="G10" s="44">
        <v>1</v>
      </c>
      <c r="I10" s="36" t="s">
        <v>251</v>
      </c>
    </row>
    <row r="11" spans="1:16">
      <c r="A11" s="6">
        <v>903</v>
      </c>
      <c r="B11" s="6" t="str">
        <f>VLOOKUP(A11,New_Tikina!$A$1:$B$88,2,FALSE)</f>
        <v>Naitasiri</v>
      </c>
      <c r="C11" s="6" t="s">
        <v>362</v>
      </c>
      <c r="D11" s="6" t="s">
        <v>362</v>
      </c>
      <c r="E11" s="16" t="s">
        <v>21</v>
      </c>
      <c r="F11" s="6" t="s">
        <v>21</v>
      </c>
      <c r="G11" s="44">
        <v>1</v>
      </c>
      <c r="H11" s="44">
        <v>1</v>
      </c>
      <c r="I11" s="36" t="s">
        <v>251</v>
      </c>
    </row>
    <row r="12" spans="1:16">
      <c r="A12" s="6">
        <v>903</v>
      </c>
      <c r="B12" s="6" t="str">
        <f>VLOOKUP(A12,New_Tikina!$A$1:$B$88,2,FALSE)</f>
        <v>Naitasiri</v>
      </c>
      <c r="C12" s="6" t="s">
        <v>361</v>
      </c>
      <c r="D12" s="6" t="s">
        <v>361</v>
      </c>
      <c r="E12" s="16" t="s">
        <v>21</v>
      </c>
      <c r="F12" s="6" t="s">
        <v>21</v>
      </c>
      <c r="H12" s="44">
        <v>2</v>
      </c>
      <c r="I12" s="36" t="s">
        <v>251</v>
      </c>
    </row>
    <row r="13" spans="1:16">
      <c r="A13" s="6">
        <v>903</v>
      </c>
      <c r="B13" s="6" t="str">
        <f>VLOOKUP(A13,New_Tikina!$A$1:$B$88,2,FALSE)</f>
        <v>Naitasiri</v>
      </c>
      <c r="C13" s="6" t="s">
        <v>360</v>
      </c>
      <c r="D13" s="6" t="s">
        <v>360</v>
      </c>
      <c r="E13" s="16" t="s">
        <v>21</v>
      </c>
      <c r="F13" s="6" t="s">
        <v>21</v>
      </c>
      <c r="H13" s="44">
        <v>1</v>
      </c>
      <c r="I13" s="36" t="s">
        <v>251</v>
      </c>
    </row>
    <row r="14" spans="1:16">
      <c r="A14" s="6">
        <v>1401</v>
      </c>
      <c r="B14" s="6" t="str">
        <f>VLOOKUP(A14,New_Tikina!$A$1:$B$88,2,FALSE)</f>
        <v>Bau</v>
      </c>
      <c r="C14" s="6" t="s">
        <v>287</v>
      </c>
      <c r="D14" s="6" t="s">
        <v>287</v>
      </c>
      <c r="E14" s="16" t="s">
        <v>131</v>
      </c>
      <c r="F14" s="6" t="s">
        <v>25</v>
      </c>
      <c r="G14" s="44">
        <v>1</v>
      </c>
      <c r="H14" s="44">
        <v>2</v>
      </c>
      <c r="I14" s="36" t="s">
        <v>251</v>
      </c>
    </row>
    <row r="15" spans="1:16">
      <c r="A15" s="6">
        <v>1401</v>
      </c>
      <c r="B15" s="6" t="str">
        <f>VLOOKUP(A15,New_Tikina!$A$1:$B$88,2,FALSE)</f>
        <v>Bau</v>
      </c>
      <c r="C15" s="6" t="s">
        <v>286</v>
      </c>
      <c r="D15" s="6" t="s">
        <v>286</v>
      </c>
      <c r="E15" s="16" t="s">
        <v>282</v>
      </c>
      <c r="F15" s="6" t="s">
        <v>25</v>
      </c>
      <c r="G15" s="44">
        <v>1</v>
      </c>
      <c r="H15" s="44">
        <v>3</v>
      </c>
      <c r="I15" s="36" t="s">
        <v>251</v>
      </c>
    </row>
    <row r="16" spans="1:16">
      <c r="A16" s="6">
        <v>1401</v>
      </c>
      <c r="B16" s="6" t="str">
        <f>VLOOKUP(A16,New_Tikina!$A$1:$B$88,2,FALSE)</f>
        <v>Bau</v>
      </c>
      <c r="C16" s="6" t="s">
        <v>285</v>
      </c>
      <c r="D16" s="6" t="s">
        <v>285</v>
      </c>
      <c r="E16" s="16" t="s">
        <v>282</v>
      </c>
      <c r="F16" s="6" t="s">
        <v>25</v>
      </c>
      <c r="G16" s="44">
        <v>1</v>
      </c>
      <c r="H16" s="44">
        <v>2</v>
      </c>
      <c r="I16" s="36" t="s">
        <v>251</v>
      </c>
    </row>
    <row r="17" spans="1:9">
      <c r="A17" s="6">
        <v>1401</v>
      </c>
      <c r="B17" s="6" t="str">
        <f>VLOOKUP(A17,New_Tikina!$A$1:$B$88,2,FALSE)</f>
        <v>Bau</v>
      </c>
      <c r="C17" s="6" t="s">
        <v>284</v>
      </c>
      <c r="D17" s="6" t="s">
        <v>284</v>
      </c>
      <c r="E17" s="16" t="s">
        <v>282</v>
      </c>
      <c r="F17" s="6" t="s">
        <v>25</v>
      </c>
      <c r="G17" s="44">
        <v>1</v>
      </c>
      <c r="H17" s="44">
        <v>2</v>
      </c>
      <c r="I17" s="36" t="s">
        <v>251</v>
      </c>
    </row>
    <row r="18" spans="1:9">
      <c r="A18" s="6">
        <v>1401</v>
      </c>
      <c r="B18" s="6" t="str">
        <f>VLOOKUP(A18,New_Tikina!$A$1:$B$88,2,FALSE)</f>
        <v>Bau</v>
      </c>
      <c r="C18" s="6" t="s">
        <v>283</v>
      </c>
      <c r="D18" s="6" t="s">
        <v>283</v>
      </c>
      <c r="E18" s="16" t="s">
        <v>282</v>
      </c>
      <c r="F18" s="6" t="s">
        <v>25</v>
      </c>
      <c r="G18" s="44">
        <v>1</v>
      </c>
      <c r="H18" s="44">
        <v>2</v>
      </c>
      <c r="I18" s="36" t="s">
        <v>251</v>
      </c>
    </row>
    <row r="19" spans="1:9">
      <c r="A19" s="6">
        <v>1403</v>
      </c>
      <c r="B19" s="6" t="str">
        <f>VLOOKUP(A19,New_Tikina!$A$1:$B$88,2,FALSE)</f>
        <v>Sawakasa</v>
      </c>
      <c r="C19" s="6" t="s">
        <v>281</v>
      </c>
      <c r="D19" s="6" t="s">
        <v>281</v>
      </c>
      <c r="E19" s="16" t="s">
        <v>271</v>
      </c>
      <c r="F19" s="6" t="s">
        <v>25</v>
      </c>
      <c r="H19" s="44">
        <v>1</v>
      </c>
      <c r="I19" s="36" t="s">
        <v>251</v>
      </c>
    </row>
    <row r="20" spans="1:9">
      <c r="A20" s="6">
        <v>1403</v>
      </c>
      <c r="B20" s="6" t="str">
        <f>VLOOKUP(A20,New_Tikina!$A$1:$B$88,2,FALSE)</f>
        <v>Sawakasa</v>
      </c>
      <c r="C20" s="6" t="s">
        <v>280</v>
      </c>
      <c r="D20" s="6" t="s">
        <v>280</v>
      </c>
      <c r="E20" s="16" t="s">
        <v>271</v>
      </c>
      <c r="F20" s="6" t="s">
        <v>25</v>
      </c>
      <c r="H20" s="44">
        <v>1</v>
      </c>
      <c r="I20" s="36" t="s">
        <v>251</v>
      </c>
    </row>
    <row r="21" spans="1:9">
      <c r="A21" s="6">
        <v>1403</v>
      </c>
      <c r="B21" s="6" t="str">
        <f>VLOOKUP(A21,New_Tikina!$A$1:$B$88,2,FALSE)</f>
        <v>Sawakasa</v>
      </c>
      <c r="C21" s="6" t="s">
        <v>279</v>
      </c>
      <c r="D21" s="6" t="s">
        <v>279</v>
      </c>
      <c r="E21" s="16" t="s">
        <v>271</v>
      </c>
      <c r="F21" s="6" t="s">
        <v>25</v>
      </c>
      <c r="G21" s="44">
        <v>7</v>
      </c>
      <c r="H21" s="44">
        <v>13</v>
      </c>
      <c r="I21" s="36" t="s">
        <v>251</v>
      </c>
    </row>
    <row r="22" spans="1:9">
      <c r="A22" s="6">
        <v>1403</v>
      </c>
      <c r="B22" s="6" t="str">
        <f>VLOOKUP(A22,New_Tikina!$A$1:$B$88,2,FALSE)</f>
        <v>Sawakasa</v>
      </c>
      <c r="C22" s="6" t="s">
        <v>278</v>
      </c>
      <c r="D22" s="6" t="s">
        <v>278</v>
      </c>
      <c r="E22" s="16" t="s">
        <v>271</v>
      </c>
      <c r="F22" s="6" t="s">
        <v>25</v>
      </c>
      <c r="G22" s="44">
        <v>29</v>
      </c>
      <c r="H22" s="44">
        <v>36</v>
      </c>
      <c r="I22" s="36" t="s">
        <v>251</v>
      </c>
    </row>
    <row r="23" spans="1:9">
      <c r="A23" s="6">
        <v>1403</v>
      </c>
      <c r="B23" s="6" t="str">
        <f>VLOOKUP(A23,New_Tikina!$A$1:$B$88,2,FALSE)</f>
        <v>Sawakasa</v>
      </c>
      <c r="C23" s="6" t="s">
        <v>277</v>
      </c>
      <c r="D23" s="6" t="s">
        <v>277</v>
      </c>
      <c r="E23" s="16" t="s">
        <v>271</v>
      </c>
      <c r="F23" s="6" t="s">
        <v>25</v>
      </c>
      <c r="H23" s="44">
        <v>1</v>
      </c>
      <c r="I23" s="36" t="s">
        <v>251</v>
      </c>
    </row>
    <row r="24" spans="1:9">
      <c r="A24" s="6">
        <v>1403</v>
      </c>
      <c r="B24" s="6" t="str">
        <f>VLOOKUP(A24,New_Tikina!$A$1:$B$88,2,FALSE)</f>
        <v>Sawakasa</v>
      </c>
      <c r="C24" s="6" t="s">
        <v>276</v>
      </c>
      <c r="D24" s="6" t="s">
        <v>276</v>
      </c>
      <c r="E24" s="16" t="s">
        <v>271</v>
      </c>
      <c r="F24" s="6" t="s">
        <v>25</v>
      </c>
      <c r="G24" s="44">
        <v>4</v>
      </c>
      <c r="H24" s="44">
        <v>12</v>
      </c>
      <c r="I24" s="36" t="s">
        <v>251</v>
      </c>
    </row>
    <row r="25" spans="1:9">
      <c r="A25" s="6">
        <v>1403</v>
      </c>
      <c r="B25" s="6" t="str">
        <f>VLOOKUP(A25,New_Tikina!$A$1:$B$88,2,FALSE)</f>
        <v>Sawakasa</v>
      </c>
      <c r="C25" s="6" t="s">
        <v>275</v>
      </c>
      <c r="D25" s="6" t="s">
        <v>275</v>
      </c>
      <c r="E25" s="16" t="s">
        <v>271</v>
      </c>
      <c r="F25" s="6" t="s">
        <v>25</v>
      </c>
      <c r="G25" s="44">
        <v>11</v>
      </c>
      <c r="H25" s="44">
        <v>44</v>
      </c>
      <c r="I25" s="36" t="s">
        <v>251</v>
      </c>
    </row>
    <row r="26" spans="1:9">
      <c r="A26" s="6">
        <v>1403</v>
      </c>
      <c r="B26" s="6" t="str">
        <f>VLOOKUP(A26,New_Tikina!$A$1:$B$88,2,FALSE)</f>
        <v>Sawakasa</v>
      </c>
      <c r="C26" s="6" t="s">
        <v>274</v>
      </c>
      <c r="D26" s="6" t="s">
        <v>274</v>
      </c>
      <c r="E26" s="16" t="s">
        <v>271</v>
      </c>
      <c r="F26" s="6" t="s">
        <v>25</v>
      </c>
      <c r="G26" s="44">
        <v>6</v>
      </c>
      <c r="H26" s="44">
        <v>7</v>
      </c>
      <c r="I26" s="36" t="s">
        <v>251</v>
      </c>
    </row>
    <row r="27" spans="1:9">
      <c r="A27" s="6">
        <v>1403</v>
      </c>
      <c r="B27" s="6" t="str">
        <f>VLOOKUP(A27,New_Tikina!$A$1:$B$88,2,FALSE)</f>
        <v>Sawakasa</v>
      </c>
      <c r="C27" s="6" t="s">
        <v>273</v>
      </c>
      <c r="D27" s="6" t="s">
        <v>273</v>
      </c>
      <c r="E27" s="16" t="s">
        <v>271</v>
      </c>
      <c r="F27" s="6" t="s">
        <v>25</v>
      </c>
      <c r="H27" s="44">
        <v>2</v>
      </c>
      <c r="I27" s="36" t="s">
        <v>251</v>
      </c>
    </row>
    <row r="28" spans="1:9">
      <c r="A28" s="6">
        <v>1403</v>
      </c>
      <c r="B28" s="6" t="str">
        <f>VLOOKUP(A28,New_Tikina!$A$1:$B$88,2,FALSE)</f>
        <v>Sawakasa</v>
      </c>
      <c r="C28" s="6" t="s">
        <v>272</v>
      </c>
      <c r="D28" s="6" t="s">
        <v>272</v>
      </c>
      <c r="E28" s="16" t="s">
        <v>271</v>
      </c>
      <c r="F28" s="6" t="s">
        <v>25</v>
      </c>
      <c r="H28" s="44">
        <v>2</v>
      </c>
      <c r="I28" s="36" t="s">
        <v>251</v>
      </c>
    </row>
    <row r="29" spans="1:9">
      <c r="A29" s="6">
        <v>1403</v>
      </c>
      <c r="B29" s="6" t="str">
        <f>VLOOKUP(A29,New_Tikina!$A$1:$B$88,2,FALSE)</f>
        <v>Sawakasa</v>
      </c>
      <c r="C29" s="6" t="s">
        <v>270</v>
      </c>
      <c r="D29" s="6" t="s">
        <v>270</v>
      </c>
      <c r="E29" s="16" t="s">
        <v>51</v>
      </c>
      <c r="F29" s="6" t="s">
        <v>25</v>
      </c>
      <c r="G29" s="44">
        <v>6</v>
      </c>
      <c r="H29" s="44">
        <v>38</v>
      </c>
      <c r="I29" s="36" t="s">
        <v>251</v>
      </c>
    </row>
    <row r="30" spans="1:9">
      <c r="A30" s="6">
        <v>1403</v>
      </c>
      <c r="B30" s="6" t="str">
        <f>VLOOKUP(A30,New_Tikina!$A$1:$B$88,2,FALSE)</f>
        <v>Sawakasa</v>
      </c>
      <c r="C30" s="6" t="s">
        <v>269</v>
      </c>
      <c r="D30" s="6" t="s">
        <v>269</v>
      </c>
      <c r="E30" s="16" t="s">
        <v>51</v>
      </c>
      <c r="F30" s="6" t="s">
        <v>25</v>
      </c>
      <c r="G30" s="44">
        <v>11</v>
      </c>
      <c r="H30" s="44">
        <v>24</v>
      </c>
      <c r="I30" s="36" t="s">
        <v>251</v>
      </c>
    </row>
    <row r="31" spans="1:9">
      <c r="A31" s="6">
        <v>1403</v>
      </c>
      <c r="B31" s="6" t="str">
        <f>VLOOKUP(A31,New_Tikina!$A$1:$B$88,2,FALSE)</f>
        <v>Sawakasa</v>
      </c>
      <c r="C31" s="6" t="s">
        <v>268</v>
      </c>
      <c r="D31" s="6" t="s">
        <v>268</v>
      </c>
      <c r="E31" s="16" t="s">
        <v>51</v>
      </c>
      <c r="F31" s="6" t="s">
        <v>25</v>
      </c>
      <c r="H31" s="44">
        <v>1</v>
      </c>
      <c r="I31" s="36" t="s">
        <v>251</v>
      </c>
    </row>
    <row r="32" spans="1:9">
      <c r="A32" s="6">
        <v>1403</v>
      </c>
      <c r="B32" s="6" t="str">
        <f>VLOOKUP(A32,New_Tikina!$A$1:$B$88,2,FALSE)</f>
        <v>Sawakasa</v>
      </c>
      <c r="C32" s="6" t="s">
        <v>267</v>
      </c>
      <c r="D32" s="6" t="s">
        <v>267</v>
      </c>
      <c r="E32" s="16" t="s">
        <v>51</v>
      </c>
      <c r="F32" s="6" t="s">
        <v>25</v>
      </c>
      <c r="G32" s="44">
        <v>10</v>
      </c>
      <c r="H32" s="44">
        <v>7</v>
      </c>
      <c r="I32" s="36" t="s">
        <v>251</v>
      </c>
    </row>
    <row r="33" spans="1:9">
      <c r="A33" s="6">
        <v>1403</v>
      </c>
      <c r="B33" s="6" t="str">
        <f>VLOOKUP(A33,New_Tikina!$A$1:$B$88,2,FALSE)</f>
        <v>Sawakasa</v>
      </c>
      <c r="C33" s="6" t="s">
        <v>266</v>
      </c>
      <c r="D33" s="6" t="s">
        <v>266</v>
      </c>
      <c r="E33" s="16" t="s">
        <v>51</v>
      </c>
      <c r="F33" s="6" t="s">
        <v>25</v>
      </c>
      <c r="G33" s="44">
        <v>6</v>
      </c>
      <c r="H33" s="44">
        <v>10</v>
      </c>
      <c r="I33" s="36" t="s">
        <v>251</v>
      </c>
    </row>
    <row r="34" spans="1:9">
      <c r="A34" s="6">
        <v>1403</v>
      </c>
      <c r="B34" s="6" t="str">
        <f>VLOOKUP(A34,New_Tikina!$A$1:$B$88,2,FALSE)</f>
        <v>Sawakasa</v>
      </c>
      <c r="C34" s="6" t="s">
        <v>141</v>
      </c>
      <c r="D34" s="6" t="s">
        <v>141</v>
      </c>
      <c r="E34" s="16" t="s">
        <v>51</v>
      </c>
      <c r="F34" s="6" t="s">
        <v>25</v>
      </c>
      <c r="H34" s="44">
        <v>1</v>
      </c>
      <c r="I34" s="36" t="s">
        <v>251</v>
      </c>
    </row>
    <row r="35" spans="1:9">
      <c r="A35" s="6">
        <v>1403</v>
      </c>
      <c r="B35" s="6" t="str">
        <f>VLOOKUP(A35,New_Tikina!$A$1:$B$88,2,FALSE)</f>
        <v>Sawakasa</v>
      </c>
      <c r="C35" s="6" t="s">
        <v>265</v>
      </c>
      <c r="D35" s="6" t="s">
        <v>265</v>
      </c>
      <c r="E35" s="16" t="s">
        <v>51</v>
      </c>
      <c r="F35" s="6" t="s">
        <v>25</v>
      </c>
      <c r="H35" s="44">
        <v>3</v>
      </c>
      <c r="I35" s="36" t="s">
        <v>251</v>
      </c>
    </row>
    <row r="36" spans="1:9">
      <c r="A36" s="6">
        <v>1403</v>
      </c>
      <c r="B36" s="6" t="str">
        <f>VLOOKUP(A36,New_Tikina!$A$1:$B$88,2,FALSE)</f>
        <v>Sawakasa</v>
      </c>
      <c r="C36" s="6" t="s">
        <v>264</v>
      </c>
      <c r="D36" s="6" t="s">
        <v>264</v>
      </c>
      <c r="E36" s="16" t="s">
        <v>51</v>
      </c>
      <c r="F36" s="6" t="s">
        <v>25</v>
      </c>
      <c r="G36" s="44">
        <v>16</v>
      </c>
      <c r="H36" s="44">
        <v>2</v>
      </c>
      <c r="I36" s="36" t="s">
        <v>251</v>
      </c>
    </row>
    <row r="37" spans="1:9">
      <c r="A37" s="6">
        <v>1403</v>
      </c>
      <c r="B37" s="6" t="str">
        <f>VLOOKUP(A37,New_Tikina!$A$1:$B$88,2,FALSE)</f>
        <v>Sawakasa</v>
      </c>
      <c r="C37" s="6" t="s">
        <v>263</v>
      </c>
      <c r="D37" s="6" t="s">
        <v>263</v>
      </c>
      <c r="E37" s="16" t="s">
        <v>51</v>
      </c>
      <c r="F37" s="6" t="s">
        <v>25</v>
      </c>
      <c r="G37" s="44">
        <v>9</v>
      </c>
      <c r="H37" s="44">
        <v>4</v>
      </c>
      <c r="I37" s="36" t="s">
        <v>251</v>
      </c>
    </row>
    <row r="38" spans="1:9">
      <c r="A38" s="6">
        <v>1403</v>
      </c>
      <c r="B38" s="6" t="str">
        <f>VLOOKUP(A38,New_Tikina!$A$1:$B$88,2,FALSE)</f>
        <v>Sawakasa</v>
      </c>
      <c r="C38" s="6" t="s">
        <v>262</v>
      </c>
      <c r="D38" s="6" t="s">
        <v>262</v>
      </c>
      <c r="E38" s="16" t="s">
        <v>51</v>
      </c>
      <c r="F38" s="6" t="s">
        <v>25</v>
      </c>
      <c r="G38" s="44">
        <v>3</v>
      </c>
      <c r="H38" s="44">
        <v>10</v>
      </c>
      <c r="I38" s="36" t="s">
        <v>251</v>
      </c>
    </row>
    <row r="39" spans="1:9">
      <c r="A39" s="6">
        <v>1404</v>
      </c>
      <c r="B39" s="6" t="str">
        <f>VLOOKUP(A39,New_Tikina!$A$1:$B$88,2,FALSE)</f>
        <v>Verata</v>
      </c>
      <c r="C39" s="6" t="s">
        <v>261</v>
      </c>
      <c r="D39" s="6" t="s">
        <v>261</v>
      </c>
      <c r="E39" s="16" t="s">
        <v>129</v>
      </c>
      <c r="F39" s="6" t="s">
        <v>25</v>
      </c>
      <c r="G39" s="44">
        <v>8</v>
      </c>
      <c r="H39" s="44">
        <v>20</v>
      </c>
      <c r="I39" s="36" t="s">
        <v>251</v>
      </c>
    </row>
    <row r="40" spans="1:9">
      <c r="A40" s="6">
        <v>1404</v>
      </c>
      <c r="B40" s="6" t="str">
        <f>VLOOKUP(A40,New_Tikina!$A$1:$B$88,2,FALSE)</f>
        <v>Verata</v>
      </c>
      <c r="C40" s="6" t="s">
        <v>260</v>
      </c>
      <c r="D40" s="6" t="s">
        <v>260</v>
      </c>
      <c r="E40" s="16" t="s">
        <v>130</v>
      </c>
      <c r="F40" s="6" t="s">
        <v>25</v>
      </c>
      <c r="G40" s="44">
        <v>5</v>
      </c>
      <c r="H40" s="44">
        <v>7</v>
      </c>
      <c r="I40" s="36" t="s">
        <v>251</v>
      </c>
    </row>
    <row r="41" spans="1:9">
      <c r="A41" s="6">
        <v>1404</v>
      </c>
      <c r="B41" s="6" t="str">
        <f>VLOOKUP(A41,New_Tikina!$A$1:$B$88,2,FALSE)</f>
        <v>Verata</v>
      </c>
      <c r="C41" s="6" t="s">
        <v>259</v>
      </c>
      <c r="D41" s="6" t="s">
        <v>259</v>
      </c>
      <c r="E41" s="16" t="s">
        <v>130</v>
      </c>
      <c r="F41" s="6" t="s">
        <v>25</v>
      </c>
      <c r="G41" s="44">
        <v>6</v>
      </c>
      <c r="H41" s="44">
        <v>4</v>
      </c>
      <c r="I41" s="36" t="s">
        <v>251</v>
      </c>
    </row>
    <row r="42" spans="1:9">
      <c r="A42" s="6">
        <v>1404</v>
      </c>
      <c r="B42" s="6" t="str">
        <f>VLOOKUP(A42,New_Tikina!$A$1:$B$88,2,FALSE)</f>
        <v>Verata</v>
      </c>
      <c r="C42" s="6" t="s">
        <v>258</v>
      </c>
      <c r="D42" s="6" t="s">
        <v>258</v>
      </c>
      <c r="E42" s="16" t="s">
        <v>49</v>
      </c>
      <c r="F42" s="6" t="s">
        <v>25</v>
      </c>
      <c r="G42" s="44">
        <v>3</v>
      </c>
      <c r="H42" s="44">
        <v>20</v>
      </c>
      <c r="I42" s="36" t="s">
        <v>251</v>
      </c>
    </row>
    <row r="43" spans="1:9">
      <c r="A43" s="6">
        <v>1404</v>
      </c>
      <c r="B43" s="6" t="str">
        <f>VLOOKUP(A43,New_Tikina!$A$1:$B$88,2,FALSE)</f>
        <v>Verata</v>
      </c>
      <c r="C43" s="6" t="s">
        <v>257</v>
      </c>
      <c r="D43" s="6" t="s">
        <v>257</v>
      </c>
      <c r="E43" s="16" t="s">
        <v>49</v>
      </c>
      <c r="F43" s="6" t="s">
        <v>25</v>
      </c>
      <c r="G43" s="44">
        <v>6</v>
      </c>
      <c r="H43" s="44">
        <v>13</v>
      </c>
      <c r="I43" s="36" t="s">
        <v>251</v>
      </c>
    </row>
    <row r="44" spans="1:9">
      <c r="A44" s="6">
        <v>1404</v>
      </c>
      <c r="B44" s="6" t="str">
        <f>VLOOKUP(A44,New_Tikina!$A$1:$B$88,2,FALSE)</f>
        <v>Verata</v>
      </c>
      <c r="C44" s="6" t="s">
        <v>256</v>
      </c>
      <c r="D44" s="6" t="s">
        <v>256</v>
      </c>
      <c r="E44" s="16" t="s">
        <v>49</v>
      </c>
      <c r="F44" s="6" t="s">
        <v>25</v>
      </c>
      <c r="G44" s="44">
        <v>1</v>
      </c>
      <c r="H44" s="44">
        <v>1</v>
      </c>
      <c r="I44" s="36" t="s">
        <v>251</v>
      </c>
    </row>
    <row r="45" spans="1:9">
      <c r="A45" s="6">
        <v>1404</v>
      </c>
      <c r="B45" s="6" t="str">
        <f>VLOOKUP(A45,New_Tikina!$A$1:$B$88,2,FALSE)</f>
        <v>Verata</v>
      </c>
      <c r="C45" s="6" t="s">
        <v>255</v>
      </c>
      <c r="D45" s="6" t="s">
        <v>255</v>
      </c>
      <c r="E45" s="16" t="s">
        <v>49</v>
      </c>
      <c r="F45" s="6" t="s">
        <v>25</v>
      </c>
      <c r="G45" s="44">
        <v>3</v>
      </c>
      <c r="H45" s="44">
        <v>10</v>
      </c>
      <c r="I45" s="36" t="s">
        <v>251</v>
      </c>
    </row>
    <row r="46" spans="1:9">
      <c r="A46" s="6">
        <v>1404</v>
      </c>
      <c r="B46" s="6" t="str">
        <f>VLOOKUP(A46,New_Tikina!$A$1:$B$88,2,FALSE)</f>
        <v>Verata</v>
      </c>
      <c r="C46" s="6" t="s">
        <v>254</v>
      </c>
      <c r="D46" s="6" t="s">
        <v>254</v>
      </c>
      <c r="E46" s="16" t="s">
        <v>49</v>
      </c>
      <c r="F46" s="6" t="s">
        <v>25</v>
      </c>
      <c r="G46" s="44">
        <v>8</v>
      </c>
      <c r="I46" s="36" t="s">
        <v>251</v>
      </c>
    </row>
    <row r="47" spans="1:9">
      <c r="A47" s="6">
        <v>1404</v>
      </c>
      <c r="B47" s="6" t="str">
        <f>VLOOKUP(A47,New_Tikina!$A$1:$B$88,2,FALSE)</f>
        <v>Verata</v>
      </c>
      <c r="C47" s="6" t="s">
        <v>253</v>
      </c>
      <c r="D47" s="6" t="s">
        <v>253</v>
      </c>
      <c r="E47" s="16" t="s">
        <v>49</v>
      </c>
      <c r="F47" s="6" t="s">
        <v>25</v>
      </c>
      <c r="H47" s="44">
        <v>18</v>
      </c>
      <c r="I47" s="36" t="s">
        <v>251</v>
      </c>
    </row>
    <row r="48" spans="1:9">
      <c r="A48" s="6">
        <v>1404</v>
      </c>
      <c r="B48" s="6" t="str">
        <f>VLOOKUP(A48,New_Tikina!$A$1:$B$88,2,FALSE)</f>
        <v>Verata</v>
      </c>
      <c r="C48" s="6" t="s">
        <v>252</v>
      </c>
      <c r="D48" s="6" t="s">
        <v>252</v>
      </c>
      <c r="E48" s="16" t="s">
        <v>49</v>
      </c>
      <c r="F48" s="6" t="s">
        <v>25</v>
      </c>
      <c r="G48" s="44">
        <v>1</v>
      </c>
      <c r="H48" s="44">
        <v>6</v>
      </c>
      <c r="I48" s="36" t="s">
        <v>251</v>
      </c>
    </row>
    <row r="49" spans="1:9">
      <c r="A49" s="6">
        <v>601</v>
      </c>
      <c r="B49" s="6" t="str">
        <f>VLOOKUP(A49,New_Tikina!$A$1:$B$88,2,FALSE)</f>
        <v>Batiki</v>
      </c>
      <c r="C49" s="6" t="s">
        <v>154</v>
      </c>
      <c r="D49" s="6" t="s">
        <v>154</v>
      </c>
      <c r="E49" s="16" t="s">
        <v>68</v>
      </c>
      <c r="F49" s="6" t="s">
        <v>28</v>
      </c>
      <c r="G49" s="43">
        <v>1</v>
      </c>
      <c r="H49" s="43">
        <v>1</v>
      </c>
      <c r="I49" s="36" t="s">
        <v>243</v>
      </c>
    </row>
    <row r="50" spans="1:9">
      <c r="A50" s="6">
        <v>601</v>
      </c>
      <c r="B50" s="6" t="str">
        <f>VLOOKUP(A50,New_Tikina!$A$1:$B$88,2,FALSE)</f>
        <v>Batiki</v>
      </c>
      <c r="C50" s="6" t="s">
        <v>156</v>
      </c>
      <c r="D50" s="6" t="s">
        <v>156</v>
      </c>
      <c r="E50" s="16" t="s">
        <v>68</v>
      </c>
      <c r="F50" s="6" t="s">
        <v>28</v>
      </c>
      <c r="G50" s="43">
        <v>3</v>
      </c>
      <c r="H50" s="43">
        <v>1</v>
      </c>
      <c r="I50" s="36" t="s">
        <v>243</v>
      </c>
    </row>
    <row r="51" spans="1:9">
      <c r="A51" s="6">
        <v>601</v>
      </c>
      <c r="B51" s="6" t="str">
        <f>VLOOKUP(A51,New_Tikina!$A$1:$B$88,2,FALSE)</f>
        <v>Batiki</v>
      </c>
      <c r="C51" s="6" t="s">
        <v>132</v>
      </c>
      <c r="D51" s="6" t="s">
        <v>132</v>
      </c>
      <c r="E51" s="16" t="s">
        <v>68</v>
      </c>
      <c r="F51" s="6" t="s">
        <v>28</v>
      </c>
      <c r="G51" s="43">
        <v>14</v>
      </c>
      <c r="H51" s="43"/>
      <c r="I51" s="36" t="s">
        <v>243</v>
      </c>
    </row>
    <row r="52" spans="1:9">
      <c r="A52" s="6">
        <v>601</v>
      </c>
      <c r="B52" s="6" t="str">
        <f>VLOOKUP(A52,New_Tikina!$A$1:$B$88,2,FALSE)</f>
        <v>Batiki</v>
      </c>
      <c r="C52" s="6" t="s">
        <v>179</v>
      </c>
      <c r="D52" s="6" t="s">
        <v>179</v>
      </c>
      <c r="E52" s="16" t="s">
        <v>68</v>
      </c>
      <c r="F52" s="6" t="s">
        <v>28</v>
      </c>
      <c r="G52" s="43"/>
      <c r="H52" s="51">
        <v>13</v>
      </c>
      <c r="I52" s="36" t="s">
        <v>243</v>
      </c>
    </row>
    <row r="53" spans="1:9">
      <c r="A53" s="6">
        <v>603</v>
      </c>
      <c r="B53" s="6" t="str">
        <f>VLOOKUP(A53,New_Tikina!$A$1:$B$88,2,FALSE)</f>
        <v>Koro</v>
      </c>
      <c r="C53" s="40" t="s">
        <v>381</v>
      </c>
      <c r="D53" s="41" t="s">
        <v>381</v>
      </c>
      <c r="E53" s="16" t="s">
        <v>10</v>
      </c>
      <c r="F53" s="6" t="s">
        <v>28</v>
      </c>
      <c r="G53" s="47">
        <v>53</v>
      </c>
      <c r="H53" s="44">
        <v>4</v>
      </c>
      <c r="I53" s="36" t="s">
        <v>243</v>
      </c>
    </row>
    <row r="54" spans="1:9">
      <c r="A54" s="6">
        <v>603</v>
      </c>
      <c r="B54" s="6" t="str">
        <f>VLOOKUP(A54,New_Tikina!$A$1:$B$88,2,FALSE)</f>
        <v>Koro</v>
      </c>
      <c r="C54" s="40" t="s">
        <v>380</v>
      </c>
      <c r="D54" s="41" t="s">
        <v>380</v>
      </c>
      <c r="E54" s="16" t="s">
        <v>10</v>
      </c>
      <c r="F54" s="6" t="s">
        <v>28</v>
      </c>
      <c r="G54" s="47">
        <v>83</v>
      </c>
      <c r="H54" s="44">
        <v>11</v>
      </c>
      <c r="I54" s="36" t="s">
        <v>243</v>
      </c>
    </row>
    <row r="55" spans="1:9">
      <c r="A55" s="6">
        <v>603</v>
      </c>
      <c r="B55" s="6" t="str">
        <f>VLOOKUP(A55,New_Tikina!$A$1:$B$88,2,FALSE)</f>
        <v>Koro</v>
      </c>
      <c r="C55" s="40" t="s">
        <v>379</v>
      </c>
      <c r="D55" s="41" t="s">
        <v>379</v>
      </c>
      <c r="E55" s="16" t="s">
        <v>10</v>
      </c>
      <c r="F55" s="6" t="s">
        <v>28</v>
      </c>
      <c r="G55" s="47">
        <v>61</v>
      </c>
      <c r="H55" s="44">
        <v>4</v>
      </c>
      <c r="I55" s="36" t="s">
        <v>243</v>
      </c>
    </row>
    <row r="56" spans="1:9">
      <c r="A56" s="6">
        <v>603</v>
      </c>
      <c r="B56" s="6" t="str">
        <f>VLOOKUP(A56,New_Tikina!$A$1:$B$88,2,FALSE)</f>
        <v>Koro</v>
      </c>
      <c r="C56" s="40" t="s">
        <v>128</v>
      </c>
      <c r="D56" s="41" t="s">
        <v>128</v>
      </c>
      <c r="E56" s="16" t="s">
        <v>10</v>
      </c>
      <c r="F56" s="6" t="s">
        <v>28</v>
      </c>
      <c r="G56" s="47">
        <v>43</v>
      </c>
      <c r="H56" s="44">
        <v>16</v>
      </c>
      <c r="I56" s="36" t="s">
        <v>243</v>
      </c>
    </row>
    <row r="57" spans="1:9">
      <c r="A57" s="6">
        <v>603</v>
      </c>
      <c r="B57" s="6" t="str">
        <f>VLOOKUP(A57,New_Tikina!$A$1:$B$88,2,FALSE)</f>
        <v>Koro</v>
      </c>
      <c r="C57" s="40" t="s">
        <v>378</v>
      </c>
      <c r="D57" s="41" t="s">
        <v>378</v>
      </c>
      <c r="E57" s="16" t="s">
        <v>10</v>
      </c>
      <c r="F57" s="6" t="s">
        <v>28</v>
      </c>
      <c r="G57" s="47">
        <v>79</v>
      </c>
      <c r="H57" s="44">
        <v>0</v>
      </c>
      <c r="I57" s="36" t="s">
        <v>243</v>
      </c>
    </row>
    <row r="58" spans="1:9">
      <c r="A58" s="6">
        <v>603</v>
      </c>
      <c r="B58" s="6" t="str">
        <f>VLOOKUP(A58,New_Tikina!$A$1:$B$88,2,FALSE)</f>
        <v>Koro</v>
      </c>
      <c r="C58" s="40" t="s">
        <v>158</v>
      </c>
      <c r="D58" s="41" t="s">
        <v>158</v>
      </c>
      <c r="E58" s="16" t="s">
        <v>10</v>
      </c>
      <c r="F58" s="6" t="s">
        <v>28</v>
      </c>
      <c r="G58" s="44">
        <v>6</v>
      </c>
      <c r="H58" s="44">
        <v>1</v>
      </c>
      <c r="I58" s="36" t="s">
        <v>243</v>
      </c>
    </row>
    <row r="59" spans="1:9">
      <c r="A59" s="6">
        <v>603</v>
      </c>
      <c r="B59" s="6" t="str">
        <f>VLOOKUP(A59,New_Tikina!$A$1:$B$88,2,FALSE)</f>
        <v>Koro</v>
      </c>
      <c r="C59" s="40" t="s">
        <v>377</v>
      </c>
      <c r="D59" s="41" t="s">
        <v>377</v>
      </c>
      <c r="E59" s="16" t="s">
        <v>10</v>
      </c>
      <c r="F59" s="6" t="s">
        <v>28</v>
      </c>
      <c r="G59" s="44">
        <v>17</v>
      </c>
      <c r="H59" s="44">
        <v>3</v>
      </c>
      <c r="I59" s="36" t="s">
        <v>243</v>
      </c>
    </row>
    <row r="60" spans="1:9">
      <c r="A60" s="6">
        <v>603</v>
      </c>
      <c r="B60" s="6" t="str">
        <f>VLOOKUP(A60,New_Tikina!$A$1:$B$88,2,FALSE)</f>
        <v>Koro</v>
      </c>
      <c r="C60" s="40" t="s">
        <v>376</v>
      </c>
      <c r="D60" s="41" t="s">
        <v>376</v>
      </c>
      <c r="E60" s="16" t="s">
        <v>10</v>
      </c>
      <c r="F60" s="6" t="s">
        <v>28</v>
      </c>
      <c r="G60" s="47">
        <v>59</v>
      </c>
      <c r="H60" s="44">
        <v>18</v>
      </c>
      <c r="I60" s="36" t="s">
        <v>243</v>
      </c>
    </row>
    <row r="61" spans="1:9">
      <c r="A61" s="6">
        <v>603</v>
      </c>
      <c r="B61" s="6" t="str">
        <f>VLOOKUP(A61,New_Tikina!$A$1:$B$88,2,FALSE)</f>
        <v>Koro</v>
      </c>
      <c r="C61" s="40" t="s">
        <v>375</v>
      </c>
      <c r="D61" s="41" t="s">
        <v>375</v>
      </c>
      <c r="E61" s="16" t="s">
        <v>10</v>
      </c>
      <c r="F61" s="6" t="s">
        <v>28</v>
      </c>
      <c r="G61" s="47">
        <v>48</v>
      </c>
      <c r="H61" s="44">
        <v>31</v>
      </c>
      <c r="I61" s="36" t="s">
        <v>243</v>
      </c>
    </row>
    <row r="62" spans="1:9">
      <c r="A62" s="6">
        <v>603</v>
      </c>
      <c r="B62" s="6" t="str">
        <f>VLOOKUP(A62,New_Tikina!$A$1:$B$88,2,FALSE)</f>
        <v>Koro</v>
      </c>
      <c r="C62" s="40" t="s">
        <v>374</v>
      </c>
      <c r="D62" s="41" t="s">
        <v>374</v>
      </c>
      <c r="E62" s="16" t="s">
        <v>10</v>
      </c>
      <c r="F62" s="6" t="s">
        <v>28</v>
      </c>
      <c r="G62" s="47">
        <v>69</v>
      </c>
      <c r="H62" s="44">
        <v>3</v>
      </c>
      <c r="I62" s="36" t="s">
        <v>243</v>
      </c>
    </row>
    <row r="63" spans="1:9">
      <c r="A63" s="6">
        <v>603</v>
      </c>
      <c r="B63" s="6" t="str">
        <f>VLOOKUP(A63,New_Tikina!$A$1:$B$88,2,FALSE)</f>
        <v>Koro</v>
      </c>
      <c r="C63" s="40" t="s">
        <v>134</v>
      </c>
      <c r="D63" s="41" t="s">
        <v>134</v>
      </c>
      <c r="E63" s="16" t="s">
        <v>10</v>
      </c>
      <c r="F63" s="6" t="s">
        <v>28</v>
      </c>
      <c r="G63" s="47">
        <v>85</v>
      </c>
      <c r="H63" s="44">
        <v>20</v>
      </c>
      <c r="I63" s="36" t="s">
        <v>243</v>
      </c>
    </row>
    <row r="64" spans="1:9">
      <c r="A64" s="6">
        <v>603</v>
      </c>
      <c r="B64" s="6" t="str">
        <f>VLOOKUP(A64,New_Tikina!$A$1:$B$88,2,FALSE)</f>
        <v>Koro</v>
      </c>
      <c r="C64" s="40" t="s">
        <v>220</v>
      </c>
      <c r="D64" s="41" t="s">
        <v>220</v>
      </c>
      <c r="E64" s="16" t="s">
        <v>10</v>
      </c>
      <c r="F64" s="6" t="s">
        <v>28</v>
      </c>
      <c r="G64" s="47">
        <v>48</v>
      </c>
      <c r="H64" s="44">
        <v>10</v>
      </c>
      <c r="I64" s="36" t="s">
        <v>243</v>
      </c>
    </row>
    <row r="65" spans="1:9">
      <c r="A65" s="6">
        <v>603</v>
      </c>
      <c r="B65" s="6" t="str">
        <f>VLOOKUP(A65,New_Tikina!$A$1:$B$88,2,FALSE)</f>
        <v>Koro</v>
      </c>
      <c r="C65" s="40" t="s">
        <v>373</v>
      </c>
      <c r="D65" s="41" t="s">
        <v>373</v>
      </c>
      <c r="E65" s="16" t="s">
        <v>10</v>
      </c>
      <c r="F65" s="6" t="s">
        <v>28</v>
      </c>
      <c r="G65" s="47">
        <v>41</v>
      </c>
      <c r="I65" s="36" t="s">
        <v>243</v>
      </c>
    </row>
    <row r="66" spans="1:9">
      <c r="A66" s="6">
        <v>603</v>
      </c>
      <c r="B66" s="6" t="str">
        <f>VLOOKUP(A66,New_Tikina!$A$1:$B$88,2,FALSE)</f>
        <v>Koro</v>
      </c>
      <c r="C66" s="40" t="s">
        <v>97</v>
      </c>
      <c r="D66" s="41" t="s">
        <v>97</v>
      </c>
      <c r="E66" s="16" t="s">
        <v>10</v>
      </c>
      <c r="F66" s="6" t="s">
        <v>28</v>
      </c>
      <c r="G66" s="47">
        <v>17</v>
      </c>
      <c r="H66" s="44">
        <v>60</v>
      </c>
      <c r="I66" s="36" t="s">
        <v>243</v>
      </c>
    </row>
    <row r="67" spans="1:9">
      <c r="A67" s="6">
        <v>603</v>
      </c>
      <c r="B67" s="6" t="str">
        <f>VLOOKUP(A67,New_Tikina!$A$1:$B$88,2,FALSE)</f>
        <v>Koro</v>
      </c>
      <c r="C67" s="40" t="s">
        <v>372</v>
      </c>
      <c r="D67" s="41" t="s">
        <v>372</v>
      </c>
      <c r="E67" s="16" t="s">
        <v>10</v>
      </c>
      <c r="F67" s="6" t="s">
        <v>28</v>
      </c>
      <c r="G67" s="47">
        <v>48</v>
      </c>
      <c r="H67" s="44">
        <v>31</v>
      </c>
      <c r="I67" s="36" t="s">
        <v>243</v>
      </c>
    </row>
    <row r="68" spans="1:9">
      <c r="A68" s="6">
        <v>603</v>
      </c>
      <c r="B68" s="6" t="str">
        <f>VLOOKUP(A68,New_Tikina!$A$1:$B$88,2,FALSE)</f>
        <v>Koro</v>
      </c>
      <c r="C68" s="40" t="s">
        <v>107</v>
      </c>
      <c r="D68" s="41" t="s">
        <v>107</v>
      </c>
      <c r="E68" s="16" t="s">
        <v>10</v>
      </c>
      <c r="F68" s="6" t="s">
        <v>28</v>
      </c>
      <c r="G68" s="47">
        <v>31</v>
      </c>
      <c r="H68" s="44">
        <v>22</v>
      </c>
      <c r="I68" s="36" t="s">
        <v>243</v>
      </c>
    </row>
    <row r="69" spans="1:9">
      <c r="A69" s="6">
        <v>602</v>
      </c>
      <c r="B69" s="6" t="str">
        <f>VLOOKUP(A69,New_Tikina!$A$1:$B$88,2,FALSE)</f>
        <v>Gau</v>
      </c>
      <c r="E69" s="16" t="s">
        <v>69</v>
      </c>
      <c r="F69" s="6" t="s">
        <v>28</v>
      </c>
      <c r="G69" s="44">
        <v>10</v>
      </c>
      <c r="H69" s="44">
        <v>13</v>
      </c>
      <c r="I69" s="36" t="s">
        <v>243</v>
      </c>
    </row>
    <row r="70" spans="1:9">
      <c r="A70" s="6">
        <v>604</v>
      </c>
      <c r="B70" s="6" t="str">
        <f>VLOOKUP(A70,New_Tikina!$A$1:$B$88,2,FALSE)</f>
        <v>Nairai</v>
      </c>
      <c r="E70" s="16" t="s">
        <v>71</v>
      </c>
      <c r="F70" s="6" t="s">
        <v>28</v>
      </c>
      <c r="G70" s="44">
        <v>14</v>
      </c>
      <c r="H70" s="44">
        <v>20</v>
      </c>
      <c r="I70" s="35" t="s">
        <v>243</v>
      </c>
    </row>
    <row r="71" spans="1:9">
      <c r="A71" s="6">
        <v>508</v>
      </c>
      <c r="B71" s="6" t="str">
        <f>VLOOKUP(A71,New_Tikina!$A$1:$B$88,2,FALSE)</f>
        <v>Mualevu</v>
      </c>
      <c r="C71" s="41" t="s">
        <v>67</v>
      </c>
      <c r="D71" s="41" t="s">
        <v>67</v>
      </c>
      <c r="E71" s="16" t="s">
        <v>67</v>
      </c>
      <c r="F71" s="6" t="s">
        <v>27</v>
      </c>
      <c r="G71" s="47">
        <v>26</v>
      </c>
      <c r="H71" s="47">
        <v>7</v>
      </c>
      <c r="I71" s="35" t="s">
        <v>243</v>
      </c>
    </row>
    <row r="72" spans="1:9">
      <c r="A72" s="6">
        <v>508</v>
      </c>
      <c r="B72" s="6" t="str">
        <f>VLOOKUP(A72,New_Tikina!$A$1:$B$88,2,FALSE)</f>
        <v>Mualevu</v>
      </c>
      <c r="C72" s="41" t="s">
        <v>248</v>
      </c>
      <c r="D72" s="41" t="s">
        <v>248</v>
      </c>
      <c r="E72" s="16" t="s">
        <v>67</v>
      </c>
      <c r="F72" s="6" t="s">
        <v>27</v>
      </c>
      <c r="G72" s="47">
        <v>35</v>
      </c>
      <c r="H72" s="47">
        <v>40</v>
      </c>
      <c r="I72" s="35" t="s">
        <v>243</v>
      </c>
    </row>
    <row r="73" spans="1:9">
      <c r="A73" s="6">
        <v>508</v>
      </c>
      <c r="B73" s="6" t="str">
        <f>VLOOKUP(A73,New_Tikina!$A$1:$B$88,2,FALSE)</f>
        <v>Mualevu</v>
      </c>
      <c r="C73" s="41" t="s">
        <v>149</v>
      </c>
      <c r="D73" s="41" t="s">
        <v>149</v>
      </c>
      <c r="E73" s="16" t="s">
        <v>67</v>
      </c>
      <c r="F73" s="6" t="s">
        <v>27</v>
      </c>
      <c r="G73" s="47">
        <v>18</v>
      </c>
      <c r="H73" s="47">
        <v>6</v>
      </c>
      <c r="I73" s="35" t="s">
        <v>243</v>
      </c>
    </row>
    <row r="74" spans="1:9">
      <c r="A74" s="6">
        <v>508</v>
      </c>
      <c r="B74" s="6" t="str">
        <f>VLOOKUP(A74,New_Tikina!$A$1:$B$88,2,FALSE)</f>
        <v>Mualevu</v>
      </c>
      <c r="C74" s="41" t="s">
        <v>247</v>
      </c>
      <c r="D74" s="41" t="s">
        <v>247</v>
      </c>
      <c r="E74" s="16" t="s">
        <v>67</v>
      </c>
      <c r="F74" s="6" t="s">
        <v>27</v>
      </c>
      <c r="G74" s="47">
        <v>23</v>
      </c>
      <c r="H74" s="47" t="s">
        <v>15</v>
      </c>
      <c r="I74" s="35" t="s">
        <v>243</v>
      </c>
    </row>
    <row r="75" spans="1:9">
      <c r="A75" s="6">
        <v>508</v>
      </c>
      <c r="B75" s="6" t="str">
        <f>VLOOKUP(A75,New_Tikina!$A$1:$B$88,2,FALSE)</f>
        <v>Mualevu</v>
      </c>
      <c r="C75" s="41" t="s">
        <v>246</v>
      </c>
      <c r="D75" s="41" t="s">
        <v>246</v>
      </c>
      <c r="E75" s="16" t="s">
        <v>67</v>
      </c>
      <c r="F75" s="6" t="s">
        <v>27</v>
      </c>
      <c r="G75" s="47">
        <v>18</v>
      </c>
      <c r="H75" s="47" t="s">
        <v>15</v>
      </c>
      <c r="I75" s="35" t="s">
        <v>243</v>
      </c>
    </row>
    <row r="76" spans="1:9">
      <c r="A76" s="6">
        <v>508</v>
      </c>
      <c r="B76" s="6" t="str">
        <f>VLOOKUP(A76,New_Tikina!$A$1:$B$88,2,FALSE)</f>
        <v>Mualevu</v>
      </c>
      <c r="C76" s="41" t="s">
        <v>82</v>
      </c>
      <c r="D76" s="41" t="s">
        <v>82</v>
      </c>
      <c r="E76" s="16" t="s">
        <v>67</v>
      </c>
      <c r="F76" s="6" t="s">
        <v>27</v>
      </c>
      <c r="G76" s="47">
        <v>13</v>
      </c>
      <c r="H76" s="47">
        <v>9</v>
      </c>
      <c r="I76" s="35" t="s">
        <v>243</v>
      </c>
    </row>
    <row r="77" spans="1:9">
      <c r="A77" s="6">
        <v>508</v>
      </c>
      <c r="B77" s="6" t="str">
        <f>VLOOKUP(A77,New_Tikina!$A$1:$B$88,2,FALSE)</f>
        <v>Mualevu</v>
      </c>
      <c r="C77" s="41" t="s">
        <v>245</v>
      </c>
      <c r="D77" s="41" t="s">
        <v>245</v>
      </c>
      <c r="E77" s="16" t="s">
        <v>67</v>
      </c>
      <c r="F77" s="6" t="s">
        <v>27</v>
      </c>
      <c r="G77" s="47">
        <v>29</v>
      </c>
      <c r="H77" s="47">
        <v>8</v>
      </c>
      <c r="I77" s="35" t="s">
        <v>243</v>
      </c>
    </row>
    <row r="78" spans="1:9">
      <c r="A78" s="6">
        <v>508</v>
      </c>
      <c r="B78" s="6" t="str">
        <f>VLOOKUP(A78,New_Tikina!$A$1:$B$88,2,FALSE)</f>
        <v>Mualevu</v>
      </c>
      <c r="C78" s="41" t="s">
        <v>244</v>
      </c>
      <c r="D78" s="41" t="s">
        <v>244</v>
      </c>
      <c r="E78" s="16" t="s">
        <v>67</v>
      </c>
      <c r="F78" s="6" t="s">
        <v>27</v>
      </c>
      <c r="G78" s="47">
        <v>26</v>
      </c>
      <c r="H78" s="47">
        <v>10</v>
      </c>
      <c r="I78" s="35" t="s">
        <v>243</v>
      </c>
    </row>
    <row r="79" spans="1:9">
      <c r="A79" s="6">
        <v>201</v>
      </c>
      <c r="B79" s="6" t="str">
        <f>VLOOKUP(A79,New_Tikina!$A$1:$B$88,2,FALSE)</f>
        <v>Bua</v>
      </c>
      <c r="E79" s="16" t="s">
        <v>29</v>
      </c>
      <c r="F79" s="6" t="s">
        <v>29</v>
      </c>
      <c r="G79" s="50">
        <v>5</v>
      </c>
      <c r="H79" s="50">
        <v>25</v>
      </c>
      <c r="I79" s="35" t="s">
        <v>371</v>
      </c>
    </row>
    <row r="80" spans="1:9">
      <c r="A80" s="6">
        <v>201</v>
      </c>
      <c r="B80" s="6" t="str">
        <f>VLOOKUP(A80,New_Tikina!$A$1:$B$88,2,FALSE)</f>
        <v>Bua</v>
      </c>
      <c r="E80" s="16" t="s">
        <v>395</v>
      </c>
      <c r="F80" s="6" t="s">
        <v>29</v>
      </c>
      <c r="G80" s="50">
        <v>5</v>
      </c>
      <c r="H80" s="50">
        <v>18</v>
      </c>
      <c r="I80" s="35" t="s">
        <v>371</v>
      </c>
    </row>
    <row r="81" spans="1:9">
      <c r="A81" s="6">
        <v>201</v>
      </c>
      <c r="B81" s="6" t="str">
        <f>VLOOKUP(A81,New_Tikina!$A$1:$B$88,2,FALSE)</f>
        <v>Bua</v>
      </c>
      <c r="E81" s="16" t="s">
        <v>394</v>
      </c>
      <c r="F81" s="6" t="s">
        <v>29</v>
      </c>
      <c r="G81" s="50">
        <v>4</v>
      </c>
      <c r="H81" s="50">
        <v>3</v>
      </c>
      <c r="I81" s="35" t="s">
        <v>371</v>
      </c>
    </row>
    <row r="82" spans="1:9">
      <c r="A82" s="6">
        <v>202</v>
      </c>
      <c r="B82" s="6" t="str">
        <f>VLOOKUP(A82,New_Tikina!$A$1:$B$88,2,FALSE)</f>
        <v>Vuya</v>
      </c>
      <c r="E82" s="16" t="s">
        <v>181</v>
      </c>
      <c r="F82" s="6" t="s">
        <v>29</v>
      </c>
      <c r="G82" s="50">
        <v>12</v>
      </c>
      <c r="H82" s="50">
        <v>48</v>
      </c>
      <c r="I82" s="35" t="s">
        <v>371</v>
      </c>
    </row>
    <row r="83" spans="1:9">
      <c r="A83" s="6">
        <v>202</v>
      </c>
      <c r="B83" s="6" t="str">
        <f>VLOOKUP(A83,New_Tikina!$A$1:$B$88,2,FALSE)</f>
        <v>Vuya</v>
      </c>
      <c r="E83" s="16" t="s">
        <v>120</v>
      </c>
      <c r="F83" s="6" t="s">
        <v>29</v>
      </c>
      <c r="G83" s="50">
        <v>82</v>
      </c>
      <c r="H83" s="50">
        <v>111</v>
      </c>
      <c r="I83" s="35" t="s">
        <v>371</v>
      </c>
    </row>
    <row r="84" spans="1:9">
      <c r="A84" s="6">
        <v>202</v>
      </c>
      <c r="B84" s="6" t="str">
        <f>VLOOKUP(A84,New_Tikina!$A$1:$B$88,2,FALSE)</f>
        <v>Vuya</v>
      </c>
      <c r="E84" s="16" t="s">
        <v>73</v>
      </c>
      <c r="F84" s="6" t="s">
        <v>29</v>
      </c>
      <c r="G84" s="50">
        <v>68</v>
      </c>
      <c r="H84" s="50">
        <v>168</v>
      </c>
      <c r="I84" s="35" t="s">
        <v>371</v>
      </c>
    </row>
    <row r="85" spans="1:9">
      <c r="A85" s="6">
        <v>203</v>
      </c>
      <c r="B85" s="6" t="str">
        <f>VLOOKUP(A85,New_Tikina!$A$1:$B$88,2,FALSE)</f>
        <v>Wainunu</v>
      </c>
      <c r="E85" s="16" t="s">
        <v>94</v>
      </c>
      <c r="F85" s="6" t="s">
        <v>29</v>
      </c>
      <c r="G85" s="50">
        <v>64</v>
      </c>
      <c r="H85" s="50">
        <v>187</v>
      </c>
      <c r="I85" s="35" t="s">
        <v>371</v>
      </c>
    </row>
    <row r="86" spans="1:9">
      <c r="A86" s="6">
        <v>203</v>
      </c>
      <c r="B86" s="6" t="str">
        <f>VLOOKUP(A86,New_Tikina!$A$1:$B$88,2,FALSE)</f>
        <v>Wainunu</v>
      </c>
      <c r="E86" s="16" t="s">
        <v>393</v>
      </c>
      <c r="F86" s="6" t="s">
        <v>29</v>
      </c>
      <c r="G86" s="50">
        <v>25</v>
      </c>
      <c r="H86" s="50">
        <v>96</v>
      </c>
      <c r="I86" s="35" t="s">
        <v>371</v>
      </c>
    </row>
    <row r="87" spans="1:9">
      <c r="A87" s="6">
        <v>203</v>
      </c>
      <c r="B87" s="6" t="str">
        <f>VLOOKUP(A87,New_Tikina!$A$1:$B$88,2,FALSE)</f>
        <v>Wainunu</v>
      </c>
      <c r="E87" s="16" t="s">
        <v>74</v>
      </c>
      <c r="F87" s="6" t="s">
        <v>29</v>
      </c>
      <c r="G87" s="50">
        <v>39</v>
      </c>
      <c r="H87" s="50">
        <v>91</v>
      </c>
      <c r="I87" s="35" t="s">
        <v>371</v>
      </c>
    </row>
    <row r="88" spans="1:9">
      <c r="A88" s="6">
        <v>301</v>
      </c>
      <c r="B88" s="6" t="str">
        <f>VLOOKUP(A88,New_Tikina!$A$1:$B$88,2,FALSE)</f>
        <v>Cakaudrove</v>
      </c>
      <c r="E88" s="16" t="s">
        <v>392</v>
      </c>
      <c r="F88" s="6" t="s">
        <v>30</v>
      </c>
      <c r="G88" s="50">
        <v>51</v>
      </c>
      <c r="H88" s="50">
        <v>227</v>
      </c>
      <c r="I88" s="35" t="s">
        <v>371</v>
      </c>
    </row>
    <row r="89" spans="1:9">
      <c r="A89" s="6">
        <v>301</v>
      </c>
      <c r="B89" s="6" t="str">
        <f>VLOOKUP(A89,New_Tikina!$A$1:$B$88,2,FALSE)</f>
        <v>Cakaudrove</v>
      </c>
      <c r="C89" s="37" t="s">
        <v>391</v>
      </c>
      <c r="D89" s="38" t="s">
        <v>679</v>
      </c>
      <c r="E89" s="16" t="s">
        <v>382</v>
      </c>
      <c r="F89" s="6" t="s">
        <v>30</v>
      </c>
      <c r="G89" s="44">
        <v>112</v>
      </c>
      <c r="H89" s="39">
        <v>393</v>
      </c>
      <c r="I89" s="35" t="s">
        <v>371</v>
      </c>
    </row>
    <row r="90" spans="1:9">
      <c r="A90" s="6">
        <v>301</v>
      </c>
      <c r="B90" s="6" t="str">
        <f>VLOOKUP(A90,New_Tikina!$A$1:$B$88,2,FALSE)</f>
        <v>Cakaudrove</v>
      </c>
      <c r="C90" s="37" t="s">
        <v>390</v>
      </c>
      <c r="D90" s="38" t="s">
        <v>680</v>
      </c>
      <c r="E90" s="16" t="s">
        <v>382</v>
      </c>
      <c r="F90" s="6" t="s">
        <v>30</v>
      </c>
      <c r="G90" s="44">
        <v>39</v>
      </c>
      <c r="H90" s="44">
        <v>8</v>
      </c>
      <c r="I90" s="35" t="s">
        <v>371</v>
      </c>
    </row>
    <row r="91" spans="1:9">
      <c r="A91" s="6">
        <v>301</v>
      </c>
      <c r="B91" s="6" t="str">
        <f>VLOOKUP(A91,New_Tikina!$A$1:$B$88,2,FALSE)</f>
        <v>Cakaudrove</v>
      </c>
      <c r="C91" s="37" t="s">
        <v>389</v>
      </c>
      <c r="D91" s="38" t="s">
        <v>681</v>
      </c>
      <c r="E91" s="16" t="s">
        <v>382</v>
      </c>
      <c r="F91" s="6" t="s">
        <v>30</v>
      </c>
      <c r="G91" s="44">
        <v>34</v>
      </c>
      <c r="H91" s="44">
        <v>7</v>
      </c>
      <c r="I91" s="35" t="s">
        <v>371</v>
      </c>
    </row>
    <row r="92" spans="1:9">
      <c r="A92" s="6">
        <v>301</v>
      </c>
      <c r="B92" s="6" t="str">
        <f>VLOOKUP(A92,New_Tikina!$A$1:$B$88,2,FALSE)</f>
        <v>Cakaudrove</v>
      </c>
      <c r="C92" s="37" t="s">
        <v>388</v>
      </c>
      <c r="D92" s="38" t="s">
        <v>682</v>
      </c>
      <c r="E92" s="16" t="s">
        <v>382</v>
      </c>
      <c r="F92" s="6" t="s">
        <v>30</v>
      </c>
      <c r="G92" s="44">
        <v>38</v>
      </c>
      <c r="H92" s="44">
        <v>0</v>
      </c>
      <c r="I92" s="35" t="s">
        <v>371</v>
      </c>
    </row>
    <row r="93" spans="1:9">
      <c r="A93" s="6">
        <v>301</v>
      </c>
      <c r="B93" s="6" t="str">
        <f>VLOOKUP(A93,New_Tikina!$A$1:$B$88,2,FALSE)</f>
        <v>Cakaudrove</v>
      </c>
      <c r="C93" s="37" t="s">
        <v>387</v>
      </c>
      <c r="D93" s="38" t="s">
        <v>683</v>
      </c>
      <c r="E93" s="16" t="s">
        <v>382</v>
      </c>
      <c r="F93" s="6" t="s">
        <v>30</v>
      </c>
      <c r="G93" s="44">
        <v>488</v>
      </c>
      <c r="H93" s="39">
        <v>229</v>
      </c>
      <c r="I93" s="35" t="s">
        <v>371</v>
      </c>
    </row>
    <row r="94" spans="1:9">
      <c r="A94" s="6">
        <v>302</v>
      </c>
      <c r="B94" s="6" t="str">
        <f>VLOOKUP(A94,New_Tikina!$A$1:$B$88,2,FALSE)</f>
        <v>Nasavusavu</v>
      </c>
      <c r="E94" s="16" t="s">
        <v>75</v>
      </c>
      <c r="F94" s="6" t="s">
        <v>30</v>
      </c>
      <c r="G94" s="50">
        <v>227</v>
      </c>
      <c r="H94" s="50">
        <v>892</v>
      </c>
      <c r="I94" s="35" t="s">
        <v>371</v>
      </c>
    </row>
    <row r="95" spans="1:9">
      <c r="A95" s="6">
        <v>302</v>
      </c>
      <c r="B95" s="6" t="str">
        <f>VLOOKUP(A95,New_Tikina!$A$1:$B$88,2,FALSE)</f>
        <v>Nasavusavu</v>
      </c>
      <c r="E95" s="16" t="s">
        <v>187</v>
      </c>
      <c r="F95" s="6" t="s">
        <v>30</v>
      </c>
      <c r="G95" s="50">
        <v>38</v>
      </c>
      <c r="H95" s="50">
        <v>122</v>
      </c>
      <c r="I95" s="35" t="s">
        <v>371</v>
      </c>
    </row>
    <row r="96" spans="1:9">
      <c r="A96" s="6">
        <v>302</v>
      </c>
      <c r="B96" s="6" t="str">
        <f>VLOOKUP(A96,New_Tikina!$A$1:$B$88,2,FALSE)</f>
        <v>Nasavusavu</v>
      </c>
      <c r="E96" s="16" t="s">
        <v>188</v>
      </c>
      <c r="F96" s="6" t="s">
        <v>30</v>
      </c>
      <c r="G96" s="50">
        <v>83</v>
      </c>
      <c r="H96" s="50">
        <v>190</v>
      </c>
      <c r="I96" s="35" t="s">
        <v>371</v>
      </c>
    </row>
    <row r="97" spans="1:9">
      <c r="A97" s="6">
        <v>303</v>
      </c>
      <c r="B97" s="6" t="str">
        <f>VLOOKUP(A97,New_Tikina!$A$1:$B$88,2,FALSE)</f>
        <v>Rabi</v>
      </c>
      <c r="E97" s="16" t="s">
        <v>386</v>
      </c>
      <c r="F97" s="6" t="s">
        <v>30</v>
      </c>
      <c r="G97" s="50">
        <v>3</v>
      </c>
      <c r="H97" s="50">
        <v>27</v>
      </c>
      <c r="I97" s="35" t="s">
        <v>371</v>
      </c>
    </row>
    <row r="98" spans="1:9">
      <c r="A98" s="6">
        <v>303</v>
      </c>
      <c r="B98" s="6" t="str">
        <f>VLOOKUP(A98,New_Tikina!$A$1:$B$88,2,FALSE)</f>
        <v>Rabi</v>
      </c>
      <c r="E98" s="16" t="s">
        <v>76</v>
      </c>
      <c r="F98" s="6" t="s">
        <v>30</v>
      </c>
      <c r="G98" s="50">
        <v>23</v>
      </c>
      <c r="H98" s="50">
        <v>78</v>
      </c>
      <c r="I98" s="35" t="s">
        <v>371</v>
      </c>
    </row>
    <row r="99" spans="1:9">
      <c r="A99" s="6">
        <v>305</v>
      </c>
      <c r="B99" s="6" t="str">
        <f>VLOOKUP(A99,New_Tikina!$A$1:$B$88,2,FALSE)</f>
        <v>Tunuloa</v>
      </c>
      <c r="E99" s="16" t="s">
        <v>186</v>
      </c>
      <c r="F99" s="6" t="s">
        <v>30</v>
      </c>
      <c r="G99" s="50">
        <v>5</v>
      </c>
      <c r="H99" s="50">
        <v>25</v>
      </c>
      <c r="I99" s="35" t="s">
        <v>371</v>
      </c>
    </row>
    <row r="100" spans="1:9">
      <c r="A100" s="6">
        <v>305</v>
      </c>
      <c r="B100" s="6" t="str">
        <f>VLOOKUP(A100,New_Tikina!$A$1:$B$88,2,FALSE)</f>
        <v>Tunuloa</v>
      </c>
      <c r="E100" s="16" t="s">
        <v>78</v>
      </c>
      <c r="F100" s="6" t="s">
        <v>30</v>
      </c>
      <c r="G100" s="50">
        <v>6</v>
      </c>
      <c r="H100" s="50">
        <v>21</v>
      </c>
      <c r="I100" s="35" t="s">
        <v>371</v>
      </c>
    </row>
    <row r="101" spans="1:9">
      <c r="A101" s="6">
        <v>306</v>
      </c>
      <c r="B101" s="6" t="str">
        <f>VLOOKUP(A101,New_Tikina!$A$1:$B$88,2,FALSE)</f>
        <v>Vaturova</v>
      </c>
      <c r="E101" s="16" t="s">
        <v>385</v>
      </c>
      <c r="F101" s="6" t="s">
        <v>30</v>
      </c>
      <c r="G101" s="50">
        <v>1</v>
      </c>
      <c r="H101" s="50">
        <v>19</v>
      </c>
      <c r="I101" s="35" t="s">
        <v>371</v>
      </c>
    </row>
    <row r="102" spans="1:9">
      <c r="A102" s="6">
        <v>306</v>
      </c>
      <c r="B102" s="6" t="str">
        <f>VLOOKUP(A102,New_Tikina!$A$1:$B$88,2,FALSE)</f>
        <v>Vaturova</v>
      </c>
      <c r="E102" s="16" t="s">
        <v>79</v>
      </c>
      <c r="F102" s="6" t="s">
        <v>30</v>
      </c>
      <c r="G102" s="50">
        <v>2</v>
      </c>
      <c r="H102" s="50">
        <v>19</v>
      </c>
      <c r="I102" s="35" t="s">
        <v>371</v>
      </c>
    </row>
    <row r="103" spans="1:9">
      <c r="A103" s="6">
        <v>308</v>
      </c>
      <c r="B103" s="6" t="str">
        <f>VLOOKUP(A103,New_Tikina!$A$1:$B$88,2,FALSE)</f>
        <v>Wainikeli</v>
      </c>
      <c r="C103" s="37" t="s">
        <v>384</v>
      </c>
      <c r="D103" s="38" t="s">
        <v>684</v>
      </c>
      <c r="E103" s="16" t="s">
        <v>382</v>
      </c>
      <c r="F103" s="6" t="s">
        <v>30</v>
      </c>
      <c r="G103" s="44">
        <v>23</v>
      </c>
      <c r="H103" s="39">
        <v>20</v>
      </c>
      <c r="I103" s="35" t="s">
        <v>371</v>
      </c>
    </row>
    <row r="104" spans="1:9">
      <c r="A104" s="6">
        <v>308</v>
      </c>
      <c r="B104" s="6" t="str">
        <f>VLOOKUP(A104,New_Tikina!$A$1:$B$88,2,FALSE)</f>
        <v>Wainikeli</v>
      </c>
      <c r="C104" s="37" t="s">
        <v>383</v>
      </c>
      <c r="D104" s="38" t="s">
        <v>685</v>
      </c>
      <c r="E104" s="16" t="s">
        <v>382</v>
      </c>
      <c r="F104" s="6" t="s">
        <v>30</v>
      </c>
      <c r="G104" s="44">
        <v>99</v>
      </c>
      <c r="H104" s="39">
        <v>195</v>
      </c>
      <c r="I104" s="35" t="s">
        <v>371</v>
      </c>
    </row>
    <row r="105" spans="1:9">
      <c r="A105" s="6">
        <v>703</v>
      </c>
      <c r="B105" s="6" t="str">
        <f>VLOOKUP(A105,New_Tikina!$A$1:$B$88,2,FALSE)</f>
        <v>Labasa</v>
      </c>
      <c r="E105" s="16" t="s">
        <v>80</v>
      </c>
      <c r="F105" s="6" t="s">
        <v>30</v>
      </c>
      <c r="G105" s="50">
        <v>49</v>
      </c>
      <c r="H105" s="50">
        <v>250</v>
      </c>
      <c r="I105" s="35" t="s">
        <v>371</v>
      </c>
    </row>
    <row r="106" spans="1:9">
      <c r="A106" s="6">
        <v>101</v>
      </c>
      <c r="B106" s="6" t="str">
        <f>VLOOKUP(A106,New_Tikina!$A$1:$B$88,2,FALSE)</f>
        <v>Ba</v>
      </c>
      <c r="C106" s="6" t="s">
        <v>536</v>
      </c>
      <c r="D106" s="6" t="s">
        <v>536</v>
      </c>
      <c r="E106" s="16" t="s">
        <v>33</v>
      </c>
      <c r="F106" s="6" t="s">
        <v>33</v>
      </c>
      <c r="G106" s="43">
        <v>2</v>
      </c>
      <c r="H106" s="43">
        <v>6</v>
      </c>
      <c r="I106" s="35" t="s">
        <v>249</v>
      </c>
    </row>
    <row r="107" spans="1:9">
      <c r="A107" s="6">
        <v>101</v>
      </c>
      <c r="B107" s="6" t="str">
        <f>VLOOKUP(A107,New_Tikina!$A$1:$B$88,2,FALSE)</f>
        <v>Ba</v>
      </c>
      <c r="C107" s="6" t="s">
        <v>535</v>
      </c>
      <c r="D107" s="6" t="s">
        <v>535</v>
      </c>
      <c r="E107" s="16" t="s">
        <v>33</v>
      </c>
      <c r="F107" s="6" t="s">
        <v>33</v>
      </c>
      <c r="G107" s="43">
        <v>13</v>
      </c>
      <c r="H107" s="43">
        <v>27</v>
      </c>
      <c r="I107" s="35" t="s">
        <v>249</v>
      </c>
    </row>
    <row r="108" spans="1:9">
      <c r="A108" s="6">
        <v>101</v>
      </c>
      <c r="B108" s="6" t="str">
        <f>VLOOKUP(A108,New_Tikina!$A$1:$B$88,2,FALSE)</f>
        <v>Ba</v>
      </c>
      <c r="C108" s="6" t="s">
        <v>198</v>
      </c>
      <c r="D108" s="6" t="s">
        <v>198</v>
      </c>
      <c r="E108" s="16" t="s">
        <v>33</v>
      </c>
      <c r="F108" s="6" t="s">
        <v>33</v>
      </c>
      <c r="G108" s="43">
        <v>10</v>
      </c>
      <c r="H108" s="43">
        <v>43</v>
      </c>
      <c r="I108" s="35" t="s">
        <v>249</v>
      </c>
    </row>
    <row r="109" spans="1:9">
      <c r="A109" s="6">
        <v>101</v>
      </c>
      <c r="B109" s="6" t="str">
        <f>VLOOKUP(A109,New_Tikina!$A$1:$B$88,2,FALSE)</f>
        <v>Ba</v>
      </c>
      <c r="C109" s="6" t="s">
        <v>534</v>
      </c>
      <c r="D109" s="6" t="s">
        <v>534</v>
      </c>
      <c r="E109" s="16" t="s">
        <v>33</v>
      </c>
      <c r="F109" s="6" t="s">
        <v>33</v>
      </c>
      <c r="G109" s="43">
        <v>4</v>
      </c>
      <c r="H109" s="43">
        <v>2</v>
      </c>
      <c r="I109" s="35" t="s">
        <v>249</v>
      </c>
    </row>
    <row r="110" spans="1:9">
      <c r="A110" s="6">
        <v>101</v>
      </c>
      <c r="B110" s="6" t="str">
        <f>VLOOKUP(A110,New_Tikina!$A$1:$B$88,2,FALSE)</f>
        <v>Ba</v>
      </c>
      <c r="C110" s="6" t="s">
        <v>533</v>
      </c>
      <c r="D110" s="6" t="s">
        <v>533</v>
      </c>
      <c r="E110" s="16" t="s">
        <v>33</v>
      </c>
      <c r="F110" s="6" t="s">
        <v>33</v>
      </c>
      <c r="G110" s="43">
        <v>0</v>
      </c>
      <c r="H110" s="43">
        <v>2</v>
      </c>
      <c r="I110" s="35" t="s">
        <v>249</v>
      </c>
    </row>
    <row r="111" spans="1:9">
      <c r="A111" s="6">
        <v>101</v>
      </c>
      <c r="B111" s="6" t="str">
        <f>VLOOKUP(A111,New_Tikina!$A$1:$B$88,2,FALSE)</f>
        <v>Ba</v>
      </c>
      <c r="C111" s="6" t="s">
        <v>532</v>
      </c>
      <c r="D111" s="6" t="s">
        <v>532</v>
      </c>
      <c r="E111" s="16" t="s">
        <v>33</v>
      </c>
      <c r="F111" s="6" t="s">
        <v>33</v>
      </c>
      <c r="G111" s="43">
        <v>10</v>
      </c>
      <c r="H111" s="43">
        <v>18</v>
      </c>
      <c r="I111" s="35" t="s">
        <v>249</v>
      </c>
    </row>
    <row r="112" spans="1:9">
      <c r="A112" s="6">
        <v>101</v>
      </c>
      <c r="B112" s="6" t="str">
        <f>VLOOKUP(A112,New_Tikina!$A$1:$B$88,2,FALSE)</f>
        <v>Ba</v>
      </c>
      <c r="C112" s="6" t="s">
        <v>531</v>
      </c>
      <c r="D112" s="6" t="s">
        <v>531</v>
      </c>
      <c r="E112" s="16" t="s">
        <v>33</v>
      </c>
      <c r="F112" s="6" t="s">
        <v>33</v>
      </c>
      <c r="G112" s="43">
        <v>1</v>
      </c>
      <c r="H112" s="43">
        <v>29</v>
      </c>
      <c r="I112" s="35" t="s">
        <v>249</v>
      </c>
    </row>
    <row r="113" spans="1:9">
      <c r="A113" s="6">
        <v>101</v>
      </c>
      <c r="B113" s="6" t="str">
        <f>VLOOKUP(A113,New_Tikina!$A$1:$B$88,2,FALSE)</f>
        <v>Ba</v>
      </c>
      <c r="C113" s="6" t="s">
        <v>530</v>
      </c>
      <c r="D113" s="6" t="s">
        <v>530</v>
      </c>
      <c r="E113" s="16" t="s">
        <v>33</v>
      </c>
      <c r="F113" s="6" t="s">
        <v>33</v>
      </c>
      <c r="G113" s="43">
        <v>5</v>
      </c>
      <c r="H113" s="43">
        <v>12</v>
      </c>
      <c r="I113" s="35" t="s">
        <v>249</v>
      </c>
    </row>
    <row r="114" spans="1:9">
      <c r="A114" s="6">
        <v>101</v>
      </c>
      <c r="B114" s="6" t="str">
        <f>VLOOKUP(A114,New_Tikina!$A$1:$B$88,2,FALSE)</f>
        <v>Ba</v>
      </c>
      <c r="C114" s="6" t="s">
        <v>199</v>
      </c>
      <c r="D114" s="6" t="s">
        <v>199</v>
      </c>
      <c r="E114" s="16" t="s">
        <v>33</v>
      </c>
      <c r="F114" s="6" t="s">
        <v>33</v>
      </c>
      <c r="G114" s="43">
        <v>1</v>
      </c>
      <c r="H114" s="43">
        <v>1</v>
      </c>
      <c r="I114" s="35" t="s">
        <v>249</v>
      </c>
    </row>
    <row r="115" spans="1:9">
      <c r="A115" s="6">
        <v>101</v>
      </c>
      <c r="B115" s="6" t="str">
        <f>VLOOKUP(A115,New_Tikina!$A$1:$B$88,2,FALSE)</f>
        <v>Ba</v>
      </c>
      <c r="C115" s="6" t="s">
        <v>529</v>
      </c>
      <c r="D115" s="6" t="s">
        <v>529</v>
      </c>
      <c r="E115" s="16" t="s">
        <v>33</v>
      </c>
      <c r="F115" s="6" t="s">
        <v>33</v>
      </c>
      <c r="G115" s="43">
        <v>17</v>
      </c>
      <c r="H115" s="43">
        <v>91</v>
      </c>
      <c r="I115" s="35" t="s">
        <v>249</v>
      </c>
    </row>
    <row r="116" spans="1:9">
      <c r="A116" s="6">
        <v>101</v>
      </c>
      <c r="B116" s="6" t="str">
        <f>VLOOKUP(A116,New_Tikina!$A$1:$B$88,2,FALSE)</f>
        <v>Ba</v>
      </c>
      <c r="C116" s="6" t="s">
        <v>528</v>
      </c>
      <c r="D116" s="6" t="s">
        <v>528</v>
      </c>
      <c r="E116" s="16" t="s">
        <v>33</v>
      </c>
      <c r="F116" s="6" t="s">
        <v>33</v>
      </c>
      <c r="G116" s="43">
        <v>0</v>
      </c>
      <c r="H116" s="43">
        <v>2</v>
      </c>
      <c r="I116" s="35" t="s">
        <v>249</v>
      </c>
    </row>
    <row r="117" spans="1:9">
      <c r="A117" s="6">
        <v>101</v>
      </c>
      <c r="B117" s="6" t="str">
        <f>VLOOKUP(A117,New_Tikina!$A$1:$B$88,2,FALSE)</f>
        <v>Ba</v>
      </c>
      <c r="C117" s="6" t="s">
        <v>527</v>
      </c>
      <c r="D117" s="6" t="s">
        <v>527</v>
      </c>
      <c r="E117" s="16" t="s">
        <v>33</v>
      </c>
      <c r="F117" s="6" t="s">
        <v>33</v>
      </c>
      <c r="G117" s="43">
        <v>3</v>
      </c>
      <c r="H117" s="43">
        <v>17</v>
      </c>
      <c r="I117" s="35" t="s">
        <v>249</v>
      </c>
    </row>
    <row r="118" spans="1:9">
      <c r="A118" s="6">
        <v>101</v>
      </c>
      <c r="B118" s="6" t="str">
        <f>VLOOKUP(A118,New_Tikina!$A$1:$B$88,2,FALSE)</f>
        <v>Ba</v>
      </c>
      <c r="C118" s="6" t="s">
        <v>526</v>
      </c>
      <c r="D118" s="6" t="s">
        <v>526</v>
      </c>
      <c r="E118" s="16" t="s">
        <v>33</v>
      </c>
      <c r="F118" s="6" t="s">
        <v>33</v>
      </c>
      <c r="G118" s="43">
        <v>42</v>
      </c>
      <c r="H118" s="43">
        <v>66</v>
      </c>
      <c r="I118" s="35" t="s">
        <v>249</v>
      </c>
    </row>
    <row r="119" spans="1:9">
      <c r="A119" s="6">
        <v>101</v>
      </c>
      <c r="B119" s="6" t="str">
        <f>VLOOKUP(A119,New_Tikina!$A$1:$B$88,2,FALSE)</f>
        <v>Ba</v>
      </c>
      <c r="C119" s="6" t="s">
        <v>525</v>
      </c>
      <c r="D119" s="6" t="s">
        <v>525</v>
      </c>
      <c r="E119" s="16" t="s">
        <v>33</v>
      </c>
      <c r="F119" s="6" t="s">
        <v>33</v>
      </c>
      <c r="G119" s="43">
        <v>16</v>
      </c>
      <c r="H119" s="43">
        <v>86</v>
      </c>
      <c r="I119" s="35" t="s">
        <v>249</v>
      </c>
    </row>
    <row r="120" spans="1:9">
      <c r="A120" s="6">
        <v>101</v>
      </c>
      <c r="B120" s="6" t="str">
        <f>VLOOKUP(A120,New_Tikina!$A$1:$B$88,2,FALSE)</f>
        <v>Ba</v>
      </c>
      <c r="C120" s="6" t="s">
        <v>524</v>
      </c>
      <c r="D120" s="6" t="s">
        <v>524</v>
      </c>
      <c r="E120" s="16" t="s">
        <v>33</v>
      </c>
      <c r="F120" s="6" t="s">
        <v>33</v>
      </c>
      <c r="G120" s="43">
        <v>12</v>
      </c>
      <c r="H120" s="43">
        <v>70</v>
      </c>
      <c r="I120" s="35" t="s">
        <v>249</v>
      </c>
    </row>
    <row r="121" spans="1:9">
      <c r="A121" s="6">
        <v>101</v>
      </c>
      <c r="B121" s="6" t="str">
        <f>VLOOKUP(A121,New_Tikina!$A$1:$B$88,2,FALSE)</f>
        <v>Ba</v>
      </c>
      <c r="C121" s="6" t="s">
        <v>523</v>
      </c>
      <c r="D121" s="6" t="s">
        <v>523</v>
      </c>
      <c r="E121" s="16" t="s">
        <v>33</v>
      </c>
      <c r="F121" s="6" t="s">
        <v>33</v>
      </c>
      <c r="G121" s="43">
        <v>15</v>
      </c>
      <c r="H121" s="43">
        <v>36</v>
      </c>
      <c r="I121" s="35" t="s">
        <v>249</v>
      </c>
    </row>
    <row r="122" spans="1:9">
      <c r="A122" s="6">
        <v>101</v>
      </c>
      <c r="B122" s="6" t="str">
        <f>VLOOKUP(A122,New_Tikina!$A$1:$B$88,2,FALSE)</f>
        <v>Ba</v>
      </c>
      <c r="C122" s="6" t="s">
        <v>522</v>
      </c>
      <c r="D122" s="6" t="s">
        <v>522</v>
      </c>
      <c r="E122" s="16" t="s">
        <v>33</v>
      </c>
      <c r="F122" s="6" t="s">
        <v>33</v>
      </c>
      <c r="G122" s="43">
        <v>10</v>
      </c>
      <c r="H122" s="43">
        <v>36</v>
      </c>
      <c r="I122" s="35" t="s">
        <v>249</v>
      </c>
    </row>
    <row r="123" spans="1:9">
      <c r="A123" s="6">
        <v>101</v>
      </c>
      <c r="B123" s="6" t="str">
        <f>VLOOKUP(A123,New_Tikina!$A$1:$B$88,2,FALSE)</f>
        <v>Ba</v>
      </c>
      <c r="C123" s="6" t="s">
        <v>203</v>
      </c>
      <c r="D123" s="6" t="s">
        <v>203</v>
      </c>
      <c r="E123" s="16" t="s">
        <v>33</v>
      </c>
      <c r="F123" s="6" t="s">
        <v>33</v>
      </c>
      <c r="G123" s="43">
        <v>8</v>
      </c>
      <c r="H123" s="43">
        <v>17</v>
      </c>
      <c r="I123" s="35" t="s">
        <v>249</v>
      </c>
    </row>
    <row r="124" spans="1:9">
      <c r="A124" s="6">
        <v>101</v>
      </c>
      <c r="B124" s="6" t="str">
        <f>VLOOKUP(A124,New_Tikina!$A$1:$B$88,2,FALSE)</f>
        <v>Ba</v>
      </c>
      <c r="C124" s="6" t="s">
        <v>204</v>
      </c>
      <c r="D124" s="6" t="s">
        <v>204</v>
      </c>
      <c r="E124" s="16" t="s">
        <v>33</v>
      </c>
      <c r="F124" s="6" t="s">
        <v>33</v>
      </c>
      <c r="G124" s="43">
        <v>36</v>
      </c>
      <c r="H124" s="43">
        <v>125</v>
      </c>
      <c r="I124" s="35" t="s">
        <v>249</v>
      </c>
    </row>
    <row r="125" spans="1:9">
      <c r="A125" s="6">
        <v>101</v>
      </c>
      <c r="B125" s="6" t="str">
        <f>VLOOKUP(A125,New_Tikina!$A$1:$B$88,2,FALSE)</f>
        <v>Ba</v>
      </c>
      <c r="C125" s="6" t="s">
        <v>521</v>
      </c>
      <c r="D125" s="6" t="s">
        <v>521</v>
      </c>
      <c r="E125" s="16" t="s">
        <v>33</v>
      </c>
      <c r="F125" s="6" t="s">
        <v>33</v>
      </c>
      <c r="G125" s="43">
        <v>4</v>
      </c>
      <c r="H125" s="43">
        <v>21</v>
      </c>
      <c r="I125" s="35" t="s">
        <v>249</v>
      </c>
    </row>
    <row r="126" spans="1:9">
      <c r="A126" s="6">
        <v>101</v>
      </c>
      <c r="B126" s="6" t="str">
        <f>VLOOKUP(A126,New_Tikina!$A$1:$B$88,2,FALSE)</f>
        <v>Ba</v>
      </c>
      <c r="C126" s="6" t="s">
        <v>520</v>
      </c>
      <c r="D126" s="6" t="s">
        <v>520</v>
      </c>
      <c r="E126" s="16" t="s">
        <v>33</v>
      </c>
      <c r="F126" s="6" t="s">
        <v>33</v>
      </c>
      <c r="G126" s="43">
        <v>2</v>
      </c>
      <c r="H126" s="43">
        <v>0</v>
      </c>
      <c r="I126" s="35" t="s">
        <v>249</v>
      </c>
    </row>
    <row r="127" spans="1:9">
      <c r="A127" s="6">
        <v>101</v>
      </c>
      <c r="B127" s="6" t="str">
        <f>VLOOKUP(A127,New_Tikina!$A$1:$B$88,2,FALSE)</f>
        <v>Ba</v>
      </c>
      <c r="C127" s="6" t="s">
        <v>519</v>
      </c>
      <c r="D127" s="6" t="s">
        <v>519</v>
      </c>
      <c r="E127" s="16" t="s">
        <v>33</v>
      </c>
      <c r="F127" s="6" t="s">
        <v>33</v>
      </c>
      <c r="G127" s="43">
        <v>16</v>
      </c>
      <c r="H127" s="43">
        <v>15</v>
      </c>
      <c r="I127" s="35" t="s">
        <v>249</v>
      </c>
    </row>
    <row r="128" spans="1:9">
      <c r="A128" s="6">
        <v>101</v>
      </c>
      <c r="B128" s="6" t="str">
        <f>VLOOKUP(A128,New_Tikina!$A$1:$B$88,2,FALSE)</f>
        <v>Ba</v>
      </c>
      <c r="C128" s="6" t="s">
        <v>518</v>
      </c>
      <c r="D128" s="6" t="s">
        <v>518</v>
      </c>
      <c r="E128" s="16" t="s">
        <v>33</v>
      </c>
      <c r="F128" s="6" t="s">
        <v>33</v>
      </c>
      <c r="G128" s="43">
        <v>11</v>
      </c>
      <c r="H128" s="43">
        <v>47</v>
      </c>
      <c r="I128" s="35" t="s">
        <v>249</v>
      </c>
    </row>
    <row r="129" spans="1:9">
      <c r="A129" s="6">
        <v>101</v>
      </c>
      <c r="B129" s="6" t="str">
        <f>VLOOKUP(A129,New_Tikina!$A$1:$B$88,2,FALSE)</f>
        <v>Ba</v>
      </c>
      <c r="C129" s="6" t="s">
        <v>517</v>
      </c>
      <c r="D129" s="6" t="s">
        <v>517</v>
      </c>
      <c r="E129" s="16" t="s">
        <v>33</v>
      </c>
      <c r="F129" s="6" t="s">
        <v>33</v>
      </c>
      <c r="G129" s="43">
        <v>3</v>
      </c>
      <c r="H129" s="43">
        <v>5</v>
      </c>
      <c r="I129" s="35" t="s">
        <v>249</v>
      </c>
    </row>
    <row r="130" spans="1:9">
      <c r="A130" s="6">
        <v>101</v>
      </c>
      <c r="B130" s="6" t="str">
        <f>VLOOKUP(A130,New_Tikina!$A$1:$B$88,2,FALSE)</f>
        <v>Ba</v>
      </c>
      <c r="C130" s="6" t="s">
        <v>147</v>
      </c>
      <c r="D130" s="6" t="s">
        <v>147</v>
      </c>
      <c r="E130" s="16" t="s">
        <v>33</v>
      </c>
      <c r="F130" s="6" t="s">
        <v>33</v>
      </c>
      <c r="G130" s="43">
        <v>2</v>
      </c>
      <c r="H130" s="43">
        <v>4</v>
      </c>
      <c r="I130" s="35" t="s">
        <v>249</v>
      </c>
    </row>
    <row r="131" spans="1:9">
      <c r="A131" s="6">
        <v>101</v>
      </c>
      <c r="B131" s="6" t="str">
        <f>VLOOKUP(A131,New_Tikina!$A$1:$B$88,2,FALSE)</f>
        <v>Ba</v>
      </c>
      <c r="C131" s="6" t="s">
        <v>516</v>
      </c>
      <c r="D131" s="6" t="s">
        <v>516</v>
      </c>
      <c r="E131" s="16" t="s">
        <v>33</v>
      </c>
      <c r="F131" s="6" t="s">
        <v>33</v>
      </c>
      <c r="G131" s="43">
        <v>1</v>
      </c>
      <c r="H131" s="43">
        <v>15</v>
      </c>
      <c r="I131" s="35" t="s">
        <v>249</v>
      </c>
    </row>
    <row r="132" spans="1:9">
      <c r="A132" s="6">
        <v>101</v>
      </c>
      <c r="B132" s="6" t="str">
        <f>VLOOKUP(A132,New_Tikina!$A$1:$B$88,2,FALSE)</f>
        <v>Ba</v>
      </c>
      <c r="C132" s="6" t="s">
        <v>515</v>
      </c>
      <c r="D132" s="6" t="s">
        <v>515</v>
      </c>
      <c r="E132" s="16" t="s">
        <v>33</v>
      </c>
      <c r="F132" s="6" t="s">
        <v>33</v>
      </c>
      <c r="G132" s="43">
        <v>18</v>
      </c>
      <c r="H132" s="43">
        <v>8</v>
      </c>
      <c r="I132" s="35" t="s">
        <v>249</v>
      </c>
    </row>
    <row r="133" spans="1:9">
      <c r="A133" s="6">
        <v>101</v>
      </c>
      <c r="B133" s="6" t="str">
        <f>VLOOKUP(A133,New_Tikina!$A$1:$B$88,2,FALSE)</f>
        <v>Ba</v>
      </c>
      <c r="C133" s="6" t="s">
        <v>514</v>
      </c>
      <c r="D133" s="6" t="s">
        <v>514</v>
      </c>
      <c r="E133" s="16" t="s">
        <v>33</v>
      </c>
      <c r="F133" s="6" t="s">
        <v>33</v>
      </c>
      <c r="G133" s="43">
        <v>4</v>
      </c>
      <c r="H133" s="43">
        <v>14</v>
      </c>
      <c r="I133" s="35" t="s">
        <v>249</v>
      </c>
    </row>
    <row r="134" spans="1:9">
      <c r="A134" s="6">
        <v>101</v>
      </c>
      <c r="B134" s="6" t="str">
        <f>VLOOKUP(A134,New_Tikina!$A$1:$B$88,2,FALSE)</f>
        <v>Ba</v>
      </c>
      <c r="C134" s="6" t="s">
        <v>513</v>
      </c>
      <c r="D134" s="6" t="s">
        <v>513</v>
      </c>
      <c r="E134" s="16" t="s">
        <v>33</v>
      </c>
      <c r="F134" s="6" t="s">
        <v>33</v>
      </c>
      <c r="G134" s="43">
        <v>3</v>
      </c>
      <c r="H134" s="43">
        <v>2</v>
      </c>
      <c r="I134" s="35" t="s">
        <v>249</v>
      </c>
    </row>
    <row r="135" spans="1:9">
      <c r="A135" s="6">
        <v>101</v>
      </c>
      <c r="B135" s="6" t="str">
        <f>VLOOKUP(A135,New_Tikina!$A$1:$B$88,2,FALSE)</f>
        <v>Ba</v>
      </c>
      <c r="C135" s="6" t="s">
        <v>512</v>
      </c>
      <c r="D135" s="6" t="s">
        <v>512</v>
      </c>
      <c r="E135" s="16" t="s">
        <v>33</v>
      </c>
      <c r="F135" s="6" t="s">
        <v>33</v>
      </c>
      <c r="G135" s="43">
        <v>21</v>
      </c>
      <c r="H135" s="43">
        <v>25</v>
      </c>
      <c r="I135" s="35" t="s">
        <v>249</v>
      </c>
    </row>
    <row r="136" spans="1:9">
      <c r="A136" s="6">
        <v>101</v>
      </c>
      <c r="B136" s="6" t="str">
        <f>VLOOKUP(A136,New_Tikina!$A$1:$B$88,2,FALSE)</f>
        <v>Ba</v>
      </c>
      <c r="C136" s="6" t="s">
        <v>511</v>
      </c>
      <c r="D136" s="6" t="s">
        <v>511</v>
      </c>
      <c r="E136" s="16" t="s">
        <v>33</v>
      </c>
      <c r="F136" s="6" t="s">
        <v>33</v>
      </c>
      <c r="G136" s="43">
        <v>11</v>
      </c>
      <c r="H136" s="43">
        <v>27</v>
      </c>
      <c r="I136" s="35" t="s">
        <v>249</v>
      </c>
    </row>
    <row r="137" spans="1:9">
      <c r="A137" s="6">
        <v>101</v>
      </c>
      <c r="B137" s="6" t="str">
        <f>VLOOKUP(A137,New_Tikina!$A$1:$B$88,2,FALSE)</f>
        <v>Ba</v>
      </c>
      <c r="C137" s="6" t="s">
        <v>187</v>
      </c>
      <c r="D137" s="6" t="s">
        <v>187</v>
      </c>
      <c r="E137" s="16" t="s">
        <v>33</v>
      </c>
      <c r="F137" s="6" t="s">
        <v>33</v>
      </c>
      <c r="G137" s="43">
        <v>6</v>
      </c>
      <c r="H137" s="43">
        <v>27</v>
      </c>
      <c r="I137" s="35" t="s">
        <v>249</v>
      </c>
    </row>
    <row r="138" spans="1:9">
      <c r="A138" s="6">
        <v>101</v>
      </c>
      <c r="B138" s="6" t="str">
        <f>VLOOKUP(A138,New_Tikina!$A$1:$B$88,2,FALSE)</f>
        <v>Ba</v>
      </c>
      <c r="C138" s="6" t="s">
        <v>510</v>
      </c>
      <c r="D138" s="6" t="s">
        <v>510</v>
      </c>
      <c r="E138" s="16" t="s">
        <v>33</v>
      </c>
      <c r="F138" s="6" t="s">
        <v>33</v>
      </c>
      <c r="G138" s="43">
        <v>16</v>
      </c>
      <c r="H138" s="43">
        <v>67</v>
      </c>
      <c r="I138" s="35" t="s">
        <v>249</v>
      </c>
    </row>
    <row r="139" spans="1:9">
      <c r="A139" s="6">
        <v>101</v>
      </c>
      <c r="B139" s="6" t="str">
        <f>VLOOKUP(A139,New_Tikina!$A$1:$B$88,2,FALSE)</f>
        <v>Ba</v>
      </c>
      <c r="C139" s="6" t="s">
        <v>509</v>
      </c>
      <c r="D139" s="6" t="s">
        <v>509</v>
      </c>
      <c r="E139" s="16" t="s">
        <v>33</v>
      </c>
      <c r="F139" s="6" t="s">
        <v>33</v>
      </c>
      <c r="G139" s="43">
        <v>12</v>
      </c>
      <c r="H139" s="43">
        <v>82</v>
      </c>
      <c r="I139" s="35" t="s">
        <v>249</v>
      </c>
    </row>
    <row r="140" spans="1:9">
      <c r="A140" s="6">
        <v>101</v>
      </c>
      <c r="B140" s="6" t="str">
        <f>VLOOKUP(A140,New_Tikina!$A$1:$B$88,2,FALSE)</f>
        <v>Ba</v>
      </c>
      <c r="C140" s="6" t="s">
        <v>139</v>
      </c>
      <c r="D140" s="6" t="s">
        <v>139</v>
      </c>
      <c r="E140" s="16" t="s">
        <v>33</v>
      </c>
      <c r="F140" s="6" t="s">
        <v>33</v>
      </c>
      <c r="G140" s="43">
        <v>0</v>
      </c>
      <c r="H140" s="43">
        <v>4</v>
      </c>
      <c r="I140" s="35" t="s">
        <v>249</v>
      </c>
    </row>
    <row r="141" spans="1:9">
      <c r="A141" s="6">
        <v>101</v>
      </c>
      <c r="B141" s="6" t="str">
        <f>VLOOKUP(A141,New_Tikina!$A$1:$B$88,2,FALSE)</f>
        <v>Ba</v>
      </c>
      <c r="C141" s="6" t="s">
        <v>508</v>
      </c>
      <c r="D141" s="6" t="s">
        <v>508</v>
      </c>
      <c r="E141" s="16" t="s">
        <v>33</v>
      </c>
      <c r="F141" s="6" t="s">
        <v>33</v>
      </c>
      <c r="G141" s="43">
        <v>20</v>
      </c>
      <c r="H141" s="43">
        <v>16</v>
      </c>
      <c r="I141" s="35" t="s">
        <v>249</v>
      </c>
    </row>
    <row r="142" spans="1:9">
      <c r="A142" s="6">
        <v>101</v>
      </c>
      <c r="B142" s="6" t="str">
        <f>VLOOKUP(A142,New_Tikina!$A$1:$B$88,2,FALSE)</f>
        <v>Ba</v>
      </c>
      <c r="C142" s="6" t="s">
        <v>507</v>
      </c>
      <c r="D142" s="6" t="s">
        <v>507</v>
      </c>
      <c r="E142" s="16" t="s">
        <v>33</v>
      </c>
      <c r="F142" s="6" t="s">
        <v>33</v>
      </c>
      <c r="G142" s="43">
        <v>6</v>
      </c>
      <c r="H142" s="43">
        <v>8</v>
      </c>
      <c r="I142" s="35" t="s">
        <v>249</v>
      </c>
    </row>
    <row r="143" spans="1:9">
      <c r="A143" s="6">
        <v>101</v>
      </c>
      <c r="B143" s="6" t="str">
        <f>VLOOKUP(A143,New_Tikina!$A$1:$B$88,2,FALSE)</f>
        <v>Ba</v>
      </c>
      <c r="C143" s="6" t="s">
        <v>506</v>
      </c>
      <c r="D143" s="6" t="s">
        <v>506</v>
      </c>
      <c r="E143" s="16" t="s">
        <v>33</v>
      </c>
      <c r="F143" s="6" t="s">
        <v>33</v>
      </c>
      <c r="G143" s="43">
        <v>8</v>
      </c>
      <c r="H143" s="43">
        <v>23</v>
      </c>
      <c r="I143" s="35" t="s">
        <v>249</v>
      </c>
    </row>
    <row r="144" spans="1:9">
      <c r="A144" s="6">
        <v>101</v>
      </c>
      <c r="B144" s="6" t="str">
        <f>VLOOKUP(A144,New_Tikina!$A$1:$B$88,2,FALSE)</f>
        <v>Ba</v>
      </c>
      <c r="C144" s="6" t="s">
        <v>168</v>
      </c>
      <c r="D144" s="6" t="s">
        <v>168</v>
      </c>
      <c r="E144" s="16" t="s">
        <v>33</v>
      </c>
      <c r="F144" s="6" t="s">
        <v>33</v>
      </c>
      <c r="G144" s="43">
        <v>4</v>
      </c>
      <c r="H144" s="43">
        <v>39</v>
      </c>
      <c r="I144" s="35" t="s">
        <v>249</v>
      </c>
    </row>
    <row r="145" spans="1:9">
      <c r="A145" s="6">
        <v>101</v>
      </c>
      <c r="B145" s="6" t="str">
        <f>VLOOKUP(A145,New_Tikina!$A$1:$B$88,2,FALSE)</f>
        <v>Ba</v>
      </c>
      <c r="C145" s="6" t="s">
        <v>190</v>
      </c>
      <c r="D145" s="6" t="s">
        <v>190</v>
      </c>
      <c r="E145" s="16" t="s">
        <v>33</v>
      </c>
      <c r="F145" s="6" t="s">
        <v>33</v>
      </c>
      <c r="G145" s="43">
        <v>34</v>
      </c>
      <c r="H145" s="43">
        <v>91</v>
      </c>
      <c r="I145" s="35" t="s">
        <v>249</v>
      </c>
    </row>
    <row r="146" spans="1:9">
      <c r="A146" s="6">
        <v>101</v>
      </c>
      <c r="B146" s="6" t="str">
        <f>VLOOKUP(A146,New_Tikina!$A$1:$B$88,2,FALSE)</f>
        <v>Ba</v>
      </c>
      <c r="C146" s="6" t="s">
        <v>505</v>
      </c>
      <c r="D146" s="6" t="s">
        <v>505</v>
      </c>
      <c r="E146" s="16" t="s">
        <v>33</v>
      </c>
      <c r="F146" s="6" t="s">
        <v>33</v>
      </c>
      <c r="G146" s="43">
        <v>4</v>
      </c>
      <c r="H146" s="43">
        <v>4</v>
      </c>
      <c r="I146" s="35" t="s">
        <v>249</v>
      </c>
    </row>
    <row r="147" spans="1:9">
      <c r="A147" s="6">
        <v>101</v>
      </c>
      <c r="B147" s="6" t="str">
        <f>VLOOKUP(A147,New_Tikina!$A$1:$B$88,2,FALSE)</f>
        <v>Ba</v>
      </c>
      <c r="C147" s="6" t="s">
        <v>504</v>
      </c>
      <c r="D147" s="6" t="s">
        <v>504</v>
      </c>
      <c r="E147" s="16" t="s">
        <v>33</v>
      </c>
      <c r="F147" s="6" t="s">
        <v>33</v>
      </c>
      <c r="G147" s="43">
        <v>7</v>
      </c>
      <c r="H147" s="43">
        <v>28</v>
      </c>
      <c r="I147" s="35" t="s">
        <v>249</v>
      </c>
    </row>
    <row r="148" spans="1:9">
      <c r="A148" s="6">
        <v>101</v>
      </c>
      <c r="B148" s="6" t="str">
        <f>VLOOKUP(A148,New_Tikina!$A$1:$B$88,2,FALSE)</f>
        <v>Ba</v>
      </c>
      <c r="C148" s="6" t="s">
        <v>503</v>
      </c>
      <c r="D148" s="6" t="s">
        <v>503</v>
      </c>
      <c r="E148" s="16" t="s">
        <v>33</v>
      </c>
      <c r="F148" s="6" t="s">
        <v>33</v>
      </c>
      <c r="G148" s="43">
        <v>4</v>
      </c>
      <c r="H148" s="43">
        <v>11</v>
      </c>
      <c r="I148" s="35" t="s">
        <v>249</v>
      </c>
    </row>
    <row r="149" spans="1:9">
      <c r="A149" s="6">
        <v>101</v>
      </c>
      <c r="B149" s="6" t="str">
        <f>VLOOKUP(A149,New_Tikina!$A$1:$B$88,2,FALSE)</f>
        <v>Ba</v>
      </c>
      <c r="C149" s="6" t="s">
        <v>502</v>
      </c>
      <c r="D149" s="6" t="s">
        <v>502</v>
      </c>
      <c r="E149" s="16" t="s">
        <v>33</v>
      </c>
      <c r="F149" s="6" t="s">
        <v>33</v>
      </c>
      <c r="G149" s="43">
        <v>5</v>
      </c>
      <c r="H149" s="43">
        <v>24</v>
      </c>
      <c r="I149" s="35" t="s">
        <v>249</v>
      </c>
    </row>
    <row r="150" spans="1:9">
      <c r="A150" s="6">
        <v>101</v>
      </c>
      <c r="B150" s="6" t="str">
        <f>VLOOKUP(A150,New_Tikina!$A$1:$B$88,2,FALSE)</f>
        <v>Ba</v>
      </c>
      <c r="C150" s="6" t="s">
        <v>501</v>
      </c>
      <c r="D150" s="6" t="s">
        <v>501</v>
      </c>
      <c r="E150" s="16" t="s">
        <v>33</v>
      </c>
      <c r="F150" s="6" t="s">
        <v>33</v>
      </c>
      <c r="G150" s="43">
        <v>4</v>
      </c>
      <c r="H150" s="43">
        <v>2</v>
      </c>
      <c r="I150" s="35" t="s">
        <v>249</v>
      </c>
    </row>
    <row r="151" spans="1:9">
      <c r="A151" s="6">
        <v>101</v>
      </c>
      <c r="B151" s="6" t="str">
        <f>VLOOKUP(A151,New_Tikina!$A$1:$B$88,2,FALSE)</f>
        <v>Ba</v>
      </c>
      <c r="C151" s="6" t="s">
        <v>500</v>
      </c>
      <c r="D151" s="6" t="s">
        <v>500</v>
      </c>
      <c r="E151" s="16" t="s">
        <v>33</v>
      </c>
      <c r="F151" s="6" t="s">
        <v>33</v>
      </c>
      <c r="G151" s="43">
        <v>16</v>
      </c>
      <c r="H151" s="43">
        <v>83</v>
      </c>
      <c r="I151" s="35" t="s">
        <v>249</v>
      </c>
    </row>
    <row r="152" spans="1:9">
      <c r="A152" s="6">
        <v>101</v>
      </c>
      <c r="B152" s="6" t="str">
        <f>VLOOKUP(A152,New_Tikina!$A$1:$B$88,2,FALSE)</f>
        <v>Ba</v>
      </c>
      <c r="C152" s="6" t="s">
        <v>499</v>
      </c>
      <c r="D152" s="6" t="s">
        <v>499</v>
      </c>
      <c r="E152" s="16" t="s">
        <v>33</v>
      </c>
      <c r="F152" s="6" t="s">
        <v>33</v>
      </c>
      <c r="G152" s="43">
        <v>58</v>
      </c>
      <c r="H152" s="43">
        <v>144</v>
      </c>
      <c r="I152" s="35" t="s">
        <v>249</v>
      </c>
    </row>
    <row r="153" spans="1:9">
      <c r="A153" s="6">
        <v>101</v>
      </c>
      <c r="B153" s="6" t="str">
        <f>VLOOKUP(A153,New_Tikina!$A$1:$B$88,2,FALSE)</f>
        <v>Ba</v>
      </c>
      <c r="C153" s="6" t="s">
        <v>498</v>
      </c>
      <c r="D153" s="6" t="s">
        <v>498</v>
      </c>
      <c r="E153" s="16" t="s">
        <v>33</v>
      </c>
      <c r="F153" s="6" t="s">
        <v>33</v>
      </c>
      <c r="G153" s="43">
        <v>0</v>
      </c>
      <c r="H153" s="43">
        <v>25</v>
      </c>
      <c r="I153" s="35" t="s">
        <v>249</v>
      </c>
    </row>
    <row r="154" spans="1:9">
      <c r="A154" s="6">
        <v>101</v>
      </c>
      <c r="B154" s="6" t="str">
        <f>VLOOKUP(A154,New_Tikina!$A$1:$B$88,2,FALSE)</f>
        <v>Ba</v>
      </c>
      <c r="C154" s="6" t="s">
        <v>144</v>
      </c>
      <c r="D154" s="6" t="s">
        <v>144</v>
      </c>
      <c r="E154" s="16" t="s">
        <v>33</v>
      </c>
      <c r="F154" s="6" t="s">
        <v>33</v>
      </c>
      <c r="G154" s="43">
        <v>0</v>
      </c>
      <c r="H154" s="43">
        <v>3</v>
      </c>
      <c r="I154" s="35" t="s">
        <v>249</v>
      </c>
    </row>
    <row r="155" spans="1:9">
      <c r="A155" s="6">
        <v>101</v>
      </c>
      <c r="B155" s="6" t="str">
        <f>VLOOKUP(A155,New_Tikina!$A$1:$B$88,2,FALSE)</f>
        <v>Ba</v>
      </c>
      <c r="C155" s="6" t="s">
        <v>497</v>
      </c>
      <c r="D155" s="6" t="s">
        <v>497</v>
      </c>
      <c r="E155" s="16" t="s">
        <v>33</v>
      </c>
      <c r="F155" s="6" t="s">
        <v>33</v>
      </c>
      <c r="G155" s="43">
        <v>19</v>
      </c>
      <c r="H155" s="43">
        <v>21</v>
      </c>
      <c r="I155" s="35" t="s">
        <v>249</v>
      </c>
    </row>
    <row r="156" spans="1:9">
      <c r="A156" s="6">
        <v>101</v>
      </c>
      <c r="B156" s="6" t="str">
        <f>VLOOKUP(A156,New_Tikina!$A$1:$B$88,2,FALSE)</f>
        <v>Ba</v>
      </c>
      <c r="C156" s="6" t="s">
        <v>496</v>
      </c>
      <c r="D156" s="6" t="s">
        <v>496</v>
      </c>
      <c r="E156" s="16" t="s">
        <v>33</v>
      </c>
      <c r="F156" s="6" t="s">
        <v>33</v>
      </c>
      <c r="G156" s="43">
        <v>12</v>
      </c>
      <c r="H156" s="43">
        <v>29</v>
      </c>
      <c r="I156" s="35" t="s">
        <v>249</v>
      </c>
    </row>
    <row r="157" spans="1:9">
      <c r="A157" s="6">
        <v>101</v>
      </c>
      <c r="B157" s="6" t="str">
        <f>VLOOKUP(A157,New_Tikina!$A$1:$B$88,2,FALSE)</f>
        <v>Ba</v>
      </c>
      <c r="C157" s="6" t="s">
        <v>495</v>
      </c>
      <c r="D157" s="6" t="s">
        <v>495</v>
      </c>
      <c r="E157" s="16" t="s">
        <v>33</v>
      </c>
      <c r="F157" s="6" t="s">
        <v>33</v>
      </c>
      <c r="G157" s="43">
        <v>5</v>
      </c>
      <c r="H157" s="43">
        <v>65</v>
      </c>
      <c r="I157" s="35" t="s">
        <v>249</v>
      </c>
    </row>
    <row r="158" spans="1:9">
      <c r="A158" s="6">
        <v>101</v>
      </c>
      <c r="B158" s="6" t="str">
        <f>VLOOKUP(A158,New_Tikina!$A$1:$B$88,2,FALSE)</f>
        <v>Ba</v>
      </c>
      <c r="C158" s="6" t="s">
        <v>494</v>
      </c>
      <c r="D158" s="6" t="s">
        <v>494</v>
      </c>
      <c r="E158" s="16" t="s">
        <v>33</v>
      </c>
      <c r="F158" s="6" t="s">
        <v>33</v>
      </c>
      <c r="G158" s="43">
        <v>9</v>
      </c>
      <c r="H158" s="43">
        <v>61</v>
      </c>
      <c r="I158" s="35" t="s">
        <v>249</v>
      </c>
    </row>
    <row r="159" spans="1:9">
      <c r="A159" s="6">
        <v>101</v>
      </c>
      <c r="B159" s="6" t="str">
        <f>VLOOKUP(A159,New_Tikina!$A$1:$B$88,2,FALSE)</f>
        <v>Ba</v>
      </c>
      <c r="C159" s="6" t="s">
        <v>493</v>
      </c>
      <c r="D159" s="6" t="s">
        <v>493</v>
      </c>
      <c r="E159" s="16" t="s">
        <v>33</v>
      </c>
      <c r="F159" s="6" t="s">
        <v>33</v>
      </c>
      <c r="G159" s="43">
        <v>2</v>
      </c>
      <c r="H159" s="43">
        <v>45</v>
      </c>
      <c r="I159" s="35" t="s">
        <v>249</v>
      </c>
    </row>
    <row r="160" spans="1:9">
      <c r="A160" s="6">
        <v>101</v>
      </c>
      <c r="B160" s="6" t="str">
        <f>VLOOKUP(A160,New_Tikina!$A$1:$B$88,2,FALSE)</f>
        <v>Ba</v>
      </c>
      <c r="C160" s="6" t="s">
        <v>492</v>
      </c>
      <c r="D160" s="6" t="s">
        <v>492</v>
      </c>
      <c r="E160" s="16" t="s">
        <v>33</v>
      </c>
      <c r="F160" s="6" t="s">
        <v>33</v>
      </c>
      <c r="G160" s="43">
        <v>3</v>
      </c>
      <c r="H160" s="43">
        <v>13</v>
      </c>
      <c r="I160" s="35" t="s">
        <v>249</v>
      </c>
    </row>
    <row r="161" spans="1:9">
      <c r="A161" s="6">
        <v>101</v>
      </c>
      <c r="B161" s="6" t="str">
        <f>VLOOKUP(A161,New_Tikina!$A$1:$B$88,2,FALSE)</f>
        <v>Ba</v>
      </c>
      <c r="C161" s="6" t="s">
        <v>491</v>
      </c>
      <c r="D161" s="6" t="s">
        <v>491</v>
      </c>
      <c r="E161" s="16" t="s">
        <v>33</v>
      </c>
      <c r="F161" s="6" t="s">
        <v>33</v>
      </c>
      <c r="G161" s="43">
        <v>7</v>
      </c>
      <c r="H161" s="43">
        <v>24</v>
      </c>
      <c r="I161" s="35" t="s">
        <v>249</v>
      </c>
    </row>
    <row r="162" spans="1:9">
      <c r="A162" s="6">
        <v>101</v>
      </c>
      <c r="B162" s="6" t="str">
        <f>VLOOKUP(A162,New_Tikina!$A$1:$B$88,2,FALSE)</f>
        <v>Ba</v>
      </c>
      <c r="C162" s="6" t="s">
        <v>490</v>
      </c>
      <c r="D162" s="6" t="s">
        <v>490</v>
      </c>
      <c r="E162" s="16" t="s">
        <v>33</v>
      </c>
      <c r="F162" s="6" t="s">
        <v>33</v>
      </c>
      <c r="G162" s="43">
        <v>39</v>
      </c>
      <c r="H162" s="43">
        <v>92</v>
      </c>
      <c r="I162" s="35" t="s">
        <v>249</v>
      </c>
    </row>
    <row r="163" spans="1:9">
      <c r="A163" s="6">
        <v>101</v>
      </c>
      <c r="B163" s="6" t="str">
        <f>VLOOKUP(A163,New_Tikina!$A$1:$B$88,2,FALSE)</f>
        <v>Ba</v>
      </c>
      <c r="C163" s="6" t="s">
        <v>489</v>
      </c>
      <c r="D163" s="6" t="s">
        <v>489</v>
      </c>
      <c r="E163" s="16" t="s">
        <v>33</v>
      </c>
      <c r="F163" s="6" t="s">
        <v>33</v>
      </c>
      <c r="G163" s="43">
        <v>19</v>
      </c>
      <c r="H163" s="43">
        <v>80</v>
      </c>
      <c r="I163" s="35" t="s">
        <v>249</v>
      </c>
    </row>
    <row r="164" spans="1:9">
      <c r="A164" s="6">
        <v>101</v>
      </c>
      <c r="B164" s="6" t="str">
        <f>VLOOKUP(A164,New_Tikina!$A$1:$B$88,2,FALSE)</f>
        <v>Ba</v>
      </c>
      <c r="C164" s="6" t="s">
        <v>488</v>
      </c>
      <c r="D164" s="6" t="s">
        <v>488</v>
      </c>
      <c r="E164" s="16" t="s">
        <v>33</v>
      </c>
      <c r="F164" s="6" t="s">
        <v>33</v>
      </c>
      <c r="G164" s="43">
        <v>1</v>
      </c>
      <c r="H164" s="43">
        <v>17</v>
      </c>
      <c r="I164" s="35" t="s">
        <v>249</v>
      </c>
    </row>
    <row r="165" spans="1:9">
      <c r="A165" s="6">
        <v>101</v>
      </c>
      <c r="B165" s="6" t="str">
        <f>VLOOKUP(A165,New_Tikina!$A$1:$B$88,2,FALSE)</f>
        <v>Ba</v>
      </c>
      <c r="C165" s="6" t="s">
        <v>235</v>
      </c>
      <c r="D165" s="6" t="s">
        <v>235</v>
      </c>
      <c r="E165" s="16" t="s">
        <v>33</v>
      </c>
      <c r="F165" s="6" t="s">
        <v>33</v>
      </c>
      <c r="G165" s="43">
        <v>19</v>
      </c>
      <c r="H165" s="43">
        <v>85</v>
      </c>
      <c r="I165" s="35" t="s">
        <v>249</v>
      </c>
    </row>
    <row r="166" spans="1:9">
      <c r="A166" s="6">
        <v>101</v>
      </c>
      <c r="B166" s="6" t="str">
        <f>VLOOKUP(A166,New_Tikina!$A$1:$B$88,2,FALSE)</f>
        <v>Ba</v>
      </c>
      <c r="C166" s="6" t="s">
        <v>487</v>
      </c>
      <c r="D166" s="6" t="s">
        <v>487</v>
      </c>
      <c r="E166" s="16" t="s">
        <v>33</v>
      </c>
      <c r="F166" s="6" t="s">
        <v>33</v>
      </c>
      <c r="G166" s="43">
        <v>2</v>
      </c>
      <c r="H166" s="43">
        <v>10</v>
      </c>
      <c r="I166" s="35" t="s">
        <v>249</v>
      </c>
    </row>
    <row r="167" spans="1:9">
      <c r="A167" s="6">
        <v>104</v>
      </c>
      <c r="B167" s="6" t="str">
        <f>VLOOKUP(A167,New_Tikina!$A$1:$B$88,2,FALSE)</f>
        <v>Naviti</v>
      </c>
      <c r="C167" s="6" t="s">
        <v>142</v>
      </c>
      <c r="D167" s="6" t="s">
        <v>142</v>
      </c>
      <c r="E167" s="16" t="s">
        <v>95</v>
      </c>
      <c r="F167" s="6" t="s">
        <v>33</v>
      </c>
      <c r="G167" s="44">
        <v>15</v>
      </c>
      <c r="H167" s="44">
        <v>16</v>
      </c>
      <c r="I167" s="35" t="s">
        <v>249</v>
      </c>
    </row>
    <row r="168" spans="1:9">
      <c r="A168" s="6">
        <v>106</v>
      </c>
      <c r="B168" s="6" t="str">
        <f>VLOOKUP(A168,New_Tikina!$A$1:$B$88,2,FALSE)</f>
        <v>Tavua</v>
      </c>
      <c r="C168" s="6" t="s">
        <v>485</v>
      </c>
      <c r="D168" s="6" t="s">
        <v>485</v>
      </c>
      <c r="E168" s="16" t="s">
        <v>97</v>
      </c>
      <c r="F168" s="6" t="s">
        <v>33</v>
      </c>
      <c r="G168" s="43">
        <v>7</v>
      </c>
      <c r="H168" s="43">
        <v>25</v>
      </c>
      <c r="I168" s="35" t="s">
        <v>249</v>
      </c>
    </row>
    <row r="169" spans="1:9">
      <c r="A169" s="6">
        <v>106</v>
      </c>
      <c r="B169" s="6" t="str">
        <f>VLOOKUP(A169,New_Tikina!$A$1:$B$88,2,FALSE)</f>
        <v>Tavua</v>
      </c>
      <c r="C169" s="6" t="s">
        <v>484</v>
      </c>
      <c r="D169" s="6" t="s">
        <v>484</v>
      </c>
      <c r="E169" s="16" t="s">
        <v>97</v>
      </c>
      <c r="F169" s="6" t="s">
        <v>33</v>
      </c>
      <c r="G169" s="43">
        <v>4</v>
      </c>
      <c r="H169" s="43">
        <v>18</v>
      </c>
      <c r="I169" s="35" t="s">
        <v>249</v>
      </c>
    </row>
    <row r="170" spans="1:9">
      <c r="A170" s="6">
        <v>106</v>
      </c>
      <c r="B170" s="6" t="str">
        <f>VLOOKUP(A170,New_Tikina!$A$1:$B$88,2,FALSE)</f>
        <v>Tavua</v>
      </c>
      <c r="C170" s="6" t="s">
        <v>483</v>
      </c>
      <c r="D170" s="6" t="s">
        <v>483</v>
      </c>
      <c r="E170" s="16" t="s">
        <v>97</v>
      </c>
      <c r="F170" s="6" t="s">
        <v>33</v>
      </c>
      <c r="G170" s="43">
        <v>10</v>
      </c>
      <c r="H170" s="43">
        <v>7</v>
      </c>
      <c r="I170" s="35" t="s">
        <v>249</v>
      </c>
    </row>
    <row r="171" spans="1:9">
      <c r="A171" s="6">
        <v>106</v>
      </c>
      <c r="B171" s="6" t="str">
        <f>VLOOKUP(A171,New_Tikina!$A$1:$B$88,2,FALSE)</f>
        <v>Tavua</v>
      </c>
      <c r="C171" s="6" t="s">
        <v>482</v>
      </c>
      <c r="D171" s="6" t="s">
        <v>482</v>
      </c>
      <c r="E171" s="16" t="s">
        <v>97</v>
      </c>
      <c r="F171" s="6" t="s">
        <v>33</v>
      </c>
      <c r="G171" s="43">
        <v>3</v>
      </c>
      <c r="H171" s="43">
        <v>13</v>
      </c>
      <c r="I171" s="35" t="s">
        <v>249</v>
      </c>
    </row>
    <row r="172" spans="1:9">
      <c r="A172" s="6">
        <v>106</v>
      </c>
      <c r="B172" s="6" t="str">
        <f>VLOOKUP(A172,New_Tikina!$A$1:$B$88,2,FALSE)</f>
        <v>Tavua</v>
      </c>
      <c r="C172" s="45" t="s">
        <v>481</v>
      </c>
      <c r="D172" s="45" t="s">
        <v>481</v>
      </c>
      <c r="E172" s="16" t="s">
        <v>97</v>
      </c>
      <c r="F172" s="6" t="s">
        <v>33</v>
      </c>
      <c r="G172" s="43">
        <v>3</v>
      </c>
      <c r="H172" s="43">
        <v>29</v>
      </c>
      <c r="I172" s="35" t="s">
        <v>249</v>
      </c>
    </row>
    <row r="173" spans="1:9">
      <c r="A173" s="6">
        <v>106</v>
      </c>
      <c r="B173" s="6" t="str">
        <f>VLOOKUP(A173,New_Tikina!$A$1:$B$88,2,FALSE)</f>
        <v>Tavua</v>
      </c>
      <c r="C173" s="6" t="s">
        <v>480</v>
      </c>
      <c r="D173" s="6" t="s">
        <v>480</v>
      </c>
      <c r="E173" s="16" t="s">
        <v>97</v>
      </c>
      <c r="F173" s="6" t="s">
        <v>33</v>
      </c>
      <c r="G173" s="43">
        <v>0</v>
      </c>
      <c r="H173" s="43">
        <v>32</v>
      </c>
      <c r="I173" s="35" t="s">
        <v>249</v>
      </c>
    </row>
    <row r="174" spans="1:9">
      <c r="A174" s="6">
        <v>106</v>
      </c>
      <c r="B174" s="6" t="str">
        <f>VLOOKUP(A174,New_Tikina!$A$1:$B$88,2,FALSE)</f>
        <v>Tavua</v>
      </c>
      <c r="C174" s="6" t="s">
        <v>479</v>
      </c>
      <c r="D174" s="6" t="s">
        <v>479</v>
      </c>
      <c r="E174" s="16" t="s">
        <v>97</v>
      </c>
      <c r="F174" s="6" t="s">
        <v>33</v>
      </c>
      <c r="G174" s="43">
        <v>3</v>
      </c>
      <c r="H174" s="43">
        <v>53</v>
      </c>
      <c r="I174" s="35" t="s">
        <v>249</v>
      </c>
    </row>
    <row r="175" spans="1:9">
      <c r="A175" s="6">
        <v>106</v>
      </c>
      <c r="B175" s="6" t="str">
        <f>VLOOKUP(A175,New_Tikina!$A$1:$B$88,2,FALSE)</f>
        <v>Tavua</v>
      </c>
      <c r="C175" s="6" t="s">
        <v>478</v>
      </c>
      <c r="D175" s="6" t="s">
        <v>478</v>
      </c>
      <c r="E175" s="16" t="s">
        <v>97</v>
      </c>
      <c r="F175" s="6" t="s">
        <v>33</v>
      </c>
      <c r="G175" s="43">
        <v>16</v>
      </c>
      <c r="H175" s="43">
        <v>58</v>
      </c>
      <c r="I175" s="35" t="s">
        <v>249</v>
      </c>
    </row>
    <row r="176" spans="1:9">
      <c r="A176" s="6">
        <v>106</v>
      </c>
      <c r="B176" s="6" t="str">
        <f>VLOOKUP(A176,New_Tikina!$A$1:$B$88,2,FALSE)</f>
        <v>Tavua</v>
      </c>
      <c r="C176" s="6" t="s">
        <v>477</v>
      </c>
      <c r="D176" s="6" t="s">
        <v>477</v>
      </c>
      <c r="E176" s="16" t="s">
        <v>97</v>
      </c>
      <c r="F176" s="6" t="s">
        <v>33</v>
      </c>
      <c r="G176" s="43">
        <v>2</v>
      </c>
      <c r="H176" s="43">
        <v>4</v>
      </c>
      <c r="I176" s="35" t="s">
        <v>249</v>
      </c>
    </row>
    <row r="177" spans="1:9">
      <c r="A177" s="6">
        <v>106</v>
      </c>
      <c r="B177" s="6" t="str">
        <f>VLOOKUP(A177,New_Tikina!$A$1:$B$88,2,FALSE)</f>
        <v>Tavua</v>
      </c>
      <c r="C177" s="6" t="s">
        <v>476</v>
      </c>
      <c r="D177" s="6" t="s">
        <v>476</v>
      </c>
      <c r="E177" s="16" t="s">
        <v>97</v>
      </c>
      <c r="F177" s="6" t="s">
        <v>33</v>
      </c>
      <c r="G177" s="43">
        <v>9</v>
      </c>
      <c r="H177" s="43">
        <v>125</v>
      </c>
      <c r="I177" s="35" t="s">
        <v>249</v>
      </c>
    </row>
    <row r="178" spans="1:9">
      <c r="A178" s="6">
        <v>106</v>
      </c>
      <c r="B178" s="6" t="str">
        <f>VLOOKUP(A178,New_Tikina!$A$1:$B$88,2,FALSE)</f>
        <v>Tavua</v>
      </c>
      <c r="C178" s="6" t="s">
        <v>475</v>
      </c>
      <c r="D178" s="6" t="s">
        <v>475</v>
      </c>
      <c r="E178" s="16" t="s">
        <v>97</v>
      </c>
      <c r="F178" s="6" t="s">
        <v>33</v>
      </c>
      <c r="G178" s="43">
        <v>3</v>
      </c>
      <c r="H178" s="43">
        <v>7</v>
      </c>
      <c r="I178" s="35" t="s">
        <v>249</v>
      </c>
    </row>
    <row r="179" spans="1:9">
      <c r="A179" s="6">
        <v>106</v>
      </c>
      <c r="B179" s="6" t="str">
        <f>VLOOKUP(A179,New_Tikina!$A$1:$B$88,2,FALSE)</f>
        <v>Tavua</v>
      </c>
      <c r="C179" s="46" t="s">
        <v>474</v>
      </c>
      <c r="D179" s="46" t="s">
        <v>474</v>
      </c>
      <c r="E179" s="16" t="s">
        <v>97</v>
      </c>
      <c r="F179" s="6" t="s">
        <v>33</v>
      </c>
      <c r="G179" s="47">
        <v>18</v>
      </c>
      <c r="H179" s="47">
        <v>14</v>
      </c>
      <c r="I179" s="35" t="s">
        <v>249</v>
      </c>
    </row>
    <row r="180" spans="1:9">
      <c r="A180" s="6">
        <v>106</v>
      </c>
      <c r="B180" s="6" t="str">
        <f>VLOOKUP(A180,New_Tikina!$A$1:$B$88,2,FALSE)</f>
        <v>Tavua</v>
      </c>
      <c r="C180" s="6" t="s">
        <v>473</v>
      </c>
      <c r="D180" s="6" t="s">
        <v>473</v>
      </c>
      <c r="E180" s="16" t="s">
        <v>97</v>
      </c>
      <c r="F180" s="6" t="s">
        <v>33</v>
      </c>
      <c r="G180" s="43">
        <v>16</v>
      </c>
      <c r="H180" s="43">
        <v>21</v>
      </c>
      <c r="I180" s="35" t="s">
        <v>249</v>
      </c>
    </row>
    <row r="181" spans="1:9">
      <c r="A181" s="6">
        <v>106</v>
      </c>
      <c r="B181" s="6" t="str">
        <f>VLOOKUP(A181,New_Tikina!$A$1:$B$88,2,FALSE)</f>
        <v>Tavua</v>
      </c>
      <c r="C181" s="45" t="s">
        <v>472</v>
      </c>
      <c r="D181" s="45" t="s">
        <v>472</v>
      </c>
      <c r="E181" s="16" t="s">
        <v>97</v>
      </c>
      <c r="F181" s="6" t="s">
        <v>33</v>
      </c>
      <c r="G181" s="43">
        <v>13</v>
      </c>
      <c r="H181" s="43">
        <v>47</v>
      </c>
      <c r="I181" s="35" t="s">
        <v>249</v>
      </c>
    </row>
    <row r="182" spans="1:9">
      <c r="A182" s="6">
        <v>106</v>
      </c>
      <c r="B182" s="6" t="str">
        <f>VLOOKUP(A182,New_Tikina!$A$1:$B$88,2,FALSE)</f>
        <v>Tavua</v>
      </c>
      <c r="C182" s="6" t="s">
        <v>471</v>
      </c>
      <c r="D182" s="6" t="s">
        <v>471</v>
      </c>
      <c r="E182" s="16" t="s">
        <v>97</v>
      </c>
      <c r="F182" s="6" t="s">
        <v>33</v>
      </c>
      <c r="G182" s="43">
        <v>48</v>
      </c>
      <c r="H182" s="43">
        <v>91</v>
      </c>
      <c r="I182" s="35" t="s">
        <v>249</v>
      </c>
    </row>
    <row r="183" spans="1:9">
      <c r="A183" s="6">
        <v>106</v>
      </c>
      <c r="B183" s="6" t="str">
        <f>VLOOKUP(A183,New_Tikina!$A$1:$B$88,2,FALSE)</f>
        <v>Tavua</v>
      </c>
      <c r="C183" s="6" t="s">
        <v>470</v>
      </c>
      <c r="D183" s="6" t="s">
        <v>470</v>
      </c>
      <c r="E183" s="16" t="s">
        <v>97</v>
      </c>
      <c r="F183" s="6" t="s">
        <v>33</v>
      </c>
      <c r="G183" s="43">
        <v>1</v>
      </c>
      <c r="H183" s="43">
        <v>5</v>
      </c>
      <c r="I183" s="35" t="s">
        <v>249</v>
      </c>
    </row>
    <row r="184" spans="1:9">
      <c r="A184" s="6">
        <v>106</v>
      </c>
      <c r="B184" s="6" t="str">
        <f>VLOOKUP(A184,New_Tikina!$A$1:$B$88,2,FALSE)</f>
        <v>Tavua</v>
      </c>
      <c r="C184" s="45" t="s">
        <v>469</v>
      </c>
      <c r="D184" s="45" t="s">
        <v>469</v>
      </c>
      <c r="E184" s="16" t="s">
        <v>97</v>
      </c>
      <c r="F184" s="6" t="s">
        <v>33</v>
      </c>
      <c r="G184" s="43">
        <v>0</v>
      </c>
      <c r="H184" s="43">
        <v>29</v>
      </c>
      <c r="I184" s="35" t="s">
        <v>249</v>
      </c>
    </row>
    <row r="185" spans="1:9">
      <c r="A185" s="6">
        <v>106</v>
      </c>
      <c r="B185" s="6" t="str">
        <f>VLOOKUP(A185,New_Tikina!$A$1:$B$88,2,FALSE)</f>
        <v>Tavua</v>
      </c>
      <c r="C185" s="6" t="s">
        <v>468</v>
      </c>
      <c r="D185" s="6" t="s">
        <v>468</v>
      </c>
      <c r="E185" s="16" t="s">
        <v>97</v>
      </c>
      <c r="F185" s="6" t="s">
        <v>33</v>
      </c>
      <c r="G185" s="43">
        <v>15</v>
      </c>
      <c r="H185" s="43">
        <v>57</v>
      </c>
      <c r="I185" s="35" t="s">
        <v>249</v>
      </c>
    </row>
    <row r="186" spans="1:9">
      <c r="A186" s="6">
        <v>106</v>
      </c>
      <c r="B186" s="6" t="str">
        <f>VLOOKUP(A186,New_Tikina!$A$1:$B$88,2,FALSE)</f>
        <v>Tavua</v>
      </c>
      <c r="C186" s="6" t="s">
        <v>467</v>
      </c>
      <c r="D186" s="6" t="s">
        <v>467</v>
      </c>
      <c r="E186" s="16" t="s">
        <v>97</v>
      </c>
      <c r="F186" s="6" t="s">
        <v>33</v>
      </c>
      <c r="G186" s="43">
        <v>5</v>
      </c>
      <c r="H186" s="43">
        <v>16</v>
      </c>
      <c r="I186" s="35" t="s">
        <v>249</v>
      </c>
    </row>
    <row r="187" spans="1:9">
      <c r="A187" s="6">
        <v>106</v>
      </c>
      <c r="B187" s="6" t="str">
        <f>VLOOKUP(A187,New_Tikina!$A$1:$B$88,2,FALSE)</f>
        <v>Tavua</v>
      </c>
      <c r="C187" s="48" t="s">
        <v>466</v>
      </c>
      <c r="D187" s="48" t="s">
        <v>466</v>
      </c>
      <c r="E187" s="16" t="s">
        <v>97</v>
      </c>
      <c r="F187" s="6" t="s">
        <v>33</v>
      </c>
      <c r="G187" s="43">
        <v>4</v>
      </c>
      <c r="H187" s="43">
        <v>1</v>
      </c>
      <c r="I187" s="35" t="s">
        <v>249</v>
      </c>
    </row>
    <row r="188" spans="1:9">
      <c r="A188" s="6">
        <v>106</v>
      </c>
      <c r="B188" s="6" t="str">
        <f>VLOOKUP(A188,New_Tikina!$A$1:$B$88,2,FALSE)</f>
        <v>Tavua</v>
      </c>
      <c r="C188" s="6" t="s">
        <v>465</v>
      </c>
      <c r="D188" s="6" t="s">
        <v>465</v>
      </c>
      <c r="E188" s="16" t="s">
        <v>97</v>
      </c>
      <c r="F188" s="6" t="s">
        <v>33</v>
      </c>
      <c r="G188" s="43">
        <v>3</v>
      </c>
      <c r="H188" s="43">
        <v>47</v>
      </c>
      <c r="I188" s="35" t="s">
        <v>249</v>
      </c>
    </row>
    <row r="189" spans="1:9">
      <c r="A189" s="6">
        <v>106</v>
      </c>
      <c r="B189" s="6" t="str">
        <f>VLOOKUP(A189,New_Tikina!$A$1:$B$88,2,FALSE)</f>
        <v>Tavua</v>
      </c>
      <c r="C189" s="6" t="s">
        <v>464</v>
      </c>
      <c r="D189" s="6" t="s">
        <v>464</v>
      </c>
      <c r="E189" s="16" t="s">
        <v>97</v>
      </c>
      <c r="F189" s="6" t="s">
        <v>33</v>
      </c>
      <c r="G189" s="43">
        <v>10</v>
      </c>
      <c r="H189" s="43">
        <v>46</v>
      </c>
      <c r="I189" s="35" t="s">
        <v>249</v>
      </c>
    </row>
    <row r="190" spans="1:9">
      <c r="A190" s="6">
        <v>106</v>
      </c>
      <c r="B190" s="6" t="str">
        <f>VLOOKUP(A190,New_Tikina!$A$1:$B$88,2,FALSE)</f>
        <v>Tavua</v>
      </c>
      <c r="C190" s="6" t="s">
        <v>463</v>
      </c>
      <c r="D190" s="6" t="s">
        <v>463</v>
      </c>
      <c r="E190" s="16" t="s">
        <v>97</v>
      </c>
      <c r="F190" s="6" t="s">
        <v>33</v>
      </c>
      <c r="G190" s="43">
        <v>14</v>
      </c>
      <c r="H190" s="43">
        <v>39</v>
      </c>
      <c r="I190" s="35" t="s">
        <v>249</v>
      </c>
    </row>
    <row r="191" spans="1:9">
      <c r="A191" s="6">
        <v>106</v>
      </c>
      <c r="B191" s="6" t="str">
        <f>VLOOKUP(A191,New_Tikina!$A$1:$B$88,2,FALSE)</f>
        <v>Tavua</v>
      </c>
      <c r="C191" s="6" t="s">
        <v>462</v>
      </c>
      <c r="D191" s="6" t="s">
        <v>462</v>
      </c>
      <c r="E191" s="16" t="s">
        <v>97</v>
      </c>
      <c r="F191" s="6" t="s">
        <v>33</v>
      </c>
      <c r="G191" s="43">
        <v>23</v>
      </c>
      <c r="H191" s="43">
        <v>64</v>
      </c>
      <c r="I191" s="35" t="s">
        <v>249</v>
      </c>
    </row>
    <row r="192" spans="1:9">
      <c r="A192" s="6">
        <v>106</v>
      </c>
      <c r="B192" s="6" t="str">
        <f>VLOOKUP(A192,New_Tikina!$A$1:$B$88,2,FALSE)</f>
        <v>Tavua</v>
      </c>
      <c r="C192" s="6" t="s">
        <v>461</v>
      </c>
      <c r="D192" s="6" t="s">
        <v>461</v>
      </c>
      <c r="E192" s="16" t="s">
        <v>97</v>
      </c>
      <c r="F192" s="6" t="s">
        <v>33</v>
      </c>
      <c r="G192" s="43">
        <v>2</v>
      </c>
      <c r="H192" s="43">
        <v>24</v>
      </c>
      <c r="I192" s="35" t="s">
        <v>249</v>
      </c>
    </row>
    <row r="193" spans="1:9">
      <c r="A193" s="6">
        <v>106</v>
      </c>
      <c r="B193" s="6" t="str">
        <f>VLOOKUP(A193,New_Tikina!$A$1:$B$88,2,FALSE)</f>
        <v>Tavua</v>
      </c>
      <c r="C193" s="6" t="s">
        <v>460</v>
      </c>
      <c r="D193" s="6" t="s">
        <v>460</v>
      </c>
      <c r="E193" s="16" t="s">
        <v>97</v>
      </c>
      <c r="F193" s="6" t="s">
        <v>33</v>
      </c>
      <c r="G193" s="43">
        <v>3</v>
      </c>
      <c r="H193" s="43">
        <v>16</v>
      </c>
      <c r="I193" s="35" t="s">
        <v>249</v>
      </c>
    </row>
    <row r="194" spans="1:9">
      <c r="A194" s="6">
        <v>106</v>
      </c>
      <c r="B194" s="6" t="str">
        <f>VLOOKUP(A194,New_Tikina!$A$1:$B$88,2,FALSE)</f>
        <v>Tavua</v>
      </c>
      <c r="C194" s="6" t="s">
        <v>459</v>
      </c>
      <c r="D194" s="6" t="s">
        <v>459</v>
      </c>
      <c r="E194" s="16" t="s">
        <v>97</v>
      </c>
      <c r="F194" s="6" t="s">
        <v>33</v>
      </c>
      <c r="G194" s="43">
        <v>9</v>
      </c>
      <c r="H194" s="43">
        <v>28</v>
      </c>
      <c r="I194" s="35" t="s">
        <v>249</v>
      </c>
    </row>
    <row r="195" spans="1:9">
      <c r="A195" s="6">
        <v>106</v>
      </c>
      <c r="B195" s="6" t="str">
        <f>VLOOKUP(A195,New_Tikina!$A$1:$B$88,2,FALSE)</f>
        <v>Tavua</v>
      </c>
      <c r="C195" s="6" t="s">
        <v>206</v>
      </c>
      <c r="D195" s="6" t="s">
        <v>206</v>
      </c>
      <c r="E195" s="16" t="s">
        <v>97</v>
      </c>
      <c r="F195" s="6" t="s">
        <v>33</v>
      </c>
      <c r="G195" s="43">
        <v>2</v>
      </c>
      <c r="H195" s="43">
        <v>37</v>
      </c>
      <c r="I195" s="35" t="s">
        <v>249</v>
      </c>
    </row>
    <row r="196" spans="1:9">
      <c r="A196" s="6">
        <v>106</v>
      </c>
      <c r="B196" s="6" t="str">
        <f>VLOOKUP(A196,New_Tikina!$A$1:$B$88,2,FALSE)</f>
        <v>Tavua</v>
      </c>
      <c r="C196" s="6" t="s">
        <v>206</v>
      </c>
      <c r="D196" s="6" t="s">
        <v>206</v>
      </c>
      <c r="E196" s="16" t="s">
        <v>97</v>
      </c>
      <c r="F196" s="6" t="s">
        <v>33</v>
      </c>
      <c r="G196" s="43">
        <v>4</v>
      </c>
      <c r="H196" s="43">
        <v>3</v>
      </c>
      <c r="I196" s="35" t="s">
        <v>249</v>
      </c>
    </row>
    <row r="197" spans="1:9">
      <c r="A197" s="6">
        <v>106</v>
      </c>
      <c r="B197" s="6" t="str">
        <f>VLOOKUP(A197,New_Tikina!$A$1:$B$88,2,FALSE)</f>
        <v>Tavua</v>
      </c>
      <c r="C197" s="6" t="s">
        <v>458</v>
      </c>
      <c r="D197" s="6" t="s">
        <v>458</v>
      </c>
      <c r="E197" s="16" t="s">
        <v>97</v>
      </c>
      <c r="F197" s="6" t="s">
        <v>33</v>
      </c>
      <c r="G197" s="43">
        <v>10</v>
      </c>
      <c r="H197" s="43">
        <v>71</v>
      </c>
      <c r="I197" s="35" t="s">
        <v>249</v>
      </c>
    </row>
    <row r="198" spans="1:9">
      <c r="A198" s="6">
        <v>106</v>
      </c>
      <c r="B198" s="6" t="str">
        <f>VLOOKUP(A198,New_Tikina!$A$1:$B$88,2,FALSE)</f>
        <v>Tavua</v>
      </c>
      <c r="C198" s="6" t="s">
        <v>155</v>
      </c>
      <c r="D198" s="6" t="s">
        <v>155</v>
      </c>
      <c r="E198" s="16" t="s">
        <v>97</v>
      </c>
      <c r="F198" s="6" t="s">
        <v>33</v>
      </c>
      <c r="G198" s="43">
        <v>2</v>
      </c>
      <c r="H198" s="43">
        <v>57</v>
      </c>
      <c r="I198" s="35" t="s">
        <v>249</v>
      </c>
    </row>
    <row r="199" spans="1:9">
      <c r="A199" s="6">
        <v>106</v>
      </c>
      <c r="B199" s="6" t="str">
        <f>VLOOKUP(A199,New_Tikina!$A$1:$B$88,2,FALSE)</f>
        <v>Tavua</v>
      </c>
      <c r="C199" s="46" t="s">
        <v>457</v>
      </c>
      <c r="D199" s="46" t="s">
        <v>457</v>
      </c>
      <c r="E199" s="16" t="s">
        <v>97</v>
      </c>
      <c r="F199" s="6" t="s">
        <v>33</v>
      </c>
      <c r="G199" s="47">
        <v>4</v>
      </c>
      <c r="H199" s="47">
        <v>20</v>
      </c>
      <c r="I199" s="35" t="s">
        <v>249</v>
      </c>
    </row>
    <row r="200" spans="1:9">
      <c r="A200" s="6">
        <v>106</v>
      </c>
      <c r="B200" s="6" t="str">
        <f>VLOOKUP(A200,New_Tikina!$A$1:$B$88,2,FALSE)</f>
        <v>Tavua</v>
      </c>
      <c r="C200" s="46" t="s">
        <v>182</v>
      </c>
      <c r="D200" s="46" t="s">
        <v>182</v>
      </c>
      <c r="E200" s="16" t="s">
        <v>97</v>
      </c>
      <c r="F200" s="6" t="s">
        <v>33</v>
      </c>
      <c r="G200" s="47">
        <v>5</v>
      </c>
      <c r="H200" s="47">
        <v>44</v>
      </c>
      <c r="I200" s="35" t="s">
        <v>249</v>
      </c>
    </row>
    <row r="201" spans="1:9">
      <c r="A201" s="6">
        <v>106</v>
      </c>
      <c r="B201" s="6" t="str">
        <f>VLOOKUP(A201,New_Tikina!$A$1:$B$88,2,FALSE)</f>
        <v>Tavua</v>
      </c>
      <c r="C201" s="6" t="s">
        <v>456</v>
      </c>
      <c r="D201" s="6" t="s">
        <v>456</v>
      </c>
      <c r="E201" s="16" t="s">
        <v>97</v>
      </c>
      <c r="F201" s="6" t="s">
        <v>33</v>
      </c>
      <c r="G201" s="43">
        <v>6</v>
      </c>
      <c r="H201" s="43">
        <v>10</v>
      </c>
      <c r="I201" s="35" t="s">
        <v>249</v>
      </c>
    </row>
    <row r="202" spans="1:9">
      <c r="A202" s="6">
        <v>106</v>
      </c>
      <c r="B202" s="6" t="str">
        <f>VLOOKUP(A202,New_Tikina!$A$1:$B$88,2,FALSE)</f>
        <v>Tavua</v>
      </c>
      <c r="C202" s="6" t="s">
        <v>128</v>
      </c>
      <c r="D202" s="6" t="s">
        <v>128</v>
      </c>
      <c r="E202" s="16" t="s">
        <v>97</v>
      </c>
      <c r="F202" s="6" t="s">
        <v>33</v>
      </c>
      <c r="G202" s="43">
        <v>28</v>
      </c>
      <c r="H202" s="43">
        <v>45</v>
      </c>
      <c r="I202" s="35" t="s">
        <v>249</v>
      </c>
    </row>
    <row r="203" spans="1:9">
      <c r="A203" s="6">
        <v>106</v>
      </c>
      <c r="B203" s="6" t="str">
        <f>VLOOKUP(A203,New_Tikina!$A$1:$B$88,2,FALSE)</f>
        <v>Tavua</v>
      </c>
      <c r="C203" s="48" t="s">
        <v>210</v>
      </c>
      <c r="D203" s="48" t="s">
        <v>210</v>
      </c>
      <c r="E203" s="16" t="s">
        <v>97</v>
      </c>
      <c r="F203" s="6" t="s">
        <v>33</v>
      </c>
      <c r="G203" s="43">
        <v>35</v>
      </c>
      <c r="H203" s="43">
        <v>50</v>
      </c>
      <c r="I203" s="35" t="s">
        <v>249</v>
      </c>
    </row>
    <row r="204" spans="1:9">
      <c r="A204" s="6">
        <v>106</v>
      </c>
      <c r="B204" s="6" t="str">
        <f>VLOOKUP(A204,New_Tikina!$A$1:$B$88,2,FALSE)</f>
        <v>Tavua</v>
      </c>
      <c r="C204" s="6" t="s">
        <v>455</v>
      </c>
      <c r="D204" s="6" t="s">
        <v>455</v>
      </c>
      <c r="E204" s="16" t="s">
        <v>97</v>
      </c>
      <c r="F204" s="6" t="s">
        <v>33</v>
      </c>
      <c r="G204" s="43">
        <v>13</v>
      </c>
      <c r="H204" s="43">
        <v>15</v>
      </c>
      <c r="I204" s="35" t="s">
        <v>249</v>
      </c>
    </row>
    <row r="205" spans="1:9">
      <c r="A205" s="6">
        <v>106</v>
      </c>
      <c r="B205" s="6" t="str">
        <f>VLOOKUP(A205,New_Tikina!$A$1:$B$88,2,FALSE)</f>
        <v>Tavua</v>
      </c>
      <c r="C205" s="6" t="s">
        <v>185</v>
      </c>
      <c r="D205" s="6" t="s">
        <v>185</v>
      </c>
      <c r="E205" s="16" t="s">
        <v>97</v>
      </c>
      <c r="F205" s="6" t="s">
        <v>33</v>
      </c>
      <c r="G205" s="43">
        <v>15</v>
      </c>
      <c r="H205" s="43">
        <v>43</v>
      </c>
      <c r="I205" s="35" t="s">
        <v>249</v>
      </c>
    </row>
    <row r="206" spans="1:9">
      <c r="A206" s="6">
        <v>106</v>
      </c>
      <c r="B206" s="6" t="str">
        <f>VLOOKUP(A206,New_Tikina!$A$1:$B$88,2,FALSE)</f>
        <v>Tavua</v>
      </c>
      <c r="C206" s="48" t="s">
        <v>454</v>
      </c>
      <c r="D206" s="48" t="s">
        <v>454</v>
      </c>
      <c r="E206" s="16" t="s">
        <v>97</v>
      </c>
      <c r="F206" s="6" t="s">
        <v>33</v>
      </c>
      <c r="G206" s="43">
        <v>5</v>
      </c>
      <c r="H206" s="43">
        <v>2</v>
      </c>
      <c r="I206" s="35" t="s">
        <v>249</v>
      </c>
    </row>
    <row r="207" spans="1:9">
      <c r="A207" s="6">
        <v>106</v>
      </c>
      <c r="B207" s="6" t="str">
        <f>VLOOKUP(A207,New_Tikina!$A$1:$B$88,2,FALSE)</f>
        <v>Tavua</v>
      </c>
      <c r="C207" s="48" t="s">
        <v>453</v>
      </c>
      <c r="D207" s="48" t="s">
        <v>453</v>
      </c>
      <c r="E207" s="16" t="s">
        <v>97</v>
      </c>
      <c r="F207" s="6" t="s">
        <v>33</v>
      </c>
      <c r="G207" s="43">
        <v>40</v>
      </c>
      <c r="H207" s="43">
        <v>8</v>
      </c>
      <c r="I207" s="35" t="s">
        <v>249</v>
      </c>
    </row>
    <row r="208" spans="1:9">
      <c r="A208" s="6">
        <v>106</v>
      </c>
      <c r="B208" s="6" t="str">
        <f>VLOOKUP(A208,New_Tikina!$A$1:$B$88,2,FALSE)</f>
        <v>Tavua</v>
      </c>
      <c r="C208" s="48" t="s">
        <v>452</v>
      </c>
      <c r="D208" s="48" t="s">
        <v>452</v>
      </c>
      <c r="E208" s="16" t="s">
        <v>97</v>
      </c>
      <c r="F208" s="6" t="s">
        <v>33</v>
      </c>
      <c r="G208" s="43">
        <v>16</v>
      </c>
      <c r="H208" s="43">
        <v>0</v>
      </c>
      <c r="I208" s="35" t="s">
        <v>249</v>
      </c>
    </row>
    <row r="209" spans="1:9">
      <c r="A209" s="6">
        <v>106</v>
      </c>
      <c r="B209" s="6" t="str">
        <f>VLOOKUP(A209,New_Tikina!$A$1:$B$88,2,FALSE)</f>
        <v>Tavua</v>
      </c>
      <c r="C209" s="48" t="s">
        <v>451</v>
      </c>
      <c r="D209" s="48" t="s">
        <v>451</v>
      </c>
      <c r="E209" s="16" t="s">
        <v>97</v>
      </c>
      <c r="F209" s="6" t="s">
        <v>33</v>
      </c>
      <c r="G209" s="43">
        <v>21</v>
      </c>
      <c r="H209" s="43">
        <v>38</v>
      </c>
      <c r="I209" s="35" t="s">
        <v>249</v>
      </c>
    </row>
    <row r="210" spans="1:9">
      <c r="A210" s="6">
        <v>106</v>
      </c>
      <c r="B210" s="6" t="str">
        <f>VLOOKUP(A210,New_Tikina!$A$1:$B$88,2,FALSE)</f>
        <v>Tavua</v>
      </c>
      <c r="C210" s="6" t="s">
        <v>450</v>
      </c>
      <c r="D210" s="6" t="s">
        <v>450</v>
      </c>
      <c r="E210" s="16" t="s">
        <v>97</v>
      </c>
      <c r="F210" s="6" t="s">
        <v>33</v>
      </c>
      <c r="G210" s="43">
        <v>9</v>
      </c>
      <c r="H210" s="43">
        <v>54</v>
      </c>
      <c r="I210" s="35" t="s">
        <v>249</v>
      </c>
    </row>
    <row r="211" spans="1:9">
      <c r="A211" s="6">
        <v>106</v>
      </c>
      <c r="B211" s="6" t="str">
        <f>VLOOKUP(A211,New_Tikina!$A$1:$B$88,2,FALSE)</f>
        <v>Tavua</v>
      </c>
      <c r="C211" s="6" t="s">
        <v>449</v>
      </c>
      <c r="D211" s="6" t="s">
        <v>449</v>
      </c>
      <c r="E211" s="16" t="s">
        <v>97</v>
      </c>
      <c r="F211" s="6" t="s">
        <v>33</v>
      </c>
      <c r="G211" s="43">
        <v>1</v>
      </c>
      <c r="H211" s="43">
        <v>14</v>
      </c>
      <c r="I211" s="35" t="s">
        <v>249</v>
      </c>
    </row>
    <row r="212" spans="1:9">
      <c r="A212" s="6">
        <v>106</v>
      </c>
      <c r="B212" s="6" t="str">
        <f>VLOOKUP(A212,New_Tikina!$A$1:$B$88,2,FALSE)</f>
        <v>Tavua</v>
      </c>
      <c r="C212" s="6" t="s">
        <v>162</v>
      </c>
      <c r="D212" s="6" t="s">
        <v>162</v>
      </c>
      <c r="E212" s="16" t="s">
        <v>97</v>
      </c>
      <c r="F212" s="6" t="s">
        <v>33</v>
      </c>
      <c r="G212" s="43">
        <v>40</v>
      </c>
      <c r="H212" s="43">
        <v>130</v>
      </c>
      <c r="I212" s="35" t="s">
        <v>249</v>
      </c>
    </row>
    <row r="213" spans="1:9">
      <c r="A213" s="6">
        <v>106</v>
      </c>
      <c r="B213" s="6" t="str">
        <f>VLOOKUP(A213,New_Tikina!$A$1:$B$88,2,FALSE)</f>
        <v>Tavua</v>
      </c>
      <c r="C213" s="6" t="s">
        <v>162</v>
      </c>
      <c r="D213" s="6" t="s">
        <v>162</v>
      </c>
      <c r="E213" s="16" t="s">
        <v>97</v>
      </c>
      <c r="F213" s="6" t="s">
        <v>33</v>
      </c>
      <c r="G213" s="43">
        <v>0</v>
      </c>
      <c r="H213" s="43">
        <v>17</v>
      </c>
      <c r="I213" s="35" t="s">
        <v>249</v>
      </c>
    </row>
    <row r="214" spans="1:9">
      <c r="A214" s="6">
        <v>106</v>
      </c>
      <c r="B214" s="6" t="str">
        <f>VLOOKUP(A214,New_Tikina!$A$1:$B$88,2,FALSE)</f>
        <v>Tavua</v>
      </c>
      <c r="C214" s="45" t="s">
        <v>217</v>
      </c>
      <c r="D214" s="45" t="s">
        <v>217</v>
      </c>
      <c r="E214" s="16" t="s">
        <v>97</v>
      </c>
      <c r="F214" s="6" t="s">
        <v>33</v>
      </c>
      <c r="G214" s="43">
        <v>10</v>
      </c>
      <c r="H214" s="43">
        <v>27</v>
      </c>
      <c r="I214" s="35" t="s">
        <v>249</v>
      </c>
    </row>
    <row r="215" spans="1:9">
      <c r="A215" s="6">
        <v>106</v>
      </c>
      <c r="B215" s="6" t="str">
        <f>VLOOKUP(A215,New_Tikina!$A$1:$B$88,2,FALSE)</f>
        <v>Tavua</v>
      </c>
      <c r="C215" s="48" t="s">
        <v>219</v>
      </c>
      <c r="D215" s="48" t="s">
        <v>219</v>
      </c>
      <c r="E215" s="16" t="s">
        <v>97</v>
      </c>
      <c r="F215" s="6" t="s">
        <v>33</v>
      </c>
      <c r="G215" s="43">
        <v>13</v>
      </c>
      <c r="H215" s="43">
        <v>12</v>
      </c>
      <c r="I215" s="35" t="s">
        <v>249</v>
      </c>
    </row>
    <row r="216" spans="1:9">
      <c r="A216" s="6">
        <v>106</v>
      </c>
      <c r="B216" s="6" t="str">
        <f>VLOOKUP(A216,New_Tikina!$A$1:$B$88,2,FALSE)</f>
        <v>Tavua</v>
      </c>
      <c r="C216" s="6" t="s">
        <v>448</v>
      </c>
      <c r="D216" s="6" t="s">
        <v>448</v>
      </c>
      <c r="E216" s="16" t="s">
        <v>97</v>
      </c>
      <c r="F216" s="6" t="s">
        <v>33</v>
      </c>
      <c r="G216" s="43">
        <v>0</v>
      </c>
      <c r="H216" s="43">
        <v>22</v>
      </c>
      <c r="I216" s="35" t="s">
        <v>249</v>
      </c>
    </row>
    <row r="217" spans="1:9">
      <c r="A217" s="6">
        <v>106</v>
      </c>
      <c r="B217" s="6" t="str">
        <f>VLOOKUP(A217,New_Tikina!$A$1:$B$88,2,FALSE)</f>
        <v>Tavua</v>
      </c>
      <c r="C217" s="6" t="s">
        <v>447</v>
      </c>
      <c r="D217" s="6" t="s">
        <v>447</v>
      </c>
      <c r="E217" s="16" t="s">
        <v>97</v>
      </c>
      <c r="F217" s="6" t="s">
        <v>33</v>
      </c>
      <c r="G217" s="43">
        <v>3</v>
      </c>
      <c r="H217" s="43">
        <v>84</v>
      </c>
      <c r="I217" s="35" t="s">
        <v>249</v>
      </c>
    </row>
    <row r="218" spans="1:9">
      <c r="A218" s="6">
        <v>106</v>
      </c>
      <c r="B218" s="6" t="str">
        <f>VLOOKUP(A218,New_Tikina!$A$1:$B$88,2,FALSE)</f>
        <v>Tavua</v>
      </c>
      <c r="C218" s="48" t="s">
        <v>222</v>
      </c>
      <c r="D218" s="48" t="s">
        <v>222</v>
      </c>
      <c r="E218" s="16" t="s">
        <v>97</v>
      </c>
      <c r="F218" s="6" t="s">
        <v>33</v>
      </c>
      <c r="G218" s="43">
        <v>6</v>
      </c>
      <c r="H218" s="43">
        <v>25</v>
      </c>
      <c r="I218" s="35" t="s">
        <v>249</v>
      </c>
    </row>
    <row r="219" spans="1:9">
      <c r="A219" s="6">
        <v>106</v>
      </c>
      <c r="B219" s="6" t="str">
        <f>VLOOKUP(A219,New_Tikina!$A$1:$B$88,2,FALSE)</f>
        <v>Tavua</v>
      </c>
      <c r="C219" s="6" t="s">
        <v>446</v>
      </c>
      <c r="D219" s="6" t="s">
        <v>446</v>
      </c>
      <c r="E219" s="16" t="s">
        <v>97</v>
      </c>
      <c r="F219" s="6" t="s">
        <v>33</v>
      </c>
      <c r="G219" s="43">
        <v>8</v>
      </c>
      <c r="H219" s="43">
        <v>24</v>
      </c>
      <c r="I219" s="35" t="s">
        <v>249</v>
      </c>
    </row>
    <row r="220" spans="1:9">
      <c r="A220" s="6">
        <v>106</v>
      </c>
      <c r="B220" s="6" t="str">
        <f>VLOOKUP(A220,New_Tikina!$A$1:$B$88,2,FALSE)</f>
        <v>Tavua</v>
      </c>
      <c r="C220" s="6" t="s">
        <v>445</v>
      </c>
      <c r="D220" s="6" t="s">
        <v>445</v>
      </c>
      <c r="E220" s="16" t="s">
        <v>97</v>
      </c>
      <c r="F220" s="6" t="s">
        <v>33</v>
      </c>
      <c r="G220" s="43">
        <v>7</v>
      </c>
      <c r="H220" s="43">
        <v>30</v>
      </c>
      <c r="I220" s="35" t="s">
        <v>249</v>
      </c>
    </row>
    <row r="221" spans="1:9">
      <c r="A221" s="6">
        <v>106</v>
      </c>
      <c r="B221" s="6" t="str">
        <f>VLOOKUP(A221,New_Tikina!$A$1:$B$88,2,FALSE)</f>
        <v>Tavua</v>
      </c>
      <c r="C221" s="6" t="s">
        <v>444</v>
      </c>
      <c r="D221" s="6" t="s">
        <v>444</v>
      </c>
      <c r="E221" s="16" t="s">
        <v>97</v>
      </c>
      <c r="F221" s="6" t="s">
        <v>33</v>
      </c>
      <c r="G221" s="43">
        <v>1</v>
      </c>
      <c r="H221" s="43">
        <v>67</v>
      </c>
      <c r="I221" s="35" t="s">
        <v>249</v>
      </c>
    </row>
    <row r="222" spans="1:9">
      <c r="A222" s="6">
        <v>106</v>
      </c>
      <c r="B222" s="6" t="str">
        <f>VLOOKUP(A222,New_Tikina!$A$1:$B$88,2,FALSE)</f>
        <v>Tavua</v>
      </c>
      <c r="C222" s="6" t="s">
        <v>443</v>
      </c>
      <c r="D222" s="6" t="s">
        <v>443</v>
      </c>
      <c r="E222" s="16" t="s">
        <v>97</v>
      </c>
      <c r="F222" s="6" t="s">
        <v>33</v>
      </c>
      <c r="G222" s="43">
        <v>5</v>
      </c>
      <c r="H222" s="43">
        <v>29</v>
      </c>
      <c r="I222" s="35" t="s">
        <v>249</v>
      </c>
    </row>
    <row r="223" spans="1:9">
      <c r="A223" s="6">
        <v>106</v>
      </c>
      <c r="B223" s="6" t="str">
        <f>VLOOKUP(A223,New_Tikina!$A$1:$B$88,2,FALSE)</f>
        <v>Tavua</v>
      </c>
      <c r="C223" s="49" t="s">
        <v>442</v>
      </c>
      <c r="D223" s="49" t="s">
        <v>442</v>
      </c>
      <c r="E223" s="16" t="s">
        <v>97</v>
      </c>
      <c r="F223" s="6" t="s">
        <v>33</v>
      </c>
      <c r="G223" s="43">
        <v>0</v>
      </c>
      <c r="H223" s="43">
        <v>10</v>
      </c>
      <c r="I223" s="35" t="s">
        <v>249</v>
      </c>
    </row>
    <row r="224" spans="1:9">
      <c r="A224" s="6">
        <v>106</v>
      </c>
      <c r="B224" s="6" t="str">
        <f>VLOOKUP(A224,New_Tikina!$A$1:$B$88,2,FALSE)</f>
        <v>Tavua</v>
      </c>
      <c r="C224" s="45" t="s">
        <v>441</v>
      </c>
      <c r="D224" s="45" t="s">
        <v>441</v>
      </c>
      <c r="E224" s="16" t="s">
        <v>97</v>
      </c>
      <c r="F224" s="6" t="s">
        <v>33</v>
      </c>
      <c r="G224" s="43">
        <v>26</v>
      </c>
      <c r="H224" s="43">
        <v>53</v>
      </c>
      <c r="I224" s="35" t="s">
        <v>249</v>
      </c>
    </row>
    <row r="225" spans="1:9">
      <c r="A225" s="6">
        <v>106</v>
      </c>
      <c r="B225" s="6" t="str">
        <f>VLOOKUP(A225,New_Tikina!$A$1:$B$88,2,FALSE)</f>
        <v>Tavua</v>
      </c>
      <c r="C225" s="6" t="s">
        <v>440</v>
      </c>
      <c r="D225" s="6" t="s">
        <v>440</v>
      </c>
      <c r="E225" s="16" t="s">
        <v>97</v>
      </c>
      <c r="F225" s="6" t="s">
        <v>33</v>
      </c>
      <c r="G225" s="43">
        <v>16</v>
      </c>
      <c r="H225" s="43">
        <v>85</v>
      </c>
      <c r="I225" s="35" t="s">
        <v>249</v>
      </c>
    </row>
    <row r="226" spans="1:9">
      <c r="A226" s="6">
        <v>106</v>
      </c>
      <c r="B226" s="6" t="str">
        <f>VLOOKUP(A226,New_Tikina!$A$1:$B$88,2,FALSE)</f>
        <v>Tavua</v>
      </c>
      <c r="C226" s="6" t="s">
        <v>439</v>
      </c>
      <c r="D226" s="6" t="s">
        <v>439</v>
      </c>
      <c r="E226" s="16" t="s">
        <v>97</v>
      </c>
      <c r="F226" s="6" t="s">
        <v>33</v>
      </c>
      <c r="G226" s="43">
        <v>0</v>
      </c>
      <c r="H226" s="43">
        <v>14</v>
      </c>
      <c r="I226" s="35" t="s">
        <v>249</v>
      </c>
    </row>
    <row r="227" spans="1:9">
      <c r="A227" s="6">
        <v>106</v>
      </c>
      <c r="B227" s="6" t="str">
        <f>VLOOKUP(A227,New_Tikina!$A$1:$B$88,2,FALSE)</f>
        <v>Tavua</v>
      </c>
      <c r="C227" s="6" t="s">
        <v>439</v>
      </c>
      <c r="D227" s="6" t="s">
        <v>439</v>
      </c>
      <c r="E227" s="16" t="s">
        <v>97</v>
      </c>
      <c r="F227" s="6" t="s">
        <v>33</v>
      </c>
      <c r="G227" s="43">
        <v>9</v>
      </c>
      <c r="H227" s="43">
        <v>7</v>
      </c>
      <c r="I227" s="35" t="s">
        <v>249</v>
      </c>
    </row>
    <row r="228" spans="1:9">
      <c r="A228" s="6">
        <v>106</v>
      </c>
      <c r="B228" s="6" t="str">
        <f>VLOOKUP(A228,New_Tikina!$A$1:$B$88,2,FALSE)</f>
        <v>Tavua</v>
      </c>
      <c r="C228" s="6" t="s">
        <v>438</v>
      </c>
      <c r="D228" s="6" t="s">
        <v>438</v>
      </c>
      <c r="E228" s="16" t="s">
        <v>97</v>
      </c>
      <c r="F228" s="6" t="s">
        <v>33</v>
      </c>
      <c r="G228" s="43">
        <v>33</v>
      </c>
      <c r="H228" s="43">
        <v>44</v>
      </c>
      <c r="I228" s="35" t="s">
        <v>249</v>
      </c>
    </row>
    <row r="229" spans="1:9">
      <c r="A229" s="6">
        <v>106</v>
      </c>
      <c r="B229" s="6" t="str">
        <f>VLOOKUP(A229,New_Tikina!$A$1:$B$88,2,FALSE)</f>
        <v>Tavua</v>
      </c>
      <c r="C229" s="6" t="s">
        <v>437</v>
      </c>
      <c r="D229" s="6" t="s">
        <v>437</v>
      </c>
      <c r="E229" s="16" t="s">
        <v>97</v>
      </c>
      <c r="F229" s="6" t="s">
        <v>33</v>
      </c>
      <c r="G229" s="43">
        <v>5</v>
      </c>
      <c r="H229" s="43">
        <v>26</v>
      </c>
      <c r="I229" s="35" t="s">
        <v>249</v>
      </c>
    </row>
    <row r="230" spans="1:9">
      <c r="A230" s="6">
        <v>106</v>
      </c>
      <c r="B230" s="6" t="str">
        <f>VLOOKUP(A230,New_Tikina!$A$1:$B$88,2,FALSE)</f>
        <v>Tavua</v>
      </c>
      <c r="C230" s="6" t="s">
        <v>436</v>
      </c>
      <c r="D230" s="6" t="s">
        <v>436</v>
      </c>
      <c r="E230" s="16" t="s">
        <v>97</v>
      </c>
      <c r="F230" s="6" t="s">
        <v>33</v>
      </c>
      <c r="G230" s="43">
        <v>4</v>
      </c>
      <c r="H230" s="43">
        <v>3</v>
      </c>
      <c r="I230" s="35" t="s">
        <v>249</v>
      </c>
    </row>
    <row r="231" spans="1:9">
      <c r="A231" s="6">
        <v>106</v>
      </c>
      <c r="B231" s="6" t="str">
        <f>VLOOKUP(A231,New_Tikina!$A$1:$B$88,2,FALSE)</f>
        <v>Tavua</v>
      </c>
      <c r="C231" s="6" t="s">
        <v>435</v>
      </c>
      <c r="D231" s="6" t="s">
        <v>435</v>
      </c>
      <c r="E231" s="16" t="s">
        <v>97</v>
      </c>
      <c r="F231" s="6" t="s">
        <v>33</v>
      </c>
      <c r="G231" s="43">
        <v>15</v>
      </c>
      <c r="H231" s="43">
        <v>13</v>
      </c>
      <c r="I231" s="35" t="s">
        <v>249</v>
      </c>
    </row>
    <row r="232" spans="1:9">
      <c r="A232" s="6">
        <v>106</v>
      </c>
      <c r="B232" s="6" t="str">
        <f>VLOOKUP(A232,New_Tikina!$A$1:$B$88,2,FALSE)</f>
        <v>Tavua</v>
      </c>
      <c r="C232" s="46" t="s">
        <v>434</v>
      </c>
      <c r="D232" s="46" t="s">
        <v>434</v>
      </c>
      <c r="E232" s="16" t="s">
        <v>97</v>
      </c>
      <c r="F232" s="6" t="s">
        <v>33</v>
      </c>
      <c r="G232" s="47">
        <v>32</v>
      </c>
      <c r="H232" s="47">
        <v>52</v>
      </c>
      <c r="I232" s="35" t="s">
        <v>249</v>
      </c>
    </row>
    <row r="233" spans="1:9">
      <c r="A233" s="6">
        <v>106</v>
      </c>
      <c r="B233" s="6" t="str">
        <f>VLOOKUP(A233,New_Tikina!$A$1:$B$88,2,FALSE)</f>
        <v>Tavua</v>
      </c>
      <c r="C233" s="45" t="s">
        <v>433</v>
      </c>
      <c r="D233" s="45" t="s">
        <v>433</v>
      </c>
      <c r="E233" s="16" t="s">
        <v>97</v>
      </c>
      <c r="F233" s="6" t="s">
        <v>33</v>
      </c>
      <c r="G233" s="43">
        <v>2</v>
      </c>
      <c r="H233" s="43">
        <v>10</v>
      </c>
      <c r="I233" s="35" t="s">
        <v>249</v>
      </c>
    </row>
    <row r="234" spans="1:9">
      <c r="A234" s="6">
        <v>106</v>
      </c>
      <c r="B234" s="6" t="str">
        <f>VLOOKUP(A234,New_Tikina!$A$1:$B$88,2,FALSE)</f>
        <v>Tavua</v>
      </c>
      <c r="C234" s="6" t="s">
        <v>432</v>
      </c>
      <c r="D234" s="6" t="s">
        <v>432</v>
      </c>
      <c r="E234" s="16" t="s">
        <v>97</v>
      </c>
      <c r="F234" s="6" t="s">
        <v>33</v>
      </c>
      <c r="G234" s="43">
        <v>26</v>
      </c>
      <c r="H234" s="43">
        <v>30</v>
      </c>
      <c r="I234" s="35" t="s">
        <v>249</v>
      </c>
    </row>
    <row r="235" spans="1:9">
      <c r="A235" s="6">
        <v>106</v>
      </c>
      <c r="B235" s="6" t="str">
        <f>VLOOKUP(A235,New_Tikina!$A$1:$B$88,2,FALSE)</f>
        <v>Tavua</v>
      </c>
      <c r="C235" s="48" t="s">
        <v>431</v>
      </c>
      <c r="D235" s="48" t="s">
        <v>431</v>
      </c>
      <c r="E235" s="16" t="s">
        <v>97</v>
      </c>
      <c r="F235" s="6" t="s">
        <v>33</v>
      </c>
      <c r="G235" s="43">
        <v>4</v>
      </c>
      <c r="H235" s="43">
        <v>1</v>
      </c>
      <c r="I235" s="35" t="s">
        <v>249</v>
      </c>
    </row>
    <row r="236" spans="1:9">
      <c r="A236" s="6">
        <v>106</v>
      </c>
      <c r="B236" s="6" t="str">
        <f>VLOOKUP(A236,New_Tikina!$A$1:$B$88,2,FALSE)</f>
        <v>Tavua</v>
      </c>
      <c r="C236" s="6" t="s">
        <v>430</v>
      </c>
      <c r="D236" s="6" t="s">
        <v>430</v>
      </c>
      <c r="E236" s="16" t="s">
        <v>97</v>
      </c>
      <c r="F236" s="6" t="s">
        <v>33</v>
      </c>
      <c r="G236" s="43">
        <v>4</v>
      </c>
      <c r="H236" s="43">
        <v>30</v>
      </c>
      <c r="I236" s="35" t="s">
        <v>249</v>
      </c>
    </row>
    <row r="237" spans="1:9">
      <c r="A237" s="6">
        <v>106</v>
      </c>
      <c r="B237" s="6" t="str">
        <f>VLOOKUP(A237,New_Tikina!$A$1:$B$88,2,FALSE)</f>
        <v>Tavua</v>
      </c>
      <c r="C237" s="6" t="s">
        <v>429</v>
      </c>
      <c r="D237" s="6" t="s">
        <v>429</v>
      </c>
      <c r="E237" s="16" t="s">
        <v>97</v>
      </c>
      <c r="F237" s="6" t="s">
        <v>33</v>
      </c>
      <c r="G237" s="43">
        <v>0</v>
      </c>
      <c r="H237" s="43">
        <v>19</v>
      </c>
      <c r="I237" s="35" t="s">
        <v>249</v>
      </c>
    </row>
    <row r="238" spans="1:9">
      <c r="A238" s="6">
        <v>106</v>
      </c>
      <c r="B238" s="6" t="str">
        <f>VLOOKUP(A238,New_Tikina!$A$1:$B$88,2,FALSE)</f>
        <v>Tavua</v>
      </c>
      <c r="C238" s="6" t="s">
        <v>428</v>
      </c>
      <c r="D238" s="6" t="s">
        <v>428</v>
      </c>
      <c r="E238" s="16" t="s">
        <v>97</v>
      </c>
      <c r="F238" s="6" t="s">
        <v>33</v>
      </c>
      <c r="G238" s="43">
        <v>1</v>
      </c>
      <c r="H238" s="43">
        <v>28</v>
      </c>
      <c r="I238" s="35" t="s">
        <v>249</v>
      </c>
    </row>
    <row r="239" spans="1:9">
      <c r="A239" s="6">
        <v>106</v>
      </c>
      <c r="B239" s="6" t="str">
        <f>VLOOKUP(A239,New_Tikina!$A$1:$B$88,2,FALSE)</f>
        <v>Tavua</v>
      </c>
      <c r="C239" s="6" t="s">
        <v>427</v>
      </c>
      <c r="D239" s="6" t="s">
        <v>427</v>
      </c>
      <c r="E239" s="16" t="s">
        <v>97</v>
      </c>
      <c r="F239" s="6" t="s">
        <v>33</v>
      </c>
      <c r="G239" s="43">
        <v>4</v>
      </c>
      <c r="H239" s="43">
        <v>21</v>
      </c>
      <c r="I239" s="35" t="s">
        <v>249</v>
      </c>
    </row>
    <row r="240" spans="1:9">
      <c r="A240" s="6">
        <v>106</v>
      </c>
      <c r="B240" s="6" t="str">
        <f>VLOOKUP(A240,New_Tikina!$A$1:$B$88,2,FALSE)</f>
        <v>Tavua</v>
      </c>
      <c r="C240" s="6" t="s">
        <v>426</v>
      </c>
      <c r="D240" s="6" t="s">
        <v>426</v>
      </c>
      <c r="E240" s="16" t="s">
        <v>97</v>
      </c>
      <c r="F240" s="6" t="s">
        <v>33</v>
      </c>
      <c r="G240" s="43">
        <v>14</v>
      </c>
      <c r="H240" s="43">
        <v>27</v>
      </c>
      <c r="I240" s="35" t="s">
        <v>249</v>
      </c>
    </row>
    <row r="241" spans="1:9">
      <c r="A241" s="6">
        <v>106</v>
      </c>
      <c r="B241" s="6" t="str">
        <f>VLOOKUP(A241,New_Tikina!$A$1:$B$88,2,FALSE)</f>
        <v>Tavua</v>
      </c>
      <c r="C241" s="46" t="s">
        <v>425</v>
      </c>
      <c r="D241" s="46" t="s">
        <v>425</v>
      </c>
      <c r="E241" s="16" t="s">
        <v>97</v>
      </c>
      <c r="F241" s="6" t="s">
        <v>33</v>
      </c>
      <c r="G241" s="47">
        <v>16</v>
      </c>
      <c r="H241" s="47">
        <v>21</v>
      </c>
      <c r="I241" s="35" t="s">
        <v>249</v>
      </c>
    </row>
    <row r="242" spans="1:9">
      <c r="A242" s="6">
        <v>106</v>
      </c>
      <c r="B242" s="6" t="str">
        <f>VLOOKUP(A242,New_Tikina!$A$1:$B$88,2,FALSE)</f>
        <v>Tavua</v>
      </c>
      <c r="C242" s="6" t="s">
        <v>424</v>
      </c>
      <c r="D242" s="6" t="s">
        <v>424</v>
      </c>
      <c r="E242" s="16" t="s">
        <v>97</v>
      </c>
      <c r="F242" s="6" t="s">
        <v>33</v>
      </c>
      <c r="G242" s="43">
        <v>15</v>
      </c>
      <c r="H242" s="43">
        <v>77</v>
      </c>
      <c r="I242" s="35" t="s">
        <v>249</v>
      </c>
    </row>
    <row r="243" spans="1:9">
      <c r="A243" s="6">
        <v>106</v>
      </c>
      <c r="B243" s="6" t="str">
        <f>VLOOKUP(A243,New_Tikina!$A$1:$B$88,2,FALSE)</f>
        <v>Tavua</v>
      </c>
      <c r="C243" s="6" t="s">
        <v>423</v>
      </c>
      <c r="D243" s="6" t="s">
        <v>423</v>
      </c>
      <c r="E243" s="16" t="s">
        <v>97</v>
      </c>
      <c r="F243" s="6" t="s">
        <v>33</v>
      </c>
      <c r="G243" s="43">
        <v>21</v>
      </c>
      <c r="H243" s="43">
        <v>63</v>
      </c>
      <c r="I243" s="35" t="s">
        <v>249</v>
      </c>
    </row>
    <row r="244" spans="1:9">
      <c r="A244" s="6">
        <v>106</v>
      </c>
      <c r="B244" s="6" t="str">
        <f>VLOOKUP(A244,New_Tikina!$A$1:$B$88,2,FALSE)</f>
        <v>Tavua</v>
      </c>
      <c r="C244" s="6" t="s">
        <v>422</v>
      </c>
      <c r="D244" s="6" t="s">
        <v>422</v>
      </c>
      <c r="E244" s="16" t="s">
        <v>97</v>
      </c>
      <c r="F244" s="6" t="s">
        <v>33</v>
      </c>
      <c r="G244" s="43">
        <v>15</v>
      </c>
      <c r="H244" s="43">
        <v>15</v>
      </c>
      <c r="I244" s="35" t="s">
        <v>249</v>
      </c>
    </row>
    <row r="245" spans="1:9">
      <c r="A245" s="6">
        <v>106</v>
      </c>
      <c r="B245" s="6" t="str">
        <f>VLOOKUP(A245,New_Tikina!$A$1:$B$88,2,FALSE)</f>
        <v>Tavua</v>
      </c>
      <c r="C245" s="6" t="s">
        <v>421</v>
      </c>
      <c r="D245" s="6" t="s">
        <v>421</v>
      </c>
      <c r="E245" s="16" t="s">
        <v>97</v>
      </c>
      <c r="F245" s="6" t="s">
        <v>33</v>
      </c>
      <c r="G245" s="43">
        <v>4</v>
      </c>
      <c r="H245" s="43">
        <v>22</v>
      </c>
      <c r="I245" s="35" t="s">
        <v>249</v>
      </c>
    </row>
    <row r="246" spans="1:9">
      <c r="A246" s="6">
        <v>106</v>
      </c>
      <c r="B246" s="6" t="str">
        <f>VLOOKUP(A246,New_Tikina!$A$1:$B$88,2,FALSE)</f>
        <v>Tavua</v>
      </c>
      <c r="C246" s="6" t="s">
        <v>420</v>
      </c>
      <c r="D246" s="6" t="s">
        <v>420</v>
      </c>
      <c r="E246" s="16" t="s">
        <v>97</v>
      </c>
      <c r="F246" s="6" t="s">
        <v>33</v>
      </c>
      <c r="G246" s="43">
        <v>1</v>
      </c>
      <c r="H246" s="43">
        <v>14</v>
      </c>
      <c r="I246" s="35" t="s">
        <v>249</v>
      </c>
    </row>
    <row r="247" spans="1:9">
      <c r="A247" s="6">
        <v>106</v>
      </c>
      <c r="B247" s="6" t="str">
        <f>VLOOKUP(A247,New_Tikina!$A$1:$B$88,2,FALSE)</f>
        <v>Tavua</v>
      </c>
      <c r="C247" s="6" t="s">
        <v>419</v>
      </c>
      <c r="D247" s="6" t="s">
        <v>419</v>
      </c>
      <c r="E247" s="16" t="s">
        <v>97</v>
      </c>
      <c r="F247" s="6" t="s">
        <v>33</v>
      </c>
      <c r="G247" s="43">
        <v>3</v>
      </c>
      <c r="H247" s="43">
        <v>21</v>
      </c>
      <c r="I247" s="35" t="s">
        <v>249</v>
      </c>
    </row>
    <row r="248" spans="1:9">
      <c r="A248" s="6">
        <v>107</v>
      </c>
      <c r="B248" s="6" t="str">
        <f>VLOOKUP(A248,New_Tikina!$A$1:$B$88,2,FALSE)</f>
        <v>Vuda</v>
      </c>
      <c r="C248" s="6" t="s">
        <v>418</v>
      </c>
      <c r="D248" s="6" t="s">
        <v>418</v>
      </c>
      <c r="E248" s="16" t="s">
        <v>205</v>
      </c>
      <c r="F248" s="6" t="s">
        <v>33</v>
      </c>
      <c r="G248" s="43">
        <v>22</v>
      </c>
      <c r="H248" s="43">
        <v>120</v>
      </c>
      <c r="I248" s="35" t="s">
        <v>249</v>
      </c>
    </row>
    <row r="249" spans="1:9">
      <c r="A249" s="6">
        <v>107</v>
      </c>
      <c r="B249" s="6" t="str">
        <f>VLOOKUP(A249,New_Tikina!$A$1:$B$88,2,FALSE)</f>
        <v>Vuda</v>
      </c>
      <c r="C249" s="6" t="s">
        <v>417</v>
      </c>
      <c r="D249" s="6" t="s">
        <v>417</v>
      </c>
      <c r="E249" s="16" t="s">
        <v>205</v>
      </c>
      <c r="F249" s="6" t="s">
        <v>33</v>
      </c>
      <c r="G249" s="43">
        <v>2</v>
      </c>
      <c r="H249" s="43">
        <v>33</v>
      </c>
      <c r="I249" s="35" t="s">
        <v>249</v>
      </c>
    </row>
    <row r="250" spans="1:9">
      <c r="A250" s="6">
        <v>107</v>
      </c>
      <c r="B250" s="6" t="str">
        <f>VLOOKUP(A250,New_Tikina!$A$1:$B$88,2,FALSE)</f>
        <v>Vuda</v>
      </c>
      <c r="C250" s="6" t="s">
        <v>416</v>
      </c>
      <c r="D250" s="6" t="s">
        <v>416</v>
      </c>
      <c r="E250" s="16" t="s">
        <v>205</v>
      </c>
      <c r="F250" s="6" t="s">
        <v>33</v>
      </c>
      <c r="G250" s="43">
        <v>26</v>
      </c>
      <c r="H250" s="43">
        <v>66</v>
      </c>
      <c r="I250" s="35" t="s">
        <v>249</v>
      </c>
    </row>
    <row r="251" spans="1:9">
      <c r="A251" s="6">
        <v>107</v>
      </c>
      <c r="B251" s="6" t="str">
        <f>VLOOKUP(A251,New_Tikina!$A$1:$B$88,2,FALSE)</f>
        <v>Vuda</v>
      </c>
      <c r="C251" s="6" t="s">
        <v>415</v>
      </c>
      <c r="D251" s="6" t="s">
        <v>415</v>
      </c>
      <c r="E251" s="16" t="s">
        <v>205</v>
      </c>
      <c r="F251" s="6" t="s">
        <v>33</v>
      </c>
      <c r="G251" s="43">
        <v>164</v>
      </c>
      <c r="H251" s="43">
        <v>390</v>
      </c>
      <c r="I251" s="35" t="s">
        <v>249</v>
      </c>
    </row>
    <row r="252" spans="1:9">
      <c r="A252" s="6">
        <v>107</v>
      </c>
      <c r="B252" s="6" t="str">
        <f>VLOOKUP(A252,New_Tikina!$A$1:$B$88,2,FALSE)</f>
        <v>Vuda</v>
      </c>
      <c r="C252" s="6" t="s">
        <v>414</v>
      </c>
      <c r="D252" s="6" t="s">
        <v>414</v>
      </c>
      <c r="E252" s="16" t="s">
        <v>205</v>
      </c>
      <c r="F252" s="6" t="s">
        <v>33</v>
      </c>
      <c r="G252" s="43">
        <v>43</v>
      </c>
      <c r="H252" s="43">
        <v>179</v>
      </c>
      <c r="I252" s="35" t="s">
        <v>249</v>
      </c>
    </row>
    <row r="253" spans="1:9">
      <c r="A253" s="6">
        <v>107</v>
      </c>
      <c r="B253" s="6" t="str">
        <f>VLOOKUP(A253,New_Tikina!$A$1:$B$88,2,FALSE)</f>
        <v>Vuda</v>
      </c>
      <c r="C253" s="6" t="s">
        <v>413</v>
      </c>
      <c r="D253" s="6" t="s">
        <v>413</v>
      </c>
      <c r="E253" s="16" t="s">
        <v>205</v>
      </c>
      <c r="F253" s="6" t="s">
        <v>33</v>
      </c>
      <c r="G253" s="43">
        <v>70</v>
      </c>
      <c r="H253" s="43">
        <v>169</v>
      </c>
      <c r="I253" s="35" t="s">
        <v>249</v>
      </c>
    </row>
    <row r="254" spans="1:9">
      <c r="A254" s="6">
        <v>107</v>
      </c>
      <c r="B254" s="6" t="str">
        <f>VLOOKUP(A254,New_Tikina!$A$1:$B$88,2,FALSE)</f>
        <v>Vuda</v>
      </c>
      <c r="C254" s="6" t="s">
        <v>412</v>
      </c>
      <c r="D254" s="6" t="s">
        <v>412</v>
      </c>
      <c r="E254" s="16" t="s">
        <v>205</v>
      </c>
      <c r="F254" s="6" t="s">
        <v>33</v>
      </c>
      <c r="G254" s="43">
        <v>11</v>
      </c>
      <c r="H254" s="43">
        <v>49</v>
      </c>
      <c r="I254" s="35" t="s">
        <v>249</v>
      </c>
    </row>
    <row r="255" spans="1:9">
      <c r="A255" s="6">
        <v>108</v>
      </c>
      <c r="B255" s="6" t="str">
        <f>VLOOKUP(A255,New_Tikina!$A$1:$B$88,2,FALSE)</f>
        <v>Yasawa</v>
      </c>
      <c r="C255" s="6" t="s">
        <v>159</v>
      </c>
      <c r="D255" s="6" t="s">
        <v>159</v>
      </c>
      <c r="E255" s="16" t="s">
        <v>410</v>
      </c>
      <c r="F255" s="6" t="s">
        <v>33</v>
      </c>
      <c r="G255" s="44">
        <v>9</v>
      </c>
      <c r="H255" s="44">
        <v>9</v>
      </c>
      <c r="I255" s="35" t="s">
        <v>249</v>
      </c>
    </row>
    <row r="256" spans="1:9">
      <c r="A256" s="6">
        <v>108</v>
      </c>
      <c r="B256" s="6" t="str">
        <f>VLOOKUP(A256,New_Tikina!$A$1:$B$88,2,FALSE)</f>
        <v>Yasawa</v>
      </c>
      <c r="C256" s="6" t="s">
        <v>213</v>
      </c>
      <c r="D256" s="6" t="s">
        <v>213</v>
      </c>
      <c r="E256" s="16" t="s">
        <v>410</v>
      </c>
      <c r="F256" s="6" t="s">
        <v>33</v>
      </c>
      <c r="G256" s="44">
        <v>7</v>
      </c>
      <c r="H256" s="44">
        <v>4</v>
      </c>
      <c r="I256" s="35" t="s">
        <v>249</v>
      </c>
    </row>
    <row r="257" spans="1:9">
      <c r="A257" s="6">
        <v>108</v>
      </c>
      <c r="B257" s="6" t="str">
        <f>VLOOKUP(A257,New_Tikina!$A$1:$B$88,2,FALSE)</f>
        <v>Yasawa</v>
      </c>
      <c r="C257" s="6" t="s">
        <v>218</v>
      </c>
      <c r="D257" s="6" t="s">
        <v>218</v>
      </c>
      <c r="E257" s="16" t="s">
        <v>410</v>
      </c>
      <c r="F257" s="6" t="s">
        <v>33</v>
      </c>
      <c r="G257" s="44">
        <v>4</v>
      </c>
      <c r="H257" s="44">
        <v>10</v>
      </c>
      <c r="I257" s="35" t="s">
        <v>249</v>
      </c>
    </row>
    <row r="258" spans="1:9">
      <c r="A258" s="6">
        <v>108</v>
      </c>
      <c r="B258" s="6" t="str">
        <f>VLOOKUP(A258,New_Tikina!$A$1:$B$88,2,FALSE)</f>
        <v>Yasawa</v>
      </c>
      <c r="C258" s="6" t="s">
        <v>411</v>
      </c>
      <c r="D258" s="6" t="s">
        <v>411</v>
      </c>
      <c r="E258" s="16" t="s">
        <v>410</v>
      </c>
      <c r="F258" s="6" t="s">
        <v>33</v>
      </c>
      <c r="H258" s="44">
        <v>10</v>
      </c>
      <c r="I258" s="35" t="s">
        <v>249</v>
      </c>
    </row>
    <row r="259" spans="1:9">
      <c r="A259" s="6">
        <v>108</v>
      </c>
      <c r="B259" s="6" t="str">
        <f>VLOOKUP(A259,New_Tikina!$A$1:$B$88,2,FALSE)</f>
        <v>Yasawa</v>
      </c>
      <c r="C259" s="6" t="s">
        <v>409</v>
      </c>
      <c r="D259" s="6" t="s">
        <v>409</v>
      </c>
      <c r="E259" s="16" t="s">
        <v>233</v>
      </c>
      <c r="F259" s="6" t="s">
        <v>33</v>
      </c>
      <c r="G259" s="44">
        <v>1</v>
      </c>
      <c r="H259" s="44">
        <v>10</v>
      </c>
      <c r="I259" s="35" t="s">
        <v>249</v>
      </c>
    </row>
    <row r="260" spans="1:9">
      <c r="A260" s="6">
        <v>108</v>
      </c>
      <c r="B260" s="6" t="str">
        <f>VLOOKUP(A260,New_Tikina!$A$1:$B$88,2,FALSE)</f>
        <v>Yasawa</v>
      </c>
      <c r="C260" s="6" t="s">
        <v>161</v>
      </c>
      <c r="D260" s="6" t="s">
        <v>161</v>
      </c>
      <c r="E260" s="16" t="s">
        <v>233</v>
      </c>
      <c r="F260" s="6" t="s">
        <v>33</v>
      </c>
      <c r="G260" s="44">
        <v>8</v>
      </c>
      <c r="H260" s="44">
        <v>9</v>
      </c>
      <c r="I260" s="35" t="s">
        <v>249</v>
      </c>
    </row>
    <row r="261" spans="1:9">
      <c r="A261" s="6">
        <v>108</v>
      </c>
      <c r="B261" s="6" t="str">
        <f>VLOOKUP(A261,New_Tikina!$A$1:$B$88,2,FALSE)</f>
        <v>Yasawa</v>
      </c>
      <c r="C261" s="6" t="s">
        <v>217</v>
      </c>
      <c r="D261" s="6" t="s">
        <v>217</v>
      </c>
      <c r="E261" s="16" t="s">
        <v>233</v>
      </c>
      <c r="F261" s="6" t="s">
        <v>33</v>
      </c>
      <c r="G261" s="44">
        <v>6</v>
      </c>
      <c r="H261" s="44">
        <v>6</v>
      </c>
      <c r="I261" s="35" t="s">
        <v>249</v>
      </c>
    </row>
    <row r="262" spans="1:9">
      <c r="A262" s="6">
        <v>108</v>
      </c>
      <c r="B262" s="6" t="str">
        <f>VLOOKUP(A262,New_Tikina!$A$1:$B$88,2,FALSE)</f>
        <v>Yasawa</v>
      </c>
      <c r="C262" s="6" t="s">
        <v>234</v>
      </c>
      <c r="D262" s="6" t="s">
        <v>234</v>
      </c>
      <c r="E262" s="16" t="s">
        <v>233</v>
      </c>
      <c r="F262" s="6" t="s">
        <v>33</v>
      </c>
      <c r="G262" s="44">
        <v>10</v>
      </c>
      <c r="H262" s="44">
        <v>10</v>
      </c>
      <c r="I262" s="35" t="s">
        <v>249</v>
      </c>
    </row>
    <row r="263" spans="1:9">
      <c r="A263" s="6">
        <v>108</v>
      </c>
      <c r="B263" s="6" t="str">
        <f>VLOOKUP(A263,New_Tikina!$A$1:$B$88,2,FALSE)</f>
        <v>Yasawa</v>
      </c>
      <c r="C263" s="6" t="s">
        <v>236</v>
      </c>
      <c r="D263" s="6" t="s">
        <v>236</v>
      </c>
      <c r="E263" s="16" t="s">
        <v>233</v>
      </c>
      <c r="F263" s="6" t="s">
        <v>33</v>
      </c>
      <c r="G263" s="44">
        <v>0</v>
      </c>
      <c r="H263" s="44">
        <v>4</v>
      </c>
      <c r="I263" s="35" t="s">
        <v>249</v>
      </c>
    </row>
    <row r="264" spans="1:9">
      <c r="A264" s="6">
        <v>108</v>
      </c>
      <c r="B264" s="6" t="str">
        <f>VLOOKUP(A264,New_Tikina!$A$1:$B$88,2,FALSE)</f>
        <v>Yasawa</v>
      </c>
      <c r="C264" s="6" t="s">
        <v>237</v>
      </c>
      <c r="D264" s="6" t="s">
        <v>237</v>
      </c>
      <c r="E264" s="16" t="s">
        <v>233</v>
      </c>
      <c r="F264" s="6" t="s">
        <v>33</v>
      </c>
      <c r="G264" s="44">
        <v>4</v>
      </c>
      <c r="H264" s="44">
        <v>6</v>
      </c>
      <c r="I264" s="35" t="s">
        <v>249</v>
      </c>
    </row>
    <row r="265" spans="1:9">
      <c r="A265" s="6">
        <v>108</v>
      </c>
      <c r="B265" s="6" t="str">
        <f>VLOOKUP(A265,New_Tikina!$A$1:$B$88,2,FALSE)</f>
        <v>Yasawa</v>
      </c>
      <c r="C265" s="6" t="s">
        <v>408</v>
      </c>
      <c r="D265" s="6" t="s">
        <v>408</v>
      </c>
      <c r="E265" s="16" t="s">
        <v>99</v>
      </c>
      <c r="F265" s="6" t="s">
        <v>33</v>
      </c>
      <c r="G265" s="43">
        <v>0</v>
      </c>
      <c r="H265" s="43">
        <v>0</v>
      </c>
      <c r="I265" s="35" t="s">
        <v>249</v>
      </c>
    </row>
    <row r="266" spans="1:9">
      <c r="A266" s="6">
        <v>108</v>
      </c>
      <c r="B266" s="6" t="str">
        <f>VLOOKUP(A266,New_Tikina!$A$1:$B$88,2,FALSE)</f>
        <v>Yasawa</v>
      </c>
      <c r="C266" s="6" t="s">
        <v>407</v>
      </c>
      <c r="D266" s="6" t="s">
        <v>407</v>
      </c>
      <c r="E266" s="16" t="s">
        <v>99</v>
      </c>
      <c r="F266" s="6" t="s">
        <v>33</v>
      </c>
      <c r="G266" s="43">
        <v>0</v>
      </c>
      <c r="H266" s="43">
        <v>0</v>
      </c>
      <c r="I266" s="35" t="s">
        <v>249</v>
      </c>
    </row>
    <row r="267" spans="1:9">
      <c r="A267" s="6">
        <v>108</v>
      </c>
      <c r="B267" s="6" t="str">
        <f>VLOOKUP(A267,New_Tikina!$A$1:$B$88,2,FALSE)</f>
        <v>Yasawa</v>
      </c>
      <c r="C267" s="6" t="s">
        <v>406</v>
      </c>
      <c r="D267" s="6" t="s">
        <v>406</v>
      </c>
      <c r="E267" s="16" t="s">
        <v>99</v>
      </c>
      <c r="F267" s="6" t="s">
        <v>33</v>
      </c>
      <c r="G267" s="43">
        <v>0</v>
      </c>
      <c r="H267" s="43">
        <v>0</v>
      </c>
      <c r="I267" s="35" t="s">
        <v>249</v>
      </c>
    </row>
    <row r="268" spans="1:9">
      <c r="A268" s="6">
        <v>108</v>
      </c>
      <c r="B268" s="6" t="str">
        <f>VLOOKUP(A268,New_Tikina!$A$1:$B$88,2,FALSE)</f>
        <v>Yasawa</v>
      </c>
      <c r="C268" s="6" t="s">
        <v>405</v>
      </c>
      <c r="D268" s="6" t="s">
        <v>405</v>
      </c>
      <c r="E268" s="16" t="s">
        <v>99</v>
      </c>
      <c r="F268" s="6" t="s">
        <v>33</v>
      </c>
      <c r="G268" s="43">
        <v>0</v>
      </c>
      <c r="H268" s="43">
        <v>6</v>
      </c>
      <c r="I268" s="35" t="s">
        <v>249</v>
      </c>
    </row>
    <row r="269" spans="1:9">
      <c r="A269" s="6">
        <v>108</v>
      </c>
      <c r="B269" s="6" t="str">
        <f>VLOOKUP(A269,New_Tikina!$A$1:$B$88,2,FALSE)</f>
        <v>Yasawa</v>
      </c>
      <c r="C269" s="6" t="s">
        <v>404</v>
      </c>
      <c r="D269" s="6" t="s">
        <v>404</v>
      </c>
      <c r="E269" s="16" t="s">
        <v>99</v>
      </c>
      <c r="F269" s="6" t="s">
        <v>33</v>
      </c>
      <c r="G269" s="43">
        <v>1</v>
      </c>
      <c r="H269" s="43">
        <v>0</v>
      </c>
      <c r="I269" s="35" t="s">
        <v>249</v>
      </c>
    </row>
    <row r="270" spans="1:9">
      <c r="A270" s="6">
        <v>108</v>
      </c>
      <c r="B270" s="6" t="str">
        <f>VLOOKUP(A270,New_Tikina!$A$1:$B$88,2,FALSE)</f>
        <v>Yasawa</v>
      </c>
      <c r="C270" s="6" t="s">
        <v>403</v>
      </c>
      <c r="D270" s="6" t="s">
        <v>403</v>
      </c>
      <c r="E270" s="16" t="s">
        <v>99</v>
      </c>
      <c r="F270" s="6" t="s">
        <v>33</v>
      </c>
      <c r="G270" s="43">
        <v>5</v>
      </c>
      <c r="H270" s="43">
        <v>0</v>
      </c>
      <c r="I270" s="35" t="s">
        <v>249</v>
      </c>
    </row>
    <row r="271" spans="1:9">
      <c r="A271" s="6">
        <v>108</v>
      </c>
      <c r="B271" s="6" t="str">
        <f>VLOOKUP(A271,New_Tikina!$A$1:$B$88,2,FALSE)</f>
        <v>Yasawa</v>
      </c>
      <c r="C271" s="6" t="s">
        <v>402</v>
      </c>
      <c r="D271" s="6" t="s">
        <v>402</v>
      </c>
      <c r="E271" s="16" t="s">
        <v>99</v>
      </c>
      <c r="F271" s="6" t="s">
        <v>33</v>
      </c>
      <c r="G271" s="43">
        <v>0</v>
      </c>
      <c r="H271" s="43">
        <v>4</v>
      </c>
      <c r="I271" s="35" t="s">
        <v>249</v>
      </c>
    </row>
    <row r="272" spans="1:9">
      <c r="A272" s="6">
        <v>108</v>
      </c>
      <c r="B272" s="6" t="str">
        <f>VLOOKUP(A272,New_Tikina!$A$1:$B$88,2,FALSE)</f>
        <v>Yasawa</v>
      </c>
      <c r="C272" s="6" t="s">
        <v>401</v>
      </c>
      <c r="D272" s="6" t="s">
        <v>401</v>
      </c>
      <c r="E272" s="16" t="s">
        <v>99</v>
      </c>
      <c r="F272" s="6" t="s">
        <v>33</v>
      </c>
      <c r="G272" s="43">
        <v>0</v>
      </c>
      <c r="H272" s="43">
        <v>0</v>
      </c>
      <c r="I272" s="35" t="s">
        <v>249</v>
      </c>
    </row>
    <row r="273" spans="1:9">
      <c r="A273" s="6">
        <v>108</v>
      </c>
      <c r="B273" s="6" t="str">
        <f>VLOOKUP(A273,New_Tikina!$A$1:$B$88,2,FALSE)</f>
        <v>Yasawa</v>
      </c>
      <c r="C273" s="6" t="s">
        <v>400</v>
      </c>
      <c r="D273" s="6" t="s">
        <v>400</v>
      </c>
      <c r="E273" s="16" t="s">
        <v>99</v>
      </c>
      <c r="F273" s="6" t="s">
        <v>33</v>
      </c>
      <c r="G273" s="43">
        <v>0</v>
      </c>
      <c r="H273" s="43">
        <v>1</v>
      </c>
      <c r="I273" s="35" t="s">
        <v>249</v>
      </c>
    </row>
    <row r="274" spans="1:9">
      <c r="A274" s="6">
        <v>108</v>
      </c>
      <c r="B274" s="6" t="str">
        <f>VLOOKUP(A274,New_Tikina!$A$1:$B$88,2,FALSE)</f>
        <v>Yasawa</v>
      </c>
      <c r="C274" s="6" t="s">
        <v>399</v>
      </c>
      <c r="D274" s="6" t="s">
        <v>399</v>
      </c>
      <c r="E274" s="16" t="s">
        <v>99</v>
      </c>
      <c r="F274" s="6" t="s">
        <v>33</v>
      </c>
      <c r="G274" s="43">
        <v>0</v>
      </c>
      <c r="H274" s="43">
        <v>0</v>
      </c>
      <c r="I274" s="35" t="s">
        <v>249</v>
      </c>
    </row>
    <row r="275" spans="1:9">
      <c r="A275" s="6">
        <v>108</v>
      </c>
      <c r="B275" s="6" t="str">
        <f>VLOOKUP(A275,New_Tikina!$A$1:$B$88,2,FALSE)</f>
        <v>Yasawa</v>
      </c>
      <c r="C275" s="6" t="s">
        <v>398</v>
      </c>
      <c r="D275" s="6" t="s">
        <v>398</v>
      </c>
      <c r="E275" s="16" t="s">
        <v>99</v>
      </c>
      <c r="F275" s="6" t="s">
        <v>33</v>
      </c>
      <c r="G275" s="43">
        <v>5</v>
      </c>
      <c r="H275" s="43">
        <v>19</v>
      </c>
      <c r="I275" s="35" t="s">
        <v>249</v>
      </c>
    </row>
    <row r="276" spans="1:9">
      <c r="A276" s="6">
        <v>108</v>
      </c>
      <c r="B276" s="6" t="str">
        <f>VLOOKUP(A276,New_Tikina!$A$1:$B$88,2,FALSE)</f>
        <v>Yasawa</v>
      </c>
      <c r="C276" s="6" t="s">
        <v>397</v>
      </c>
      <c r="D276" s="6" t="s">
        <v>397</v>
      </c>
      <c r="E276" s="16" t="s">
        <v>99</v>
      </c>
      <c r="F276" s="6" t="s">
        <v>33</v>
      </c>
      <c r="G276" s="43">
        <v>9</v>
      </c>
      <c r="H276" s="43">
        <v>21</v>
      </c>
      <c r="I276" s="35" t="s">
        <v>249</v>
      </c>
    </row>
    <row r="277" spans="1:9">
      <c r="A277" s="6">
        <v>108</v>
      </c>
      <c r="B277" s="6" t="str">
        <f>VLOOKUP(A277,New_Tikina!$A$1:$B$88,2,FALSE)</f>
        <v>Yasawa</v>
      </c>
      <c r="C277" s="6" t="s">
        <v>396</v>
      </c>
      <c r="D277" s="6" t="s">
        <v>396</v>
      </c>
      <c r="E277" s="16" t="s">
        <v>99</v>
      </c>
      <c r="F277" s="6" t="s">
        <v>33</v>
      </c>
      <c r="G277" s="43">
        <v>0</v>
      </c>
      <c r="H277" s="43">
        <v>0</v>
      </c>
      <c r="I277" s="35" t="s">
        <v>249</v>
      </c>
    </row>
    <row r="278" spans="1:9">
      <c r="A278" s="6">
        <v>1101</v>
      </c>
      <c r="B278" s="6" t="str">
        <f>VLOOKUP(A278,New_Tikina!$A$1:$B$88,2,FALSE)</f>
        <v>Nakorotubu</v>
      </c>
      <c r="C278" s="6" t="s">
        <v>359</v>
      </c>
      <c r="D278" s="6" t="s">
        <v>359</v>
      </c>
      <c r="E278" s="16" t="s">
        <v>356</v>
      </c>
      <c r="F278" s="6" t="s">
        <v>35</v>
      </c>
      <c r="G278" s="43">
        <v>12</v>
      </c>
      <c r="H278" s="43">
        <v>15</v>
      </c>
      <c r="I278" s="35" t="s">
        <v>249</v>
      </c>
    </row>
    <row r="279" spans="1:9">
      <c r="A279" s="6">
        <v>1101</v>
      </c>
      <c r="B279" s="6" t="str">
        <f>VLOOKUP(A279,New_Tikina!$A$1:$B$88,2,FALSE)</f>
        <v>Nakorotubu</v>
      </c>
      <c r="C279" s="6" t="s">
        <v>358</v>
      </c>
      <c r="D279" s="6" t="s">
        <v>358</v>
      </c>
      <c r="E279" s="16" t="s">
        <v>356</v>
      </c>
      <c r="F279" s="6" t="s">
        <v>35</v>
      </c>
      <c r="G279" s="43">
        <v>9</v>
      </c>
      <c r="H279" s="43">
        <v>2</v>
      </c>
      <c r="I279" s="35" t="s">
        <v>249</v>
      </c>
    </row>
    <row r="280" spans="1:9">
      <c r="A280" s="6">
        <v>1101</v>
      </c>
      <c r="B280" s="6" t="str">
        <f>VLOOKUP(A280,New_Tikina!$A$1:$B$88,2,FALSE)</f>
        <v>Nakorotubu</v>
      </c>
      <c r="C280" s="6" t="s">
        <v>357</v>
      </c>
      <c r="D280" s="6" t="s">
        <v>357</v>
      </c>
      <c r="E280" s="16" t="s">
        <v>356</v>
      </c>
      <c r="F280" s="6" t="s">
        <v>35</v>
      </c>
      <c r="G280" s="43">
        <v>37</v>
      </c>
      <c r="H280" s="43">
        <v>31</v>
      </c>
      <c r="I280" s="35" t="s">
        <v>249</v>
      </c>
    </row>
    <row r="281" spans="1:9">
      <c r="A281" s="6">
        <v>1101</v>
      </c>
      <c r="B281" s="6" t="str">
        <f>VLOOKUP(A281,New_Tikina!$A$1:$B$88,2,FALSE)</f>
        <v>Nakorotubu</v>
      </c>
      <c r="C281" s="6" t="s">
        <v>200</v>
      </c>
      <c r="D281" s="6" t="s">
        <v>200</v>
      </c>
      <c r="E281" s="16" t="s">
        <v>352</v>
      </c>
      <c r="F281" s="6" t="s">
        <v>35</v>
      </c>
      <c r="G281" s="43">
        <v>23</v>
      </c>
      <c r="H281" s="43">
        <v>1</v>
      </c>
      <c r="I281" s="35" t="s">
        <v>249</v>
      </c>
    </row>
    <row r="282" spans="1:9">
      <c r="A282" s="6">
        <v>1101</v>
      </c>
      <c r="B282" s="6" t="str">
        <f>VLOOKUP(A282,New_Tikina!$A$1:$B$88,2,FALSE)</f>
        <v>Nakorotubu</v>
      </c>
      <c r="C282" s="6" t="s">
        <v>355</v>
      </c>
      <c r="D282" s="6" t="s">
        <v>355</v>
      </c>
      <c r="E282" s="16" t="s">
        <v>352</v>
      </c>
      <c r="F282" s="6" t="s">
        <v>35</v>
      </c>
      <c r="G282" s="43">
        <v>23</v>
      </c>
      <c r="H282" s="43">
        <v>2</v>
      </c>
      <c r="I282" s="35" t="s">
        <v>249</v>
      </c>
    </row>
    <row r="283" spans="1:9">
      <c r="A283" s="6">
        <v>1101</v>
      </c>
      <c r="B283" s="6" t="str">
        <f>VLOOKUP(A283,New_Tikina!$A$1:$B$88,2,FALSE)</f>
        <v>Nakorotubu</v>
      </c>
      <c r="C283" s="6" t="s">
        <v>354</v>
      </c>
      <c r="D283" s="6" t="s">
        <v>354</v>
      </c>
      <c r="E283" s="16" t="s">
        <v>352</v>
      </c>
      <c r="F283" s="6" t="s">
        <v>35</v>
      </c>
      <c r="G283" s="43">
        <v>25</v>
      </c>
      <c r="H283" s="43">
        <v>0</v>
      </c>
      <c r="I283" s="35" t="s">
        <v>249</v>
      </c>
    </row>
    <row r="284" spans="1:9">
      <c r="A284" s="6">
        <v>1101</v>
      </c>
      <c r="B284" s="6" t="str">
        <f>VLOOKUP(A284,New_Tikina!$A$1:$B$88,2,FALSE)</f>
        <v>Nakorotubu</v>
      </c>
      <c r="C284" s="6" t="s">
        <v>353</v>
      </c>
      <c r="D284" s="6" t="s">
        <v>353</v>
      </c>
      <c r="E284" s="16" t="s">
        <v>352</v>
      </c>
      <c r="F284" s="6" t="s">
        <v>35</v>
      </c>
      <c r="G284" s="43">
        <v>12</v>
      </c>
      <c r="H284" s="43">
        <v>4</v>
      </c>
      <c r="I284" s="35" t="s">
        <v>249</v>
      </c>
    </row>
    <row r="285" spans="1:9">
      <c r="A285" s="6">
        <v>1101</v>
      </c>
      <c r="B285" s="6" t="str">
        <f>VLOOKUP(A285,New_Tikina!$A$1:$B$88,2,FALSE)</f>
        <v>Nakorotubu</v>
      </c>
      <c r="C285" s="6" t="s">
        <v>351</v>
      </c>
      <c r="D285" s="6" t="s">
        <v>351</v>
      </c>
      <c r="E285" s="16" t="s">
        <v>108</v>
      </c>
      <c r="F285" s="6" t="s">
        <v>35</v>
      </c>
      <c r="G285" s="43">
        <v>76</v>
      </c>
      <c r="H285" s="43">
        <v>37</v>
      </c>
      <c r="I285" s="35" t="s">
        <v>249</v>
      </c>
    </row>
    <row r="286" spans="1:9">
      <c r="A286" s="6">
        <v>1101</v>
      </c>
      <c r="B286" s="6" t="str">
        <f>VLOOKUP(A286,New_Tikina!$A$1:$B$88,2,FALSE)</f>
        <v>Nakorotubu</v>
      </c>
      <c r="C286" s="6" t="s">
        <v>350</v>
      </c>
      <c r="D286" s="6" t="s">
        <v>350</v>
      </c>
      <c r="E286" s="16" t="s">
        <v>108</v>
      </c>
      <c r="F286" s="6" t="s">
        <v>35</v>
      </c>
      <c r="G286" s="43">
        <v>42</v>
      </c>
      <c r="H286" s="43">
        <v>13</v>
      </c>
      <c r="I286" s="35" t="s">
        <v>249</v>
      </c>
    </row>
    <row r="287" spans="1:9">
      <c r="A287" s="6">
        <v>1101</v>
      </c>
      <c r="B287" s="6" t="str">
        <f>VLOOKUP(A287,New_Tikina!$A$1:$B$88,2,FALSE)</f>
        <v>Nakorotubu</v>
      </c>
      <c r="C287" s="6" t="s">
        <v>349</v>
      </c>
      <c r="D287" s="6" t="s">
        <v>349</v>
      </c>
      <c r="E287" s="16" t="s">
        <v>108</v>
      </c>
      <c r="F287" s="6" t="s">
        <v>35</v>
      </c>
      <c r="G287" s="43">
        <v>23</v>
      </c>
      <c r="H287" s="43">
        <v>16</v>
      </c>
      <c r="I287" s="35" t="s">
        <v>249</v>
      </c>
    </row>
    <row r="288" spans="1:9">
      <c r="A288" s="6">
        <v>1101</v>
      </c>
      <c r="B288" s="6" t="str">
        <f>VLOOKUP(A288,New_Tikina!$A$1:$B$88,2,FALSE)</f>
        <v>Nakorotubu</v>
      </c>
      <c r="C288" s="6" t="s">
        <v>348</v>
      </c>
      <c r="D288" s="6" t="s">
        <v>348</v>
      </c>
      <c r="E288" s="16" t="s">
        <v>347</v>
      </c>
      <c r="F288" s="6" t="s">
        <v>35</v>
      </c>
      <c r="G288" s="43">
        <v>21</v>
      </c>
      <c r="H288" s="43">
        <v>19</v>
      </c>
      <c r="I288" s="35" t="s">
        <v>249</v>
      </c>
    </row>
    <row r="289" spans="1:10">
      <c r="A289" s="6">
        <v>1101</v>
      </c>
      <c r="B289" s="6" t="str">
        <f>VLOOKUP(A289,New_Tikina!$A$1:$B$88,2,FALSE)</f>
        <v>Nakorotubu</v>
      </c>
      <c r="C289" s="6" t="s">
        <v>346</v>
      </c>
      <c r="D289" s="6" t="s">
        <v>346</v>
      </c>
      <c r="E289" s="16" t="s">
        <v>221</v>
      </c>
      <c r="F289" s="6" t="s">
        <v>35</v>
      </c>
      <c r="G289" s="43">
        <v>33</v>
      </c>
      <c r="H289" s="43">
        <v>0</v>
      </c>
      <c r="I289" s="35" t="s">
        <v>249</v>
      </c>
    </row>
    <row r="290" spans="1:10">
      <c r="A290" s="6">
        <v>1102</v>
      </c>
      <c r="B290" s="6" t="str">
        <f>VLOOKUP(A290,New_Tikina!$A$1:$B$88,2,FALSE)</f>
        <v>Nalawa</v>
      </c>
      <c r="C290" s="6" t="s">
        <v>345</v>
      </c>
      <c r="D290" s="6" t="s">
        <v>345</v>
      </c>
      <c r="E290" s="16" t="s">
        <v>124</v>
      </c>
      <c r="F290" s="6" t="s">
        <v>35</v>
      </c>
      <c r="G290" s="43">
        <v>34</v>
      </c>
      <c r="H290" s="43">
        <v>0</v>
      </c>
      <c r="I290" s="35" t="s">
        <v>249</v>
      </c>
    </row>
    <row r="291" spans="1:10">
      <c r="A291" s="6">
        <v>1102</v>
      </c>
      <c r="B291" s="6" t="str">
        <f>VLOOKUP(A291,New_Tikina!$A$1:$B$88,2,FALSE)</f>
        <v>Nalawa</v>
      </c>
      <c r="C291" s="6" t="s">
        <v>344</v>
      </c>
      <c r="D291" s="6" t="s">
        <v>344</v>
      </c>
      <c r="E291" s="16" t="s">
        <v>124</v>
      </c>
      <c r="F291" s="6" t="s">
        <v>35</v>
      </c>
      <c r="G291" s="43">
        <v>33</v>
      </c>
      <c r="H291" s="43">
        <v>30</v>
      </c>
      <c r="I291" s="35" t="s">
        <v>249</v>
      </c>
      <c r="J291" s="52"/>
    </row>
    <row r="292" spans="1:10">
      <c r="A292" s="6">
        <v>1102</v>
      </c>
      <c r="B292" s="6" t="str">
        <f>VLOOKUP(A292,New_Tikina!$A$1:$B$88,2,FALSE)</f>
        <v>Nalawa</v>
      </c>
      <c r="C292" s="6" t="s">
        <v>343</v>
      </c>
      <c r="D292" s="6" t="s">
        <v>343</v>
      </c>
      <c r="E292" s="16" t="s">
        <v>342</v>
      </c>
      <c r="F292" s="6" t="s">
        <v>35</v>
      </c>
      <c r="G292" s="43">
        <v>55</v>
      </c>
      <c r="H292" s="43">
        <v>0</v>
      </c>
      <c r="I292" s="35" t="s">
        <v>249</v>
      </c>
      <c r="J292" s="52"/>
    </row>
    <row r="293" spans="1:10">
      <c r="A293" s="6">
        <v>1102</v>
      </c>
      <c r="B293" s="6" t="str">
        <f>VLOOKUP(A293,New_Tikina!$A$1:$B$88,2,FALSE)</f>
        <v>Nalawa</v>
      </c>
      <c r="C293" s="6" t="s">
        <v>337</v>
      </c>
      <c r="D293" s="6" t="s">
        <v>337</v>
      </c>
      <c r="E293" s="16" t="s">
        <v>342</v>
      </c>
      <c r="F293" s="6" t="s">
        <v>35</v>
      </c>
      <c r="G293" s="43">
        <v>124</v>
      </c>
      <c r="H293" s="43">
        <v>0</v>
      </c>
      <c r="I293" s="35" t="s">
        <v>249</v>
      </c>
      <c r="J293" s="52"/>
    </row>
    <row r="294" spans="1:10">
      <c r="A294" s="6">
        <v>1102</v>
      </c>
      <c r="B294" s="6" t="str">
        <f>VLOOKUP(A294,New_Tikina!$A$1:$B$88,2,FALSE)</f>
        <v>Nalawa</v>
      </c>
      <c r="C294" s="6" t="s">
        <v>341</v>
      </c>
      <c r="D294" s="6" t="s">
        <v>341</v>
      </c>
      <c r="E294" s="16" t="s">
        <v>125</v>
      </c>
      <c r="F294" s="6" t="s">
        <v>35</v>
      </c>
      <c r="G294" s="43">
        <v>28</v>
      </c>
      <c r="H294" s="43">
        <v>18</v>
      </c>
      <c r="I294" s="35" t="s">
        <v>249</v>
      </c>
      <c r="J294" s="52"/>
    </row>
    <row r="295" spans="1:10">
      <c r="A295" s="6">
        <v>1102</v>
      </c>
      <c r="B295" s="6" t="str">
        <f>VLOOKUP(A295,New_Tikina!$A$1:$B$88,2,FALSE)</f>
        <v>Nalawa</v>
      </c>
      <c r="C295" s="6" t="s">
        <v>340</v>
      </c>
      <c r="D295" s="6" t="s">
        <v>340</v>
      </c>
      <c r="E295" s="16" t="s">
        <v>109</v>
      </c>
      <c r="F295" s="6" t="s">
        <v>35</v>
      </c>
      <c r="G295" s="43">
        <v>151</v>
      </c>
      <c r="H295" s="43">
        <v>8</v>
      </c>
      <c r="I295" s="35" t="s">
        <v>249</v>
      </c>
      <c r="J295" s="52"/>
    </row>
    <row r="296" spans="1:10">
      <c r="A296" s="6">
        <v>1102</v>
      </c>
      <c r="B296" s="6" t="str">
        <f>VLOOKUP(A296,New_Tikina!$A$1:$B$88,2,FALSE)</f>
        <v>Nalawa</v>
      </c>
      <c r="C296" s="6" t="s">
        <v>339</v>
      </c>
      <c r="D296" s="6" t="s">
        <v>339</v>
      </c>
      <c r="E296" s="16" t="s">
        <v>109</v>
      </c>
      <c r="F296" s="6" t="s">
        <v>35</v>
      </c>
      <c r="G296" s="43">
        <v>38</v>
      </c>
      <c r="H296" s="43">
        <v>10</v>
      </c>
      <c r="I296" s="35" t="s">
        <v>249</v>
      </c>
      <c r="J296" s="52"/>
    </row>
    <row r="297" spans="1:10">
      <c r="A297" s="6">
        <v>1102</v>
      </c>
      <c r="B297" s="6" t="str">
        <f>VLOOKUP(A297,New_Tikina!$A$1:$B$88,2,FALSE)</f>
        <v>Nalawa</v>
      </c>
      <c r="C297" s="6" t="s">
        <v>314</v>
      </c>
      <c r="D297" s="6" t="s">
        <v>314</v>
      </c>
      <c r="E297" s="16" t="s">
        <v>109</v>
      </c>
      <c r="F297" s="6" t="s">
        <v>35</v>
      </c>
      <c r="G297" s="43">
        <v>49</v>
      </c>
      <c r="H297" s="43">
        <v>19</v>
      </c>
      <c r="I297" s="35" t="s">
        <v>249</v>
      </c>
      <c r="J297" s="52"/>
    </row>
    <row r="298" spans="1:10">
      <c r="A298" s="6">
        <v>1102</v>
      </c>
      <c r="B298" s="6" t="str">
        <f>VLOOKUP(A298,New_Tikina!$A$1:$B$88,2,FALSE)</f>
        <v>Nalawa</v>
      </c>
      <c r="C298" s="6" t="s">
        <v>338</v>
      </c>
      <c r="D298" s="6" t="s">
        <v>338</v>
      </c>
      <c r="E298" s="16" t="s">
        <v>109</v>
      </c>
      <c r="F298" s="6" t="s">
        <v>35</v>
      </c>
      <c r="G298" s="43">
        <v>0</v>
      </c>
      <c r="H298" s="43">
        <v>12</v>
      </c>
      <c r="I298" s="35" t="s">
        <v>249</v>
      </c>
      <c r="J298" s="52"/>
    </row>
    <row r="299" spans="1:10">
      <c r="A299" s="6">
        <v>1102</v>
      </c>
      <c r="B299" s="6" t="str">
        <f>VLOOKUP(A299,New_Tikina!$A$1:$B$88,2,FALSE)</f>
        <v>Nalawa</v>
      </c>
      <c r="C299" s="6" t="s">
        <v>337</v>
      </c>
      <c r="D299" s="6" t="s">
        <v>337</v>
      </c>
      <c r="E299" s="16" t="s">
        <v>109</v>
      </c>
      <c r="F299" s="6" t="s">
        <v>35</v>
      </c>
      <c r="G299" s="43">
        <v>100</v>
      </c>
      <c r="H299" s="43">
        <v>24</v>
      </c>
      <c r="I299" s="35" t="s">
        <v>249</v>
      </c>
      <c r="J299" s="52"/>
    </row>
    <row r="300" spans="1:10">
      <c r="A300" s="6">
        <v>1102</v>
      </c>
      <c r="B300" s="6" t="str">
        <f>VLOOKUP(A300,New_Tikina!$A$1:$B$88,2,FALSE)</f>
        <v>Nalawa</v>
      </c>
      <c r="C300" s="6" t="s">
        <v>336</v>
      </c>
      <c r="D300" s="6" t="s">
        <v>336</v>
      </c>
      <c r="E300" s="16" t="s">
        <v>109</v>
      </c>
      <c r="F300" s="6" t="s">
        <v>35</v>
      </c>
      <c r="G300" s="43">
        <v>29</v>
      </c>
      <c r="H300" s="43">
        <v>35</v>
      </c>
      <c r="I300" s="35" t="s">
        <v>249</v>
      </c>
      <c r="J300" s="52"/>
    </row>
    <row r="301" spans="1:10">
      <c r="A301" s="6">
        <v>1102</v>
      </c>
      <c r="B301" s="6" t="str">
        <f>VLOOKUP(A301,New_Tikina!$A$1:$B$88,2,FALSE)</f>
        <v>Nalawa</v>
      </c>
      <c r="C301" s="6" t="s">
        <v>335</v>
      </c>
      <c r="D301" s="6" t="s">
        <v>335</v>
      </c>
      <c r="E301" s="16" t="s">
        <v>109</v>
      </c>
      <c r="F301" s="6" t="s">
        <v>35</v>
      </c>
      <c r="G301" s="43">
        <v>18</v>
      </c>
      <c r="H301" s="43">
        <v>0</v>
      </c>
      <c r="I301" s="35" t="s">
        <v>249</v>
      </c>
      <c r="J301" s="52"/>
    </row>
    <row r="302" spans="1:10">
      <c r="A302" s="6">
        <v>1102</v>
      </c>
      <c r="B302" s="6" t="str">
        <f>VLOOKUP(A302,New_Tikina!$A$1:$B$88,2,FALSE)</f>
        <v>Nalawa</v>
      </c>
      <c r="C302" s="6" t="s">
        <v>250</v>
      </c>
      <c r="D302" s="6" t="s">
        <v>250</v>
      </c>
      <c r="E302" s="16" t="s">
        <v>134</v>
      </c>
      <c r="F302" s="6" t="s">
        <v>35</v>
      </c>
      <c r="G302" s="43">
        <v>41</v>
      </c>
      <c r="H302" s="43">
        <v>14</v>
      </c>
      <c r="I302" s="35" t="s">
        <v>249</v>
      </c>
      <c r="J302" s="52"/>
    </row>
    <row r="303" spans="1:10">
      <c r="A303" s="6">
        <v>1102</v>
      </c>
      <c r="B303" s="6" t="str">
        <f>VLOOKUP(A303,New_Tikina!$A$1:$B$88,2,FALSE)</f>
        <v>Nalawa</v>
      </c>
      <c r="C303" s="6" t="s">
        <v>334</v>
      </c>
      <c r="D303" s="6" t="s">
        <v>334</v>
      </c>
      <c r="E303" s="16" t="s">
        <v>134</v>
      </c>
      <c r="F303" s="6" t="s">
        <v>35</v>
      </c>
      <c r="G303" s="43">
        <v>47</v>
      </c>
      <c r="H303" s="43">
        <v>30</v>
      </c>
      <c r="I303" s="35" t="s">
        <v>249</v>
      </c>
      <c r="J303" s="52"/>
    </row>
    <row r="304" spans="1:10">
      <c r="A304" s="6">
        <v>1103</v>
      </c>
      <c r="B304" s="6" t="str">
        <f>VLOOKUP(A304,New_Tikina!$A$1:$B$88,2,FALSE)</f>
        <v>Rakiraki</v>
      </c>
      <c r="C304" s="6" t="s">
        <v>333</v>
      </c>
      <c r="D304" s="6" t="s">
        <v>333</v>
      </c>
      <c r="E304" s="16" t="s">
        <v>140</v>
      </c>
      <c r="F304" s="6" t="s">
        <v>35</v>
      </c>
      <c r="G304" s="43">
        <v>50</v>
      </c>
      <c r="H304" s="43">
        <v>29</v>
      </c>
      <c r="I304" s="35" t="s">
        <v>249</v>
      </c>
      <c r="J304" s="52"/>
    </row>
    <row r="305" spans="1:9">
      <c r="A305" s="6">
        <v>1103</v>
      </c>
      <c r="B305" s="6" t="str">
        <f>VLOOKUP(A305,New_Tikina!$A$1:$B$88,2,FALSE)</f>
        <v>Rakiraki</v>
      </c>
      <c r="C305" s="6" t="s">
        <v>332</v>
      </c>
      <c r="D305" s="6" t="s">
        <v>332</v>
      </c>
      <c r="E305" s="16" t="s">
        <v>331</v>
      </c>
      <c r="F305" s="6" t="s">
        <v>35</v>
      </c>
      <c r="G305" s="43">
        <v>72</v>
      </c>
      <c r="H305" s="43">
        <v>62</v>
      </c>
      <c r="I305" s="35" t="s">
        <v>249</v>
      </c>
    </row>
    <row r="306" spans="1:9">
      <c r="A306" s="6">
        <v>1103</v>
      </c>
      <c r="B306" s="6" t="str">
        <f>VLOOKUP(A306,New_Tikina!$A$1:$B$88,2,FALSE)</f>
        <v>Rakiraki</v>
      </c>
      <c r="C306" s="6" t="s">
        <v>330</v>
      </c>
      <c r="D306" s="6" t="s">
        <v>330</v>
      </c>
      <c r="E306" s="16" t="s">
        <v>110</v>
      </c>
      <c r="F306" s="6" t="s">
        <v>35</v>
      </c>
      <c r="G306" s="43">
        <v>27</v>
      </c>
      <c r="H306" s="43">
        <v>28</v>
      </c>
      <c r="I306" s="35" t="s">
        <v>249</v>
      </c>
    </row>
    <row r="307" spans="1:9">
      <c r="A307" s="6">
        <v>1103</v>
      </c>
      <c r="B307" s="6" t="str">
        <f>VLOOKUP(A307,New_Tikina!$A$1:$B$88,2,FALSE)</f>
        <v>Rakiraki</v>
      </c>
      <c r="C307" s="6" t="s">
        <v>329</v>
      </c>
      <c r="D307" s="6" t="s">
        <v>329</v>
      </c>
      <c r="E307" s="16" t="s">
        <v>110</v>
      </c>
      <c r="F307" s="6" t="s">
        <v>35</v>
      </c>
      <c r="G307" s="43">
        <v>101</v>
      </c>
      <c r="H307" s="43">
        <v>0</v>
      </c>
      <c r="I307" s="35" t="s">
        <v>249</v>
      </c>
    </row>
    <row r="308" spans="1:9">
      <c r="A308" s="6">
        <v>1103</v>
      </c>
      <c r="B308" s="6" t="str">
        <f>VLOOKUP(A308,New_Tikina!$A$1:$B$88,2,FALSE)</f>
        <v>Rakiraki</v>
      </c>
      <c r="C308" s="6" t="s">
        <v>328</v>
      </c>
      <c r="D308" s="6" t="s">
        <v>328</v>
      </c>
      <c r="E308" s="16" t="s">
        <v>110</v>
      </c>
      <c r="F308" s="6" t="s">
        <v>35</v>
      </c>
      <c r="G308" s="43">
        <v>22</v>
      </c>
      <c r="H308" s="43">
        <v>48</v>
      </c>
      <c r="I308" s="35" t="s">
        <v>249</v>
      </c>
    </row>
    <row r="309" spans="1:9">
      <c r="A309" s="6">
        <v>1103</v>
      </c>
      <c r="B309" s="6" t="str">
        <f>VLOOKUP(A309,New_Tikina!$A$1:$B$88,2,FALSE)</f>
        <v>Rakiraki</v>
      </c>
      <c r="C309" s="6" t="s">
        <v>327</v>
      </c>
      <c r="D309" s="6" t="s">
        <v>327</v>
      </c>
      <c r="E309" s="16" t="s">
        <v>110</v>
      </c>
      <c r="F309" s="6" t="s">
        <v>35</v>
      </c>
      <c r="G309" s="43">
        <v>41</v>
      </c>
      <c r="H309" s="43">
        <v>41</v>
      </c>
      <c r="I309" s="35" t="s">
        <v>249</v>
      </c>
    </row>
    <row r="310" spans="1:9">
      <c r="A310" s="6">
        <v>1103</v>
      </c>
      <c r="B310" s="6" t="str">
        <f>VLOOKUP(A310,New_Tikina!$A$1:$B$88,2,FALSE)</f>
        <v>Rakiraki</v>
      </c>
      <c r="C310" s="6" t="s">
        <v>326</v>
      </c>
      <c r="D310" s="6" t="s">
        <v>326</v>
      </c>
      <c r="E310" s="16" t="s">
        <v>110</v>
      </c>
      <c r="F310" s="6" t="s">
        <v>35</v>
      </c>
      <c r="G310" s="43">
        <v>24</v>
      </c>
      <c r="H310" s="43">
        <v>12</v>
      </c>
      <c r="I310" s="35" t="s">
        <v>249</v>
      </c>
    </row>
    <row r="311" spans="1:9">
      <c r="A311" s="6">
        <v>1103</v>
      </c>
      <c r="B311" s="6" t="str">
        <f>VLOOKUP(A311,New_Tikina!$A$1:$B$88,2,FALSE)</f>
        <v>Rakiraki</v>
      </c>
      <c r="C311" s="6" t="s">
        <v>325</v>
      </c>
      <c r="D311" s="6" t="s">
        <v>325</v>
      </c>
      <c r="E311" s="16" t="s">
        <v>110</v>
      </c>
      <c r="F311" s="6" t="s">
        <v>35</v>
      </c>
      <c r="G311" s="43">
        <v>50</v>
      </c>
      <c r="H311" s="43">
        <v>23</v>
      </c>
      <c r="I311" s="35" t="s">
        <v>249</v>
      </c>
    </row>
    <row r="312" spans="1:9">
      <c r="A312" s="6">
        <v>1103</v>
      </c>
      <c r="B312" s="6" t="str">
        <f>VLOOKUP(A312,New_Tikina!$A$1:$B$88,2,FALSE)</f>
        <v>Rakiraki</v>
      </c>
      <c r="C312" s="6" t="s">
        <v>324</v>
      </c>
      <c r="D312" s="6" t="s">
        <v>324</v>
      </c>
      <c r="E312" s="16" t="s">
        <v>110</v>
      </c>
      <c r="F312" s="6" t="s">
        <v>35</v>
      </c>
      <c r="G312" s="43">
        <v>43</v>
      </c>
      <c r="H312" s="43">
        <v>24</v>
      </c>
      <c r="I312" s="35" t="s">
        <v>249</v>
      </c>
    </row>
    <row r="313" spans="1:9">
      <c r="A313" s="6">
        <v>1103</v>
      </c>
      <c r="B313" s="6" t="str">
        <f>VLOOKUP(A313,New_Tikina!$A$1:$B$88,2,FALSE)</f>
        <v>Rakiraki</v>
      </c>
      <c r="C313" s="6" t="s">
        <v>323</v>
      </c>
      <c r="D313" s="6" t="s">
        <v>323</v>
      </c>
      <c r="E313" s="16" t="s">
        <v>110</v>
      </c>
      <c r="F313" s="6" t="s">
        <v>35</v>
      </c>
      <c r="G313" s="43"/>
      <c r="H313" s="43"/>
      <c r="I313" s="35" t="s">
        <v>249</v>
      </c>
    </row>
    <row r="314" spans="1:9">
      <c r="A314" s="6">
        <v>1103</v>
      </c>
      <c r="B314" s="6" t="str">
        <f>VLOOKUP(A314,New_Tikina!$A$1:$B$88,2,FALSE)</f>
        <v>Rakiraki</v>
      </c>
      <c r="C314" s="6" t="s">
        <v>322</v>
      </c>
      <c r="D314" s="6" t="s">
        <v>322</v>
      </c>
      <c r="E314" s="16" t="s">
        <v>110</v>
      </c>
      <c r="F314" s="6" t="s">
        <v>35</v>
      </c>
      <c r="G314" s="43">
        <v>24</v>
      </c>
      <c r="H314" s="43">
        <v>48</v>
      </c>
      <c r="I314" s="35" t="s">
        <v>249</v>
      </c>
    </row>
    <row r="315" spans="1:9">
      <c r="A315" s="6">
        <v>1103</v>
      </c>
      <c r="B315" s="6" t="str">
        <f>VLOOKUP(A315,New_Tikina!$A$1:$B$88,2,FALSE)</f>
        <v>Rakiraki</v>
      </c>
      <c r="C315" s="6" t="s">
        <v>321</v>
      </c>
      <c r="D315" s="6" t="s">
        <v>321</v>
      </c>
      <c r="E315" s="16" t="s">
        <v>168</v>
      </c>
      <c r="F315" s="6" t="s">
        <v>35</v>
      </c>
      <c r="G315" s="43">
        <v>8</v>
      </c>
      <c r="H315" s="43">
        <v>16</v>
      </c>
      <c r="I315" s="35" t="s">
        <v>249</v>
      </c>
    </row>
    <row r="316" spans="1:9">
      <c r="A316" s="6">
        <v>1103</v>
      </c>
      <c r="B316" s="6" t="str">
        <f>VLOOKUP(A316,New_Tikina!$A$1:$B$88,2,FALSE)</f>
        <v>Rakiraki</v>
      </c>
      <c r="C316" s="6" t="s">
        <v>320</v>
      </c>
      <c r="D316" s="6" t="s">
        <v>320</v>
      </c>
      <c r="E316" s="16" t="s">
        <v>168</v>
      </c>
      <c r="F316" s="6" t="s">
        <v>35</v>
      </c>
      <c r="G316" s="43">
        <v>55</v>
      </c>
      <c r="H316" s="43">
        <v>60</v>
      </c>
      <c r="I316" s="35" t="s">
        <v>249</v>
      </c>
    </row>
    <row r="317" spans="1:9">
      <c r="A317" s="6">
        <v>1104</v>
      </c>
      <c r="B317" s="6" t="str">
        <f>VLOOKUP(A317,New_Tikina!$A$1:$B$88,2,FALSE)</f>
        <v>Saivou</v>
      </c>
      <c r="C317" s="6" t="s">
        <v>319</v>
      </c>
      <c r="D317" s="6" t="s">
        <v>319</v>
      </c>
      <c r="E317" s="16" t="s">
        <v>212</v>
      </c>
      <c r="F317" s="6" t="s">
        <v>35</v>
      </c>
      <c r="G317" s="43">
        <v>27</v>
      </c>
      <c r="H317" s="43">
        <v>17</v>
      </c>
      <c r="I317" s="35" t="s">
        <v>249</v>
      </c>
    </row>
    <row r="318" spans="1:9">
      <c r="A318" s="6">
        <v>1104</v>
      </c>
      <c r="B318" s="6" t="str">
        <f>VLOOKUP(A318,New_Tikina!$A$1:$B$88,2,FALSE)</f>
        <v>Saivou</v>
      </c>
      <c r="C318" s="6" t="s">
        <v>318</v>
      </c>
      <c r="D318" s="6" t="s">
        <v>318</v>
      </c>
      <c r="E318" s="16" t="s">
        <v>212</v>
      </c>
      <c r="F318" s="6" t="s">
        <v>35</v>
      </c>
      <c r="G318" s="43">
        <v>68</v>
      </c>
      <c r="H318" s="43">
        <v>52</v>
      </c>
      <c r="I318" s="35" t="s">
        <v>249</v>
      </c>
    </row>
    <row r="319" spans="1:9">
      <c r="A319" s="6">
        <v>1104</v>
      </c>
      <c r="B319" s="6" t="str">
        <f>VLOOKUP(A319,New_Tikina!$A$1:$B$88,2,FALSE)</f>
        <v>Saivou</v>
      </c>
      <c r="C319" s="6" t="s">
        <v>317</v>
      </c>
      <c r="D319" s="6" t="s">
        <v>317</v>
      </c>
      <c r="E319" s="16" t="s">
        <v>212</v>
      </c>
      <c r="F319" s="6" t="s">
        <v>35</v>
      </c>
      <c r="G319" s="43">
        <v>19</v>
      </c>
      <c r="H319" s="43">
        <v>9</v>
      </c>
      <c r="I319" s="35" t="s">
        <v>249</v>
      </c>
    </row>
    <row r="320" spans="1:9">
      <c r="A320" s="6">
        <v>1104</v>
      </c>
      <c r="B320" s="6" t="str">
        <f>VLOOKUP(A320,New_Tikina!$A$1:$B$88,2,FALSE)</f>
        <v>Saivou</v>
      </c>
      <c r="C320" s="6" t="s">
        <v>316</v>
      </c>
      <c r="D320" s="6" t="s">
        <v>316</v>
      </c>
      <c r="E320" s="16" t="s">
        <v>212</v>
      </c>
      <c r="F320" s="6" t="s">
        <v>35</v>
      </c>
      <c r="G320" s="43">
        <v>20</v>
      </c>
      <c r="H320" s="43">
        <v>14</v>
      </c>
      <c r="I320" s="35" t="s">
        <v>249</v>
      </c>
    </row>
    <row r="321" spans="1:9">
      <c r="A321" s="6">
        <v>1104</v>
      </c>
      <c r="B321" s="6" t="str">
        <f>VLOOKUP(A321,New_Tikina!$A$1:$B$88,2,FALSE)</f>
        <v>Saivou</v>
      </c>
      <c r="C321" s="6" t="s">
        <v>315</v>
      </c>
      <c r="D321" s="6" t="s">
        <v>315</v>
      </c>
      <c r="E321" s="16" t="s">
        <v>312</v>
      </c>
      <c r="F321" s="6" t="s">
        <v>35</v>
      </c>
      <c r="G321" s="43">
        <v>36</v>
      </c>
      <c r="H321" s="43">
        <v>60</v>
      </c>
      <c r="I321" s="35" t="s">
        <v>249</v>
      </c>
    </row>
    <row r="322" spans="1:9">
      <c r="A322" s="6">
        <v>1104</v>
      </c>
      <c r="B322" s="6" t="str">
        <f>VLOOKUP(A322,New_Tikina!$A$1:$B$88,2,FALSE)</f>
        <v>Saivou</v>
      </c>
      <c r="C322" s="6" t="s">
        <v>314</v>
      </c>
      <c r="D322" s="6" t="s">
        <v>314</v>
      </c>
      <c r="E322" s="16" t="s">
        <v>312</v>
      </c>
      <c r="F322" s="6" t="s">
        <v>35</v>
      </c>
      <c r="G322" s="43">
        <v>15</v>
      </c>
      <c r="H322" s="43">
        <v>15</v>
      </c>
      <c r="I322" s="35" t="s">
        <v>249</v>
      </c>
    </row>
    <row r="323" spans="1:9">
      <c r="A323" s="6">
        <v>1104</v>
      </c>
      <c r="B323" s="6" t="str">
        <f>VLOOKUP(A323,New_Tikina!$A$1:$B$88,2,FALSE)</f>
        <v>Saivou</v>
      </c>
      <c r="C323" s="6" t="s">
        <v>313</v>
      </c>
      <c r="D323" s="6" t="s">
        <v>313</v>
      </c>
      <c r="E323" s="16" t="s">
        <v>312</v>
      </c>
      <c r="F323" s="6" t="s">
        <v>35</v>
      </c>
      <c r="G323" s="43">
        <v>78</v>
      </c>
      <c r="H323" s="43">
        <v>15</v>
      </c>
      <c r="I323" s="35" t="s">
        <v>249</v>
      </c>
    </row>
    <row r="324" spans="1:9">
      <c r="A324" s="6">
        <v>1104</v>
      </c>
      <c r="B324" s="6" t="str">
        <f>VLOOKUP(A324,New_Tikina!$A$1:$B$88,2,FALSE)</f>
        <v>Saivou</v>
      </c>
      <c r="C324" s="6" t="s">
        <v>311</v>
      </c>
      <c r="D324" s="6" t="s">
        <v>311</v>
      </c>
      <c r="E324" s="16" t="s">
        <v>133</v>
      </c>
      <c r="F324" s="6" t="s">
        <v>35</v>
      </c>
      <c r="G324" s="43">
        <v>12</v>
      </c>
      <c r="H324" s="43">
        <v>26</v>
      </c>
      <c r="I324" s="35" t="s">
        <v>249</v>
      </c>
    </row>
    <row r="325" spans="1:9">
      <c r="A325" s="6">
        <v>1104</v>
      </c>
      <c r="B325" s="6" t="str">
        <f>VLOOKUP(A325,New_Tikina!$A$1:$B$88,2,FALSE)</f>
        <v>Saivou</v>
      </c>
      <c r="C325" s="48" t="s">
        <v>310</v>
      </c>
      <c r="D325" s="48" t="s">
        <v>310</v>
      </c>
      <c r="E325" s="16" t="s">
        <v>133</v>
      </c>
      <c r="F325" s="6" t="s">
        <v>35</v>
      </c>
      <c r="G325" s="43">
        <v>14</v>
      </c>
      <c r="H325" s="43">
        <v>10</v>
      </c>
      <c r="I325" s="35" t="s">
        <v>249</v>
      </c>
    </row>
    <row r="326" spans="1:9">
      <c r="A326" s="6">
        <v>1104</v>
      </c>
      <c r="B326" s="6" t="str">
        <f>VLOOKUP(A326,New_Tikina!$A$1:$B$88,2,FALSE)</f>
        <v>Saivou</v>
      </c>
      <c r="C326" s="6" t="s">
        <v>309</v>
      </c>
      <c r="D326" s="6" t="s">
        <v>309</v>
      </c>
      <c r="E326" s="16" t="s">
        <v>133</v>
      </c>
      <c r="F326" s="6" t="s">
        <v>35</v>
      </c>
      <c r="G326" s="43">
        <v>17</v>
      </c>
      <c r="H326" s="43">
        <v>0</v>
      </c>
      <c r="I326" s="35" t="s">
        <v>249</v>
      </c>
    </row>
    <row r="327" spans="1:9">
      <c r="A327" s="6">
        <v>1104</v>
      </c>
      <c r="B327" s="6" t="str">
        <f>VLOOKUP(A327,New_Tikina!$A$1:$B$88,2,FALSE)</f>
        <v>Saivou</v>
      </c>
      <c r="C327" s="6" t="s">
        <v>308</v>
      </c>
      <c r="D327" s="6" t="s">
        <v>308</v>
      </c>
      <c r="E327" s="16" t="s">
        <v>133</v>
      </c>
      <c r="F327" s="6" t="s">
        <v>35</v>
      </c>
      <c r="G327" s="43">
        <v>41</v>
      </c>
      <c r="H327" s="43">
        <v>18</v>
      </c>
      <c r="I327" s="35" t="s">
        <v>249</v>
      </c>
    </row>
    <row r="328" spans="1:9">
      <c r="A328" s="6">
        <v>1104</v>
      </c>
      <c r="B328" s="6" t="str">
        <f>VLOOKUP(A328,New_Tikina!$A$1:$B$88,2,FALSE)</f>
        <v>Saivou</v>
      </c>
      <c r="C328" s="6" t="s">
        <v>307</v>
      </c>
      <c r="D328" s="6" t="s">
        <v>307</v>
      </c>
      <c r="E328" s="16" t="s">
        <v>133</v>
      </c>
      <c r="F328" s="6" t="s">
        <v>35</v>
      </c>
      <c r="G328" s="43">
        <v>33</v>
      </c>
      <c r="H328" s="43">
        <v>9</v>
      </c>
      <c r="I328" s="35" t="s">
        <v>249</v>
      </c>
    </row>
    <row r="329" spans="1:9">
      <c r="A329" s="6">
        <v>1104</v>
      </c>
      <c r="B329" s="6" t="str">
        <f>VLOOKUP(A329,New_Tikina!$A$1:$B$88,2,FALSE)</f>
        <v>Saivou</v>
      </c>
      <c r="C329" s="6" t="s">
        <v>306</v>
      </c>
      <c r="D329" s="6" t="s">
        <v>306</v>
      </c>
      <c r="E329" s="16" t="s">
        <v>133</v>
      </c>
      <c r="F329" s="6" t="s">
        <v>35</v>
      </c>
      <c r="G329" s="43">
        <v>15</v>
      </c>
      <c r="H329" s="43">
        <v>13</v>
      </c>
      <c r="I329" s="35" t="s">
        <v>249</v>
      </c>
    </row>
    <row r="330" spans="1:9">
      <c r="A330" s="6">
        <v>1104</v>
      </c>
      <c r="B330" s="6" t="str">
        <f>VLOOKUP(A330,New_Tikina!$A$1:$B$88,2,FALSE)</f>
        <v>Saivou</v>
      </c>
      <c r="C330" s="6" t="s">
        <v>305</v>
      </c>
      <c r="D330" s="6" t="s">
        <v>305</v>
      </c>
      <c r="E330" s="16" t="s">
        <v>133</v>
      </c>
      <c r="F330" s="6" t="s">
        <v>35</v>
      </c>
      <c r="G330" s="43">
        <v>87</v>
      </c>
      <c r="H330" s="43">
        <v>62</v>
      </c>
      <c r="I330" s="35" t="s">
        <v>249</v>
      </c>
    </row>
    <row r="331" spans="1:9">
      <c r="A331" s="6">
        <v>1104</v>
      </c>
      <c r="B331" s="6" t="str">
        <f>VLOOKUP(A331,New_Tikina!$A$1:$B$88,2,FALSE)</f>
        <v>Saivou</v>
      </c>
      <c r="C331" s="6" t="s">
        <v>304</v>
      </c>
      <c r="D331" s="6" t="s">
        <v>304</v>
      </c>
      <c r="E331" s="16" t="s">
        <v>111</v>
      </c>
      <c r="F331" s="6" t="s">
        <v>35</v>
      </c>
      <c r="G331" s="43">
        <v>18</v>
      </c>
      <c r="H331" s="43">
        <v>2</v>
      </c>
      <c r="I331" s="35" t="s">
        <v>249</v>
      </c>
    </row>
    <row r="332" spans="1:9">
      <c r="A332" s="6">
        <v>1104</v>
      </c>
      <c r="B332" s="6" t="str">
        <f>VLOOKUP(A332,New_Tikina!$A$1:$B$88,2,FALSE)</f>
        <v>Saivou</v>
      </c>
      <c r="C332" s="6" t="s">
        <v>303</v>
      </c>
      <c r="D332" s="6" t="s">
        <v>303</v>
      </c>
      <c r="E332" s="16" t="s">
        <v>111</v>
      </c>
      <c r="F332" s="6" t="s">
        <v>35</v>
      </c>
      <c r="G332" s="43">
        <v>19</v>
      </c>
      <c r="H332" s="43">
        <v>21</v>
      </c>
      <c r="I332" s="35" t="s">
        <v>249</v>
      </c>
    </row>
    <row r="333" spans="1:9">
      <c r="A333" s="6">
        <v>1104</v>
      </c>
      <c r="B333" s="6" t="str">
        <f>VLOOKUP(A333,New_Tikina!$A$1:$B$88,2,FALSE)</f>
        <v>Saivou</v>
      </c>
      <c r="C333" s="6" t="s">
        <v>302</v>
      </c>
      <c r="D333" s="6" t="s">
        <v>302</v>
      </c>
      <c r="E333" s="16" t="s">
        <v>111</v>
      </c>
      <c r="F333" s="6" t="s">
        <v>35</v>
      </c>
      <c r="G333" s="43">
        <v>46</v>
      </c>
      <c r="H333" s="43">
        <v>10</v>
      </c>
      <c r="I333" s="35" t="s">
        <v>249</v>
      </c>
    </row>
    <row r="334" spans="1:9">
      <c r="A334" s="6">
        <v>1104</v>
      </c>
      <c r="B334" s="6" t="str">
        <f>VLOOKUP(A334,New_Tikina!$A$1:$B$88,2,FALSE)</f>
        <v>Saivou</v>
      </c>
      <c r="C334" s="6" t="s">
        <v>301</v>
      </c>
      <c r="D334" s="6" t="s">
        <v>301</v>
      </c>
      <c r="E334" s="16" t="s">
        <v>111</v>
      </c>
      <c r="F334" s="6" t="s">
        <v>35</v>
      </c>
      <c r="G334" s="43">
        <v>24</v>
      </c>
      <c r="H334" s="43">
        <v>21</v>
      </c>
      <c r="I334" s="35" t="s">
        <v>249</v>
      </c>
    </row>
    <row r="335" spans="1:9">
      <c r="A335" s="6">
        <v>1104</v>
      </c>
      <c r="B335" s="6" t="str">
        <f>VLOOKUP(A335,New_Tikina!$A$1:$B$88,2,FALSE)</f>
        <v>Saivou</v>
      </c>
      <c r="C335" s="6" t="s">
        <v>300</v>
      </c>
      <c r="D335" s="6" t="s">
        <v>300</v>
      </c>
      <c r="E335" s="16" t="s">
        <v>111</v>
      </c>
      <c r="F335" s="6" t="s">
        <v>35</v>
      </c>
      <c r="G335" s="43">
        <v>35</v>
      </c>
      <c r="H335" s="43">
        <v>13</v>
      </c>
      <c r="I335" s="35" t="s">
        <v>249</v>
      </c>
    </row>
    <row r="336" spans="1:9">
      <c r="A336" s="6">
        <v>1104</v>
      </c>
      <c r="B336" s="6" t="str">
        <f>VLOOKUP(A336,New_Tikina!$A$1:$B$88,2,FALSE)</f>
        <v>Saivou</v>
      </c>
      <c r="C336" s="6" t="s">
        <v>299</v>
      </c>
      <c r="D336" s="6" t="s">
        <v>299</v>
      </c>
      <c r="E336" s="16" t="s">
        <v>111</v>
      </c>
      <c r="F336" s="6" t="s">
        <v>35</v>
      </c>
      <c r="G336" s="43">
        <v>10</v>
      </c>
      <c r="H336" s="43">
        <v>18</v>
      </c>
      <c r="I336" s="35" t="s">
        <v>249</v>
      </c>
    </row>
    <row r="337" spans="1:9">
      <c r="A337" s="6">
        <v>1104</v>
      </c>
      <c r="B337" s="6" t="str">
        <f>VLOOKUP(A337,New_Tikina!$A$1:$B$88,2,FALSE)</f>
        <v>Saivou</v>
      </c>
      <c r="C337" s="6" t="s">
        <v>298</v>
      </c>
      <c r="D337" s="6" t="s">
        <v>298</v>
      </c>
      <c r="E337" s="16" t="s">
        <v>111</v>
      </c>
      <c r="F337" s="6" t="s">
        <v>35</v>
      </c>
      <c r="G337" s="43">
        <v>53</v>
      </c>
      <c r="H337" s="43">
        <v>16</v>
      </c>
      <c r="I337" s="35" t="s">
        <v>249</v>
      </c>
    </row>
    <row r="338" spans="1:9">
      <c r="A338" s="6">
        <v>1104</v>
      </c>
      <c r="B338" s="6" t="str">
        <f>VLOOKUP(A338,New_Tikina!$A$1:$B$88,2,FALSE)</f>
        <v>Saivou</v>
      </c>
      <c r="C338" s="6" t="s">
        <v>297</v>
      </c>
      <c r="D338" s="6" t="s">
        <v>297</v>
      </c>
      <c r="E338" s="16" t="s">
        <v>111</v>
      </c>
      <c r="F338" s="6" t="s">
        <v>35</v>
      </c>
      <c r="G338" s="43">
        <v>15</v>
      </c>
      <c r="H338" s="43">
        <v>1</v>
      </c>
      <c r="I338" s="35" t="s">
        <v>249</v>
      </c>
    </row>
    <row r="339" spans="1:9">
      <c r="A339" s="6">
        <v>1104</v>
      </c>
      <c r="B339" s="6" t="str">
        <f>VLOOKUP(A339,New_Tikina!$A$1:$B$88,2,FALSE)</f>
        <v>Saivou</v>
      </c>
      <c r="C339" s="6" t="s">
        <v>296</v>
      </c>
      <c r="D339" s="6" t="s">
        <v>296</v>
      </c>
      <c r="E339" s="16" t="s">
        <v>288</v>
      </c>
      <c r="F339" s="6" t="s">
        <v>35</v>
      </c>
      <c r="G339" s="43">
        <v>25</v>
      </c>
      <c r="H339" s="43">
        <v>1</v>
      </c>
      <c r="I339" s="35" t="s">
        <v>249</v>
      </c>
    </row>
    <row r="340" spans="1:9">
      <c r="A340" s="6">
        <v>1104</v>
      </c>
      <c r="B340" s="6" t="str">
        <f>VLOOKUP(A340,New_Tikina!$A$1:$B$88,2,FALSE)</f>
        <v>Saivou</v>
      </c>
      <c r="C340" s="6" t="s">
        <v>295</v>
      </c>
      <c r="D340" s="6" t="s">
        <v>295</v>
      </c>
      <c r="E340" s="16" t="s">
        <v>288</v>
      </c>
      <c r="F340" s="6" t="s">
        <v>35</v>
      </c>
      <c r="G340" s="43">
        <v>27</v>
      </c>
      <c r="H340" s="43">
        <v>4</v>
      </c>
      <c r="I340" s="35" t="s">
        <v>249</v>
      </c>
    </row>
    <row r="341" spans="1:9">
      <c r="A341" s="6">
        <v>1104</v>
      </c>
      <c r="B341" s="6" t="str">
        <f>VLOOKUP(A341,New_Tikina!$A$1:$B$88,2,FALSE)</f>
        <v>Saivou</v>
      </c>
      <c r="C341" s="6" t="s">
        <v>294</v>
      </c>
      <c r="D341" s="6" t="s">
        <v>294</v>
      </c>
      <c r="E341" s="16" t="s">
        <v>288</v>
      </c>
      <c r="F341" s="6" t="s">
        <v>35</v>
      </c>
      <c r="G341" s="43">
        <v>26</v>
      </c>
      <c r="H341" s="43">
        <v>21</v>
      </c>
      <c r="I341" s="35" t="s">
        <v>249</v>
      </c>
    </row>
    <row r="342" spans="1:9">
      <c r="A342" s="6">
        <v>1104</v>
      </c>
      <c r="B342" s="6" t="str">
        <f>VLOOKUP(A342,New_Tikina!$A$1:$B$88,2,FALSE)</f>
        <v>Saivou</v>
      </c>
      <c r="C342" s="6" t="s">
        <v>293</v>
      </c>
      <c r="D342" s="6" t="s">
        <v>293</v>
      </c>
      <c r="E342" s="16" t="s">
        <v>288</v>
      </c>
      <c r="F342" s="6" t="s">
        <v>35</v>
      </c>
      <c r="G342" s="43">
        <v>25</v>
      </c>
      <c r="H342" s="43">
        <v>14</v>
      </c>
      <c r="I342" s="35" t="s">
        <v>249</v>
      </c>
    </row>
    <row r="343" spans="1:9">
      <c r="A343" s="6">
        <v>1104</v>
      </c>
      <c r="B343" s="6" t="str">
        <f>VLOOKUP(A343,New_Tikina!$A$1:$B$88,2,FALSE)</f>
        <v>Saivou</v>
      </c>
      <c r="C343" s="6" t="s">
        <v>292</v>
      </c>
      <c r="D343" s="6" t="s">
        <v>292</v>
      </c>
      <c r="E343" s="16" t="s">
        <v>288</v>
      </c>
      <c r="F343" s="6" t="s">
        <v>35</v>
      </c>
      <c r="G343" s="43">
        <v>10</v>
      </c>
      <c r="H343" s="43">
        <v>0</v>
      </c>
      <c r="I343" s="35" t="s">
        <v>249</v>
      </c>
    </row>
    <row r="344" spans="1:9">
      <c r="A344" s="6">
        <v>1104</v>
      </c>
      <c r="B344" s="6" t="str">
        <f>VLOOKUP(A344,New_Tikina!$A$1:$B$88,2,FALSE)</f>
        <v>Saivou</v>
      </c>
      <c r="C344" s="6" t="s">
        <v>291</v>
      </c>
      <c r="D344" s="6" t="s">
        <v>291</v>
      </c>
      <c r="E344" s="16" t="s">
        <v>288</v>
      </c>
      <c r="F344" s="6" t="s">
        <v>35</v>
      </c>
      <c r="G344" s="43">
        <v>41</v>
      </c>
      <c r="H344" s="43">
        <v>11</v>
      </c>
      <c r="I344" s="35" t="s">
        <v>249</v>
      </c>
    </row>
    <row r="345" spans="1:9">
      <c r="A345" s="6">
        <v>1104</v>
      </c>
      <c r="B345" s="6" t="str">
        <f>VLOOKUP(A345,New_Tikina!$A$1:$B$88,2,FALSE)</f>
        <v>Saivou</v>
      </c>
      <c r="C345" s="6" t="s">
        <v>290</v>
      </c>
      <c r="D345" s="6" t="s">
        <v>290</v>
      </c>
      <c r="E345" s="16" t="s">
        <v>288</v>
      </c>
      <c r="F345" s="6" t="s">
        <v>35</v>
      </c>
      <c r="G345" s="43">
        <v>44</v>
      </c>
      <c r="H345" s="43">
        <v>7</v>
      </c>
      <c r="I345" s="35" t="s">
        <v>249</v>
      </c>
    </row>
    <row r="346" spans="1:9">
      <c r="A346" s="6">
        <v>1104</v>
      </c>
      <c r="B346" s="6" t="str">
        <f>VLOOKUP(A346,New_Tikina!$A$1:$B$88,2,FALSE)</f>
        <v>Saivou</v>
      </c>
      <c r="C346" s="6" t="s">
        <v>289</v>
      </c>
      <c r="D346" s="6" t="s">
        <v>289</v>
      </c>
      <c r="E346" s="16" t="s">
        <v>288</v>
      </c>
      <c r="F346" s="6" t="s">
        <v>35</v>
      </c>
      <c r="G346" s="43">
        <v>37</v>
      </c>
      <c r="H346" s="43">
        <v>4</v>
      </c>
      <c r="I346" s="35" t="s">
        <v>249</v>
      </c>
    </row>
    <row r="347" spans="1:9">
      <c r="A347" s="6">
        <v>1405</v>
      </c>
      <c r="B347" s="6" t="str">
        <f>VLOOKUP(A347,New_Tikina!$A$1:$B$88,2,FALSE)</f>
        <v>Wainibuka</v>
      </c>
      <c r="C347" s="6" t="s">
        <v>250</v>
      </c>
      <c r="D347" s="6" t="s">
        <v>250</v>
      </c>
      <c r="E347" s="16" t="s">
        <v>221</v>
      </c>
      <c r="F347" s="6" t="s">
        <v>35</v>
      </c>
      <c r="G347" s="43">
        <v>18</v>
      </c>
      <c r="H347" s="43">
        <v>3</v>
      </c>
      <c r="I347" s="35" t="s">
        <v>249</v>
      </c>
    </row>
    <row r="348" spans="1:9">
      <c r="G348" s="42"/>
      <c r="H348" s="42"/>
      <c r="I348" s="53"/>
    </row>
    <row r="349" spans="1:9">
      <c r="I349" s="53"/>
    </row>
    <row r="350" spans="1:9">
      <c r="I350" s="53"/>
    </row>
    <row r="351" spans="1:9">
      <c r="C351" s="54"/>
      <c r="D351" s="54"/>
      <c r="E351" s="55"/>
      <c r="F351" s="54"/>
      <c r="I351" s="53"/>
    </row>
    <row r="352" spans="1:9">
      <c r="C352" s="54"/>
      <c r="D352" s="54"/>
      <c r="E352" s="55"/>
      <c r="F352" s="54"/>
      <c r="I352" s="53"/>
    </row>
    <row r="353" spans="3:9">
      <c r="C353" s="54"/>
      <c r="D353" s="54"/>
      <c r="E353" s="55"/>
      <c r="F353" s="54"/>
      <c r="I353" s="53"/>
    </row>
    <row r="354" spans="3:9">
      <c r="C354" s="54"/>
      <c r="D354" s="54"/>
      <c r="E354" s="55"/>
      <c r="F354" s="54"/>
      <c r="I354" s="53"/>
    </row>
    <row r="355" spans="3:9">
      <c r="C355" s="54"/>
      <c r="D355" s="54"/>
      <c r="E355" s="55"/>
      <c r="F355" s="54"/>
      <c r="I355" s="53"/>
    </row>
    <row r="356" spans="3:9">
      <c r="C356" s="54"/>
      <c r="D356" s="54"/>
      <c r="E356" s="55"/>
      <c r="F356" s="54"/>
      <c r="I356" s="53"/>
    </row>
    <row r="357" spans="3:9">
      <c r="C357" s="54"/>
      <c r="D357" s="54"/>
      <c r="E357" s="55"/>
      <c r="F357" s="54"/>
      <c r="I357" s="53"/>
    </row>
    <row r="358" spans="3:9">
      <c r="C358" s="54"/>
      <c r="D358" s="54"/>
      <c r="E358" s="55"/>
      <c r="F358" s="54"/>
      <c r="I358" s="53"/>
    </row>
    <row r="359" spans="3:9">
      <c r="C359" s="54"/>
      <c r="D359" s="54"/>
      <c r="E359" s="55"/>
      <c r="F359" s="54"/>
      <c r="I359" s="53"/>
    </row>
    <row r="360" spans="3:9">
      <c r="C360" s="54"/>
      <c r="D360" s="54"/>
      <c r="E360" s="55"/>
      <c r="F360" s="54"/>
      <c r="I360" s="53"/>
    </row>
    <row r="361" spans="3:9">
      <c r="C361" s="54"/>
      <c r="D361" s="54"/>
      <c r="E361" s="55"/>
      <c r="F361" s="54"/>
      <c r="I361" s="53"/>
    </row>
    <row r="362" spans="3:9">
      <c r="C362" s="54"/>
      <c r="D362" s="54"/>
      <c r="E362" s="55"/>
      <c r="F362" s="54"/>
      <c r="I362" s="53"/>
    </row>
    <row r="363" spans="3:9">
      <c r="C363" s="54"/>
      <c r="D363" s="54"/>
      <c r="E363" s="55"/>
      <c r="F363" s="54"/>
      <c r="I363" s="53"/>
    </row>
    <row r="364" spans="3:9">
      <c r="C364" s="54"/>
      <c r="D364" s="54"/>
      <c r="E364" s="55"/>
      <c r="F364" s="54"/>
      <c r="I364" s="53"/>
    </row>
    <row r="365" spans="3:9">
      <c r="C365" s="54"/>
      <c r="D365" s="54"/>
      <c r="E365" s="55"/>
      <c r="F365" s="54"/>
      <c r="I365" s="53"/>
    </row>
    <row r="366" spans="3:9">
      <c r="C366" s="54"/>
      <c r="D366" s="54"/>
      <c r="E366" s="55"/>
      <c r="F366" s="54"/>
      <c r="I366" s="53"/>
    </row>
  </sheetData>
  <pageMargins left="0.7" right="0.7" top="0.75" bottom="0.75" header="0.3" footer="0.3"/>
  <pageSetup paperSize="9" orientation="portrait"/>
  <legacyDrawing r:id="rId1"/>
  <tableParts count="1">
    <tablePart r:id="rId2"/>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H171"/>
  <sheetViews>
    <sheetView workbookViewId="0">
      <pane ySplit="1" topLeftCell="A2" activePane="bottomLeft" state="frozen"/>
      <selection pane="bottomLeft"/>
    </sheetView>
  </sheetViews>
  <sheetFormatPr defaultColWidth="8.85546875" defaultRowHeight="15"/>
  <cols>
    <col min="1" max="1" width="5.42578125" style="310" customWidth="1"/>
    <col min="2" max="2" width="30.140625" style="310" customWidth="1"/>
    <col min="3" max="3" width="18" style="2" customWidth="1"/>
    <col min="4" max="4" width="20.42578125" style="2" customWidth="1"/>
    <col min="5" max="5" width="15.42578125" style="329" customWidth="1"/>
    <col min="6" max="6" width="21.28515625" style="2" customWidth="1"/>
    <col min="7" max="7" width="14.42578125" style="2" customWidth="1"/>
    <col min="8" max="8" width="14" style="2" customWidth="1"/>
    <col min="9" max="16384" width="8.85546875" style="2"/>
  </cols>
  <sheetData>
    <row r="1" spans="1:8" s="328" customFormat="1" ht="37.5" customHeight="1">
      <c r="A1" s="79" t="s">
        <v>541</v>
      </c>
      <c r="B1" s="79" t="s">
        <v>2407</v>
      </c>
      <c r="C1" s="79" t="s">
        <v>542</v>
      </c>
      <c r="D1" s="79" t="s">
        <v>12</v>
      </c>
      <c r="E1" s="327" t="s">
        <v>695</v>
      </c>
      <c r="F1" s="79" t="s">
        <v>242</v>
      </c>
      <c r="G1" s="79" t="s">
        <v>2399</v>
      </c>
      <c r="H1" s="79" t="s">
        <v>2288</v>
      </c>
    </row>
    <row r="2" spans="1:8">
      <c r="A2" s="310">
        <v>1401</v>
      </c>
      <c r="B2" s="310" t="s">
        <v>2400</v>
      </c>
      <c r="C2" s="2" t="s">
        <v>251</v>
      </c>
      <c r="D2" s="2" t="s">
        <v>25</v>
      </c>
      <c r="E2" s="329" t="s">
        <v>47</v>
      </c>
      <c r="F2" s="2" t="s">
        <v>47</v>
      </c>
      <c r="G2" s="2">
        <v>51</v>
      </c>
      <c r="H2" s="2">
        <v>121</v>
      </c>
    </row>
    <row r="3" spans="1:8">
      <c r="A3" s="310" t="str">
        <f>VLOOKUP(E3,[1]TID!A29:B107,2,FALSE)</f>
        <v>905</v>
      </c>
      <c r="B3" s="330" t="s">
        <v>2401</v>
      </c>
      <c r="C3" s="321" t="s">
        <v>251</v>
      </c>
      <c r="D3" s="321" t="s">
        <v>21</v>
      </c>
      <c r="E3" s="321" t="s">
        <v>39</v>
      </c>
      <c r="F3" s="321" t="s">
        <v>39</v>
      </c>
      <c r="G3" s="331">
        <v>9</v>
      </c>
      <c r="H3" s="331">
        <v>7</v>
      </c>
    </row>
    <row r="4" spans="1:8">
      <c r="A4" s="310">
        <v>1201</v>
      </c>
      <c r="B4" s="310" t="s">
        <v>2400</v>
      </c>
      <c r="C4" s="2" t="s">
        <v>251</v>
      </c>
      <c r="D4" s="2" t="s">
        <v>23</v>
      </c>
      <c r="E4" s="329" t="s">
        <v>42</v>
      </c>
      <c r="F4" s="2" t="s">
        <v>42</v>
      </c>
      <c r="G4" s="2">
        <v>8</v>
      </c>
      <c r="H4" s="2">
        <v>8</v>
      </c>
    </row>
    <row r="5" spans="1:8">
      <c r="A5" s="310" t="str">
        <f>VLOOKUP(E5,[1]TID!A47:B125,2,FALSE)</f>
        <v>1404</v>
      </c>
      <c r="B5" s="310" t="s">
        <v>2400</v>
      </c>
      <c r="C5" s="2" t="s">
        <v>251</v>
      </c>
      <c r="D5" s="2" t="s">
        <v>25</v>
      </c>
      <c r="E5" s="2" t="s">
        <v>49</v>
      </c>
      <c r="F5" s="2" t="s">
        <v>49</v>
      </c>
      <c r="G5" s="2">
        <v>176</v>
      </c>
      <c r="H5" s="2">
        <v>436</v>
      </c>
    </row>
    <row r="6" spans="1:8">
      <c r="A6" s="310" t="str">
        <f>VLOOKUP(E6,[1]TID!A48:B126,2,FALSE)</f>
        <v>1405</v>
      </c>
      <c r="B6" s="310" t="s">
        <v>2400</v>
      </c>
      <c r="C6" s="2" t="s">
        <v>251</v>
      </c>
      <c r="D6" s="2" t="s">
        <v>25</v>
      </c>
      <c r="E6" s="2" t="s">
        <v>50</v>
      </c>
      <c r="F6" s="2" t="s">
        <v>50</v>
      </c>
      <c r="G6" s="2">
        <v>103</v>
      </c>
      <c r="H6" s="2">
        <v>101</v>
      </c>
    </row>
    <row r="7" spans="1:8">
      <c r="A7" s="310" t="str">
        <f>VLOOKUP(E7,[1]TID!A54:B132,2,FALSE)</f>
        <v>1204</v>
      </c>
      <c r="B7" s="310" t="s">
        <v>2400</v>
      </c>
      <c r="C7" s="2" t="s">
        <v>251</v>
      </c>
      <c r="D7" s="2" t="s">
        <v>23</v>
      </c>
      <c r="E7" s="329" t="s">
        <v>45</v>
      </c>
      <c r="F7" s="2" t="s">
        <v>23</v>
      </c>
      <c r="G7" s="2">
        <v>11</v>
      </c>
      <c r="H7" s="2">
        <v>68</v>
      </c>
    </row>
    <row r="8" spans="1:8">
      <c r="A8" s="310" t="str">
        <f>VLOOKUP(E8,[1]TID!A50:B128,2,FALSE)</f>
        <v>1002</v>
      </c>
      <c r="B8" s="310" t="s">
        <v>2400</v>
      </c>
      <c r="C8" s="2" t="s">
        <v>251</v>
      </c>
      <c r="D8" s="2" t="s">
        <v>22</v>
      </c>
      <c r="E8" s="2" t="s">
        <v>40</v>
      </c>
      <c r="F8" s="2" t="s">
        <v>40</v>
      </c>
      <c r="G8" s="2">
        <v>1</v>
      </c>
      <c r="H8" s="2">
        <v>8</v>
      </c>
    </row>
    <row r="9" spans="1:8">
      <c r="A9" s="310" t="str">
        <f>VLOOKUP(E9,[1]TID!A51:B129,2,FALSE)</f>
        <v>1003</v>
      </c>
      <c r="B9" s="310" t="s">
        <v>2400</v>
      </c>
      <c r="C9" s="2" t="s">
        <v>251</v>
      </c>
      <c r="D9" s="2" t="s">
        <v>22</v>
      </c>
      <c r="E9" s="2" t="s">
        <v>41</v>
      </c>
      <c r="F9" s="2" t="s">
        <v>41</v>
      </c>
      <c r="G9" s="2">
        <v>45</v>
      </c>
      <c r="H9" s="2">
        <v>15</v>
      </c>
    </row>
    <row r="10" spans="1:8">
      <c r="A10" s="310">
        <v>901</v>
      </c>
      <c r="B10" s="310" t="s">
        <v>2400</v>
      </c>
      <c r="C10" s="2" t="s">
        <v>251</v>
      </c>
      <c r="D10" s="2" t="s">
        <v>21</v>
      </c>
      <c r="E10" s="329" t="s">
        <v>36</v>
      </c>
      <c r="F10" s="2" t="s">
        <v>36</v>
      </c>
      <c r="G10" s="2">
        <v>126</v>
      </c>
      <c r="H10" s="2">
        <v>133</v>
      </c>
    </row>
    <row r="11" spans="1:8">
      <c r="A11" s="310" t="str">
        <f>VLOOKUP(E11,[1]TID!A55:B133,2,FALSE)</f>
        <v>1204</v>
      </c>
      <c r="B11" s="310" t="s">
        <v>2400</v>
      </c>
      <c r="C11" s="2" t="s">
        <v>251</v>
      </c>
      <c r="D11" s="2" t="s">
        <v>23</v>
      </c>
      <c r="E11" s="2" t="s">
        <v>45</v>
      </c>
      <c r="F11" s="2" t="s">
        <v>45</v>
      </c>
      <c r="G11" s="2">
        <v>25</v>
      </c>
      <c r="H11" s="2">
        <v>81</v>
      </c>
    </row>
    <row r="12" spans="1:8">
      <c r="A12" s="310">
        <v>902</v>
      </c>
      <c r="B12" s="310" t="s">
        <v>2400</v>
      </c>
      <c r="C12" s="2" t="s">
        <v>251</v>
      </c>
      <c r="D12" s="2" t="s">
        <v>21</v>
      </c>
      <c r="E12" s="329" t="s">
        <v>37</v>
      </c>
      <c r="F12" s="2" t="s">
        <v>37</v>
      </c>
      <c r="G12" s="2">
        <v>154</v>
      </c>
      <c r="H12" s="2">
        <v>340</v>
      </c>
    </row>
    <row r="13" spans="1:8">
      <c r="A13" s="310" t="str">
        <f>VLOOKUP(E13,[1]TID!A57:B135,2,FALSE)</f>
        <v>1302</v>
      </c>
      <c r="B13" s="310" t="s">
        <v>2400</v>
      </c>
      <c r="C13" s="2" t="s">
        <v>251</v>
      </c>
      <c r="D13" s="2" t="s">
        <v>24</v>
      </c>
      <c r="E13" s="2" t="s">
        <v>24</v>
      </c>
      <c r="F13" s="2" t="s">
        <v>24</v>
      </c>
      <c r="G13" s="2">
        <v>6</v>
      </c>
      <c r="H13" s="2">
        <v>42</v>
      </c>
    </row>
    <row r="14" spans="1:8">
      <c r="A14" s="310">
        <v>903</v>
      </c>
      <c r="B14" s="310" t="s">
        <v>2400</v>
      </c>
      <c r="C14" s="2" t="s">
        <v>251</v>
      </c>
      <c r="D14" s="2" t="s">
        <v>21</v>
      </c>
      <c r="E14" s="329" t="s">
        <v>21</v>
      </c>
      <c r="F14" s="2" t="s">
        <v>21</v>
      </c>
      <c r="G14" s="2">
        <v>15</v>
      </c>
      <c r="H14" s="2">
        <v>16</v>
      </c>
    </row>
    <row r="15" spans="1:8">
      <c r="A15" s="310" t="str">
        <f>VLOOKUP(E15,[1]TID!A61:B139,2,FALSE)</f>
        <v>904</v>
      </c>
      <c r="B15" s="310" t="s">
        <v>2400</v>
      </c>
      <c r="C15" s="2" t="s">
        <v>251</v>
      </c>
      <c r="D15" s="2" t="s">
        <v>21</v>
      </c>
      <c r="E15" s="2" t="s">
        <v>38</v>
      </c>
      <c r="F15" s="2" t="s">
        <v>38</v>
      </c>
      <c r="G15" s="2">
        <v>80</v>
      </c>
      <c r="H15" s="2">
        <v>76</v>
      </c>
    </row>
    <row r="16" spans="1:8">
      <c r="A16" s="310" t="str">
        <f>VLOOKUP(E16,[1]TID!A62:B140,2,FALSE)</f>
        <v>905</v>
      </c>
      <c r="B16" s="310" t="s">
        <v>2400</v>
      </c>
      <c r="C16" s="2" t="s">
        <v>251</v>
      </c>
      <c r="D16" s="2" t="s">
        <v>21</v>
      </c>
      <c r="E16" s="2" t="s">
        <v>39</v>
      </c>
      <c r="F16" s="2" t="s">
        <v>39</v>
      </c>
      <c r="G16" s="2">
        <v>183</v>
      </c>
      <c r="H16" s="2">
        <v>182</v>
      </c>
    </row>
    <row r="17" spans="1:8">
      <c r="A17" s="310">
        <v>1402</v>
      </c>
      <c r="B17" s="310" t="s">
        <v>2400</v>
      </c>
      <c r="C17" s="2" t="s">
        <v>251</v>
      </c>
      <c r="D17" s="2" t="s">
        <v>25</v>
      </c>
      <c r="E17" s="329" t="s">
        <v>48</v>
      </c>
      <c r="F17" s="2" t="s">
        <v>48</v>
      </c>
      <c r="G17" s="2">
        <v>8</v>
      </c>
      <c r="H17" s="2">
        <v>13</v>
      </c>
    </row>
    <row r="18" spans="1:8">
      <c r="A18" s="310">
        <v>1402</v>
      </c>
      <c r="B18" s="310" t="s">
        <v>2400</v>
      </c>
      <c r="C18" s="2" t="s">
        <v>251</v>
      </c>
      <c r="D18" s="2" t="s">
        <v>25</v>
      </c>
      <c r="E18" s="329" t="s">
        <v>48</v>
      </c>
      <c r="F18" s="2" t="s">
        <v>51</v>
      </c>
      <c r="G18" s="2">
        <v>612</v>
      </c>
      <c r="H18" s="2">
        <v>423</v>
      </c>
    </row>
    <row r="19" spans="1:8">
      <c r="A19" s="310">
        <v>1402</v>
      </c>
      <c r="B19" s="310" t="s">
        <v>2400</v>
      </c>
      <c r="C19" s="2" t="s">
        <v>251</v>
      </c>
      <c r="D19" s="2" t="s">
        <v>24</v>
      </c>
      <c r="E19" s="329" t="s">
        <v>48</v>
      </c>
      <c r="F19" s="2" t="s">
        <v>46</v>
      </c>
      <c r="G19" s="2">
        <v>6</v>
      </c>
      <c r="H19" s="2">
        <v>7</v>
      </c>
    </row>
    <row r="20" spans="1:8">
      <c r="A20" s="310">
        <v>1001</v>
      </c>
      <c r="B20" s="310" t="s">
        <v>2400</v>
      </c>
      <c r="C20" s="2" t="s">
        <v>251</v>
      </c>
      <c r="D20" s="2" t="s">
        <v>22</v>
      </c>
      <c r="E20" s="329" t="s">
        <v>22</v>
      </c>
      <c r="F20" s="2" t="s">
        <v>22</v>
      </c>
      <c r="G20" s="2">
        <v>7</v>
      </c>
      <c r="H20" s="2">
        <v>5</v>
      </c>
    </row>
    <row r="21" spans="1:8">
      <c r="A21" s="310">
        <v>1202</v>
      </c>
      <c r="B21" s="310" t="s">
        <v>2400</v>
      </c>
      <c r="C21" s="2" t="s">
        <v>251</v>
      </c>
      <c r="D21" s="2" t="s">
        <v>23</v>
      </c>
      <c r="E21" s="329" t="s">
        <v>44</v>
      </c>
      <c r="F21" s="2" t="s">
        <v>44</v>
      </c>
      <c r="G21" s="2">
        <v>1</v>
      </c>
      <c r="H21" s="2">
        <v>31</v>
      </c>
    </row>
    <row r="22" spans="1:8">
      <c r="A22" s="310">
        <v>601</v>
      </c>
      <c r="B22" s="310" t="s">
        <v>2402</v>
      </c>
      <c r="C22" s="2" t="s">
        <v>243</v>
      </c>
      <c r="D22" s="2" t="s">
        <v>28</v>
      </c>
      <c r="E22" s="329" t="s">
        <v>68</v>
      </c>
      <c r="F22" s="2" t="s">
        <v>68</v>
      </c>
      <c r="G22" s="2">
        <v>19</v>
      </c>
      <c r="H22" s="2">
        <v>8</v>
      </c>
    </row>
    <row r="23" spans="1:8">
      <c r="A23" s="310">
        <v>602</v>
      </c>
      <c r="B23" s="310" t="s">
        <v>2402</v>
      </c>
      <c r="C23" s="2" t="s">
        <v>243</v>
      </c>
      <c r="D23" s="2" t="s">
        <v>28</v>
      </c>
      <c r="E23" s="329" t="s">
        <v>69</v>
      </c>
      <c r="F23" s="2" t="s">
        <v>69</v>
      </c>
      <c r="G23" s="2">
        <v>11</v>
      </c>
      <c r="H23" s="2">
        <v>12</v>
      </c>
    </row>
    <row r="24" spans="1:8">
      <c r="A24" s="310">
        <v>603</v>
      </c>
      <c r="B24" s="310" t="s">
        <v>2402</v>
      </c>
      <c r="C24" s="2" t="s">
        <v>243</v>
      </c>
      <c r="D24" s="2" t="s">
        <v>28</v>
      </c>
      <c r="E24" s="329" t="s">
        <v>10</v>
      </c>
      <c r="F24" s="2" t="s">
        <v>10</v>
      </c>
      <c r="G24" s="2">
        <v>949</v>
      </c>
      <c r="H24" s="2">
        <v>44</v>
      </c>
    </row>
    <row r="25" spans="1:8">
      <c r="A25" s="310">
        <v>504</v>
      </c>
      <c r="B25" s="310" t="s">
        <v>2402</v>
      </c>
      <c r="C25" s="2" t="s">
        <v>243</v>
      </c>
      <c r="D25" s="2" t="s">
        <v>27</v>
      </c>
      <c r="E25" s="329" t="s">
        <v>2040</v>
      </c>
      <c r="F25" s="2" t="s">
        <v>64</v>
      </c>
      <c r="G25" s="2">
        <v>158</v>
      </c>
      <c r="H25" s="2">
        <v>51</v>
      </c>
    </row>
    <row r="26" spans="1:8">
      <c r="A26" s="310">
        <v>606</v>
      </c>
      <c r="B26" s="310" t="s">
        <v>2402</v>
      </c>
      <c r="C26" s="2" t="s">
        <v>243</v>
      </c>
      <c r="D26" s="2" t="s">
        <v>28</v>
      </c>
      <c r="E26" s="329" t="s">
        <v>2041</v>
      </c>
      <c r="F26" s="2" t="s">
        <v>2041</v>
      </c>
      <c r="G26" s="2">
        <v>9</v>
      </c>
      <c r="H26" s="2">
        <v>3</v>
      </c>
    </row>
    <row r="27" spans="1:8">
      <c r="A27" s="310">
        <v>508</v>
      </c>
      <c r="B27" s="310" t="s">
        <v>2402</v>
      </c>
      <c r="C27" s="2" t="s">
        <v>243</v>
      </c>
      <c r="D27" s="2" t="s">
        <v>27</v>
      </c>
      <c r="E27" s="329" t="s">
        <v>67</v>
      </c>
      <c r="F27" s="2" t="s">
        <v>67</v>
      </c>
      <c r="G27" s="2">
        <v>217</v>
      </c>
      <c r="H27" s="2">
        <v>74</v>
      </c>
    </row>
    <row r="28" spans="1:8">
      <c r="A28" s="310">
        <v>604</v>
      </c>
      <c r="B28" s="310" t="s">
        <v>2402</v>
      </c>
      <c r="C28" s="2" t="s">
        <v>243</v>
      </c>
      <c r="D28" s="2" t="s">
        <v>28</v>
      </c>
      <c r="E28" s="329" t="s">
        <v>71</v>
      </c>
      <c r="F28" s="2" t="s">
        <v>71</v>
      </c>
      <c r="G28" s="2">
        <v>9</v>
      </c>
      <c r="H28" s="2">
        <v>17</v>
      </c>
    </row>
    <row r="29" spans="1:8">
      <c r="A29" s="310">
        <v>605</v>
      </c>
      <c r="B29" s="310" t="s">
        <v>2402</v>
      </c>
      <c r="C29" s="2" t="s">
        <v>243</v>
      </c>
      <c r="D29" s="2" t="s">
        <v>28</v>
      </c>
      <c r="E29" s="329" t="s">
        <v>72</v>
      </c>
      <c r="F29" s="2" t="s">
        <v>72</v>
      </c>
      <c r="G29" s="2">
        <v>68</v>
      </c>
      <c r="H29" s="2">
        <v>72</v>
      </c>
    </row>
    <row r="30" spans="1:8">
      <c r="A30" s="310">
        <v>605</v>
      </c>
      <c r="B30" s="310" t="s">
        <v>2402</v>
      </c>
      <c r="C30" s="2" t="s">
        <v>243</v>
      </c>
      <c r="D30" s="2" t="s">
        <v>28</v>
      </c>
      <c r="E30" s="329" t="s">
        <v>72</v>
      </c>
      <c r="F30" s="2" t="s">
        <v>72</v>
      </c>
      <c r="G30" s="2">
        <v>347</v>
      </c>
      <c r="H30" s="2">
        <v>491</v>
      </c>
    </row>
    <row r="31" spans="1:8">
      <c r="A31" s="310">
        <v>201</v>
      </c>
      <c r="B31" s="310" t="s">
        <v>2403</v>
      </c>
      <c r="C31" s="2" t="s">
        <v>371</v>
      </c>
      <c r="D31" s="2" t="s">
        <v>29</v>
      </c>
      <c r="E31" s="329" t="s">
        <v>29</v>
      </c>
      <c r="F31" s="2" t="s">
        <v>29</v>
      </c>
      <c r="G31" s="56">
        <v>13</v>
      </c>
      <c r="H31" s="56">
        <v>48</v>
      </c>
    </row>
    <row r="32" spans="1:8">
      <c r="A32" s="310" t="str">
        <f>VLOOKUP(E32,[1]TID!A35:B113,2,FALSE)</f>
        <v>202</v>
      </c>
      <c r="B32" s="310" t="s">
        <v>2403</v>
      </c>
      <c r="C32" s="2" t="s">
        <v>371</v>
      </c>
      <c r="D32" s="2" t="s">
        <v>29</v>
      </c>
      <c r="E32" s="2" t="s">
        <v>73</v>
      </c>
      <c r="F32" s="2" t="s">
        <v>73</v>
      </c>
      <c r="G32" s="2">
        <v>171</v>
      </c>
      <c r="H32" s="2">
        <v>309</v>
      </c>
    </row>
    <row r="33" spans="1:8">
      <c r="A33" s="310" t="str">
        <f>VLOOKUP(E33,[1]TID!A36:B114,2,FALSE)</f>
        <v>203</v>
      </c>
      <c r="B33" s="310" t="s">
        <v>2403</v>
      </c>
      <c r="C33" s="2" t="s">
        <v>371</v>
      </c>
      <c r="D33" s="2" t="s">
        <v>29</v>
      </c>
      <c r="E33" s="2" t="s">
        <v>74</v>
      </c>
      <c r="F33" s="2" t="s">
        <v>74</v>
      </c>
      <c r="G33" s="2">
        <v>49</v>
      </c>
      <c r="H33" s="2">
        <v>154</v>
      </c>
    </row>
    <row r="34" spans="1:8">
      <c r="A34" s="310" t="str">
        <f>VLOOKUP(E34,[1]TID!A37:B115,2,FALSE)</f>
        <v>705</v>
      </c>
      <c r="B34" s="310" t="s">
        <v>2403</v>
      </c>
      <c r="C34" s="2" t="s">
        <v>371</v>
      </c>
      <c r="D34" s="2" t="s">
        <v>31</v>
      </c>
      <c r="E34" s="2" t="s">
        <v>85</v>
      </c>
      <c r="F34" s="2" t="s">
        <v>85</v>
      </c>
      <c r="G34" s="2">
        <v>5</v>
      </c>
      <c r="H34" s="2">
        <v>20</v>
      </c>
    </row>
    <row r="35" spans="1:8">
      <c r="A35" s="310">
        <v>301</v>
      </c>
      <c r="B35" s="310" t="s">
        <v>2403</v>
      </c>
      <c r="C35" s="2" t="s">
        <v>371</v>
      </c>
      <c r="D35" s="2" t="s">
        <v>30</v>
      </c>
      <c r="E35" s="329" t="s">
        <v>30</v>
      </c>
      <c r="F35" s="2" t="s">
        <v>30</v>
      </c>
      <c r="G35" s="2">
        <v>90</v>
      </c>
      <c r="H35" s="2">
        <v>212</v>
      </c>
    </row>
    <row r="36" spans="1:8">
      <c r="A36" s="310" t="str">
        <f>VLOOKUP(E36,[1]TID!A39:B117,2,FALSE)</f>
        <v>302</v>
      </c>
      <c r="B36" s="310" t="s">
        <v>2403</v>
      </c>
      <c r="C36" s="2" t="s">
        <v>371</v>
      </c>
      <c r="D36" s="2" t="s">
        <v>30</v>
      </c>
      <c r="E36" s="2" t="s">
        <v>75</v>
      </c>
      <c r="F36" s="2" t="s">
        <v>75</v>
      </c>
      <c r="G36" s="2">
        <v>248</v>
      </c>
      <c r="H36" s="2">
        <v>1346</v>
      </c>
    </row>
    <row r="37" spans="1:8">
      <c r="A37" s="310" t="str">
        <f>VLOOKUP(E37,[1]TID!A40:B118,2,FALSE)</f>
        <v>303</v>
      </c>
      <c r="B37" s="310" t="s">
        <v>2403</v>
      </c>
      <c r="C37" s="2" t="s">
        <v>371</v>
      </c>
      <c r="D37" s="2" t="s">
        <v>30</v>
      </c>
      <c r="E37" s="2" t="s">
        <v>76</v>
      </c>
      <c r="F37" s="2" t="s">
        <v>76</v>
      </c>
      <c r="G37" s="2">
        <v>2</v>
      </c>
      <c r="H37" s="2">
        <v>28</v>
      </c>
    </row>
    <row r="38" spans="1:8">
      <c r="A38" s="310" t="str">
        <f>VLOOKUP(E38,[1]TID!A41:B119,2,FALSE)</f>
        <v>305</v>
      </c>
      <c r="B38" s="310" t="s">
        <v>2403</v>
      </c>
      <c r="C38" s="2" t="s">
        <v>371</v>
      </c>
      <c r="D38" s="2" t="s">
        <v>30</v>
      </c>
      <c r="E38" s="2" t="s">
        <v>78</v>
      </c>
      <c r="F38" s="2" t="s">
        <v>78</v>
      </c>
      <c r="G38" s="2">
        <v>13</v>
      </c>
      <c r="H38" s="2">
        <v>38</v>
      </c>
    </row>
    <row r="39" spans="1:8">
      <c r="A39" s="310" t="str">
        <f>VLOOKUP(E39,[1]TID!A42:B120,2,FALSE)</f>
        <v>306</v>
      </c>
      <c r="B39" s="310" t="s">
        <v>2403</v>
      </c>
      <c r="C39" s="2" t="s">
        <v>371</v>
      </c>
      <c r="D39" s="2" t="s">
        <v>30</v>
      </c>
      <c r="E39" s="2" t="s">
        <v>79</v>
      </c>
      <c r="F39" s="2" t="s">
        <v>79</v>
      </c>
      <c r="G39" s="2">
        <v>3</v>
      </c>
      <c r="H39" s="2">
        <v>51</v>
      </c>
    </row>
    <row r="40" spans="1:8">
      <c r="A40" s="310">
        <v>703</v>
      </c>
      <c r="B40" s="310" t="s">
        <v>2403</v>
      </c>
      <c r="C40" s="2" t="s">
        <v>371</v>
      </c>
      <c r="D40" s="2" t="s">
        <v>30</v>
      </c>
      <c r="E40" s="329" t="s">
        <v>84</v>
      </c>
      <c r="F40" s="2" t="s">
        <v>80</v>
      </c>
      <c r="G40" s="2">
        <v>37</v>
      </c>
      <c r="H40" s="2">
        <v>228</v>
      </c>
    </row>
    <row r="41" spans="1:8">
      <c r="A41" s="310" t="str">
        <f>VLOOKUP(E41,[1]TID!A2:B80,2,FALSE)</f>
        <v>101</v>
      </c>
      <c r="B41" s="310" t="s">
        <v>2401</v>
      </c>
      <c r="C41" s="2" t="s">
        <v>249</v>
      </c>
      <c r="D41" s="2" t="s">
        <v>33</v>
      </c>
      <c r="E41" s="2" t="s">
        <v>33</v>
      </c>
      <c r="F41" s="2" t="s">
        <v>33</v>
      </c>
      <c r="G41" s="56">
        <v>1478</v>
      </c>
      <c r="H41" s="56">
        <v>4584</v>
      </c>
    </row>
    <row r="42" spans="1:8">
      <c r="A42" s="310" t="str">
        <f>VLOOKUP(E42,[1]TID!A3:B81,2,FALSE)</f>
        <v>102</v>
      </c>
      <c r="B42" s="310" t="s">
        <v>2401</v>
      </c>
      <c r="C42" s="2" t="s">
        <v>249</v>
      </c>
      <c r="D42" s="2" t="s">
        <v>33</v>
      </c>
      <c r="E42" s="2" t="s">
        <v>93</v>
      </c>
      <c r="F42" s="2" t="s">
        <v>93</v>
      </c>
      <c r="G42" s="56">
        <v>97</v>
      </c>
      <c r="H42" s="56">
        <v>466</v>
      </c>
    </row>
    <row r="43" spans="1:8">
      <c r="A43" s="310" t="str">
        <f>VLOOKUP(E43,[1]TID!A4:B82,2,FALSE)</f>
        <v>104</v>
      </c>
      <c r="B43" s="310" t="s">
        <v>2401</v>
      </c>
      <c r="C43" s="2" t="s">
        <v>249</v>
      </c>
      <c r="D43" s="2" t="s">
        <v>33</v>
      </c>
      <c r="E43" s="2" t="s">
        <v>95</v>
      </c>
      <c r="F43" s="2" t="s">
        <v>183</v>
      </c>
      <c r="G43" s="56">
        <v>17</v>
      </c>
      <c r="H43" s="56">
        <v>72</v>
      </c>
    </row>
    <row r="44" spans="1:8">
      <c r="A44" s="310" t="str">
        <f>VLOOKUP(E44,[1]TID!A5:B83,2,FALSE)</f>
        <v>103</v>
      </c>
      <c r="B44" s="310" t="s">
        <v>2401</v>
      </c>
      <c r="C44" s="2" t="s">
        <v>249</v>
      </c>
      <c r="D44" s="2" t="s">
        <v>33</v>
      </c>
      <c r="E44" s="2" t="s">
        <v>94</v>
      </c>
      <c r="F44" s="2" t="s">
        <v>94</v>
      </c>
      <c r="G44" s="56">
        <v>56</v>
      </c>
      <c r="H44" s="56">
        <v>227</v>
      </c>
    </row>
    <row r="45" spans="1:8">
      <c r="A45" s="310" t="str">
        <f>VLOOKUP(E45,[1]TID!A6:B84,2,FALSE)</f>
        <v>104</v>
      </c>
      <c r="B45" s="310" t="s">
        <v>2401</v>
      </c>
      <c r="C45" s="2" t="s">
        <v>249</v>
      </c>
      <c r="D45" s="2" t="s">
        <v>33</v>
      </c>
      <c r="E45" s="2" t="s">
        <v>95</v>
      </c>
      <c r="F45" s="2" t="s">
        <v>95</v>
      </c>
      <c r="G45" s="56">
        <v>88</v>
      </c>
      <c r="H45" s="56">
        <v>70</v>
      </c>
    </row>
    <row r="46" spans="1:8">
      <c r="A46" s="310" t="str">
        <f>VLOOKUP(E46,[1]TID!A7:B85,2,FALSE)</f>
        <v>105</v>
      </c>
      <c r="B46" s="310" t="s">
        <v>2401</v>
      </c>
      <c r="C46" s="2" t="s">
        <v>249</v>
      </c>
      <c r="D46" s="2" t="s">
        <v>33</v>
      </c>
      <c r="E46" s="2" t="s">
        <v>96</v>
      </c>
      <c r="F46" s="2" t="s">
        <v>96</v>
      </c>
      <c r="G46" s="56">
        <v>33</v>
      </c>
      <c r="H46" s="56">
        <v>97</v>
      </c>
    </row>
    <row r="47" spans="1:8">
      <c r="A47" s="310" t="str">
        <f>VLOOKUP(E47,[1]TID!A8:B86,2,FALSE)</f>
        <v>105</v>
      </c>
      <c r="B47" s="310" t="s">
        <v>2401</v>
      </c>
      <c r="C47" s="2" t="s">
        <v>249</v>
      </c>
      <c r="D47" s="2" t="s">
        <v>33</v>
      </c>
      <c r="E47" s="2" t="s">
        <v>96</v>
      </c>
      <c r="F47" s="2" t="s">
        <v>189</v>
      </c>
      <c r="G47" s="56"/>
      <c r="H47" s="56">
        <v>7</v>
      </c>
    </row>
    <row r="48" spans="1:8">
      <c r="A48" s="310" t="str">
        <f>VLOOKUP(E48,[1]TID!A9:B87,2,FALSE)</f>
        <v>107</v>
      </c>
      <c r="B48" s="310" t="s">
        <v>2401</v>
      </c>
      <c r="C48" s="2" t="s">
        <v>249</v>
      </c>
      <c r="D48" s="2" t="s">
        <v>33</v>
      </c>
      <c r="E48" s="2" t="s">
        <v>98</v>
      </c>
      <c r="F48" s="2" t="s">
        <v>658</v>
      </c>
      <c r="G48" s="56">
        <v>10</v>
      </c>
      <c r="H48" s="56">
        <v>28</v>
      </c>
    </row>
    <row r="49" spans="1:8">
      <c r="A49" s="310" t="str">
        <f>VLOOKUP(E49,[1]TID!A10:B88,2,FALSE)</f>
        <v>103</v>
      </c>
      <c r="B49" s="310" t="s">
        <v>2401</v>
      </c>
      <c r="C49" s="2" t="s">
        <v>249</v>
      </c>
      <c r="D49" s="2" t="s">
        <v>33</v>
      </c>
      <c r="E49" s="2" t="s">
        <v>94</v>
      </c>
      <c r="F49" s="2" t="s">
        <v>663</v>
      </c>
      <c r="G49" s="56">
        <v>15</v>
      </c>
      <c r="H49" s="56">
        <v>38</v>
      </c>
    </row>
    <row r="50" spans="1:8">
      <c r="A50" s="310" t="str">
        <f>VLOOKUP(E50,[1]TID!A11:B89,2,FALSE)</f>
        <v>106</v>
      </c>
      <c r="B50" s="310" t="s">
        <v>2401</v>
      </c>
      <c r="C50" s="2" t="s">
        <v>249</v>
      </c>
      <c r="D50" s="2" t="s">
        <v>33</v>
      </c>
      <c r="E50" s="2" t="s">
        <v>97</v>
      </c>
      <c r="F50" s="2" t="s">
        <v>97</v>
      </c>
      <c r="G50" s="56">
        <v>956</v>
      </c>
      <c r="H50" s="56">
        <v>3126</v>
      </c>
    </row>
    <row r="51" spans="1:8">
      <c r="A51" s="310" t="str">
        <f>VLOOKUP(E51,[1]TID!A12:B90,2,FALSE)</f>
        <v>105</v>
      </c>
      <c r="B51" s="310" t="s">
        <v>2401</v>
      </c>
      <c r="C51" s="2" t="s">
        <v>249</v>
      </c>
      <c r="D51" s="2" t="s">
        <v>33</v>
      </c>
      <c r="E51" s="2" t="s">
        <v>96</v>
      </c>
      <c r="F51" s="2" t="s">
        <v>669</v>
      </c>
      <c r="G51" s="56">
        <v>7</v>
      </c>
      <c r="H51" s="56">
        <v>70</v>
      </c>
    </row>
    <row r="52" spans="1:8">
      <c r="A52" s="310" t="str">
        <f>VLOOKUP(E52,[1]TID!A13:B91,2,FALSE)</f>
        <v>104</v>
      </c>
      <c r="B52" s="310" t="s">
        <v>2401</v>
      </c>
      <c r="C52" s="2" t="s">
        <v>249</v>
      </c>
      <c r="D52" s="2" t="s">
        <v>33</v>
      </c>
      <c r="E52" s="2" t="s">
        <v>95</v>
      </c>
      <c r="F52" s="2" t="s">
        <v>410</v>
      </c>
      <c r="G52" s="56">
        <v>14</v>
      </c>
      <c r="H52" s="56">
        <v>19</v>
      </c>
    </row>
    <row r="53" spans="1:8">
      <c r="A53" s="310" t="str">
        <f>VLOOKUP(E53,[1]TID!A14:B92,2,FALSE)</f>
        <v>107</v>
      </c>
      <c r="B53" s="310" t="s">
        <v>2401</v>
      </c>
      <c r="C53" s="2" t="s">
        <v>249</v>
      </c>
      <c r="D53" s="2" t="s">
        <v>33</v>
      </c>
      <c r="E53" s="2" t="s">
        <v>98</v>
      </c>
      <c r="F53" s="2" t="s">
        <v>98</v>
      </c>
      <c r="G53" s="56">
        <v>555</v>
      </c>
      <c r="H53" s="56">
        <v>1463</v>
      </c>
    </row>
    <row r="54" spans="1:8">
      <c r="A54" s="310" t="str">
        <f>VLOOKUP(E54,[1]TID!A15:B93,2,FALSE)</f>
        <v>104</v>
      </c>
      <c r="B54" s="310" t="s">
        <v>2401</v>
      </c>
      <c r="C54" s="2" t="s">
        <v>249</v>
      </c>
      <c r="D54" s="2" t="s">
        <v>33</v>
      </c>
      <c r="E54" s="2" t="s">
        <v>95</v>
      </c>
      <c r="F54" s="2" t="s">
        <v>233</v>
      </c>
      <c r="G54" s="56">
        <v>23</v>
      </c>
      <c r="H54" s="56">
        <v>24</v>
      </c>
    </row>
    <row r="55" spans="1:8">
      <c r="A55" s="310" t="str">
        <f>VLOOKUP(E55,[1]TID!A16:B94,2,FALSE)</f>
        <v>108</v>
      </c>
      <c r="B55" s="310" t="s">
        <v>2401</v>
      </c>
      <c r="C55" s="2" t="s">
        <v>249</v>
      </c>
      <c r="D55" s="2" t="s">
        <v>33</v>
      </c>
      <c r="E55" s="2" t="s">
        <v>99</v>
      </c>
      <c r="F55" s="2" t="s">
        <v>99</v>
      </c>
      <c r="G55" s="56">
        <v>2</v>
      </c>
      <c r="H55" s="56"/>
    </row>
    <row r="56" spans="1:8">
      <c r="A56" s="310">
        <v>801</v>
      </c>
      <c r="B56" s="310" t="s">
        <v>2401</v>
      </c>
      <c r="C56" s="2" t="s">
        <v>249</v>
      </c>
      <c r="D56" s="2" t="s">
        <v>34</v>
      </c>
      <c r="E56" s="329" t="s">
        <v>100</v>
      </c>
      <c r="F56" s="2" t="s">
        <v>100</v>
      </c>
      <c r="G56" s="56">
        <v>3</v>
      </c>
      <c r="H56" s="56">
        <v>8</v>
      </c>
    </row>
    <row r="57" spans="1:8">
      <c r="A57" s="310" t="str">
        <f>VLOOKUP(E57,[1]TID!A18:B96,2,FALSE)</f>
        <v>803</v>
      </c>
      <c r="B57" s="310" t="s">
        <v>2401</v>
      </c>
      <c r="C57" s="2" t="s">
        <v>249</v>
      </c>
      <c r="D57" s="2" t="s">
        <v>34</v>
      </c>
      <c r="E57" s="2" t="s">
        <v>102</v>
      </c>
      <c r="F57" s="2" t="s">
        <v>102</v>
      </c>
      <c r="G57" s="56">
        <v>5</v>
      </c>
      <c r="H57" s="56">
        <v>60</v>
      </c>
    </row>
    <row r="58" spans="1:8">
      <c r="A58" s="310" t="str">
        <f>VLOOKUP(E58,[1]TID!A19:B97,2,FALSE)</f>
        <v>804</v>
      </c>
      <c r="B58" s="310" t="s">
        <v>2401</v>
      </c>
      <c r="C58" s="2" t="s">
        <v>249</v>
      </c>
      <c r="D58" s="2" t="s">
        <v>34</v>
      </c>
      <c r="E58" s="2" t="s">
        <v>103</v>
      </c>
      <c r="F58" s="2" t="s">
        <v>103</v>
      </c>
      <c r="G58" s="56">
        <v>1</v>
      </c>
      <c r="H58" s="56">
        <v>14</v>
      </c>
    </row>
    <row r="59" spans="1:8">
      <c r="A59" s="310" t="str">
        <f>VLOOKUP(E59,[1]TID!A20:B98,2,FALSE)</f>
        <v>803</v>
      </c>
      <c r="B59" s="310" t="s">
        <v>2401</v>
      </c>
      <c r="C59" s="2" t="s">
        <v>249</v>
      </c>
      <c r="D59" s="2" t="s">
        <v>34</v>
      </c>
      <c r="E59" s="2" t="s">
        <v>102</v>
      </c>
      <c r="F59" s="2" t="s">
        <v>208</v>
      </c>
      <c r="G59" s="56">
        <v>4</v>
      </c>
      <c r="H59" s="56">
        <v>12</v>
      </c>
    </row>
    <row r="60" spans="1:8">
      <c r="A60" s="310" t="str">
        <f>VLOOKUP(E60,[1]TID!A21:B99,2,FALSE)</f>
        <v>806</v>
      </c>
      <c r="B60" s="310" t="s">
        <v>2401</v>
      </c>
      <c r="C60" s="2" t="s">
        <v>249</v>
      </c>
      <c r="D60" s="2" t="s">
        <v>34</v>
      </c>
      <c r="E60" s="2" t="s">
        <v>105</v>
      </c>
      <c r="F60" s="2" t="s">
        <v>105</v>
      </c>
      <c r="G60" s="56">
        <v>115</v>
      </c>
      <c r="H60" s="56">
        <v>135</v>
      </c>
    </row>
    <row r="61" spans="1:8">
      <c r="A61" s="310" t="str">
        <f>VLOOKUP(E61,[1]TID!A24:B102,2,FALSE)</f>
        <v>803</v>
      </c>
      <c r="B61" s="310" t="s">
        <v>2401</v>
      </c>
      <c r="C61" s="2" t="s">
        <v>249</v>
      </c>
      <c r="D61" s="2" t="s">
        <v>34</v>
      </c>
      <c r="E61" s="2" t="s">
        <v>102</v>
      </c>
      <c r="F61" s="2" t="s">
        <v>102</v>
      </c>
      <c r="G61" s="56">
        <v>20</v>
      </c>
      <c r="H61" s="56">
        <v>22</v>
      </c>
    </row>
    <row r="62" spans="1:8">
      <c r="A62" s="310" t="str">
        <f>VLOOKUP(E62,[1]TID!A25:B103,2,FALSE)</f>
        <v>804</v>
      </c>
      <c r="B62" s="310" t="s">
        <v>2401</v>
      </c>
      <c r="C62" s="2" t="s">
        <v>249</v>
      </c>
      <c r="D62" s="2" t="s">
        <v>34</v>
      </c>
      <c r="E62" s="2" t="s">
        <v>103</v>
      </c>
      <c r="F62" s="2" t="s">
        <v>103</v>
      </c>
      <c r="G62" s="56">
        <v>5</v>
      </c>
      <c r="H62" s="56">
        <v>48</v>
      </c>
    </row>
    <row r="63" spans="1:8">
      <c r="A63" s="310" t="str">
        <f>VLOOKUP(E63,[1]TID!A26:B104,2,FALSE)</f>
        <v>805</v>
      </c>
      <c r="B63" s="310" t="s">
        <v>2401</v>
      </c>
      <c r="C63" s="2" t="s">
        <v>249</v>
      </c>
      <c r="D63" s="2" t="s">
        <v>34</v>
      </c>
      <c r="E63" s="2" t="s">
        <v>104</v>
      </c>
      <c r="F63" s="2" t="s">
        <v>104</v>
      </c>
      <c r="G63" s="56">
        <v>1</v>
      </c>
      <c r="H63" s="56">
        <v>32</v>
      </c>
    </row>
    <row r="64" spans="1:8">
      <c r="A64" s="310" t="str">
        <f>VLOOKUP(E64,[1]TID!A27:B105,2,FALSE)</f>
        <v>806</v>
      </c>
      <c r="B64" s="310" t="s">
        <v>2401</v>
      </c>
      <c r="C64" s="2" t="s">
        <v>249</v>
      </c>
      <c r="D64" s="2" t="s">
        <v>34</v>
      </c>
      <c r="E64" s="2" t="s">
        <v>105</v>
      </c>
      <c r="F64" s="2" t="s">
        <v>105</v>
      </c>
      <c r="G64" s="56">
        <v>72</v>
      </c>
      <c r="H64" s="56">
        <v>146</v>
      </c>
    </row>
    <row r="65" spans="1:8">
      <c r="A65" s="310" t="str">
        <f>VLOOKUP(E65,[1]TID!A28:B106,2,FALSE)</f>
        <v>807</v>
      </c>
      <c r="B65" s="310" t="s">
        <v>2401</v>
      </c>
      <c r="C65" s="2" t="s">
        <v>249</v>
      </c>
      <c r="D65" s="2" t="s">
        <v>34</v>
      </c>
      <c r="E65" s="2" t="s">
        <v>106</v>
      </c>
      <c r="F65" s="2" t="s">
        <v>106</v>
      </c>
      <c r="G65" s="56">
        <v>27</v>
      </c>
      <c r="H65" s="56">
        <v>171</v>
      </c>
    </row>
    <row r="66" spans="1:8">
      <c r="A66" s="310" t="str">
        <f>VLOOKUP(E66,[1]TID!A30:B108,2,FALSE)</f>
        <v>1101</v>
      </c>
      <c r="B66" s="310" t="s">
        <v>2401</v>
      </c>
      <c r="C66" s="2" t="s">
        <v>249</v>
      </c>
      <c r="D66" s="2" t="s">
        <v>35</v>
      </c>
      <c r="E66" s="2" t="s">
        <v>108</v>
      </c>
      <c r="F66" s="2" t="s">
        <v>108</v>
      </c>
      <c r="G66" s="56">
        <v>806</v>
      </c>
      <c r="H66" s="56">
        <v>173</v>
      </c>
    </row>
    <row r="67" spans="1:8">
      <c r="A67" s="310" t="str">
        <f>VLOOKUP(E67,[1]TID!A32:B110,2,FALSE)</f>
        <v>1103</v>
      </c>
      <c r="B67" s="310" t="s">
        <v>2401</v>
      </c>
      <c r="C67" s="2" t="s">
        <v>249</v>
      </c>
      <c r="D67" s="2" t="s">
        <v>35</v>
      </c>
      <c r="E67" s="2" t="s">
        <v>110</v>
      </c>
      <c r="F67" s="2" t="s">
        <v>110</v>
      </c>
      <c r="G67" s="56">
        <v>667</v>
      </c>
      <c r="H67" s="56">
        <v>543</v>
      </c>
    </row>
    <row r="68" spans="1:8">
      <c r="A68" s="310" t="str">
        <f>VLOOKUP(E68,[1]TID!A33:B111,2,FALSE)</f>
        <v>1104</v>
      </c>
      <c r="B68" s="310" t="s">
        <v>2401</v>
      </c>
      <c r="C68" s="2" t="s">
        <v>249</v>
      </c>
      <c r="D68" s="2" t="s">
        <v>35</v>
      </c>
      <c r="E68" s="2" t="s">
        <v>111</v>
      </c>
      <c r="F68" s="2" t="s">
        <v>111</v>
      </c>
      <c r="G68" s="56">
        <v>744</v>
      </c>
      <c r="H68" s="56">
        <v>414</v>
      </c>
    </row>
    <row r="69" spans="1:8">
      <c r="A69" s="310">
        <v>802</v>
      </c>
      <c r="B69" s="310" t="s">
        <v>2401</v>
      </c>
      <c r="C69" s="2" t="s">
        <v>249</v>
      </c>
      <c r="D69" s="2" t="s">
        <v>34</v>
      </c>
      <c r="E69" s="329" t="s">
        <v>101</v>
      </c>
      <c r="F69" s="2" t="s">
        <v>101</v>
      </c>
      <c r="G69" s="56">
        <v>9</v>
      </c>
      <c r="H69" s="56">
        <v>52</v>
      </c>
    </row>
    <row r="70" spans="1:8">
      <c r="A70" s="310">
        <v>1102</v>
      </c>
      <c r="B70" s="310" t="s">
        <v>2401</v>
      </c>
      <c r="C70" s="2" t="s">
        <v>249</v>
      </c>
      <c r="D70" s="2" t="s">
        <v>35</v>
      </c>
      <c r="E70" s="329" t="s">
        <v>2405</v>
      </c>
      <c r="F70" s="2" t="s">
        <v>2405</v>
      </c>
      <c r="G70" s="56">
        <v>811</v>
      </c>
      <c r="H70" s="56">
        <v>268</v>
      </c>
    </row>
    <row r="71" spans="1:8">
      <c r="A71" s="340" t="e">
        <f>VLOOKUP(E71,[1]TID!A17:B95,2,FALSE)</f>
        <v>#N/A</v>
      </c>
      <c r="B71" s="340" t="s">
        <v>2401</v>
      </c>
      <c r="C71" s="341" t="s">
        <v>249</v>
      </c>
      <c r="D71" s="341" t="s">
        <v>34</v>
      </c>
      <c r="E71" s="342" t="s">
        <v>2406</v>
      </c>
      <c r="F71" s="341" t="s">
        <v>2406</v>
      </c>
      <c r="G71" s="343">
        <v>10</v>
      </c>
      <c r="H71" s="343">
        <v>25</v>
      </c>
    </row>
    <row r="72" spans="1:8">
      <c r="B72" s="310" t="s">
        <v>2258</v>
      </c>
      <c r="C72" s="49" t="s">
        <v>249</v>
      </c>
      <c r="D72" s="2" t="s">
        <v>33</v>
      </c>
      <c r="E72" s="329" t="s">
        <v>33</v>
      </c>
      <c r="F72" s="2" t="s">
        <v>231</v>
      </c>
      <c r="H72" s="2">
        <v>10</v>
      </c>
    </row>
    <row r="73" spans="1:8">
      <c r="B73" s="310" t="s">
        <v>2258</v>
      </c>
      <c r="C73" s="49" t="s">
        <v>249</v>
      </c>
      <c r="D73" s="2" t="s">
        <v>33</v>
      </c>
      <c r="E73" s="329" t="s">
        <v>33</v>
      </c>
      <c r="F73" s="2" t="s">
        <v>119</v>
      </c>
      <c r="H73" s="2">
        <v>1</v>
      </c>
    </row>
    <row r="74" spans="1:8">
      <c r="B74" s="310" t="s">
        <v>2258</v>
      </c>
      <c r="C74" s="49" t="s">
        <v>249</v>
      </c>
      <c r="D74" s="2" t="s">
        <v>33</v>
      </c>
      <c r="E74" s="329" t="s">
        <v>33</v>
      </c>
      <c r="F74" s="2" t="s">
        <v>2092</v>
      </c>
      <c r="H74" s="2">
        <v>3</v>
      </c>
    </row>
    <row r="75" spans="1:8">
      <c r="B75" s="310" t="s">
        <v>2258</v>
      </c>
      <c r="C75" s="49" t="s">
        <v>249</v>
      </c>
      <c r="D75" s="2" t="s">
        <v>33</v>
      </c>
      <c r="E75" s="329" t="s">
        <v>33</v>
      </c>
      <c r="F75" s="2" t="s">
        <v>2095</v>
      </c>
      <c r="H75" s="2">
        <v>3</v>
      </c>
    </row>
    <row r="76" spans="1:8">
      <c r="B76" s="310" t="s">
        <v>2258</v>
      </c>
      <c r="C76" s="49" t="s">
        <v>249</v>
      </c>
      <c r="D76" s="2" t="s">
        <v>33</v>
      </c>
      <c r="E76" s="329" t="s">
        <v>33</v>
      </c>
      <c r="F76" s="2" t="s">
        <v>2097</v>
      </c>
      <c r="H76" s="2">
        <v>3</v>
      </c>
    </row>
    <row r="77" spans="1:8">
      <c r="B77" s="310" t="s">
        <v>2258</v>
      </c>
      <c r="C77" s="49" t="s">
        <v>249</v>
      </c>
      <c r="D77" s="2" t="s">
        <v>33</v>
      </c>
      <c r="E77" s="329" t="s">
        <v>33</v>
      </c>
      <c r="F77" s="2" t="s">
        <v>2099</v>
      </c>
      <c r="H77" s="2">
        <v>3</v>
      </c>
    </row>
    <row r="78" spans="1:8">
      <c r="B78" s="310" t="s">
        <v>2258</v>
      </c>
      <c r="C78" s="49" t="s">
        <v>249</v>
      </c>
      <c r="D78" s="2" t="s">
        <v>35</v>
      </c>
      <c r="E78" s="329" t="s">
        <v>110</v>
      </c>
      <c r="F78" s="2" t="s">
        <v>1597</v>
      </c>
      <c r="H78" s="2">
        <v>2</v>
      </c>
    </row>
    <row r="79" spans="1:8">
      <c r="B79" s="310" t="s">
        <v>2258</v>
      </c>
      <c r="C79" s="49" t="s">
        <v>249</v>
      </c>
      <c r="D79" s="2" t="s">
        <v>33</v>
      </c>
      <c r="F79" s="2" t="s">
        <v>2104</v>
      </c>
      <c r="H79" s="2">
        <v>7</v>
      </c>
    </row>
    <row r="80" spans="1:8">
      <c r="B80" s="310" t="s">
        <v>2258</v>
      </c>
      <c r="C80" s="49" t="s">
        <v>249</v>
      </c>
      <c r="D80" s="2" t="s">
        <v>33</v>
      </c>
      <c r="F80" s="2" t="s">
        <v>2106</v>
      </c>
      <c r="H80" s="2">
        <v>10</v>
      </c>
    </row>
    <row r="81" spans="2:8">
      <c r="B81" s="310" t="s">
        <v>2258</v>
      </c>
      <c r="C81" s="49" t="s">
        <v>249</v>
      </c>
      <c r="D81" s="2" t="s">
        <v>33</v>
      </c>
      <c r="F81" s="2" t="s">
        <v>2108</v>
      </c>
      <c r="H81" s="2">
        <v>5</v>
      </c>
    </row>
    <row r="82" spans="2:8">
      <c r="B82" s="310" t="s">
        <v>2258</v>
      </c>
      <c r="C82" s="49" t="s">
        <v>249</v>
      </c>
      <c r="D82" s="2" t="s">
        <v>33</v>
      </c>
      <c r="F82" s="2" t="s">
        <v>2110</v>
      </c>
      <c r="H82" s="2">
        <v>3</v>
      </c>
    </row>
    <row r="83" spans="2:8">
      <c r="B83" s="310" t="s">
        <v>2258</v>
      </c>
      <c r="C83" s="49" t="s">
        <v>249</v>
      </c>
      <c r="D83" s="2" t="s">
        <v>33</v>
      </c>
      <c r="F83" s="2" t="s">
        <v>2112</v>
      </c>
      <c r="H83" s="2">
        <v>18</v>
      </c>
    </row>
    <row r="84" spans="2:8">
      <c r="B84" s="310" t="s">
        <v>2258</v>
      </c>
      <c r="C84" s="49" t="s">
        <v>249</v>
      </c>
      <c r="D84" s="2" t="s">
        <v>33</v>
      </c>
      <c r="F84" s="2" t="s">
        <v>2114</v>
      </c>
      <c r="H84" s="2">
        <v>7</v>
      </c>
    </row>
    <row r="85" spans="2:8">
      <c r="B85" s="310" t="s">
        <v>2258</v>
      </c>
      <c r="C85" s="49" t="s">
        <v>249</v>
      </c>
      <c r="D85" s="2" t="s">
        <v>33</v>
      </c>
      <c r="F85" s="2" t="s">
        <v>2116</v>
      </c>
      <c r="H85" s="2">
        <v>5</v>
      </c>
    </row>
    <row r="86" spans="2:8">
      <c r="B86" s="310" t="s">
        <v>2258</v>
      </c>
      <c r="C86" s="49" t="s">
        <v>249</v>
      </c>
      <c r="D86" s="2" t="s">
        <v>33</v>
      </c>
      <c r="E86" s="329" t="s">
        <v>94</v>
      </c>
      <c r="F86" s="2" t="s">
        <v>2120</v>
      </c>
      <c r="H86" s="2">
        <v>1</v>
      </c>
    </row>
    <row r="87" spans="2:8">
      <c r="B87" s="310" t="s">
        <v>2258</v>
      </c>
      <c r="C87" s="49" t="s">
        <v>249</v>
      </c>
      <c r="D87" s="2" t="s">
        <v>33</v>
      </c>
      <c r="E87" s="329" t="s">
        <v>94</v>
      </c>
      <c r="F87" s="2" t="s">
        <v>2123</v>
      </c>
      <c r="H87" s="2">
        <v>2</v>
      </c>
    </row>
    <row r="88" spans="2:8">
      <c r="B88" s="310" t="s">
        <v>2258</v>
      </c>
      <c r="C88" s="49" t="s">
        <v>249</v>
      </c>
      <c r="D88" s="2" t="s">
        <v>33</v>
      </c>
      <c r="E88" s="329" t="s">
        <v>94</v>
      </c>
      <c r="F88" s="2" t="s">
        <v>2124</v>
      </c>
      <c r="H88" s="2">
        <v>4</v>
      </c>
    </row>
    <row r="89" spans="2:8">
      <c r="B89" s="310" t="s">
        <v>2258</v>
      </c>
      <c r="C89" s="49" t="s">
        <v>249</v>
      </c>
      <c r="D89" s="2" t="s">
        <v>33</v>
      </c>
      <c r="E89" s="329" t="s">
        <v>94</v>
      </c>
      <c r="F89" s="2" t="s">
        <v>2126</v>
      </c>
      <c r="H89" s="2">
        <v>8</v>
      </c>
    </row>
    <row r="90" spans="2:8">
      <c r="B90" s="310" t="s">
        <v>2258</v>
      </c>
      <c r="C90" s="49" t="s">
        <v>249</v>
      </c>
      <c r="D90" s="2" t="s">
        <v>33</v>
      </c>
      <c r="E90" s="329" t="s">
        <v>94</v>
      </c>
      <c r="F90" s="2" t="s">
        <v>2128</v>
      </c>
      <c r="H90" s="2">
        <v>3</v>
      </c>
    </row>
    <row r="91" spans="2:8">
      <c r="B91" s="310" t="s">
        <v>2258</v>
      </c>
      <c r="C91" s="49" t="s">
        <v>249</v>
      </c>
      <c r="D91" s="2" t="s">
        <v>33</v>
      </c>
      <c r="E91" s="329" t="s">
        <v>94</v>
      </c>
      <c r="F91" s="2" t="s">
        <v>2130</v>
      </c>
      <c r="H91" s="2">
        <v>30</v>
      </c>
    </row>
    <row r="92" spans="2:8">
      <c r="B92" s="310" t="s">
        <v>2258</v>
      </c>
      <c r="C92" s="49" t="s">
        <v>249</v>
      </c>
      <c r="D92" s="2" t="s">
        <v>33</v>
      </c>
      <c r="E92" s="329" t="s">
        <v>94</v>
      </c>
      <c r="F92" s="2" t="s">
        <v>2131</v>
      </c>
      <c r="H92" s="2">
        <v>4</v>
      </c>
    </row>
    <row r="93" spans="2:8">
      <c r="B93" s="310" t="s">
        <v>2258</v>
      </c>
      <c r="C93" s="49" t="s">
        <v>249</v>
      </c>
      <c r="D93" s="2" t="s">
        <v>33</v>
      </c>
      <c r="E93" s="329" t="s">
        <v>94</v>
      </c>
      <c r="F93" s="2" t="s">
        <v>2132</v>
      </c>
      <c r="H93" s="2">
        <v>6</v>
      </c>
    </row>
    <row r="94" spans="2:8">
      <c r="B94" s="310" t="s">
        <v>2258</v>
      </c>
      <c r="C94" s="49" t="s">
        <v>249</v>
      </c>
      <c r="D94" s="2" t="s">
        <v>34</v>
      </c>
      <c r="E94" s="329" t="s">
        <v>34</v>
      </c>
      <c r="F94" s="2" t="s">
        <v>2134</v>
      </c>
      <c r="H94" s="2">
        <v>3</v>
      </c>
    </row>
    <row r="95" spans="2:8">
      <c r="B95" s="310" t="s">
        <v>2258</v>
      </c>
      <c r="C95" s="49" t="s">
        <v>249</v>
      </c>
      <c r="D95" s="2" t="s">
        <v>33</v>
      </c>
      <c r="F95" s="2" t="s">
        <v>2138</v>
      </c>
      <c r="H95" s="2">
        <v>10</v>
      </c>
    </row>
    <row r="96" spans="2:8">
      <c r="B96" s="310" t="s">
        <v>2258</v>
      </c>
      <c r="C96" s="49" t="s">
        <v>249</v>
      </c>
      <c r="D96" s="2" t="s">
        <v>33</v>
      </c>
      <c r="F96" s="2" t="s">
        <v>2140</v>
      </c>
      <c r="H96" s="2">
        <v>11</v>
      </c>
    </row>
    <row r="97" spans="2:8">
      <c r="B97" s="310" t="s">
        <v>2258</v>
      </c>
      <c r="C97" s="49" t="s">
        <v>249</v>
      </c>
      <c r="D97" s="2" t="s">
        <v>33</v>
      </c>
      <c r="F97" s="2" t="s">
        <v>2143</v>
      </c>
      <c r="H97" s="2">
        <v>2</v>
      </c>
    </row>
    <row r="98" spans="2:8">
      <c r="B98" s="310" t="s">
        <v>2258</v>
      </c>
      <c r="C98" s="49" t="s">
        <v>249</v>
      </c>
      <c r="D98" s="2" t="s">
        <v>33</v>
      </c>
      <c r="F98" s="2" t="s">
        <v>2145</v>
      </c>
      <c r="H98" s="2">
        <v>2</v>
      </c>
    </row>
    <row r="99" spans="2:8">
      <c r="B99" s="310" t="s">
        <v>2258</v>
      </c>
      <c r="C99" s="49" t="s">
        <v>249</v>
      </c>
      <c r="D99" s="2" t="s">
        <v>33</v>
      </c>
      <c r="F99" s="2" t="s">
        <v>2146</v>
      </c>
      <c r="H99" s="2">
        <v>7</v>
      </c>
    </row>
    <row r="100" spans="2:8">
      <c r="B100" s="310" t="s">
        <v>2258</v>
      </c>
      <c r="C100" s="49" t="s">
        <v>249</v>
      </c>
      <c r="D100" s="2" t="s">
        <v>33</v>
      </c>
      <c r="F100" s="2" t="s">
        <v>923</v>
      </c>
      <c r="H100" s="2">
        <v>10</v>
      </c>
    </row>
    <row r="101" spans="2:8">
      <c r="B101" s="310" t="s">
        <v>2258</v>
      </c>
      <c r="C101" s="49" t="s">
        <v>249</v>
      </c>
      <c r="D101" s="2" t="s">
        <v>33</v>
      </c>
      <c r="F101" s="2" t="s">
        <v>2148</v>
      </c>
      <c r="H101" s="2">
        <v>23</v>
      </c>
    </row>
    <row r="102" spans="2:8">
      <c r="B102" s="310" t="s">
        <v>2258</v>
      </c>
      <c r="C102" s="49" t="s">
        <v>249</v>
      </c>
      <c r="D102" s="2" t="s">
        <v>33</v>
      </c>
      <c r="F102" s="2" t="s">
        <v>2150</v>
      </c>
      <c r="H102" s="2">
        <v>7</v>
      </c>
    </row>
    <row r="103" spans="2:8">
      <c r="B103" s="310" t="s">
        <v>2258</v>
      </c>
      <c r="C103" s="49" t="s">
        <v>249</v>
      </c>
      <c r="D103" s="2" t="s">
        <v>33</v>
      </c>
      <c r="F103" s="2" t="s">
        <v>879</v>
      </c>
      <c r="H103" s="2">
        <v>1</v>
      </c>
    </row>
    <row r="104" spans="2:8">
      <c r="B104" s="310" t="s">
        <v>2258</v>
      </c>
      <c r="C104" s="49" t="s">
        <v>249</v>
      </c>
      <c r="F104" s="2" t="s">
        <v>2153</v>
      </c>
      <c r="H104" s="2">
        <v>5</v>
      </c>
    </row>
    <row r="105" spans="2:8">
      <c r="B105" s="310" t="s">
        <v>2258</v>
      </c>
      <c r="C105" s="49" t="s">
        <v>249</v>
      </c>
      <c r="F105" s="2" t="s">
        <v>2153</v>
      </c>
      <c r="H105" s="2">
        <v>53</v>
      </c>
    </row>
    <row r="106" spans="2:8">
      <c r="B106" s="310" t="s">
        <v>2258</v>
      </c>
      <c r="C106" s="49" t="s">
        <v>249</v>
      </c>
      <c r="F106" s="2" t="s">
        <v>2155</v>
      </c>
      <c r="H106" s="2">
        <v>48</v>
      </c>
    </row>
    <row r="107" spans="2:8">
      <c r="B107" s="310" t="s">
        <v>2258</v>
      </c>
      <c r="C107" s="49" t="s">
        <v>249</v>
      </c>
      <c r="F107" s="2" t="s">
        <v>2155</v>
      </c>
      <c r="H107" s="2">
        <v>2</v>
      </c>
    </row>
    <row r="108" spans="2:8">
      <c r="B108" s="310" t="s">
        <v>2258</v>
      </c>
      <c r="C108" s="49" t="s">
        <v>249</v>
      </c>
      <c r="D108" s="2" t="s">
        <v>33</v>
      </c>
      <c r="E108" s="329" t="s">
        <v>33</v>
      </c>
      <c r="F108" s="2" t="s">
        <v>2112</v>
      </c>
      <c r="H108" s="2">
        <v>1</v>
      </c>
    </row>
    <row r="109" spans="2:8">
      <c r="B109" s="310" t="s">
        <v>2258</v>
      </c>
      <c r="C109" s="49" t="s">
        <v>249</v>
      </c>
      <c r="D109" s="2" t="s">
        <v>33</v>
      </c>
      <c r="E109" s="329" t="s">
        <v>33</v>
      </c>
      <c r="F109" s="2" t="s">
        <v>2112</v>
      </c>
      <c r="H109" s="2">
        <v>76</v>
      </c>
    </row>
    <row r="110" spans="2:8">
      <c r="B110" s="310" t="s">
        <v>2258</v>
      </c>
      <c r="C110" s="49" t="s">
        <v>249</v>
      </c>
      <c r="D110" s="2" t="s">
        <v>33</v>
      </c>
      <c r="E110" s="329" t="s">
        <v>33</v>
      </c>
      <c r="F110" s="2" t="s">
        <v>2112</v>
      </c>
      <c r="H110" s="2">
        <v>7</v>
      </c>
    </row>
    <row r="111" spans="2:8">
      <c r="B111" s="310" t="s">
        <v>2258</v>
      </c>
      <c r="C111" s="49" t="s">
        <v>249</v>
      </c>
      <c r="D111" s="2" t="s">
        <v>33</v>
      </c>
      <c r="E111" s="329" t="s">
        <v>33</v>
      </c>
      <c r="F111" s="2" t="s">
        <v>2162</v>
      </c>
      <c r="H111" s="2">
        <v>6</v>
      </c>
    </row>
    <row r="112" spans="2:8">
      <c r="B112" s="310" t="s">
        <v>2258</v>
      </c>
      <c r="C112" s="49" t="s">
        <v>249</v>
      </c>
      <c r="D112" s="2" t="s">
        <v>33</v>
      </c>
      <c r="E112" s="329" t="s">
        <v>33</v>
      </c>
      <c r="F112" s="2" t="s">
        <v>2162</v>
      </c>
      <c r="H112" s="2">
        <v>38</v>
      </c>
    </row>
    <row r="113" spans="2:8">
      <c r="B113" s="310" t="s">
        <v>2258</v>
      </c>
      <c r="C113" s="49" t="s">
        <v>249</v>
      </c>
      <c r="D113" s="2" t="s">
        <v>33</v>
      </c>
      <c r="E113" s="329" t="s">
        <v>33</v>
      </c>
      <c r="F113" s="2" t="s">
        <v>2163</v>
      </c>
      <c r="H113" s="2">
        <v>1</v>
      </c>
    </row>
    <row r="114" spans="2:8">
      <c r="B114" s="310" t="s">
        <v>2258</v>
      </c>
      <c r="C114" s="49" t="s">
        <v>249</v>
      </c>
      <c r="D114" s="2" t="s">
        <v>33</v>
      </c>
      <c r="E114" s="329" t="s">
        <v>33</v>
      </c>
      <c r="F114" s="2" t="s">
        <v>2163</v>
      </c>
      <c r="H114" s="2">
        <v>1</v>
      </c>
    </row>
    <row r="115" spans="2:8">
      <c r="B115" s="310" t="s">
        <v>2258</v>
      </c>
      <c r="C115" s="49" t="s">
        <v>249</v>
      </c>
      <c r="D115" s="2" t="s">
        <v>33</v>
      </c>
      <c r="E115" s="329" t="s">
        <v>33</v>
      </c>
      <c r="F115" s="2" t="s">
        <v>2163</v>
      </c>
      <c r="H115" s="2">
        <v>26</v>
      </c>
    </row>
    <row r="116" spans="2:8">
      <c r="B116" s="310" t="s">
        <v>2258</v>
      </c>
      <c r="C116" s="49" t="s">
        <v>249</v>
      </c>
      <c r="D116" s="2" t="s">
        <v>33</v>
      </c>
      <c r="E116" s="329" t="s">
        <v>33</v>
      </c>
      <c r="F116" s="2" t="s">
        <v>525</v>
      </c>
      <c r="H116" s="2">
        <v>6</v>
      </c>
    </row>
    <row r="117" spans="2:8">
      <c r="B117" s="310" t="s">
        <v>2258</v>
      </c>
      <c r="C117" s="49" t="s">
        <v>249</v>
      </c>
      <c r="D117" s="2" t="s">
        <v>33</v>
      </c>
      <c r="E117" s="329" t="s">
        <v>33</v>
      </c>
      <c r="F117" s="2" t="s">
        <v>525</v>
      </c>
      <c r="H117" s="2">
        <v>58</v>
      </c>
    </row>
    <row r="118" spans="2:8">
      <c r="B118" s="310" t="s">
        <v>2258</v>
      </c>
      <c r="C118" s="49" t="s">
        <v>249</v>
      </c>
      <c r="D118" s="2" t="s">
        <v>33</v>
      </c>
      <c r="E118" s="329" t="s">
        <v>33</v>
      </c>
      <c r="F118" s="2" t="s">
        <v>499</v>
      </c>
      <c r="H118" s="2">
        <v>1</v>
      </c>
    </row>
    <row r="119" spans="2:8">
      <c r="B119" s="310" t="s">
        <v>2258</v>
      </c>
      <c r="C119" s="49" t="s">
        <v>249</v>
      </c>
      <c r="D119" s="2" t="s">
        <v>33</v>
      </c>
      <c r="E119" s="329" t="s">
        <v>33</v>
      </c>
      <c r="F119" s="2" t="s">
        <v>2166</v>
      </c>
      <c r="H119" s="2">
        <v>1</v>
      </c>
    </row>
    <row r="120" spans="2:8">
      <c r="B120" s="310" t="s">
        <v>2258</v>
      </c>
      <c r="C120" s="49" t="s">
        <v>249</v>
      </c>
      <c r="D120" s="2" t="s">
        <v>33</v>
      </c>
      <c r="E120" s="329" t="s">
        <v>94</v>
      </c>
      <c r="F120" s="2" t="s">
        <v>2169</v>
      </c>
      <c r="H120" s="2">
        <v>41</v>
      </c>
    </row>
    <row r="121" spans="2:8">
      <c r="B121" s="310" t="s">
        <v>2258</v>
      </c>
      <c r="C121" s="49" t="s">
        <v>249</v>
      </c>
      <c r="D121" s="2" t="s">
        <v>33</v>
      </c>
      <c r="E121" s="329" t="s">
        <v>94</v>
      </c>
      <c r="F121" s="2" t="s">
        <v>2094</v>
      </c>
      <c r="H121" s="2">
        <v>35</v>
      </c>
    </row>
    <row r="122" spans="2:8">
      <c r="B122" s="310" t="s">
        <v>2258</v>
      </c>
      <c r="C122" s="49" t="s">
        <v>249</v>
      </c>
      <c r="D122" s="2" t="s">
        <v>33</v>
      </c>
      <c r="E122" s="329" t="s">
        <v>94</v>
      </c>
      <c r="F122" s="2" t="s">
        <v>2173</v>
      </c>
      <c r="H122" s="2">
        <v>3</v>
      </c>
    </row>
    <row r="123" spans="2:8">
      <c r="B123" s="310" t="s">
        <v>2258</v>
      </c>
      <c r="C123" s="49" t="s">
        <v>249</v>
      </c>
      <c r="D123" s="2" t="s">
        <v>33</v>
      </c>
      <c r="E123" s="329" t="s">
        <v>94</v>
      </c>
      <c r="F123" s="2" t="s">
        <v>2174</v>
      </c>
      <c r="H123" s="2">
        <v>55</v>
      </c>
    </row>
    <row r="124" spans="2:8">
      <c r="B124" s="310" t="s">
        <v>2258</v>
      </c>
      <c r="C124" s="49" t="s">
        <v>249</v>
      </c>
      <c r="D124" s="2" t="s">
        <v>33</v>
      </c>
      <c r="E124" s="329" t="s">
        <v>94</v>
      </c>
      <c r="F124" s="2" t="s">
        <v>861</v>
      </c>
      <c r="H124" s="2">
        <v>90</v>
      </c>
    </row>
    <row r="125" spans="2:8">
      <c r="B125" s="310" t="s">
        <v>2258</v>
      </c>
      <c r="C125" s="198" t="s">
        <v>371</v>
      </c>
      <c r="D125" s="2" t="s">
        <v>34</v>
      </c>
      <c r="E125" s="329" t="s">
        <v>75</v>
      </c>
      <c r="F125" s="2" t="s">
        <v>2180</v>
      </c>
      <c r="H125" s="2">
        <v>3</v>
      </c>
    </row>
    <row r="126" spans="2:8">
      <c r="B126" s="310" t="s">
        <v>2258</v>
      </c>
      <c r="C126" s="198" t="s">
        <v>371</v>
      </c>
      <c r="D126" s="2" t="s">
        <v>34</v>
      </c>
      <c r="E126" s="329" t="s">
        <v>75</v>
      </c>
      <c r="F126" s="2" t="s">
        <v>2180</v>
      </c>
      <c r="H126" s="2">
        <v>1</v>
      </c>
    </row>
    <row r="127" spans="2:8">
      <c r="B127" s="310" t="s">
        <v>2258</v>
      </c>
      <c r="C127" s="198" t="s">
        <v>371</v>
      </c>
      <c r="D127" s="2" t="s">
        <v>31</v>
      </c>
      <c r="E127" s="329" t="s">
        <v>84</v>
      </c>
      <c r="F127" s="2" t="s">
        <v>2182</v>
      </c>
      <c r="H127" s="2">
        <v>1</v>
      </c>
    </row>
    <row r="128" spans="2:8">
      <c r="B128" s="310" t="s">
        <v>2258</v>
      </c>
      <c r="C128" s="198" t="s">
        <v>371</v>
      </c>
      <c r="D128" s="2" t="s">
        <v>31</v>
      </c>
      <c r="E128" s="329" t="s">
        <v>84</v>
      </c>
      <c r="F128" s="2" t="s">
        <v>2183</v>
      </c>
      <c r="H128" s="2">
        <v>1</v>
      </c>
    </row>
    <row r="129" spans="2:8">
      <c r="B129" s="310" t="s">
        <v>2258</v>
      </c>
      <c r="C129" s="198" t="s">
        <v>371</v>
      </c>
      <c r="D129" s="2" t="s">
        <v>31</v>
      </c>
      <c r="E129" s="329" t="s">
        <v>84</v>
      </c>
      <c r="F129" s="2" t="s">
        <v>2184</v>
      </c>
      <c r="H129" s="2">
        <v>1</v>
      </c>
    </row>
    <row r="130" spans="2:8">
      <c r="B130" s="310" t="s">
        <v>2258</v>
      </c>
      <c r="C130" s="198" t="s">
        <v>371</v>
      </c>
      <c r="D130" s="2" t="s">
        <v>31</v>
      </c>
      <c r="E130" s="329" t="s">
        <v>84</v>
      </c>
      <c r="F130" s="2" t="s">
        <v>2185</v>
      </c>
      <c r="H130" s="2">
        <v>1</v>
      </c>
    </row>
    <row r="131" spans="2:8">
      <c r="B131" s="310" t="s">
        <v>2258</v>
      </c>
      <c r="C131" s="49" t="s">
        <v>251</v>
      </c>
      <c r="D131" s="2" t="s">
        <v>35</v>
      </c>
      <c r="F131" s="2" t="s">
        <v>2191</v>
      </c>
      <c r="H131" s="2">
        <v>1</v>
      </c>
    </row>
    <row r="132" spans="2:8">
      <c r="B132" s="310" t="s">
        <v>2258</v>
      </c>
      <c r="C132" s="49" t="s">
        <v>251</v>
      </c>
      <c r="D132" s="2" t="s">
        <v>30</v>
      </c>
      <c r="F132" s="2" t="s">
        <v>137</v>
      </c>
      <c r="H132" s="2">
        <v>1</v>
      </c>
    </row>
    <row r="133" spans="2:8">
      <c r="B133" s="310" t="s">
        <v>2258</v>
      </c>
      <c r="C133" s="49" t="s">
        <v>251</v>
      </c>
      <c r="D133" s="2" t="s">
        <v>23</v>
      </c>
      <c r="E133" s="329" t="s">
        <v>45</v>
      </c>
      <c r="F133" s="2" t="s">
        <v>2195</v>
      </c>
      <c r="H133" s="2">
        <v>1</v>
      </c>
    </row>
    <row r="134" spans="2:8">
      <c r="B134" s="310" t="s">
        <v>2258</v>
      </c>
      <c r="C134" s="49" t="s">
        <v>251</v>
      </c>
      <c r="D134" s="2" t="s">
        <v>23</v>
      </c>
      <c r="E134" s="329" t="s">
        <v>45</v>
      </c>
      <c r="F134" s="2" t="s">
        <v>2197</v>
      </c>
      <c r="H134" s="2">
        <v>1</v>
      </c>
    </row>
    <row r="135" spans="2:8">
      <c r="B135" s="310" t="s">
        <v>2220</v>
      </c>
      <c r="C135" s="198" t="s">
        <v>249</v>
      </c>
      <c r="D135" s="2" t="s">
        <v>35</v>
      </c>
      <c r="E135" s="329" t="s">
        <v>110</v>
      </c>
      <c r="F135" s="2" t="s">
        <v>2229</v>
      </c>
      <c r="G135" s="2">
        <v>3</v>
      </c>
      <c r="H135" s="2">
        <v>3</v>
      </c>
    </row>
    <row r="136" spans="2:8">
      <c r="B136" s="310" t="s">
        <v>2220</v>
      </c>
      <c r="C136" s="198" t="s">
        <v>249</v>
      </c>
      <c r="D136" s="2" t="s">
        <v>35</v>
      </c>
      <c r="E136" s="329" t="s">
        <v>110</v>
      </c>
      <c r="F136" s="2" t="s">
        <v>2230</v>
      </c>
      <c r="G136" s="2">
        <v>4</v>
      </c>
      <c r="H136" s="2">
        <v>1</v>
      </c>
    </row>
    <row r="137" spans="2:8">
      <c r="B137" s="310" t="s">
        <v>2220</v>
      </c>
      <c r="C137" s="198" t="s">
        <v>249</v>
      </c>
      <c r="D137" s="2" t="s">
        <v>35</v>
      </c>
      <c r="E137" s="329" t="s">
        <v>110</v>
      </c>
      <c r="F137" s="2" t="s">
        <v>2231</v>
      </c>
      <c r="G137" s="2">
        <v>7</v>
      </c>
      <c r="H137" s="2">
        <v>1</v>
      </c>
    </row>
    <row r="138" spans="2:8">
      <c r="B138" s="310" t="s">
        <v>2220</v>
      </c>
      <c r="C138" s="198" t="s">
        <v>249</v>
      </c>
      <c r="D138" s="2" t="s">
        <v>33</v>
      </c>
      <c r="E138" s="329" t="s">
        <v>33</v>
      </c>
      <c r="F138" s="2" t="s">
        <v>499</v>
      </c>
      <c r="G138" s="2">
        <v>58</v>
      </c>
      <c r="H138" s="2">
        <v>144</v>
      </c>
    </row>
    <row r="139" spans="2:8">
      <c r="B139" s="310" t="s">
        <v>2220</v>
      </c>
      <c r="C139" s="198" t="s">
        <v>249</v>
      </c>
      <c r="D139" s="2" t="s">
        <v>33</v>
      </c>
      <c r="E139" s="329" t="s">
        <v>33</v>
      </c>
      <c r="F139" s="2" t="s">
        <v>2233</v>
      </c>
      <c r="G139" s="2">
        <v>4</v>
      </c>
      <c r="H139" s="2">
        <v>28</v>
      </c>
    </row>
    <row r="140" spans="2:8">
      <c r="B140" s="310" t="s">
        <v>2220</v>
      </c>
      <c r="C140" s="198" t="s">
        <v>249</v>
      </c>
      <c r="D140" s="2" t="s">
        <v>33</v>
      </c>
      <c r="E140" s="329" t="s">
        <v>33</v>
      </c>
      <c r="F140" s="2" t="s">
        <v>194</v>
      </c>
      <c r="G140" s="2">
        <v>30</v>
      </c>
      <c r="H140" s="2">
        <v>78</v>
      </c>
    </row>
    <row r="141" spans="2:8">
      <c r="B141" s="310" t="s">
        <v>2220</v>
      </c>
      <c r="C141" s="198" t="s">
        <v>249</v>
      </c>
      <c r="D141" s="2" t="s">
        <v>33</v>
      </c>
      <c r="E141" s="329" t="s">
        <v>33</v>
      </c>
      <c r="F141" s="2" t="s">
        <v>2234</v>
      </c>
      <c r="G141" s="2">
        <v>10</v>
      </c>
      <c r="H141" s="2">
        <v>15</v>
      </c>
    </row>
    <row r="142" spans="2:8">
      <c r="B142" s="310" t="s">
        <v>2220</v>
      </c>
      <c r="C142" s="198" t="s">
        <v>249</v>
      </c>
      <c r="D142" s="2" t="s">
        <v>33</v>
      </c>
      <c r="E142" s="329" t="s">
        <v>33</v>
      </c>
      <c r="F142" s="2" t="s">
        <v>2235</v>
      </c>
      <c r="G142" s="2">
        <v>4</v>
      </c>
      <c r="H142" s="2">
        <v>11</v>
      </c>
    </row>
    <row r="143" spans="2:8">
      <c r="B143" s="310" t="s">
        <v>2220</v>
      </c>
      <c r="C143" s="198" t="s">
        <v>249</v>
      </c>
      <c r="D143" s="2" t="s">
        <v>33</v>
      </c>
      <c r="E143" s="329" t="s">
        <v>33</v>
      </c>
      <c r="F143" s="2" t="s">
        <v>506</v>
      </c>
      <c r="G143" s="2">
        <v>8</v>
      </c>
      <c r="H143" s="2">
        <v>23</v>
      </c>
    </row>
    <row r="144" spans="2:8">
      <c r="B144" s="310" t="s">
        <v>2220</v>
      </c>
      <c r="C144" s="198" t="s">
        <v>249</v>
      </c>
      <c r="D144" s="2" t="s">
        <v>33</v>
      </c>
      <c r="E144" s="329" t="s">
        <v>33</v>
      </c>
      <c r="F144" s="2" t="s">
        <v>505</v>
      </c>
      <c r="G144" s="2">
        <v>4</v>
      </c>
      <c r="H144" s="2">
        <v>4</v>
      </c>
    </row>
    <row r="145" spans="2:8">
      <c r="B145" s="310" t="s">
        <v>2220</v>
      </c>
      <c r="C145" s="198" t="s">
        <v>249</v>
      </c>
      <c r="D145" s="2" t="s">
        <v>33</v>
      </c>
      <c r="E145" s="329" t="s">
        <v>33</v>
      </c>
      <c r="F145" s="2" t="s">
        <v>2236</v>
      </c>
      <c r="G145" s="2">
        <v>17</v>
      </c>
      <c r="H145" s="2">
        <v>91</v>
      </c>
    </row>
    <row r="146" spans="2:8">
      <c r="B146" s="310" t="s">
        <v>2220</v>
      </c>
      <c r="C146" s="198" t="s">
        <v>249</v>
      </c>
      <c r="D146" s="2" t="s">
        <v>33</v>
      </c>
      <c r="E146" s="329" t="s">
        <v>33</v>
      </c>
      <c r="F146" s="2" t="s">
        <v>483</v>
      </c>
      <c r="G146" s="2">
        <v>10</v>
      </c>
      <c r="H146" s="2">
        <v>7</v>
      </c>
    </row>
    <row r="147" spans="2:8">
      <c r="B147" s="310" t="s">
        <v>2220</v>
      </c>
      <c r="C147" s="198" t="s">
        <v>249</v>
      </c>
      <c r="D147" s="2" t="s">
        <v>33</v>
      </c>
      <c r="F147" s="2" t="s">
        <v>226</v>
      </c>
      <c r="G147" s="2">
        <v>42</v>
      </c>
      <c r="H147" s="2">
        <v>138</v>
      </c>
    </row>
    <row r="148" spans="2:8">
      <c r="B148" s="310" t="s">
        <v>2220</v>
      </c>
      <c r="C148" s="198" t="s">
        <v>249</v>
      </c>
      <c r="D148" s="2" t="s">
        <v>33</v>
      </c>
      <c r="F148" s="2" t="s">
        <v>2238</v>
      </c>
      <c r="G148" s="2">
        <v>0</v>
      </c>
      <c r="H148" s="2">
        <v>6</v>
      </c>
    </row>
    <row r="149" spans="2:8">
      <c r="B149" s="310" t="s">
        <v>2220</v>
      </c>
      <c r="C149" s="198" t="s">
        <v>249</v>
      </c>
      <c r="D149" s="2" t="s">
        <v>33</v>
      </c>
      <c r="F149" s="2" t="s">
        <v>3</v>
      </c>
      <c r="G149" s="2">
        <v>6</v>
      </c>
      <c r="H149" s="2">
        <v>10</v>
      </c>
    </row>
    <row r="150" spans="2:8">
      <c r="B150" s="310" t="s">
        <v>2220</v>
      </c>
      <c r="C150" s="198" t="s">
        <v>249</v>
      </c>
      <c r="D150" s="2" t="s">
        <v>33</v>
      </c>
      <c r="F150" s="2" t="s">
        <v>139</v>
      </c>
      <c r="G150" s="2">
        <v>3</v>
      </c>
      <c r="H150" s="2">
        <v>11</v>
      </c>
    </row>
    <row r="151" spans="2:8">
      <c r="B151" s="310" t="s">
        <v>2220</v>
      </c>
      <c r="C151" s="198" t="s">
        <v>249</v>
      </c>
      <c r="D151" s="2" t="s">
        <v>33</v>
      </c>
      <c r="F151" s="2" t="s">
        <v>2239</v>
      </c>
      <c r="G151" s="2">
        <v>2</v>
      </c>
      <c r="H151" s="2">
        <v>8</v>
      </c>
    </row>
    <row r="152" spans="2:8">
      <c r="B152" s="310" t="s">
        <v>2220</v>
      </c>
      <c r="C152" s="198" t="s">
        <v>249</v>
      </c>
      <c r="D152" s="2" t="s">
        <v>33</v>
      </c>
      <c r="F152" s="2" t="s">
        <v>2240</v>
      </c>
      <c r="G152" s="2">
        <v>0</v>
      </c>
      <c r="H152" s="2">
        <v>3</v>
      </c>
    </row>
    <row r="153" spans="2:8">
      <c r="B153" s="310" t="s">
        <v>2220</v>
      </c>
      <c r="C153" s="198" t="s">
        <v>249</v>
      </c>
      <c r="D153" s="2" t="s">
        <v>33</v>
      </c>
      <c r="F153" s="2" t="s">
        <v>2241</v>
      </c>
      <c r="G153" s="2">
        <v>0</v>
      </c>
      <c r="H153" s="2">
        <v>2</v>
      </c>
    </row>
    <row r="154" spans="2:8">
      <c r="B154" s="310" t="s">
        <v>2220</v>
      </c>
      <c r="C154" s="198" t="s">
        <v>249</v>
      </c>
      <c r="D154" s="2" t="s">
        <v>33</v>
      </c>
      <c r="F154" s="2" t="s">
        <v>227</v>
      </c>
      <c r="G154" s="2">
        <v>4</v>
      </c>
      <c r="H154" s="2">
        <v>11</v>
      </c>
    </row>
    <row r="155" spans="2:8">
      <c r="B155" s="310" t="s">
        <v>2220</v>
      </c>
      <c r="C155" s="198" t="s">
        <v>249</v>
      </c>
      <c r="D155" s="2" t="s">
        <v>33</v>
      </c>
      <c r="F155" s="2" t="s">
        <v>2242</v>
      </c>
      <c r="G155" s="2">
        <v>1</v>
      </c>
      <c r="H155" s="2">
        <v>4</v>
      </c>
    </row>
    <row r="156" spans="2:8">
      <c r="B156" s="310" t="s">
        <v>2220</v>
      </c>
      <c r="C156" s="198" t="s">
        <v>249</v>
      </c>
      <c r="D156" s="2" t="s">
        <v>33</v>
      </c>
      <c r="F156" s="2" t="s">
        <v>2243</v>
      </c>
      <c r="G156" s="2">
        <v>4</v>
      </c>
      <c r="H156" s="2">
        <v>8</v>
      </c>
    </row>
    <row r="157" spans="2:8">
      <c r="B157" s="310" t="s">
        <v>2220</v>
      </c>
      <c r="C157" s="198" t="s">
        <v>249</v>
      </c>
      <c r="D157" s="2" t="s">
        <v>33</v>
      </c>
      <c r="F157" s="2" t="s">
        <v>2244</v>
      </c>
      <c r="G157" s="2">
        <v>3</v>
      </c>
      <c r="H157" s="2">
        <v>9</v>
      </c>
    </row>
    <row r="158" spans="2:8">
      <c r="B158" s="310" t="s">
        <v>2220</v>
      </c>
      <c r="C158" s="198" t="s">
        <v>249</v>
      </c>
      <c r="D158" s="2" t="s">
        <v>33</v>
      </c>
      <c r="F158" s="2" t="s">
        <v>7</v>
      </c>
      <c r="G158" s="2">
        <v>3</v>
      </c>
      <c r="H158" s="2">
        <v>44</v>
      </c>
    </row>
    <row r="159" spans="2:8">
      <c r="B159" s="310" t="s">
        <v>2220</v>
      </c>
      <c r="C159" s="198" t="s">
        <v>249</v>
      </c>
      <c r="D159" s="2" t="s">
        <v>33</v>
      </c>
      <c r="F159" s="2" t="s">
        <v>2245</v>
      </c>
      <c r="G159" s="2">
        <v>1</v>
      </c>
      <c r="H159" s="2">
        <v>4</v>
      </c>
    </row>
    <row r="160" spans="2:8">
      <c r="B160" s="310" t="s">
        <v>2220</v>
      </c>
      <c r="C160" s="198" t="s">
        <v>249</v>
      </c>
      <c r="D160" s="2" t="s">
        <v>33</v>
      </c>
      <c r="F160" s="2" t="s">
        <v>2246</v>
      </c>
      <c r="G160" s="2">
        <v>3</v>
      </c>
      <c r="H160" s="2">
        <v>5</v>
      </c>
    </row>
    <row r="161" spans="2:8">
      <c r="B161" s="310" t="s">
        <v>2220</v>
      </c>
      <c r="C161" s="198" t="s">
        <v>249</v>
      </c>
      <c r="D161" s="2" t="s">
        <v>33</v>
      </c>
      <c r="F161" s="2" t="s">
        <v>2247</v>
      </c>
      <c r="G161" s="2">
        <v>20</v>
      </c>
      <c r="H161" s="2">
        <v>60</v>
      </c>
    </row>
    <row r="162" spans="2:8">
      <c r="B162" s="310" t="s">
        <v>2220</v>
      </c>
      <c r="C162" s="48" t="s">
        <v>371</v>
      </c>
      <c r="D162" s="2" t="s">
        <v>382</v>
      </c>
      <c r="E162" s="329" t="s">
        <v>382</v>
      </c>
      <c r="F162" s="2" t="s">
        <v>6435</v>
      </c>
      <c r="G162" s="2">
        <v>39</v>
      </c>
      <c r="H162" s="2">
        <v>8</v>
      </c>
    </row>
    <row r="163" spans="2:8">
      <c r="B163" s="310" t="s">
        <v>2220</v>
      </c>
      <c r="C163" s="48" t="s">
        <v>371</v>
      </c>
      <c r="D163" s="2" t="s">
        <v>382</v>
      </c>
      <c r="E163" s="329" t="s">
        <v>382</v>
      </c>
      <c r="F163" s="2" t="s">
        <v>6436</v>
      </c>
      <c r="G163" s="2">
        <v>34</v>
      </c>
      <c r="H163" s="2">
        <v>7</v>
      </c>
    </row>
    <row r="164" spans="2:8">
      <c r="B164" s="310" t="s">
        <v>2220</v>
      </c>
      <c r="C164" s="48" t="s">
        <v>371</v>
      </c>
      <c r="D164" s="2" t="s">
        <v>382</v>
      </c>
      <c r="E164" s="329" t="s">
        <v>382</v>
      </c>
      <c r="F164" s="2" t="s">
        <v>6437</v>
      </c>
      <c r="G164" s="2">
        <v>38</v>
      </c>
      <c r="H164" s="2">
        <v>0</v>
      </c>
    </row>
    <row r="165" spans="2:8">
      <c r="B165" s="310" t="s">
        <v>2220</v>
      </c>
      <c r="C165" s="48" t="s">
        <v>371</v>
      </c>
      <c r="D165" s="2" t="s">
        <v>382</v>
      </c>
      <c r="E165" s="329" t="s">
        <v>382</v>
      </c>
      <c r="F165" s="2" t="s">
        <v>6438</v>
      </c>
      <c r="G165" s="2">
        <v>488</v>
      </c>
      <c r="H165" s="2">
        <v>229</v>
      </c>
    </row>
    <row r="166" spans="2:8">
      <c r="B166" s="310" t="s">
        <v>2200</v>
      </c>
      <c r="C166" s="48" t="s">
        <v>249</v>
      </c>
      <c r="H166" s="2">
        <v>50</v>
      </c>
    </row>
    <row r="167" spans="2:8">
      <c r="B167" s="310" t="s">
        <v>2200</v>
      </c>
      <c r="C167" s="48" t="s">
        <v>371</v>
      </c>
      <c r="H167" s="2">
        <v>20</v>
      </c>
    </row>
    <row r="168" spans="2:8">
      <c r="B168" s="310" t="s">
        <v>2200</v>
      </c>
      <c r="C168" s="48" t="s">
        <v>251</v>
      </c>
      <c r="H168" s="2">
        <v>45</v>
      </c>
    </row>
    <row r="169" spans="2:8">
      <c r="B169" s="310" t="s">
        <v>2276</v>
      </c>
      <c r="C169" s="48" t="s">
        <v>249</v>
      </c>
      <c r="G169" s="333"/>
      <c r="H169" s="333">
        <v>44</v>
      </c>
    </row>
    <row r="170" spans="2:8">
      <c r="B170" s="310" t="s">
        <v>2276</v>
      </c>
      <c r="C170" s="48" t="s">
        <v>243</v>
      </c>
      <c r="G170" s="337"/>
      <c r="H170" s="337">
        <v>20</v>
      </c>
    </row>
    <row r="171" spans="2:8">
      <c r="G171" s="2">
        <f>SUM(G2:G170)</f>
        <v>11546</v>
      </c>
      <c r="H171" s="2">
        <f>SUM(H2:H170)</f>
        <v>19665</v>
      </c>
    </row>
  </sheetData>
  <autoFilter ref="A1:H171">
    <sortState ref="A2:H72">
      <sortCondition ref="C1:C72"/>
    </sortState>
  </autoFilter>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2"/>
  <sheetViews>
    <sheetView workbookViewId="0">
      <selection activeCell="K8" sqref="K8"/>
    </sheetView>
  </sheetViews>
  <sheetFormatPr defaultColWidth="8.85546875" defaultRowHeight="15"/>
  <cols>
    <col min="1" max="1" width="5.42578125" style="310" customWidth="1"/>
    <col min="2" max="2" width="21.85546875" style="310" customWidth="1"/>
    <col min="3" max="3" width="18" style="2" customWidth="1"/>
    <col min="4" max="4" width="20.42578125" style="2" customWidth="1"/>
    <col min="5" max="5" width="15.42578125" style="329" customWidth="1"/>
    <col min="6" max="6" width="15.85546875" style="2" customWidth="1"/>
    <col min="7" max="7" width="14.42578125" style="2" customWidth="1"/>
    <col min="8" max="8" width="14" style="2" customWidth="1"/>
    <col min="9" max="16384" width="8.85546875" style="2"/>
  </cols>
  <sheetData>
    <row r="1" spans="1:8" s="328" customFormat="1" ht="37.5" customHeight="1">
      <c r="A1" s="79" t="s">
        <v>541</v>
      </c>
      <c r="B1" s="79" t="s">
        <v>2398</v>
      </c>
      <c r="C1" s="79" t="s">
        <v>542</v>
      </c>
      <c r="D1" s="79" t="s">
        <v>12</v>
      </c>
      <c r="E1" s="327" t="s">
        <v>2332</v>
      </c>
      <c r="F1" s="79" t="s">
        <v>242</v>
      </c>
      <c r="G1" s="79" t="s">
        <v>2399</v>
      </c>
      <c r="H1" s="79" t="s">
        <v>2288</v>
      </c>
    </row>
    <row r="2" spans="1:8">
      <c r="A2" s="310">
        <v>1401</v>
      </c>
      <c r="B2" s="310" t="s">
        <v>2400</v>
      </c>
      <c r="C2" s="2" t="s">
        <v>251</v>
      </c>
      <c r="D2" s="2" t="s">
        <v>25</v>
      </c>
      <c r="E2" s="329" t="s">
        <v>47</v>
      </c>
      <c r="F2" s="2" t="s">
        <v>47</v>
      </c>
      <c r="G2" s="2">
        <v>51</v>
      </c>
      <c r="H2" s="2">
        <v>121</v>
      </c>
    </row>
    <row r="3" spans="1:8">
      <c r="A3" s="310" t="str">
        <f>VLOOKUP(E3,[1]TID!A29:B107,2,FALSE)</f>
        <v>905</v>
      </c>
      <c r="B3" s="330" t="s">
        <v>2401</v>
      </c>
      <c r="C3" s="321" t="s">
        <v>251</v>
      </c>
      <c r="D3" s="321" t="s">
        <v>21</v>
      </c>
      <c r="E3" s="321" t="s">
        <v>39</v>
      </c>
      <c r="F3" s="321" t="s">
        <v>39</v>
      </c>
      <c r="G3" s="331">
        <v>9</v>
      </c>
      <c r="H3" s="331">
        <v>7</v>
      </c>
    </row>
    <row r="4" spans="1:8">
      <c r="A4" s="310">
        <v>1201</v>
      </c>
      <c r="B4" s="310" t="s">
        <v>2400</v>
      </c>
      <c r="C4" s="2" t="s">
        <v>251</v>
      </c>
      <c r="D4" s="2" t="s">
        <v>23</v>
      </c>
      <c r="E4" s="329" t="s">
        <v>42</v>
      </c>
      <c r="F4" s="2" t="s">
        <v>42</v>
      </c>
      <c r="G4" s="2">
        <v>8</v>
      </c>
      <c r="H4" s="2">
        <v>8</v>
      </c>
    </row>
    <row r="5" spans="1:8">
      <c r="A5" s="310" t="str">
        <f>VLOOKUP(E5,[1]TID!A47:B125,2,FALSE)</f>
        <v>1404</v>
      </c>
      <c r="B5" s="310" t="s">
        <v>2400</v>
      </c>
      <c r="C5" s="2" t="s">
        <v>251</v>
      </c>
      <c r="D5" s="2" t="s">
        <v>25</v>
      </c>
      <c r="E5" s="2" t="s">
        <v>49</v>
      </c>
      <c r="F5" s="2" t="s">
        <v>49</v>
      </c>
      <c r="G5" s="2">
        <v>176</v>
      </c>
      <c r="H5" s="2">
        <v>436</v>
      </c>
    </row>
    <row r="6" spans="1:8">
      <c r="A6" s="310" t="str">
        <f>VLOOKUP(E6,[1]TID!A48:B126,2,FALSE)</f>
        <v>1405</v>
      </c>
      <c r="B6" s="310" t="s">
        <v>2400</v>
      </c>
      <c r="C6" s="2" t="s">
        <v>251</v>
      </c>
      <c r="D6" s="2" t="s">
        <v>25</v>
      </c>
      <c r="E6" s="2" t="s">
        <v>50</v>
      </c>
      <c r="F6" s="2" t="s">
        <v>50</v>
      </c>
      <c r="G6" s="2">
        <v>103</v>
      </c>
      <c r="H6" s="2">
        <v>101</v>
      </c>
    </row>
    <row r="7" spans="1:8">
      <c r="A7" s="310" t="e">
        <f>VLOOKUP(E7,[1]TID!A54:B132,2,FALSE)</f>
        <v>#N/A</v>
      </c>
      <c r="B7" s="310" t="s">
        <v>2400</v>
      </c>
      <c r="C7" s="2" t="s">
        <v>251</v>
      </c>
      <c r="D7" s="2" t="s">
        <v>23</v>
      </c>
      <c r="E7" s="329" t="s">
        <v>43</v>
      </c>
      <c r="F7" s="2" t="s">
        <v>23</v>
      </c>
      <c r="G7" s="2">
        <v>11</v>
      </c>
      <c r="H7" s="2">
        <v>68</v>
      </c>
    </row>
    <row r="8" spans="1:8">
      <c r="A8" s="310" t="str">
        <f>VLOOKUP(E8,[1]TID!A50:B128,2,FALSE)</f>
        <v>1002</v>
      </c>
      <c r="B8" s="310" t="s">
        <v>2400</v>
      </c>
      <c r="C8" s="2" t="s">
        <v>251</v>
      </c>
      <c r="D8" s="2" t="s">
        <v>22</v>
      </c>
      <c r="E8" s="2" t="s">
        <v>40</v>
      </c>
      <c r="F8" s="2" t="s">
        <v>40</v>
      </c>
      <c r="G8" s="2">
        <v>1</v>
      </c>
      <c r="H8" s="2">
        <v>8</v>
      </c>
    </row>
    <row r="9" spans="1:8">
      <c r="A9" s="310" t="str">
        <f>VLOOKUP(E9,[1]TID!A51:B129,2,FALSE)</f>
        <v>1003</v>
      </c>
      <c r="B9" s="310" t="s">
        <v>2400</v>
      </c>
      <c r="C9" s="2" t="s">
        <v>251</v>
      </c>
      <c r="D9" s="2" t="s">
        <v>22</v>
      </c>
      <c r="E9" s="2" t="s">
        <v>41</v>
      </c>
      <c r="F9" s="2" t="s">
        <v>41</v>
      </c>
      <c r="G9" s="2">
        <v>45</v>
      </c>
      <c r="H9" s="2">
        <v>15</v>
      </c>
    </row>
    <row r="10" spans="1:8">
      <c r="A10" s="310">
        <v>901</v>
      </c>
      <c r="B10" s="310" t="s">
        <v>2400</v>
      </c>
      <c r="C10" s="2" t="s">
        <v>251</v>
      </c>
      <c r="D10" s="2" t="s">
        <v>21</v>
      </c>
      <c r="E10" s="329" t="s">
        <v>36</v>
      </c>
      <c r="F10" s="2" t="s">
        <v>36</v>
      </c>
      <c r="G10" s="2">
        <v>126</v>
      </c>
      <c r="H10" s="2">
        <v>133</v>
      </c>
    </row>
    <row r="11" spans="1:8">
      <c r="A11" s="310" t="str">
        <f>VLOOKUP(E11,[1]TID!A55:B133,2,FALSE)</f>
        <v>1204</v>
      </c>
      <c r="B11" s="310" t="s">
        <v>2400</v>
      </c>
      <c r="C11" s="2" t="s">
        <v>251</v>
      </c>
      <c r="D11" s="2" t="s">
        <v>23</v>
      </c>
      <c r="E11" s="2" t="s">
        <v>45</v>
      </c>
      <c r="F11" s="2" t="s">
        <v>45</v>
      </c>
      <c r="G11" s="2">
        <v>25</v>
      </c>
      <c r="H11" s="2">
        <v>81</v>
      </c>
    </row>
    <row r="12" spans="1:8">
      <c r="A12" s="310">
        <v>902</v>
      </c>
      <c r="B12" s="310" t="s">
        <v>2400</v>
      </c>
      <c r="C12" s="2" t="s">
        <v>251</v>
      </c>
      <c r="D12" s="2" t="s">
        <v>21</v>
      </c>
      <c r="E12" s="329" t="s">
        <v>37</v>
      </c>
      <c r="F12" s="2" t="s">
        <v>37</v>
      </c>
      <c r="G12" s="2">
        <v>154</v>
      </c>
      <c r="H12" s="2">
        <v>340</v>
      </c>
    </row>
    <row r="13" spans="1:8">
      <c r="A13" s="310" t="str">
        <f>VLOOKUP(E13,[1]TID!A57:B135,2,FALSE)</f>
        <v>1302</v>
      </c>
      <c r="B13" s="310" t="s">
        <v>2400</v>
      </c>
      <c r="C13" s="2" t="s">
        <v>251</v>
      </c>
      <c r="D13" s="2" t="s">
        <v>24</v>
      </c>
      <c r="E13" s="2" t="s">
        <v>24</v>
      </c>
      <c r="F13" s="2" t="s">
        <v>24</v>
      </c>
      <c r="G13" s="2">
        <v>6</v>
      </c>
      <c r="H13" s="2">
        <v>42</v>
      </c>
    </row>
    <row r="14" spans="1:8">
      <c r="A14" s="310">
        <v>903</v>
      </c>
      <c r="B14" s="310" t="s">
        <v>2400</v>
      </c>
      <c r="C14" s="2" t="s">
        <v>251</v>
      </c>
      <c r="D14" s="2" t="s">
        <v>21</v>
      </c>
      <c r="E14" s="329" t="s">
        <v>21</v>
      </c>
      <c r="F14" s="2" t="s">
        <v>21</v>
      </c>
      <c r="G14" s="2">
        <v>15</v>
      </c>
      <c r="H14" s="2">
        <v>16</v>
      </c>
    </row>
    <row r="15" spans="1:8">
      <c r="A15" s="310" t="str">
        <f>VLOOKUP(E15,[1]TID!A61:B139,2,FALSE)</f>
        <v>904</v>
      </c>
      <c r="B15" s="310" t="s">
        <v>2400</v>
      </c>
      <c r="C15" s="2" t="s">
        <v>251</v>
      </c>
      <c r="D15" s="2" t="s">
        <v>21</v>
      </c>
      <c r="E15" s="2" t="s">
        <v>38</v>
      </c>
      <c r="F15" s="2" t="s">
        <v>38</v>
      </c>
      <c r="G15" s="2">
        <v>80</v>
      </c>
      <c r="H15" s="2">
        <v>76</v>
      </c>
    </row>
    <row r="16" spans="1:8">
      <c r="A16" s="310" t="str">
        <f>VLOOKUP(E16,[1]TID!A62:B140,2,FALSE)</f>
        <v>905</v>
      </c>
      <c r="B16" s="310" t="s">
        <v>2400</v>
      </c>
      <c r="C16" s="2" t="s">
        <v>251</v>
      </c>
      <c r="D16" s="2" t="s">
        <v>21</v>
      </c>
      <c r="E16" s="2" t="s">
        <v>39</v>
      </c>
      <c r="F16" s="2" t="s">
        <v>39</v>
      </c>
      <c r="G16" s="2">
        <v>183</v>
      </c>
      <c r="H16" s="2">
        <v>182</v>
      </c>
    </row>
    <row r="17" spans="1:8">
      <c r="A17" s="310">
        <v>1402</v>
      </c>
      <c r="B17" s="310" t="s">
        <v>2400</v>
      </c>
      <c r="C17" s="2" t="s">
        <v>251</v>
      </c>
      <c r="D17" s="2" t="s">
        <v>25</v>
      </c>
      <c r="E17" s="329" t="s">
        <v>48</v>
      </c>
      <c r="F17" s="2" t="s">
        <v>48</v>
      </c>
      <c r="G17" s="2">
        <v>8</v>
      </c>
      <c r="H17" s="2">
        <v>13</v>
      </c>
    </row>
    <row r="18" spans="1:8">
      <c r="A18" s="310">
        <v>1402</v>
      </c>
      <c r="B18" s="310" t="s">
        <v>2400</v>
      </c>
      <c r="C18" s="2" t="s">
        <v>251</v>
      </c>
      <c r="D18" s="2" t="s">
        <v>25</v>
      </c>
      <c r="E18" s="329" t="s">
        <v>48</v>
      </c>
      <c r="F18" s="2" t="s">
        <v>51</v>
      </c>
      <c r="G18" s="2">
        <v>612</v>
      </c>
      <c r="H18" s="2">
        <v>423</v>
      </c>
    </row>
    <row r="19" spans="1:8">
      <c r="A19" s="310">
        <v>1402</v>
      </c>
      <c r="B19" s="310" t="s">
        <v>2400</v>
      </c>
      <c r="C19" s="2" t="s">
        <v>251</v>
      </c>
      <c r="D19" s="2" t="s">
        <v>24</v>
      </c>
      <c r="E19" s="329" t="s">
        <v>48</v>
      </c>
      <c r="F19" s="2" t="s">
        <v>46</v>
      </c>
      <c r="G19" s="2">
        <v>6</v>
      </c>
      <c r="H19" s="2">
        <v>7</v>
      </c>
    </row>
    <row r="20" spans="1:8">
      <c r="A20" s="310">
        <v>1001</v>
      </c>
      <c r="B20" s="310" t="s">
        <v>2400</v>
      </c>
      <c r="C20" s="2" t="s">
        <v>251</v>
      </c>
      <c r="D20" s="2" t="s">
        <v>22</v>
      </c>
      <c r="E20" s="329" t="s">
        <v>22</v>
      </c>
      <c r="F20" s="2" t="s">
        <v>22</v>
      </c>
      <c r="G20" s="2">
        <v>7</v>
      </c>
      <c r="H20" s="2">
        <v>5</v>
      </c>
    </row>
    <row r="21" spans="1:8">
      <c r="A21" s="310">
        <v>1202</v>
      </c>
      <c r="B21" s="310" t="s">
        <v>2400</v>
      </c>
      <c r="C21" s="2" t="s">
        <v>251</v>
      </c>
      <c r="D21" s="2" t="s">
        <v>23</v>
      </c>
      <c r="E21" s="329" t="s">
        <v>44</v>
      </c>
      <c r="F21" s="2" t="s">
        <v>44</v>
      </c>
      <c r="G21" s="2">
        <v>1</v>
      </c>
      <c r="H21" s="2">
        <v>31</v>
      </c>
    </row>
    <row r="22" spans="1:8">
      <c r="A22" s="310">
        <v>601</v>
      </c>
      <c r="B22" s="310" t="s">
        <v>2402</v>
      </c>
      <c r="C22" s="2" t="s">
        <v>243</v>
      </c>
      <c r="D22" s="2" t="s">
        <v>28</v>
      </c>
      <c r="E22" s="329" t="s">
        <v>68</v>
      </c>
      <c r="F22" s="2" t="s">
        <v>68</v>
      </c>
      <c r="G22" s="2">
        <v>19</v>
      </c>
      <c r="H22" s="2">
        <v>8</v>
      </c>
    </row>
    <row r="23" spans="1:8">
      <c r="A23" s="310">
        <v>602</v>
      </c>
      <c r="B23" s="310" t="s">
        <v>2402</v>
      </c>
      <c r="C23" s="2" t="s">
        <v>243</v>
      </c>
      <c r="D23" s="2" t="s">
        <v>28</v>
      </c>
      <c r="E23" s="329" t="s">
        <v>69</v>
      </c>
      <c r="F23" s="2" t="s">
        <v>69</v>
      </c>
      <c r="G23" s="2">
        <v>11</v>
      </c>
      <c r="H23" s="2">
        <v>12</v>
      </c>
    </row>
    <row r="24" spans="1:8">
      <c r="A24" s="310">
        <v>603</v>
      </c>
      <c r="B24" s="310" t="s">
        <v>2402</v>
      </c>
      <c r="C24" s="2" t="s">
        <v>243</v>
      </c>
      <c r="D24" s="2" t="s">
        <v>28</v>
      </c>
      <c r="E24" s="329" t="s">
        <v>10</v>
      </c>
      <c r="F24" s="2" t="s">
        <v>10</v>
      </c>
      <c r="G24" s="2">
        <v>949</v>
      </c>
      <c r="H24" s="2">
        <v>44</v>
      </c>
    </row>
    <row r="25" spans="1:8">
      <c r="A25" s="310">
        <v>504</v>
      </c>
      <c r="B25" s="310" t="s">
        <v>2402</v>
      </c>
      <c r="C25" s="2" t="s">
        <v>243</v>
      </c>
      <c r="D25" s="2" t="s">
        <v>27</v>
      </c>
      <c r="E25" s="329" t="s">
        <v>2040</v>
      </c>
      <c r="F25" s="2" t="s">
        <v>64</v>
      </c>
      <c r="G25" s="2">
        <v>158</v>
      </c>
      <c r="H25" s="2">
        <v>51</v>
      </c>
    </row>
    <row r="26" spans="1:8">
      <c r="A26" s="310">
        <v>606</v>
      </c>
      <c r="B26" s="310" t="s">
        <v>2402</v>
      </c>
      <c r="C26" s="2" t="s">
        <v>243</v>
      </c>
      <c r="D26" s="2" t="s">
        <v>28</v>
      </c>
      <c r="E26" s="329" t="s">
        <v>2041</v>
      </c>
      <c r="F26" s="2" t="s">
        <v>2041</v>
      </c>
      <c r="G26" s="2">
        <v>9</v>
      </c>
      <c r="H26" s="2">
        <v>3</v>
      </c>
    </row>
    <row r="27" spans="1:8">
      <c r="A27" s="310">
        <v>508</v>
      </c>
      <c r="B27" s="310" t="s">
        <v>2402</v>
      </c>
      <c r="C27" s="2" t="s">
        <v>243</v>
      </c>
      <c r="D27" s="2" t="s">
        <v>27</v>
      </c>
      <c r="E27" s="329" t="s">
        <v>67</v>
      </c>
      <c r="F27" s="2" t="s">
        <v>67</v>
      </c>
      <c r="G27" s="2">
        <v>217</v>
      </c>
      <c r="H27" s="2">
        <v>74</v>
      </c>
    </row>
    <row r="28" spans="1:8">
      <c r="A28" s="310">
        <v>604</v>
      </c>
      <c r="B28" s="310" t="s">
        <v>2402</v>
      </c>
      <c r="C28" s="2" t="s">
        <v>243</v>
      </c>
      <c r="D28" s="2" t="s">
        <v>28</v>
      </c>
      <c r="E28" s="329" t="s">
        <v>71</v>
      </c>
      <c r="F28" s="2" t="s">
        <v>71</v>
      </c>
      <c r="G28" s="2">
        <v>9</v>
      </c>
      <c r="H28" s="2">
        <v>17</v>
      </c>
    </row>
    <row r="29" spans="1:8">
      <c r="A29" s="310">
        <v>605</v>
      </c>
      <c r="B29" s="310" t="s">
        <v>2402</v>
      </c>
      <c r="C29" s="2" t="s">
        <v>243</v>
      </c>
      <c r="D29" s="2" t="s">
        <v>28</v>
      </c>
      <c r="E29" s="329" t="s">
        <v>72</v>
      </c>
      <c r="F29" s="2" t="s">
        <v>72</v>
      </c>
      <c r="G29" s="2">
        <v>68</v>
      </c>
      <c r="H29" s="2">
        <v>72</v>
      </c>
    </row>
    <row r="30" spans="1:8">
      <c r="A30" s="310">
        <v>605</v>
      </c>
      <c r="B30" s="310" t="s">
        <v>2402</v>
      </c>
      <c r="C30" s="2" t="s">
        <v>243</v>
      </c>
      <c r="D30" s="2" t="s">
        <v>28</v>
      </c>
      <c r="E30" s="329" t="s">
        <v>72</v>
      </c>
      <c r="F30" s="2" t="s">
        <v>72</v>
      </c>
      <c r="G30" s="2">
        <v>347</v>
      </c>
      <c r="H30" s="2">
        <v>491</v>
      </c>
    </row>
    <row r="31" spans="1:8">
      <c r="A31" s="310">
        <v>201</v>
      </c>
      <c r="B31" s="310" t="s">
        <v>2403</v>
      </c>
      <c r="C31" s="2" t="s">
        <v>371</v>
      </c>
      <c r="D31" s="2" t="s">
        <v>29</v>
      </c>
      <c r="E31" s="329" t="s">
        <v>29</v>
      </c>
      <c r="F31" s="2" t="s">
        <v>29</v>
      </c>
      <c r="G31" s="56">
        <v>13</v>
      </c>
      <c r="H31" s="56">
        <v>48</v>
      </c>
    </row>
    <row r="32" spans="1:8">
      <c r="A32" s="310" t="str">
        <f>VLOOKUP(E32,[1]TID!A35:B113,2,FALSE)</f>
        <v>202</v>
      </c>
      <c r="B32" s="310" t="s">
        <v>2403</v>
      </c>
      <c r="C32" s="2" t="s">
        <v>371</v>
      </c>
      <c r="D32" s="2" t="s">
        <v>29</v>
      </c>
      <c r="E32" s="2" t="s">
        <v>73</v>
      </c>
      <c r="F32" s="2" t="s">
        <v>73</v>
      </c>
      <c r="G32" s="2">
        <v>171</v>
      </c>
      <c r="H32" s="2">
        <v>309</v>
      </c>
    </row>
    <row r="33" spans="1:8">
      <c r="A33" s="310" t="str">
        <f>VLOOKUP(E33,[1]TID!A36:B114,2,FALSE)</f>
        <v>203</v>
      </c>
      <c r="B33" s="310" t="s">
        <v>2403</v>
      </c>
      <c r="C33" s="2" t="s">
        <v>371</v>
      </c>
      <c r="D33" s="2" t="s">
        <v>29</v>
      </c>
      <c r="E33" s="2" t="s">
        <v>74</v>
      </c>
      <c r="F33" s="2" t="s">
        <v>74</v>
      </c>
      <c r="G33" s="2">
        <v>49</v>
      </c>
      <c r="H33" s="2">
        <v>154</v>
      </c>
    </row>
    <row r="34" spans="1:8">
      <c r="A34" s="310" t="str">
        <f>VLOOKUP(E34,[1]TID!A37:B115,2,FALSE)</f>
        <v>705</v>
      </c>
      <c r="B34" s="310" t="s">
        <v>2403</v>
      </c>
      <c r="C34" s="2" t="s">
        <v>371</v>
      </c>
      <c r="D34" s="2" t="s">
        <v>31</v>
      </c>
      <c r="E34" s="2" t="s">
        <v>85</v>
      </c>
      <c r="F34" s="2" t="s">
        <v>85</v>
      </c>
      <c r="G34" s="2">
        <v>5</v>
      </c>
      <c r="H34" s="2">
        <v>20</v>
      </c>
    </row>
    <row r="35" spans="1:8">
      <c r="A35" s="310">
        <v>301</v>
      </c>
      <c r="B35" s="310" t="s">
        <v>2403</v>
      </c>
      <c r="C35" s="2" t="s">
        <v>371</v>
      </c>
      <c r="D35" s="2" t="s">
        <v>30</v>
      </c>
      <c r="E35" s="329" t="s">
        <v>30</v>
      </c>
      <c r="F35" s="2" t="s">
        <v>30</v>
      </c>
      <c r="G35" s="2">
        <v>90</v>
      </c>
      <c r="H35" s="2">
        <v>212</v>
      </c>
    </row>
    <row r="36" spans="1:8">
      <c r="A36" s="310" t="str">
        <f>VLOOKUP(E36,[1]TID!A39:B117,2,FALSE)</f>
        <v>302</v>
      </c>
      <c r="B36" s="310" t="s">
        <v>2403</v>
      </c>
      <c r="C36" s="2" t="s">
        <v>371</v>
      </c>
      <c r="D36" s="2" t="s">
        <v>30</v>
      </c>
      <c r="E36" s="2" t="s">
        <v>75</v>
      </c>
      <c r="F36" s="2" t="s">
        <v>75</v>
      </c>
      <c r="G36" s="2">
        <v>248</v>
      </c>
      <c r="H36" s="2">
        <v>1346</v>
      </c>
    </row>
    <row r="37" spans="1:8">
      <c r="A37" s="310" t="str">
        <f>VLOOKUP(E37,[1]TID!A40:B118,2,FALSE)</f>
        <v>303</v>
      </c>
      <c r="B37" s="310" t="s">
        <v>2403</v>
      </c>
      <c r="C37" s="2" t="s">
        <v>371</v>
      </c>
      <c r="D37" s="2" t="s">
        <v>30</v>
      </c>
      <c r="E37" s="2" t="s">
        <v>76</v>
      </c>
      <c r="F37" s="2" t="s">
        <v>76</v>
      </c>
      <c r="G37" s="2">
        <v>2</v>
      </c>
      <c r="H37" s="2">
        <v>28</v>
      </c>
    </row>
    <row r="38" spans="1:8">
      <c r="A38" s="310" t="str">
        <f>VLOOKUP(E38,[1]TID!A41:B119,2,FALSE)</f>
        <v>305</v>
      </c>
      <c r="B38" s="310" t="s">
        <v>2403</v>
      </c>
      <c r="C38" s="2" t="s">
        <v>371</v>
      </c>
      <c r="D38" s="2" t="s">
        <v>30</v>
      </c>
      <c r="E38" s="2" t="s">
        <v>78</v>
      </c>
      <c r="F38" s="2" t="s">
        <v>78</v>
      </c>
      <c r="G38" s="2">
        <v>13</v>
      </c>
      <c r="H38" s="2">
        <v>38</v>
      </c>
    </row>
    <row r="39" spans="1:8">
      <c r="A39" s="310" t="str">
        <f>VLOOKUP(E39,[1]TID!A42:B120,2,FALSE)</f>
        <v>306</v>
      </c>
      <c r="B39" s="310" t="s">
        <v>2403</v>
      </c>
      <c r="C39" s="2" t="s">
        <v>371</v>
      </c>
      <c r="D39" s="2" t="s">
        <v>30</v>
      </c>
      <c r="E39" s="2" t="s">
        <v>79</v>
      </c>
      <c r="F39" s="2" t="s">
        <v>79</v>
      </c>
      <c r="G39" s="2">
        <v>3</v>
      </c>
      <c r="H39" s="2">
        <v>51</v>
      </c>
    </row>
    <row r="40" spans="1:8">
      <c r="A40" s="310">
        <v>703</v>
      </c>
      <c r="B40" s="310" t="s">
        <v>2403</v>
      </c>
      <c r="C40" s="2" t="s">
        <v>371</v>
      </c>
      <c r="D40" s="2" t="s">
        <v>30</v>
      </c>
      <c r="E40" s="329" t="s">
        <v>84</v>
      </c>
      <c r="F40" s="2" t="s">
        <v>80</v>
      </c>
      <c r="G40" s="2">
        <v>37</v>
      </c>
      <c r="H40" s="2">
        <v>228</v>
      </c>
    </row>
    <row r="41" spans="1:8">
      <c r="A41" s="310" t="str">
        <f>VLOOKUP(E41,[1]TID!A2:B80,2,FALSE)</f>
        <v>101</v>
      </c>
      <c r="B41" s="310" t="s">
        <v>2401</v>
      </c>
      <c r="C41" s="2" t="s">
        <v>249</v>
      </c>
      <c r="D41" s="2" t="s">
        <v>33</v>
      </c>
      <c r="E41" s="2" t="s">
        <v>33</v>
      </c>
      <c r="F41" s="2" t="s">
        <v>33</v>
      </c>
      <c r="G41" s="56">
        <v>1478</v>
      </c>
      <c r="H41" s="56">
        <v>4584</v>
      </c>
    </row>
    <row r="42" spans="1:8">
      <c r="A42" s="310" t="str">
        <f>VLOOKUP(E42,[1]TID!A3:B81,2,FALSE)</f>
        <v>102</v>
      </c>
      <c r="B42" s="310" t="s">
        <v>2401</v>
      </c>
      <c r="C42" s="2" t="s">
        <v>249</v>
      </c>
      <c r="D42" s="2" t="s">
        <v>33</v>
      </c>
      <c r="E42" s="2" t="s">
        <v>93</v>
      </c>
      <c r="F42" s="2" t="s">
        <v>93</v>
      </c>
      <c r="G42" s="56">
        <v>97</v>
      </c>
      <c r="H42" s="56">
        <v>466</v>
      </c>
    </row>
    <row r="43" spans="1:8">
      <c r="A43" s="310" t="str">
        <f>VLOOKUP(E43,[1]TID!A4:B82,2,FALSE)</f>
        <v>104</v>
      </c>
      <c r="B43" s="310" t="s">
        <v>2401</v>
      </c>
      <c r="C43" s="2" t="s">
        <v>249</v>
      </c>
      <c r="D43" s="2" t="s">
        <v>33</v>
      </c>
      <c r="E43" s="2" t="s">
        <v>95</v>
      </c>
      <c r="F43" s="2" t="s">
        <v>183</v>
      </c>
      <c r="G43" s="56">
        <v>17</v>
      </c>
      <c r="H43" s="56">
        <v>72</v>
      </c>
    </row>
    <row r="44" spans="1:8">
      <c r="A44" s="310" t="str">
        <f>VLOOKUP(E44,[1]TID!A5:B83,2,FALSE)</f>
        <v>103</v>
      </c>
      <c r="B44" s="310" t="s">
        <v>2401</v>
      </c>
      <c r="C44" s="2" t="s">
        <v>249</v>
      </c>
      <c r="D44" s="2" t="s">
        <v>33</v>
      </c>
      <c r="E44" s="2" t="s">
        <v>94</v>
      </c>
      <c r="F44" s="2" t="s">
        <v>94</v>
      </c>
      <c r="G44" s="56">
        <v>56</v>
      </c>
      <c r="H44" s="56">
        <v>227</v>
      </c>
    </row>
    <row r="45" spans="1:8">
      <c r="A45" s="310" t="str">
        <f>VLOOKUP(E45,[1]TID!A6:B84,2,FALSE)</f>
        <v>104</v>
      </c>
      <c r="B45" s="310" t="s">
        <v>2401</v>
      </c>
      <c r="C45" s="2" t="s">
        <v>249</v>
      </c>
      <c r="D45" s="2" t="s">
        <v>33</v>
      </c>
      <c r="E45" s="2" t="s">
        <v>95</v>
      </c>
      <c r="F45" s="2" t="s">
        <v>95</v>
      </c>
      <c r="G45" s="56">
        <v>88</v>
      </c>
      <c r="H45" s="56">
        <v>70</v>
      </c>
    </row>
    <row r="46" spans="1:8">
      <c r="A46" s="310" t="str">
        <f>VLOOKUP(E46,[1]TID!A7:B85,2,FALSE)</f>
        <v>105</v>
      </c>
      <c r="B46" s="310" t="s">
        <v>2401</v>
      </c>
      <c r="C46" s="2" t="s">
        <v>249</v>
      </c>
      <c r="D46" s="2" t="s">
        <v>33</v>
      </c>
      <c r="E46" s="2" t="s">
        <v>96</v>
      </c>
      <c r="F46" s="2" t="s">
        <v>96</v>
      </c>
      <c r="G46" s="56">
        <v>33</v>
      </c>
      <c r="H46" s="56">
        <v>97</v>
      </c>
    </row>
    <row r="47" spans="1:8">
      <c r="A47" s="310" t="str">
        <f>VLOOKUP(E47,[1]TID!A8:B86,2,FALSE)</f>
        <v>105</v>
      </c>
      <c r="B47" s="310" t="s">
        <v>2401</v>
      </c>
      <c r="C47" s="2" t="s">
        <v>249</v>
      </c>
      <c r="D47" s="2" t="s">
        <v>33</v>
      </c>
      <c r="E47" s="2" t="s">
        <v>96</v>
      </c>
      <c r="F47" s="2" t="s">
        <v>189</v>
      </c>
      <c r="G47" s="56"/>
      <c r="H47" s="56">
        <v>7</v>
      </c>
    </row>
    <row r="48" spans="1:8">
      <c r="A48" s="310" t="str">
        <f>VLOOKUP(E48,[1]TID!A9:B87,2,FALSE)</f>
        <v>107</v>
      </c>
      <c r="B48" s="310" t="s">
        <v>2401</v>
      </c>
      <c r="C48" s="2" t="s">
        <v>249</v>
      </c>
      <c r="D48" s="2" t="s">
        <v>33</v>
      </c>
      <c r="E48" s="2" t="s">
        <v>98</v>
      </c>
      <c r="F48" s="2" t="s">
        <v>658</v>
      </c>
      <c r="G48" s="56">
        <v>10</v>
      </c>
      <c r="H48" s="56">
        <v>28</v>
      </c>
    </row>
    <row r="49" spans="1:8">
      <c r="A49" s="310" t="str">
        <f>VLOOKUP(E49,[1]TID!A10:B88,2,FALSE)</f>
        <v>103</v>
      </c>
      <c r="B49" s="310" t="s">
        <v>2401</v>
      </c>
      <c r="C49" s="2" t="s">
        <v>249</v>
      </c>
      <c r="D49" s="2" t="s">
        <v>33</v>
      </c>
      <c r="E49" s="2" t="s">
        <v>94</v>
      </c>
      <c r="F49" s="2" t="s">
        <v>663</v>
      </c>
      <c r="G49" s="56">
        <v>15</v>
      </c>
      <c r="H49" s="56">
        <v>38</v>
      </c>
    </row>
    <row r="50" spans="1:8">
      <c r="A50" s="310" t="str">
        <f>VLOOKUP(E50,[1]TID!A11:B89,2,FALSE)</f>
        <v>106</v>
      </c>
      <c r="B50" s="310" t="s">
        <v>2401</v>
      </c>
      <c r="C50" s="2" t="s">
        <v>249</v>
      </c>
      <c r="D50" s="2" t="s">
        <v>33</v>
      </c>
      <c r="E50" s="2" t="s">
        <v>97</v>
      </c>
      <c r="F50" s="2" t="s">
        <v>97</v>
      </c>
      <c r="G50" s="56">
        <v>956</v>
      </c>
      <c r="H50" s="56">
        <v>3126</v>
      </c>
    </row>
    <row r="51" spans="1:8">
      <c r="A51" s="310" t="str">
        <f>VLOOKUP(E51,[1]TID!A12:B90,2,FALSE)</f>
        <v>105</v>
      </c>
      <c r="B51" s="310" t="s">
        <v>2401</v>
      </c>
      <c r="C51" s="2" t="s">
        <v>249</v>
      </c>
      <c r="D51" s="2" t="s">
        <v>33</v>
      </c>
      <c r="E51" s="2" t="s">
        <v>96</v>
      </c>
      <c r="F51" s="2" t="s">
        <v>669</v>
      </c>
      <c r="G51" s="56">
        <v>7</v>
      </c>
      <c r="H51" s="56">
        <v>70</v>
      </c>
    </row>
    <row r="52" spans="1:8">
      <c r="A52" s="310" t="str">
        <f>VLOOKUP(E52,[1]TID!A13:B91,2,FALSE)</f>
        <v>104</v>
      </c>
      <c r="B52" s="310" t="s">
        <v>2401</v>
      </c>
      <c r="C52" s="2" t="s">
        <v>249</v>
      </c>
      <c r="D52" s="2" t="s">
        <v>33</v>
      </c>
      <c r="E52" s="2" t="s">
        <v>95</v>
      </c>
      <c r="F52" s="2" t="s">
        <v>410</v>
      </c>
      <c r="G52" s="56">
        <v>14</v>
      </c>
      <c r="H52" s="56">
        <v>19</v>
      </c>
    </row>
    <row r="53" spans="1:8">
      <c r="A53" s="310" t="str">
        <f>VLOOKUP(E53,[1]TID!A14:B92,2,FALSE)</f>
        <v>107</v>
      </c>
      <c r="B53" s="310" t="s">
        <v>2401</v>
      </c>
      <c r="C53" s="2" t="s">
        <v>249</v>
      </c>
      <c r="D53" s="2" t="s">
        <v>33</v>
      </c>
      <c r="E53" s="2" t="s">
        <v>98</v>
      </c>
      <c r="F53" s="2" t="s">
        <v>98</v>
      </c>
      <c r="G53" s="56">
        <v>555</v>
      </c>
      <c r="H53" s="56">
        <v>1463</v>
      </c>
    </row>
    <row r="54" spans="1:8">
      <c r="A54" s="310" t="str">
        <f>VLOOKUP(E54,[1]TID!A15:B93,2,FALSE)</f>
        <v>104</v>
      </c>
      <c r="B54" s="310" t="s">
        <v>2401</v>
      </c>
      <c r="C54" s="2" t="s">
        <v>249</v>
      </c>
      <c r="D54" s="2" t="s">
        <v>33</v>
      </c>
      <c r="E54" s="2" t="s">
        <v>95</v>
      </c>
      <c r="F54" s="2" t="s">
        <v>233</v>
      </c>
      <c r="G54" s="56">
        <v>23</v>
      </c>
      <c r="H54" s="56">
        <v>24</v>
      </c>
    </row>
    <row r="55" spans="1:8">
      <c r="A55" s="310" t="str">
        <f>VLOOKUP(E55,[1]TID!A16:B94,2,FALSE)</f>
        <v>108</v>
      </c>
      <c r="B55" s="310" t="s">
        <v>2401</v>
      </c>
      <c r="C55" s="2" t="s">
        <v>249</v>
      </c>
      <c r="D55" s="2" t="s">
        <v>33</v>
      </c>
      <c r="E55" s="2" t="s">
        <v>99</v>
      </c>
      <c r="F55" s="2" t="s">
        <v>99</v>
      </c>
      <c r="G55" s="56">
        <v>2</v>
      </c>
      <c r="H55" s="56"/>
    </row>
    <row r="56" spans="1:8">
      <c r="A56" s="310">
        <v>801</v>
      </c>
      <c r="B56" s="310" t="s">
        <v>2401</v>
      </c>
      <c r="C56" s="2" t="s">
        <v>249</v>
      </c>
      <c r="D56" s="2" t="s">
        <v>2404</v>
      </c>
      <c r="E56" s="329" t="s">
        <v>100</v>
      </c>
      <c r="F56" s="2" t="s">
        <v>100</v>
      </c>
      <c r="G56" s="56">
        <v>3</v>
      </c>
      <c r="H56" s="56">
        <v>8</v>
      </c>
    </row>
    <row r="57" spans="1:8">
      <c r="A57" s="310" t="str">
        <f>VLOOKUP(E57,[1]TID!A18:B96,2,FALSE)</f>
        <v>803</v>
      </c>
      <c r="B57" s="310" t="s">
        <v>2401</v>
      </c>
      <c r="C57" s="2" t="s">
        <v>249</v>
      </c>
      <c r="D57" s="2" t="s">
        <v>2381</v>
      </c>
      <c r="E57" s="2" t="s">
        <v>102</v>
      </c>
      <c r="F57" s="2" t="s">
        <v>102</v>
      </c>
      <c r="G57" s="56">
        <v>5</v>
      </c>
      <c r="H57" s="56">
        <v>60</v>
      </c>
    </row>
    <row r="58" spans="1:8">
      <c r="A58" s="310" t="str">
        <f>VLOOKUP(E58,[1]TID!A19:B97,2,FALSE)</f>
        <v>804</v>
      </c>
      <c r="B58" s="310" t="s">
        <v>2401</v>
      </c>
      <c r="C58" s="2" t="s">
        <v>249</v>
      </c>
      <c r="D58" s="2" t="s">
        <v>2381</v>
      </c>
      <c r="E58" s="2" t="s">
        <v>103</v>
      </c>
      <c r="F58" s="2" t="s">
        <v>103</v>
      </c>
      <c r="G58" s="56">
        <v>1</v>
      </c>
      <c r="H58" s="56">
        <v>14</v>
      </c>
    </row>
    <row r="59" spans="1:8">
      <c r="A59" s="310" t="str">
        <f>VLOOKUP(E59,[1]TID!A20:B98,2,FALSE)</f>
        <v>803</v>
      </c>
      <c r="B59" s="310" t="s">
        <v>2401</v>
      </c>
      <c r="C59" s="2" t="s">
        <v>249</v>
      </c>
      <c r="D59" s="2" t="s">
        <v>2381</v>
      </c>
      <c r="E59" s="2" t="s">
        <v>102</v>
      </c>
      <c r="F59" s="2" t="s">
        <v>208</v>
      </c>
      <c r="G59" s="56">
        <v>4</v>
      </c>
      <c r="H59" s="56">
        <v>12</v>
      </c>
    </row>
    <row r="60" spans="1:8">
      <c r="A60" s="310" t="str">
        <f>VLOOKUP(E60,[1]TID!A21:B99,2,FALSE)</f>
        <v>806</v>
      </c>
      <c r="B60" s="310" t="s">
        <v>2401</v>
      </c>
      <c r="C60" s="2" t="s">
        <v>249</v>
      </c>
      <c r="D60" s="2" t="s">
        <v>2381</v>
      </c>
      <c r="E60" s="2" t="s">
        <v>105</v>
      </c>
      <c r="F60" s="2" t="s">
        <v>105</v>
      </c>
      <c r="G60" s="56">
        <v>115</v>
      </c>
      <c r="H60" s="56">
        <v>135</v>
      </c>
    </row>
    <row r="61" spans="1:8">
      <c r="A61" s="310" t="str">
        <f>VLOOKUP(E61,[1]TID!A24:B102,2,FALSE)</f>
        <v>803</v>
      </c>
      <c r="B61" s="310" t="s">
        <v>2401</v>
      </c>
      <c r="C61" s="2" t="s">
        <v>249</v>
      </c>
      <c r="D61" s="2" t="s">
        <v>2404</v>
      </c>
      <c r="E61" s="2" t="s">
        <v>102</v>
      </c>
      <c r="F61" s="2" t="s">
        <v>102</v>
      </c>
      <c r="G61" s="56">
        <v>20</v>
      </c>
      <c r="H61" s="56">
        <v>22</v>
      </c>
    </row>
    <row r="62" spans="1:8">
      <c r="A62" s="310" t="str">
        <f>VLOOKUP(E62,[1]TID!A25:B103,2,FALSE)</f>
        <v>804</v>
      </c>
      <c r="B62" s="310" t="s">
        <v>2401</v>
      </c>
      <c r="C62" s="2" t="s">
        <v>249</v>
      </c>
      <c r="D62" s="2" t="s">
        <v>2404</v>
      </c>
      <c r="E62" s="2" t="s">
        <v>103</v>
      </c>
      <c r="F62" s="2" t="s">
        <v>103</v>
      </c>
      <c r="G62" s="56">
        <v>5</v>
      </c>
      <c r="H62" s="56">
        <v>48</v>
      </c>
    </row>
    <row r="63" spans="1:8">
      <c r="A63" s="310" t="str">
        <f>VLOOKUP(E63,[1]TID!A26:B104,2,FALSE)</f>
        <v>805</v>
      </c>
      <c r="B63" s="310" t="s">
        <v>2401</v>
      </c>
      <c r="C63" s="2" t="s">
        <v>249</v>
      </c>
      <c r="D63" s="2" t="s">
        <v>2404</v>
      </c>
      <c r="E63" s="2" t="s">
        <v>104</v>
      </c>
      <c r="F63" s="2" t="s">
        <v>104</v>
      </c>
      <c r="G63" s="56">
        <v>1</v>
      </c>
      <c r="H63" s="56">
        <v>32</v>
      </c>
    </row>
    <row r="64" spans="1:8">
      <c r="A64" s="310" t="str">
        <f>VLOOKUP(E64,[1]TID!A27:B105,2,FALSE)</f>
        <v>806</v>
      </c>
      <c r="B64" s="310" t="s">
        <v>2401</v>
      </c>
      <c r="C64" s="2" t="s">
        <v>249</v>
      </c>
      <c r="D64" s="2" t="s">
        <v>2404</v>
      </c>
      <c r="E64" s="2" t="s">
        <v>105</v>
      </c>
      <c r="F64" s="2" t="s">
        <v>105</v>
      </c>
      <c r="G64" s="56">
        <v>72</v>
      </c>
      <c r="H64" s="56">
        <v>146</v>
      </c>
    </row>
    <row r="65" spans="1:9">
      <c r="A65" s="310" t="str">
        <f>VLOOKUP(E65,[1]TID!A28:B106,2,FALSE)</f>
        <v>807</v>
      </c>
      <c r="B65" s="310" t="s">
        <v>2401</v>
      </c>
      <c r="C65" s="2" t="s">
        <v>249</v>
      </c>
      <c r="D65" s="2" t="s">
        <v>2404</v>
      </c>
      <c r="E65" s="2" t="s">
        <v>106</v>
      </c>
      <c r="F65" s="2" t="s">
        <v>106</v>
      </c>
      <c r="G65" s="56">
        <v>27</v>
      </c>
      <c r="H65" s="56">
        <v>171</v>
      </c>
    </row>
    <row r="66" spans="1:9">
      <c r="A66" s="310" t="str">
        <f>VLOOKUP(E66,[1]TID!A30:B108,2,FALSE)</f>
        <v>1101</v>
      </c>
      <c r="B66" s="310" t="s">
        <v>2401</v>
      </c>
      <c r="C66" s="2" t="s">
        <v>249</v>
      </c>
      <c r="D66" s="2" t="s">
        <v>35</v>
      </c>
      <c r="E66" s="2" t="s">
        <v>108</v>
      </c>
      <c r="F66" s="2" t="s">
        <v>108</v>
      </c>
      <c r="G66" s="56">
        <v>806</v>
      </c>
      <c r="H66" s="56">
        <v>173</v>
      </c>
    </row>
    <row r="67" spans="1:9">
      <c r="A67" s="310" t="str">
        <f>VLOOKUP(E67,[1]TID!A32:B110,2,FALSE)</f>
        <v>1103</v>
      </c>
      <c r="B67" s="310" t="s">
        <v>2401</v>
      </c>
      <c r="C67" s="2" t="s">
        <v>249</v>
      </c>
      <c r="D67" s="2" t="s">
        <v>35</v>
      </c>
      <c r="E67" s="2" t="s">
        <v>110</v>
      </c>
      <c r="F67" s="2" t="s">
        <v>110</v>
      </c>
      <c r="G67" s="56">
        <v>667</v>
      </c>
      <c r="H67" s="56">
        <v>543</v>
      </c>
    </row>
    <row r="68" spans="1:9">
      <c r="A68" s="310" t="str">
        <f>VLOOKUP(E68,[1]TID!A33:B111,2,FALSE)</f>
        <v>1104</v>
      </c>
      <c r="B68" s="310" t="s">
        <v>2401</v>
      </c>
      <c r="C68" s="2" t="s">
        <v>249</v>
      </c>
      <c r="D68" s="2" t="s">
        <v>35</v>
      </c>
      <c r="E68" s="2" t="s">
        <v>111</v>
      </c>
      <c r="F68" s="2" t="s">
        <v>111</v>
      </c>
      <c r="G68" s="56">
        <v>744</v>
      </c>
      <c r="H68" s="56">
        <v>414</v>
      </c>
    </row>
    <row r="69" spans="1:9">
      <c r="A69" s="310">
        <v>802</v>
      </c>
      <c r="B69" s="310" t="s">
        <v>2401</v>
      </c>
      <c r="C69" s="2" t="s">
        <v>249</v>
      </c>
      <c r="D69" s="2" t="s">
        <v>2404</v>
      </c>
      <c r="E69" s="329" t="s">
        <v>101</v>
      </c>
      <c r="F69" s="2" t="s">
        <v>101</v>
      </c>
      <c r="G69" s="56">
        <v>9</v>
      </c>
      <c r="H69" s="56">
        <v>52</v>
      </c>
    </row>
    <row r="70" spans="1:9">
      <c r="A70" s="310">
        <v>1102</v>
      </c>
      <c r="B70" s="310" t="s">
        <v>2401</v>
      </c>
      <c r="C70" s="2" t="s">
        <v>249</v>
      </c>
      <c r="D70" s="2" t="s">
        <v>35</v>
      </c>
      <c r="E70" s="329" t="s">
        <v>2405</v>
      </c>
      <c r="F70" s="2" t="s">
        <v>2405</v>
      </c>
      <c r="G70" s="56">
        <v>811</v>
      </c>
      <c r="H70" s="56">
        <v>268</v>
      </c>
    </row>
    <row r="71" spans="1:9">
      <c r="A71" s="310" t="e">
        <f>VLOOKUP(E71,[1]TID!A17:B95,2,FALSE)</f>
        <v>#N/A</v>
      </c>
      <c r="B71" s="310" t="s">
        <v>2401</v>
      </c>
      <c r="C71" s="2" t="s">
        <v>249</v>
      </c>
      <c r="D71" s="2" t="s">
        <v>2381</v>
      </c>
      <c r="E71" s="329" t="s">
        <v>2406</v>
      </c>
      <c r="F71" s="2" t="s">
        <v>2406</v>
      </c>
      <c r="G71" s="332">
        <v>10</v>
      </c>
      <c r="H71" s="332">
        <v>25</v>
      </c>
    </row>
    <row r="72" spans="1:9">
      <c r="A72" s="333"/>
      <c r="B72" s="334"/>
      <c r="C72" s="333"/>
      <c r="D72" s="333"/>
      <c r="E72" s="335"/>
      <c r="F72" s="333"/>
      <c r="G72" s="336">
        <f>SUM(G2:G71)</f>
        <v>10696</v>
      </c>
      <c r="H72" s="336">
        <f>SUM(H2:H71)</f>
        <v>17733</v>
      </c>
      <c r="I72" s="333"/>
    </row>
  </sheetData>
  <autoFilter ref="A1:H72">
    <sortState ref="A2:H72">
      <sortCondition ref="C1:C72"/>
    </sortState>
  </autoFilter>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workbookViewId="0">
      <selection activeCell="D98" sqref="D98"/>
    </sheetView>
  </sheetViews>
  <sheetFormatPr defaultColWidth="8.85546875" defaultRowHeight="15"/>
  <cols>
    <col min="1" max="1" width="31" style="5" customWidth="1"/>
    <col min="2" max="2" width="11.28515625" style="195" bestFit="1" customWidth="1"/>
    <col min="3" max="3" width="11.28515625" style="195" customWidth="1"/>
    <col min="4" max="4" width="26.140625" style="195" customWidth="1"/>
    <col min="5" max="5" width="23.28515625" style="194" customWidth="1"/>
    <col min="6" max="7" width="13.140625" style="193" customWidth="1"/>
    <col min="8" max="16384" width="8.85546875" style="5"/>
  </cols>
  <sheetData>
    <row r="1" spans="1:7" s="203" customFormat="1" ht="30">
      <c r="A1" s="308" t="s">
        <v>2396</v>
      </c>
      <c r="B1" s="200" t="s">
        <v>239</v>
      </c>
      <c r="C1" s="200" t="s">
        <v>238</v>
      </c>
      <c r="D1" s="200" t="s">
        <v>242</v>
      </c>
      <c r="E1" s="201" t="s">
        <v>2335</v>
      </c>
      <c r="F1" s="202" t="s">
        <v>2291</v>
      </c>
      <c r="G1" s="202" t="s">
        <v>2292</v>
      </c>
    </row>
    <row r="2" spans="1:7">
      <c r="A2" s="5" t="s">
        <v>2258</v>
      </c>
      <c r="B2" s="49" t="s">
        <v>249</v>
      </c>
      <c r="C2" s="49" t="s">
        <v>33</v>
      </c>
      <c r="D2" s="196" t="s">
        <v>231</v>
      </c>
      <c r="E2" s="34" t="s">
        <v>2087</v>
      </c>
      <c r="F2" s="43"/>
      <c r="G2" s="47">
        <v>10</v>
      </c>
    </row>
    <row r="3" spans="1:7">
      <c r="A3" s="5" t="s">
        <v>2258</v>
      </c>
      <c r="B3" s="49" t="s">
        <v>249</v>
      </c>
      <c r="C3" s="49" t="s">
        <v>33</v>
      </c>
      <c r="D3" s="196" t="s">
        <v>119</v>
      </c>
      <c r="E3" s="34" t="s">
        <v>2087</v>
      </c>
      <c r="F3" s="43"/>
      <c r="G3" s="47">
        <v>1</v>
      </c>
    </row>
    <row r="4" spans="1:7">
      <c r="A4" s="5" t="s">
        <v>2258</v>
      </c>
      <c r="B4" s="49" t="s">
        <v>249</v>
      </c>
      <c r="C4" s="49" t="s">
        <v>33</v>
      </c>
      <c r="D4" s="196" t="s">
        <v>2092</v>
      </c>
      <c r="E4" s="34" t="s">
        <v>2087</v>
      </c>
      <c r="F4" s="43"/>
      <c r="G4" s="47">
        <v>3</v>
      </c>
    </row>
    <row r="5" spans="1:7">
      <c r="A5" s="5" t="s">
        <v>2258</v>
      </c>
      <c r="B5" s="49" t="s">
        <v>249</v>
      </c>
      <c r="C5" s="49" t="s">
        <v>33</v>
      </c>
      <c r="D5" s="196" t="s">
        <v>2095</v>
      </c>
      <c r="E5" s="34" t="s">
        <v>2087</v>
      </c>
      <c r="F5" s="43"/>
      <c r="G5" s="47">
        <v>3</v>
      </c>
    </row>
    <row r="6" spans="1:7">
      <c r="A6" s="5" t="s">
        <v>2258</v>
      </c>
      <c r="B6" s="49" t="s">
        <v>249</v>
      </c>
      <c r="C6" s="49" t="s">
        <v>33</v>
      </c>
      <c r="D6" s="196" t="s">
        <v>2097</v>
      </c>
      <c r="E6" s="34" t="s">
        <v>2087</v>
      </c>
      <c r="F6" s="43"/>
      <c r="G6" s="47">
        <v>3</v>
      </c>
    </row>
    <row r="7" spans="1:7">
      <c r="A7" s="5" t="s">
        <v>2258</v>
      </c>
      <c r="B7" s="49" t="s">
        <v>249</v>
      </c>
      <c r="C7" s="49" t="s">
        <v>33</v>
      </c>
      <c r="D7" s="196" t="s">
        <v>2099</v>
      </c>
      <c r="E7" s="34" t="s">
        <v>2087</v>
      </c>
      <c r="F7" s="43"/>
      <c r="G7" s="47">
        <v>3</v>
      </c>
    </row>
    <row r="8" spans="1:7">
      <c r="A8" s="5" t="s">
        <v>2258</v>
      </c>
      <c r="B8" s="49" t="s">
        <v>249</v>
      </c>
      <c r="C8" s="49" t="s">
        <v>110</v>
      </c>
      <c r="D8" s="196" t="s">
        <v>1597</v>
      </c>
      <c r="E8" s="34" t="s">
        <v>2087</v>
      </c>
      <c r="F8" s="43"/>
      <c r="G8" s="47">
        <v>2</v>
      </c>
    </row>
    <row r="9" spans="1:7">
      <c r="A9" s="5" t="s">
        <v>2258</v>
      </c>
      <c r="B9" s="49" t="s">
        <v>249</v>
      </c>
      <c r="C9" s="49" t="s">
        <v>205</v>
      </c>
      <c r="D9" s="196" t="s">
        <v>2104</v>
      </c>
      <c r="E9" s="34" t="s">
        <v>2087</v>
      </c>
      <c r="F9" s="43"/>
      <c r="G9" s="47">
        <v>7</v>
      </c>
    </row>
    <row r="10" spans="1:7">
      <c r="A10" s="5" t="s">
        <v>2258</v>
      </c>
      <c r="B10" s="49" t="s">
        <v>249</v>
      </c>
      <c r="C10" s="49" t="s">
        <v>205</v>
      </c>
      <c r="D10" s="196" t="s">
        <v>2106</v>
      </c>
      <c r="E10" s="34" t="s">
        <v>2087</v>
      </c>
      <c r="F10" s="43"/>
      <c r="G10" s="47">
        <v>10</v>
      </c>
    </row>
    <row r="11" spans="1:7">
      <c r="A11" s="5" t="s">
        <v>2258</v>
      </c>
      <c r="B11" s="49" t="s">
        <v>249</v>
      </c>
      <c r="C11" s="49" t="s">
        <v>205</v>
      </c>
      <c r="D11" s="196" t="s">
        <v>2108</v>
      </c>
      <c r="E11" s="34" t="s">
        <v>2087</v>
      </c>
      <c r="F11" s="43"/>
      <c r="G11" s="47">
        <v>5</v>
      </c>
    </row>
    <row r="12" spans="1:7">
      <c r="A12" s="5" t="s">
        <v>2258</v>
      </c>
      <c r="B12" s="49" t="s">
        <v>249</v>
      </c>
      <c r="C12" s="49" t="s">
        <v>205</v>
      </c>
      <c r="D12" s="196" t="s">
        <v>2110</v>
      </c>
      <c r="E12" s="34" t="s">
        <v>2087</v>
      </c>
      <c r="F12" s="43"/>
      <c r="G12" s="47">
        <v>3</v>
      </c>
    </row>
    <row r="13" spans="1:7">
      <c r="A13" s="5" t="s">
        <v>2258</v>
      </c>
      <c r="B13" s="49" t="s">
        <v>249</v>
      </c>
      <c r="C13" s="49" t="s">
        <v>205</v>
      </c>
      <c r="D13" s="196" t="s">
        <v>2112</v>
      </c>
      <c r="E13" s="34" t="s">
        <v>2087</v>
      </c>
      <c r="F13" s="43"/>
      <c r="G13" s="47">
        <v>18</v>
      </c>
    </row>
    <row r="14" spans="1:7">
      <c r="A14" s="5" t="s">
        <v>2258</v>
      </c>
      <c r="B14" s="49" t="s">
        <v>249</v>
      </c>
      <c r="C14" s="49" t="s">
        <v>205</v>
      </c>
      <c r="D14" s="196" t="s">
        <v>2114</v>
      </c>
      <c r="E14" s="34" t="s">
        <v>2087</v>
      </c>
      <c r="F14" s="43"/>
      <c r="G14" s="47">
        <v>7</v>
      </c>
    </row>
    <row r="15" spans="1:7">
      <c r="A15" s="5" t="s">
        <v>2258</v>
      </c>
      <c r="B15" s="49" t="s">
        <v>249</v>
      </c>
      <c r="C15" s="49" t="s">
        <v>205</v>
      </c>
      <c r="D15" s="196" t="s">
        <v>2116</v>
      </c>
      <c r="E15" s="34" t="s">
        <v>2087</v>
      </c>
      <c r="F15" s="43"/>
      <c r="G15" s="47">
        <v>5</v>
      </c>
    </row>
    <row r="16" spans="1:7">
      <c r="A16" s="5" t="s">
        <v>2258</v>
      </c>
      <c r="B16" s="49" t="s">
        <v>249</v>
      </c>
      <c r="C16" s="49" t="s">
        <v>94</v>
      </c>
      <c r="D16" s="196" t="s">
        <v>2120</v>
      </c>
      <c r="E16" s="34" t="s">
        <v>2121</v>
      </c>
      <c r="F16" s="43"/>
      <c r="G16" s="47">
        <v>1</v>
      </c>
    </row>
    <row r="17" spans="1:7">
      <c r="A17" s="5" t="s">
        <v>2258</v>
      </c>
      <c r="B17" s="49" t="s">
        <v>249</v>
      </c>
      <c r="C17" s="49" t="s">
        <v>94</v>
      </c>
      <c r="D17" s="196" t="s">
        <v>2123</v>
      </c>
      <c r="E17" s="34" t="s">
        <v>2121</v>
      </c>
      <c r="F17" s="43"/>
      <c r="G17" s="47">
        <v>2</v>
      </c>
    </row>
    <row r="18" spans="1:7">
      <c r="A18" s="5" t="s">
        <v>2258</v>
      </c>
      <c r="B18" s="49" t="s">
        <v>249</v>
      </c>
      <c r="C18" s="49" t="s">
        <v>94</v>
      </c>
      <c r="D18" s="196" t="s">
        <v>2124</v>
      </c>
      <c r="E18" s="34" t="s">
        <v>2087</v>
      </c>
      <c r="F18" s="43"/>
      <c r="G18" s="47">
        <v>4</v>
      </c>
    </row>
    <row r="19" spans="1:7">
      <c r="A19" s="5" t="s">
        <v>2258</v>
      </c>
      <c r="B19" s="49" t="s">
        <v>249</v>
      </c>
      <c r="C19" s="49" t="s">
        <v>94</v>
      </c>
      <c r="D19" s="196" t="s">
        <v>2126</v>
      </c>
      <c r="E19" s="34" t="s">
        <v>2087</v>
      </c>
      <c r="F19" s="43"/>
      <c r="G19" s="47">
        <v>8</v>
      </c>
    </row>
    <row r="20" spans="1:7">
      <c r="A20" s="5" t="s">
        <v>2258</v>
      </c>
      <c r="B20" s="49" t="s">
        <v>249</v>
      </c>
      <c r="C20" s="49" t="s">
        <v>94</v>
      </c>
      <c r="D20" s="196" t="s">
        <v>2128</v>
      </c>
      <c r="E20" s="34" t="s">
        <v>2129</v>
      </c>
      <c r="F20" s="43"/>
      <c r="G20" s="47">
        <v>3</v>
      </c>
    </row>
    <row r="21" spans="1:7">
      <c r="A21" s="5" t="s">
        <v>2258</v>
      </c>
      <c r="B21" s="49" t="s">
        <v>249</v>
      </c>
      <c r="C21" s="49" t="s">
        <v>94</v>
      </c>
      <c r="D21" s="196" t="s">
        <v>2130</v>
      </c>
      <c r="E21" s="34" t="s">
        <v>2129</v>
      </c>
      <c r="F21" s="43"/>
      <c r="G21" s="47">
        <v>30</v>
      </c>
    </row>
    <row r="22" spans="1:7">
      <c r="A22" s="5" t="s">
        <v>2258</v>
      </c>
      <c r="B22" s="49" t="s">
        <v>249</v>
      </c>
      <c r="C22" s="49" t="s">
        <v>94</v>
      </c>
      <c r="D22" s="196" t="s">
        <v>2131</v>
      </c>
      <c r="E22" s="34" t="s">
        <v>2129</v>
      </c>
      <c r="F22" s="43"/>
      <c r="G22" s="47">
        <v>4</v>
      </c>
    </row>
    <row r="23" spans="1:7">
      <c r="A23" s="5" t="s">
        <v>2258</v>
      </c>
      <c r="B23" s="49" t="s">
        <v>249</v>
      </c>
      <c r="C23" s="49" t="s">
        <v>94</v>
      </c>
      <c r="D23" s="196" t="s">
        <v>2132</v>
      </c>
      <c r="E23" s="34" t="s">
        <v>2129</v>
      </c>
      <c r="F23" s="43"/>
      <c r="G23" s="47">
        <v>6</v>
      </c>
    </row>
    <row r="24" spans="1:7">
      <c r="A24" s="5" t="s">
        <v>2258</v>
      </c>
      <c r="B24" s="49" t="s">
        <v>249</v>
      </c>
      <c r="C24" s="49" t="s">
        <v>34</v>
      </c>
      <c r="D24" s="196" t="s">
        <v>2134</v>
      </c>
      <c r="E24" s="34" t="s">
        <v>2129</v>
      </c>
      <c r="F24" s="43"/>
      <c r="G24" s="47">
        <v>3</v>
      </c>
    </row>
    <row r="25" spans="1:7">
      <c r="A25" s="5" t="s">
        <v>2258</v>
      </c>
      <c r="B25" s="49" t="s">
        <v>249</v>
      </c>
      <c r="C25" s="49" t="s">
        <v>205</v>
      </c>
      <c r="D25" s="196" t="s">
        <v>2138</v>
      </c>
      <c r="E25" s="34" t="s">
        <v>2087</v>
      </c>
      <c r="F25" s="43"/>
      <c r="G25" s="47">
        <v>10</v>
      </c>
    </row>
    <row r="26" spans="1:7">
      <c r="A26" s="5" t="s">
        <v>2258</v>
      </c>
      <c r="B26" s="49" t="s">
        <v>249</v>
      </c>
      <c r="C26" s="49" t="s">
        <v>205</v>
      </c>
      <c r="D26" s="196" t="s">
        <v>2140</v>
      </c>
      <c r="E26" s="34" t="s">
        <v>2087</v>
      </c>
      <c r="F26" s="43"/>
      <c r="G26" s="47">
        <v>11</v>
      </c>
    </row>
    <row r="27" spans="1:7">
      <c r="A27" s="5" t="s">
        <v>2258</v>
      </c>
      <c r="B27" s="49" t="s">
        <v>249</v>
      </c>
      <c r="C27" s="49" t="s">
        <v>205</v>
      </c>
      <c r="D27" s="196" t="s">
        <v>2143</v>
      </c>
      <c r="E27" s="34" t="s">
        <v>2087</v>
      </c>
      <c r="F27" s="43"/>
      <c r="G27" s="47">
        <v>2</v>
      </c>
    </row>
    <row r="28" spans="1:7">
      <c r="A28" s="5" t="s">
        <v>2258</v>
      </c>
      <c r="B28" s="49" t="s">
        <v>249</v>
      </c>
      <c r="C28" s="49" t="s">
        <v>205</v>
      </c>
      <c r="D28" s="196" t="s">
        <v>2145</v>
      </c>
      <c r="E28" s="34" t="s">
        <v>2087</v>
      </c>
      <c r="F28" s="43"/>
      <c r="G28" s="47">
        <v>2</v>
      </c>
    </row>
    <row r="29" spans="1:7">
      <c r="A29" s="5" t="s">
        <v>2258</v>
      </c>
      <c r="B29" s="49" t="s">
        <v>249</v>
      </c>
      <c r="C29" s="49" t="s">
        <v>205</v>
      </c>
      <c r="D29" s="196" t="s">
        <v>2146</v>
      </c>
      <c r="E29" s="34" t="s">
        <v>2087</v>
      </c>
      <c r="F29" s="43"/>
      <c r="G29" s="47">
        <v>7</v>
      </c>
    </row>
    <row r="30" spans="1:7">
      <c r="A30" s="5" t="s">
        <v>2258</v>
      </c>
      <c r="B30" s="49" t="s">
        <v>249</v>
      </c>
      <c r="C30" s="49" t="s">
        <v>205</v>
      </c>
      <c r="D30" s="196" t="s">
        <v>923</v>
      </c>
      <c r="E30" s="34" t="s">
        <v>2087</v>
      </c>
      <c r="F30" s="43"/>
      <c r="G30" s="47">
        <v>10</v>
      </c>
    </row>
    <row r="31" spans="1:7">
      <c r="A31" s="5" t="s">
        <v>2258</v>
      </c>
      <c r="B31" s="49" t="s">
        <v>249</v>
      </c>
      <c r="C31" s="49" t="s">
        <v>205</v>
      </c>
      <c r="D31" s="196" t="s">
        <v>2148</v>
      </c>
      <c r="E31" s="34" t="s">
        <v>2087</v>
      </c>
      <c r="F31" s="43"/>
      <c r="G31" s="47">
        <v>23</v>
      </c>
    </row>
    <row r="32" spans="1:7">
      <c r="A32" s="5" t="s">
        <v>2258</v>
      </c>
      <c r="B32" s="49" t="s">
        <v>249</v>
      </c>
      <c r="C32" s="49" t="s">
        <v>205</v>
      </c>
      <c r="D32" s="196" t="s">
        <v>2150</v>
      </c>
      <c r="E32" s="34" t="s">
        <v>2087</v>
      </c>
      <c r="F32" s="43"/>
      <c r="G32" s="47">
        <v>7</v>
      </c>
    </row>
    <row r="33" spans="1:7">
      <c r="A33" s="5" t="s">
        <v>2258</v>
      </c>
      <c r="B33" s="49" t="s">
        <v>249</v>
      </c>
      <c r="C33" s="49" t="s">
        <v>205</v>
      </c>
      <c r="D33" s="196" t="s">
        <v>879</v>
      </c>
      <c r="E33" s="34" t="s">
        <v>2087</v>
      </c>
      <c r="F33" s="43"/>
      <c r="G33" s="47">
        <v>1</v>
      </c>
    </row>
    <row r="34" spans="1:7">
      <c r="A34" s="5" t="s">
        <v>2258</v>
      </c>
      <c r="B34" s="49" t="s">
        <v>249</v>
      </c>
      <c r="C34" s="49" t="s">
        <v>228</v>
      </c>
      <c r="D34" s="196" t="s">
        <v>2153</v>
      </c>
      <c r="E34" s="34" t="s">
        <v>2087</v>
      </c>
      <c r="F34" s="43"/>
      <c r="G34" s="47">
        <v>5</v>
      </c>
    </row>
    <row r="35" spans="1:7">
      <c r="A35" s="5" t="s">
        <v>2258</v>
      </c>
      <c r="B35" s="49" t="s">
        <v>249</v>
      </c>
      <c r="C35" s="49" t="s">
        <v>228</v>
      </c>
      <c r="D35" s="196" t="s">
        <v>2153</v>
      </c>
      <c r="E35" s="34" t="s">
        <v>2121</v>
      </c>
      <c r="F35" s="43"/>
      <c r="G35" s="47">
        <v>53</v>
      </c>
    </row>
    <row r="36" spans="1:7">
      <c r="A36" s="5" t="s">
        <v>2258</v>
      </c>
      <c r="B36" s="49" t="s">
        <v>249</v>
      </c>
      <c r="C36" s="49" t="s">
        <v>228</v>
      </c>
      <c r="D36" s="196" t="s">
        <v>2155</v>
      </c>
      <c r="E36" s="34" t="s">
        <v>2087</v>
      </c>
      <c r="F36" s="43"/>
      <c r="G36" s="47">
        <v>48</v>
      </c>
    </row>
    <row r="37" spans="1:7">
      <c r="A37" s="5" t="s">
        <v>2258</v>
      </c>
      <c r="B37" s="49" t="s">
        <v>249</v>
      </c>
      <c r="C37" s="49" t="s">
        <v>228</v>
      </c>
      <c r="D37" s="196" t="s">
        <v>2155</v>
      </c>
      <c r="E37" s="34" t="s">
        <v>2087</v>
      </c>
      <c r="F37" s="43"/>
      <c r="G37" s="47">
        <v>2</v>
      </c>
    </row>
    <row r="38" spans="1:7">
      <c r="A38" s="5" t="s">
        <v>2258</v>
      </c>
      <c r="B38" s="49" t="s">
        <v>249</v>
      </c>
      <c r="C38" s="49" t="s">
        <v>33</v>
      </c>
      <c r="D38" s="196" t="s">
        <v>2112</v>
      </c>
      <c r="E38" s="34" t="s">
        <v>2087</v>
      </c>
      <c r="F38" s="43"/>
      <c r="G38" s="47">
        <v>1</v>
      </c>
    </row>
    <row r="39" spans="1:7">
      <c r="A39" s="5" t="s">
        <v>2258</v>
      </c>
      <c r="B39" s="49" t="s">
        <v>249</v>
      </c>
      <c r="C39" s="49" t="s">
        <v>33</v>
      </c>
      <c r="D39" s="196" t="s">
        <v>2112</v>
      </c>
      <c r="E39" s="34" t="s">
        <v>2087</v>
      </c>
      <c r="F39" s="43"/>
      <c r="G39" s="47">
        <v>76</v>
      </c>
    </row>
    <row r="40" spans="1:7">
      <c r="A40" s="5" t="s">
        <v>2258</v>
      </c>
      <c r="B40" s="49" t="s">
        <v>249</v>
      </c>
      <c r="C40" s="49" t="s">
        <v>33</v>
      </c>
      <c r="D40" s="196" t="s">
        <v>2112</v>
      </c>
      <c r="E40" s="34" t="s">
        <v>2087</v>
      </c>
      <c r="F40" s="43"/>
      <c r="G40" s="47">
        <v>7</v>
      </c>
    </row>
    <row r="41" spans="1:7">
      <c r="A41" s="5" t="s">
        <v>2258</v>
      </c>
      <c r="B41" s="49" t="s">
        <v>249</v>
      </c>
      <c r="C41" s="49" t="s">
        <v>33</v>
      </c>
      <c r="D41" s="196" t="s">
        <v>2162</v>
      </c>
      <c r="E41" s="34" t="s">
        <v>2087</v>
      </c>
      <c r="F41" s="43"/>
      <c r="G41" s="47">
        <v>6</v>
      </c>
    </row>
    <row r="42" spans="1:7">
      <c r="A42" s="5" t="s">
        <v>2258</v>
      </c>
      <c r="B42" s="49" t="s">
        <v>249</v>
      </c>
      <c r="C42" s="49" t="s">
        <v>33</v>
      </c>
      <c r="D42" s="196" t="s">
        <v>2162</v>
      </c>
      <c r="E42" s="34" t="s">
        <v>2121</v>
      </c>
      <c r="F42" s="43"/>
      <c r="G42" s="47">
        <v>38</v>
      </c>
    </row>
    <row r="43" spans="1:7">
      <c r="A43" s="5" t="s">
        <v>2258</v>
      </c>
      <c r="B43" s="49" t="s">
        <v>249</v>
      </c>
      <c r="C43" s="49" t="s">
        <v>33</v>
      </c>
      <c r="D43" s="196" t="s">
        <v>2163</v>
      </c>
      <c r="E43" s="34" t="s">
        <v>2087</v>
      </c>
      <c r="F43" s="43"/>
      <c r="G43" s="47">
        <v>1</v>
      </c>
    </row>
    <row r="44" spans="1:7">
      <c r="A44" s="5" t="s">
        <v>2258</v>
      </c>
      <c r="B44" s="49" t="s">
        <v>249</v>
      </c>
      <c r="C44" s="49" t="s">
        <v>33</v>
      </c>
      <c r="D44" s="196" t="s">
        <v>2163</v>
      </c>
      <c r="E44" s="34" t="s">
        <v>2087</v>
      </c>
      <c r="F44" s="43"/>
      <c r="G44" s="47">
        <v>1</v>
      </c>
    </row>
    <row r="45" spans="1:7">
      <c r="A45" s="5" t="s">
        <v>2258</v>
      </c>
      <c r="B45" s="49" t="s">
        <v>249</v>
      </c>
      <c r="C45" s="49" t="s">
        <v>33</v>
      </c>
      <c r="D45" s="196" t="s">
        <v>2163</v>
      </c>
      <c r="E45" s="34" t="s">
        <v>2121</v>
      </c>
      <c r="F45" s="43"/>
      <c r="G45" s="47">
        <v>26</v>
      </c>
    </row>
    <row r="46" spans="1:7">
      <c r="A46" s="5" t="s">
        <v>2258</v>
      </c>
      <c r="B46" s="49" t="s">
        <v>249</v>
      </c>
      <c r="C46" s="49" t="s">
        <v>33</v>
      </c>
      <c r="D46" s="196" t="s">
        <v>525</v>
      </c>
      <c r="E46" s="34" t="s">
        <v>2087</v>
      </c>
      <c r="F46" s="43"/>
      <c r="G46" s="47">
        <v>6</v>
      </c>
    </row>
    <row r="47" spans="1:7">
      <c r="A47" s="5" t="s">
        <v>2258</v>
      </c>
      <c r="B47" s="49" t="s">
        <v>249</v>
      </c>
      <c r="C47" s="49" t="s">
        <v>33</v>
      </c>
      <c r="D47" s="196" t="s">
        <v>525</v>
      </c>
      <c r="E47" s="34" t="s">
        <v>2087</v>
      </c>
      <c r="F47" s="43"/>
      <c r="G47" s="47">
        <v>58</v>
      </c>
    </row>
    <row r="48" spans="1:7">
      <c r="A48" s="5" t="s">
        <v>2258</v>
      </c>
      <c r="B48" s="49" t="s">
        <v>249</v>
      </c>
      <c r="C48" s="49" t="s">
        <v>33</v>
      </c>
      <c r="D48" s="196" t="s">
        <v>499</v>
      </c>
      <c r="E48" s="34" t="s">
        <v>2087</v>
      </c>
      <c r="F48" s="43"/>
      <c r="G48" s="47">
        <v>1</v>
      </c>
    </row>
    <row r="49" spans="1:7">
      <c r="A49" s="5" t="s">
        <v>2258</v>
      </c>
      <c r="B49" s="49" t="s">
        <v>249</v>
      </c>
      <c r="C49" s="49" t="s">
        <v>33</v>
      </c>
      <c r="D49" s="196" t="s">
        <v>2166</v>
      </c>
      <c r="E49" s="34" t="s">
        <v>2087</v>
      </c>
      <c r="F49" s="43"/>
      <c r="G49" s="47">
        <v>1</v>
      </c>
    </row>
    <row r="50" spans="1:7">
      <c r="A50" s="5" t="s">
        <v>2258</v>
      </c>
      <c r="B50" s="49" t="s">
        <v>249</v>
      </c>
      <c r="C50" s="196" t="s">
        <v>94</v>
      </c>
      <c r="D50" s="196" t="s">
        <v>2169</v>
      </c>
      <c r="E50" s="34" t="s">
        <v>2087</v>
      </c>
      <c r="F50" s="43"/>
      <c r="G50" s="47">
        <v>41</v>
      </c>
    </row>
    <row r="51" spans="1:7">
      <c r="A51" s="5" t="s">
        <v>2258</v>
      </c>
      <c r="B51" s="49" t="s">
        <v>249</v>
      </c>
      <c r="C51" s="196" t="s">
        <v>94</v>
      </c>
      <c r="D51" s="196" t="s">
        <v>2094</v>
      </c>
      <c r="E51" s="34">
        <v>35</v>
      </c>
      <c r="F51" s="43"/>
      <c r="G51" s="47">
        <v>35</v>
      </c>
    </row>
    <row r="52" spans="1:7">
      <c r="A52" s="5" t="s">
        <v>2258</v>
      </c>
      <c r="B52" s="49" t="s">
        <v>249</v>
      </c>
      <c r="C52" s="196" t="s">
        <v>94</v>
      </c>
      <c r="D52" s="196" t="s">
        <v>2173</v>
      </c>
      <c r="E52" s="34" t="s">
        <v>2121</v>
      </c>
      <c r="F52" s="43"/>
      <c r="G52" s="47">
        <v>3</v>
      </c>
    </row>
    <row r="53" spans="1:7">
      <c r="A53" s="5" t="s">
        <v>2258</v>
      </c>
      <c r="B53" s="49" t="s">
        <v>249</v>
      </c>
      <c r="C53" s="196" t="s">
        <v>94</v>
      </c>
      <c r="D53" s="196" t="s">
        <v>2174</v>
      </c>
      <c r="E53" s="34" t="s">
        <v>2121</v>
      </c>
      <c r="F53" s="43"/>
      <c r="G53" s="47">
        <v>55</v>
      </c>
    </row>
    <row r="54" spans="1:7">
      <c r="A54" s="5" t="s">
        <v>2258</v>
      </c>
      <c r="B54" s="49" t="s">
        <v>249</v>
      </c>
      <c r="C54" s="196" t="s">
        <v>94</v>
      </c>
      <c r="D54" s="196" t="s">
        <v>861</v>
      </c>
      <c r="E54" s="34" t="s">
        <v>2121</v>
      </c>
      <c r="F54" s="43"/>
      <c r="G54" s="47">
        <v>90</v>
      </c>
    </row>
    <row r="55" spans="1:7">
      <c r="A55" s="5" t="s">
        <v>2258</v>
      </c>
      <c r="B55" s="198" t="s">
        <v>371</v>
      </c>
      <c r="C55" s="49" t="s">
        <v>191</v>
      </c>
      <c r="D55" s="196" t="s">
        <v>2180</v>
      </c>
      <c r="E55" s="34" t="s">
        <v>2087</v>
      </c>
      <c r="F55" s="43"/>
      <c r="G55" s="47">
        <v>3</v>
      </c>
    </row>
    <row r="56" spans="1:7">
      <c r="A56" s="5" t="s">
        <v>2258</v>
      </c>
      <c r="B56" s="198" t="s">
        <v>371</v>
      </c>
      <c r="C56" s="49" t="s">
        <v>191</v>
      </c>
      <c r="D56" s="196" t="s">
        <v>2180</v>
      </c>
      <c r="E56" s="34" t="s">
        <v>2087</v>
      </c>
      <c r="F56" s="43"/>
      <c r="G56" s="47">
        <v>1</v>
      </c>
    </row>
    <row r="57" spans="1:7">
      <c r="A57" s="5" t="s">
        <v>2258</v>
      </c>
      <c r="B57" s="198" t="s">
        <v>371</v>
      </c>
      <c r="C57" s="49" t="s">
        <v>84</v>
      </c>
      <c r="D57" s="196" t="s">
        <v>2182</v>
      </c>
      <c r="E57" s="34" t="s">
        <v>2121</v>
      </c>
      <c r="F57" s="43"/>
      <c r="G57" s="47">
        <v>1</v>
      </c>
    </row>
    <row r="58" spans="1:7">
      <c r="A58" s="5" t="s">
        <v>2258</v>
      </c>
      <c r="B58" s="198" t="s">
        <v>371</v>
      </c>
      <c r="C58" s="49" t="s">
        <v>84</v>
      </c>
      <c r="D58" s="196" t="s">
        <v>2183</v>
      </c>
      <c r="E58" s="34" t="s">
        <v>2087</v>
      </c>
      <c r="F58" s="43"/>
      <c r="G58" s="47">
        <v>1</v>
      </c>
    </row>
    <row r="59" spans="1:7">
      <c r="A59" s="5" t="s">
        <v>2258</v>
      </c>
      <c r="B59" s="198" t="s">
        <v>371</v>
      </c>
      <c r="C59" s="49" t="s">
        <v>84</v>
      </c>
      <c r="D59" s="196" t="s">
        <v>2184</v>
      </c>
      <c r="E59" s="34" t="s">
        <v>2121</v>
      </c>
      <c r="F59" s="43"/>
      <c r="G59" s="47">
        <v>1</v>
      </c>
    </row>
    <row r="60" spans="1:7">
      <c r="A60" s="5" t="s">
        <v>2258</v>
      </c>
      <c r="B60" s="198" t="s">
        <v>371</v>
      </c>
      <c r="C60" s="49" t="s">
        <v>84</v>
      </c>
      <c r="D60" s="196" t="s">
        <v>2185</v>
      </c>
      <c r="E60" s="34" t="s">
        <v>2087</v>
      </c>
      <c r="F60" s="43"/>
      <c r="G60" s="47">
        <v>1</v>
      </c>
    </row>
    <row r="61" spans="1:7">
      <c r="A61" s="5" t="s">
        <v>2258</v>
      </c>
      <c r="B61" s="49" t="s">
        <v>251</v>
      </c>
      <c r="C61" s="49" t="s">
        <v>138</v>
      </c>
      <c r="D61" s="196" t="s">
        <v>2191</v>
      </c>
      <c r="E61" s="34" t="s">
        <v>2087</v>
      </c>
      <c r="F61" s="43"/>
      <c r="G61" s="47">
        <v>1</v>
      </c>
    </row>
    <row r="62" spans="1:7">
      <c r="A62" s="5" t="s">
        <v>2258</v>
      </c>
      <c r="B62" s="49" t="s">
        <v>251</v>
      </c>
      <c r="C62" s="49" t="s">
        <v>3</v>
      </c>
      <c r="D62" s="196" t="s">
        <v>137</v>
      </c>
      <c r="E62" s="34" t="s">
        <v>2087</v>
      </c>
      <c r="F62" s="43"/>
      <c r="G62" s="47">
        <v>1</v>
      </c>
    </row>
    <row r="63" spans="1:7">
      <c r="A63" s="5" t="s">
        <v>2258</v>
      </c>
      <c r="B63" s="49" t="s">
        <v>251</v>
      </c>
      <c r="C63" s="49" t="s">
        <v>45</v>
      </c>
      <c r="D63" s="196" t="s">
        <v>2195</v>
      </c>
      <c r="E63" s="34" t="s">
        <v>2087</v>
      </c>
      <c r="F63" s="43"/>
      <c r="G63" s="47">
        <v>1</v>
      </c>
    </row>
    <row r="64" spans="1:7">
      <c r="A64" s="5" t="s">
        <v>2258</v>
      </c>
      <c r="B64" s="49" t="s">
        <v>251</v>
      </c>
      <c r="C64" s="49" t="s">
        <v>45</v>
      </c>
      <c r="D64" s="196" t="s">
        <v>2197</v>
      </c>
      <c r="E64" s="34" t="s">
        <v>2087</v>
      </c>
      <c r="F64" s="43"/>
      <c r="G64" s="47">
        <v>1</v>
      </c>
    </row>
    <row r="65" spans="1:7">
      <c r="A65" s="6" t="s">
        <v>2220</v>
      </c>
      <c r="B65" s="198" t="s">
        <v>249</v>
      </c>
      <c r="C65" s="198" t="s">
        <v>110</v>
      </c>
      <c r="D65" s="197" t="s">
        <v>2229</v>
      </c>
      <c r="E65" s="34"/>
      <c r="F65" s="199">
        <v>3</v>
      </c>
      <c r="G65" s="43">
        <v>3</v>
      </c>
    </row>
    <row r="66" spans="1:7">
      <c r="A66" s="6" t="s">
        <v>2220</v>
      </c>
      <c r="B66" s="198" t="s">
        <v>249</v>
      </c>
      <c r="C66" s="198" t="s">
        <v>110</v>
      </c>
      <c r="D66" s="197" t="s">
        <v>2230</v>
      </c>
      <c r="E66" s="34"/>
      <c r="F66" s="44">
        <v>4</v>
      </c>
      <c r="G66" s="43">
        <v>1</v>
      </c>
    </row>
    <row r="67" spans="1:7">
      <c r="A67" s="6" t="s">
        <v>2220</v>
      </c>
      <c r="B67" s="198" t="s">
        <v>249</v>
      </c>
      <c r="C67" s="198" t="s">
        <v>110</v>
      </c>
      <c r="D67" s="197" t="s">
        <v>2231</v>
      </c>
      <c r="E67" s="34"/>
      <c r="F67" s="44">
        <v>7</v>
      </c>
      <c r="G67" s="43">
        <v>1</v>
      </c>
    </row>
    <row r="68" spans="1:7">
      <c r="A68" s="6" t="s">
        <v>2220</v>
      </c>
      <c r="B68" s="198" t="s">
        <v>249</v>
      </c>
      <c r="C68" s="198" t="s">
        <v>33</v>
      </c>
      <c r="D68" s="197" t="s">
        <v>499</v>
      </c>
      <c r="E68" s="34"/>
      <c r="F68" s="44">
        <v>58</v>
      </c>
      <c r="G68" s="43">
        <v>144</v>
      </c>
    </row>
    <row r="69" spans="1:7">
      <c r="A69" s="6" t="s">
        <v>2220</v>
      </c>
      <c r="B69" s="198" t="s">
        <v>249</v>
      </c>
      <c r="C69" s="198" t="s">
        <v>33</v>
      </c>
      <c r="D69" s="197" t="s">
        <v>2233</v>
      </c>
      <c r="E69" s="34"/>
      <c r="F69" s="44">
        <v>4</v>
      </c>
      <c r="G69" s="43">
        <v>28</v>
      </c>
    </row>
    <row r="70" spans="1:7">
      <c r="A70" s="6" t="s">
        <v>2220</v>
      </c>
      <c r="B70" s="198" t="s">
        <v>249</v>
      </c>
      <c r="C70" s="198" t="s">
        <v>33</v>
      </c>
      <c r="D70" s="197" t="s">
        <v>194</v>
      </c>
      <c r="E70" s="34"/>
      <c r="F70" s="44">
        <v>30</v>
      </c>
      <c r="G70" s="43">
        <v>78</v>
      </c>
    </row>
    <row r="71" spans="1:7">
      <c r="A71" s="6" t="s">
        <v>2220</v>
      </c>
      <c r="B71" s="198" t="s">
        <v>249</v>
      </c>
      <c r="C71" s="198" t="s">
        <v>33</v>
      </c>
      <c r="D71" s="197" t="s">
        <v>2234</v>
      </c>
      <c r="E71" s="34"/>
      <c r="F71" s="44">
        <v>10</v>
      </c>
      <c r="G71" s="43">
        <v>15</v>
      </c>
    </row>
    <row r="72" spans="1:7">
      <c r="A72" s="6" t="s">
        <v>2220</v>
      </c>
      <c r="B72" s="198" t="s">
        <v>249</v>
      </c>
      <c r="C72" s="198" t="s">
        <v>33</v>
      </c>
      <c r="D72" s="197" t="s">
        <v>2235</v>
      </c>
      <c r="E72" s="34"/>
      <c r="F72" s="44">
        <v>4</v>
      </c>
      <c r="G72" s="43">
        <v>11</v>
      </c>
    </row>
    <row r="73" spans="1:7">
      <c r="A73" s="6" t="s">
        <v>2220</v>
      </c>
      <c r="B73" s="198" t="s">
        <v>249</v>
      </c>
      <c r="C73" s="198" t="s">
        <v>33</v>
      </c>
      <c r="D73" s="197" t="s">
        <v>506</v>
      </c>
      <c r="E73" s="34"/>
      <c r="F73" s="44">
        <v>8</v>
      </c>
      <c r="G73" s="43">
        <v>23</v>
      </c>
    </row>
    <row r="74" spans="1:7">
      <c r="A74" s="6" t="s">
        <v>2220</v>
      </c>
      <c r="B74" s="198" t="s">
        <v>249</v>
      </c>
      <c r="C74" s="198" t="s">
        <v>33</v>
      </c>
      <c r="D74" s="197" t="s">
        <v>505</v>
      </c>
      <c r="E74" s="34"/>
      <c r="F74" s="44">
        <v>4</v>
      </c>
      <c r="G74" s="43">
        <v>4</v>
      </c>
    </row>
    <row r="75" spans="1:7">
      <c r="A75" s="6" t="s">
        <v>2220</v>
      </c>
      <c r="B75" s="198" t="s">
        <v>249</v>
      </c>
      <c r="C75" s="198" t="s">
        <v>33</v>
      </c>
      <c r="D75" s="197" t="s">
        <v>2236</v>
      </c>
      <c r="E75" s="34"/>
      <c r="F75" s="44">
        <v>17</v>
      </c>
      <c r="G75" s="43">
        <v>91</v>
      </c>
    </row>
    <row r="76" spans="1:7">
      <c r="A76" s="6" t="s">
        <v>2220</v>
      </c>
      <c r="B76" s="198" t="s">
        <v>249</v>
      </c>
      <c r="C76" s="198" t="s">
        <v>33</v>
      </c>
      <c r="D76" s="197" t="s">
        <v>483</v>
      </c>
      <c r="E76" s="34"/>
      <c r="F76" s="44">
        <v>10</v>
      </c>
      <c r="G76" s="43">
        <v>7</v>
      </c>
    </row>
    <row r="77" spans="1:7">
      <c r="A77" s="6" t="s">
        <v>2220</v>
      </c>
      <c r="B77" s="198" t="s">
        <v>249</v>
      </c>
      <c r="C77" s="48" t="s">
        <v>228</v>
      </c>
      <c r="D77" s="48" t="s">
        <v>226</v>
      </c>
      <c r="E77" s="34"/>
      <c r="F77" s="44">
        <v>42</v>
      </c>
      <c r="G77" s="43">
        <v>138</v>
      </c>
    </row>
    <row r="78" spans="1:7">
      <c r="A78" s="6" t="s">
        <v>2220</v>
      </c>
      <c r="B78" s="198" t="s">
        <v>249</v>
      </c>
      <c r="C78" s="48" t="s">
        <v>205</v>
      </c>
      <c r="D78" s="197" t="s">
        <v>2238</v>
      </c>
      <c r="E78" s="34"/>
      <c r="F78" s="44">
        <v>0</v>
      </c>
      <c r="G78" s="44">
        <v>6</v>
      </c>
    </row>
    <row r="79" spans="1:7">
      <c r="A79" s="6" t="s">
        <v>2220</v>
      </c>
      <c r="B79" s="198" t="s">
        <v>249</v>
      </c>
      <c r="C79" s="48" t="s">
        <v>205</v>
      </c>
      <c r="D79" s="197" t="s">
        <v>3</v>
      </c>
      <c r="E79" s="34"/>
      <c r="F79" s="44">
        <v>6</v>
      </c>
      <c r="G79" s="44">
        <v>10</v>
      </c>
    </row>
    <row r="80" spans="1:7">
      <c r="A80" s="6" t="s">
        <v>2220</v>
      </c>
      <c r="B80" s="198" t="s">
        <v>249</v>
      </c>
      <c r="C80" s="48" t="s">
        <v>205</v>
      </c>
      <c r="D80" s="197" t="s">
        <v>139</v>
      </c>
      <c r="E80" s="34"/>
      <c r="F80" s="44">
        <v>3</v>
      </c>
      <c r="G80" s="44">
        <v>11</v>
      </c>
    </row>
    <row r="81" spans="1:7">
      <c r="A81" s="6" t="s">
        <v>2220</v>
      </c>
      <c r="B81" s="198" t="s">
        <v>249</v>
      </c>
      <c r="C81" s="48" t="s">
        <v>205</v>
      </c>
      <c r="D81" s="197" t="s">
        <v>2239</v>
      </c>
      <c r="E81" s="34"/>
      <c r="F81" s="44">
        <v>2</v>
      </c>
      <c r="G81" s="44">
        <v>8</v>
      </c>
    </row>
    <row r="82" spans="1:7">
      <c r="A82" s="6" t="s">
        <v>2220</v>
      </c>
      <c r="B82" s="198" t="s">
        <v>249</v>
      </c>
      <c r="C82" s="48" t="s">
        <v>205</v>
      </c>
      <c r="D82" s="197" t="s">
        <v>2240</v>
      </c>
      <c r="E82" s="34"/>
      <c r="F82" s="44">
        <v>0</v>
      </c>
      <c r="G82" s="44">
        <v>3</v>
      </c>
    </row>
    <row r="83" spans="1:7">
      <c r="A83" s="6" t="s">
        <v>2220</v>
      </c>
      <c r="B83" s="198" t="s">
        <v>249</v>
      </c>
      <c r="C83" s="48" t="s">
        <v>205</v>
      </c>
      <c r="D83" s="197" t="s">
        <v>2241</v>
      </c>
      <c r="E83" s="34"/>
      <c r="F83" s="44">
        <v>0</v>
      </c>
      <c r="G83" s="44">
        <v>2</v>
      </c>
    </row>
    <row r="84" spans="1:7">
      <c r="A84" s="6" t="s">
        <v>2220</v>
      </c>
      <c r="B84" s="198" t="s">
        <v>249</v>
      </c>
      <c r="C84" s="48" t="s">
        <v>205</v>
      </c>
      <c r="D84" s="197" t="s">
        <v>227</v>
      </c>
      <c r="E84" s="34"/>
      <c r="F84" s="44">
        <v>4</v>
      </c>
      <c r="G84" s="44">
        <v>11</v>
      </c>
    </row>
    <row r="85" spans="1:7">
      <c r="A85" s="6" t="s">
        <v>2220</v>
      </c>
      <c r="B85" s="198" t="s">
        <v>249</v>
      </c>
      <c r="C85" s="48" t="s">
        <v>205</v>
      </c>
      <c r="D85" s="197" t="s">
        <v>2242</v>
      </c>
      <c r="E85" s="34"/>
      <c r="F85" s="44">
        <v>1</v>
      </c>
      <c r="G85" s="44">
        <v>4</v>
      </c>
    </row>
    <row r="86" spans="1:7">
      <c r="A86" s="6" t="s">
        <v>2220</v>
      </c>
      <c r="B86" s="198" t="s">
        <v>249</v>
      </c>
      <c r="C86" s="48" t="s">
        <v>205</v>
      </c>
      <c r="D86" s="197" t="s">
        <v>2243</v>
      </c>
      <c r="E86" s="34"/>
      <c r="F86" s="44">
        <v>4</v>
      </c>
      <c r="G86" s="44">
        <v>8</v>
      </c>
    </row>
    <row r="87" spans="1:7">
      <c r="A87" s="6" t="s">
        <v>2220</v>
      </c>
      <c r="B87" s="198" t="s">
        <v>249</v>
      </c>
      <c r="C87" s="48" t="s">
        <v>205</v>
      </c>
      <c r="D87" s="197" t="s">
        <v>2244</v>
      </c>
      <c r="E87" s="34"/>
      <c r="F87" s="44">
        <v>3</v>
      </c>
      <c r="G87" s="44">
        <v>9</v>
      </c>
    </row>
    <row r="88" spans="1:7">
      <c r="A88" s="6" t="s">
        <v>2220</v>
      </c>
      <c r="B88" s="198" t="s">
        <v>249</v>
      </c>
      <c r="C88" s="48" t="s">
        <v>205</v>
      </c>
      <c r="D88" s="197" t="s">
        <v>7</v>
      </c>
      <c r="E88" s="34"/>
      <c r="F88" s="44">
        <v>3</v>
      </c>
      <c r="G88" s="44">
        <v>44</v>
      </c>
    </row>
    <row r="89" spans="1:7">
      <c r="A89" s="6" t="s">
        <v>2220</v>
      </c>
      <c r="B89" s="198" t="s">
        <v>249</v>
      </c>
      <c r="C89" s="48" t="s">
        <v>205</v>
      </c>
      <c r="D89" s="197" t="s">
        <v>2245</v>
      </c>
      <c r="E89" s="34"/>
      <c r="F89" s="44">
        <v>1</v>
      </c>
      <c r="G89" s="44">
        <v>4</v>
      </c>
    </row>
    <row r="90" spans="1:7">
      <c r="A90" s="6" t="s">
        <v>2220</v>
      </c>
      <c r="B90" s="198" t="s">
        <v>249</v>
      </c>
      <c r="C90" s="48" t="s">
        <v>205</v>
      </c>
      <c r="D90" s="197" t="s">
        <v>2246</v>
      </c>
      <c r="E90" s="34"/>
      <c r="F90" s="44">
        <v>3</v>
      </c>
      <c r="G90" s="44">
        <v>5</v>
      </c>
    </row>
    <row r="91" spans="1:7">
      <c r="A91" s="6" t="s">
        <v>2220</v>
      </c>
      <c r="B91" s="198" t="s">
        <v>249</v>
      </c>
      <c r="C91" s="48" t="s">
        <v>205</v>
      </c>
      <c r="D91" s="197" t="s">
        <v>2247</v>
      </c>
      <c r="E91" s="34"/>
      <c r="F91" s="44">
        <v>20</v>
      </c>
      <c r="G91" s="44">
        <v>60</v>
      </c>
    </row>
    <row r="92" spans="1:7">
      <c r="A92" s="6" t="s">
        <v>2220</v>
      </c>
      <c r="B92" s="48" t="s">
        <v>371</v>
      </c>
      <c r="C92" s="48" t="s">
        <v>382</v>
      </c>
      <c r="D92" s="197" t="s">
        <v>2250</v>
      </c>
      <c r="E92" s="34"/>
      <c r="F92" s="44">
        <v>39</v>
      </c>
      <c r="G92" s="44">
        <v>8</v>
      </c>
    </row>
    <row r="93" spans="1:7">
      <c r="A93" s="6" t="s">
        <v>2220</v>
      </c>
      <c r="B93" s="48" t="s">
        <v>371</v>
      </c>
      <c r="C93" s="48" t="s">
        <v>382</v>
      </c>
      <c r="D93" s="197" t="s">
        <v>2251</v>
      </c>
      <c r="E93" s="34"/>
      <c r="F93" s="44">
        <v>34</v>
      </c>
      <c r="G93" s="44">
        <v>7</v>
      </c>
    </row>
    <row r="94" spans="1:7">
      <c r="A94" s="6" t="s">
        <v>2220</v>
      </c>
      <c r="B94" s="48" t="s">
        <v>371</v>
      </c>
      <c r="C94" s="48" t="s">
        <v>382</v>
      </c>
      <c r="D94" s="197" t="s">
        <v>2252</v>
      </c>
      <c r="E94" s="34"/>
      <c r="F94" s="44">
        <v>38</v>
      </c>
      <c r="G94" s="44">
        <v>0</v>
      </c>
    </row>
    <row r="95" spans="1:7">
      <c r="A95" s="6" t="s">
        <v>2220</v>
      </c>
      <c r="B95" s="48" t="s">
        <v>371</v>
      </c>
      <c r="C95" s="48" t="s">
        <v>382</v>
      </c>
      <c r="D95" s="197" t="s">
        <v>2253</v>
      </c>
      <c r="E95" s="34"/>
      <c r="F95" s="44">
        <v>488</v>
      </c>
      <c r="G95" s="44">
        <v>229</v>
      </c>
    </row>
    <row r="96" spans="1:7">
      <c r="A96" s="6" t="s">
        <v>2200</v>
      </c>
      <c r="B96" s="48" t="s">
        <v>249</v>
      </c>
      <c r="C96" s="48"/>
      <c r="D96" s="197"/>
      <c r="E96" s="204"/>
      <c r="F96" s="310"/>
      <c r="G96" s="309">
        <v>50</v>
      </c>
    </row>
    <row r="97" spans="1:7">
      <c r="A97" s="6" t="s">
        <v>2200</v>
      </c>
      <c r="B97" s="48" t="s">
        <v>371</v>
      </c>
      <c r="C97" s="48"/>
      <c r="D97" s="197"/>
      <c r="E97" s="204"/>
      <c r="F97" s="310"/>
      <c r="G97" s="309">
        <v>20</v>
      </c>
    </row>
    <row r="98" spans="1:7">
      <c r="A98" s="6" t="s">
        <v>2200</v>
      </c>
      <c r="B98" s="48" t="s">
        <v>251</v>
      </c>
      <c r="C98" s="48"/>
      <c r="D98" s="197"/>
      <c r="E98" s="204"/>
      <c r="F98" s="310"/>
      <c r="G98" s="309">
        <v>45</v>
      </c>
    </row>
    <row r="99" spans="1:7">
      <c r="A99" s="6" t="s">
        <v>2276</v>
      </c>
      <c r="B99" s="48" t="s">
        <v>249</v>
      </c>
      <c r="C99" s="48"/>
      <c r="D99" s="197"/>
      <c r="E99" s="204"/>
      <c r="F99" s="310"/>
      <c r="G99" s="309">
        <v>44</v>
      </c>
    </row>
    <row r="100" spans="1:7">
      <c r="A100" s="6" t="s">
        <v>2276</v>
      </c>
      <c r="B100" s="48" t="s">
        <v>243</v>
      </c>
      <c r="C100" s="48"/>
      <c r="D100" s="197"/>
      <c r="E100" s="204"/>
      <c r="F100" s="311"/>
      <c r="G100" s="312">
        <v>20</v>
      </c>
    </row>
    <row r="101" spans="1:7">
      <c r="A101" s="6"/>
      <c r="B101" s="48"/>
      <c r="C101" s="48"/>
      <c r="D101" s="197"/>
      <c r="E101" s="204" t="s">
        <v>16</v>
      </c>
      <c r="F101" s="69">
        <f>SUM(F65:F100)</f>
        <v>850</v>
      </c>
      <c r="G101" s="69">
        <f>SUM(G2:G100)</f>
        <v>1932</v>
      </c>
    </row>
    <row r="102" spans="1:7" customFormat="1">
      <c r="A102" s="5"/>
      <c r="B102" s="195"/>
      <c r="C102" s="195"/>
      <c r="D102" s="195"/>
      <c r="E102" s="194"/>
      <c r="F102" s="193"/>
      <c r="G102" s="193"/>
    </row>
  </sheetData>
  <autoFilter ref="B1:G95"/>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6"/>
  <sheetViews>
    <sheetView topLeftCell="B1" workbookViewId="0">
      <selection activeCell="L19" sqref="L19"/>
    </sheetView>
  </sheetViews>
  <sheetFormatPr defaultColWidth="8.85546875" defaultRowHeight="15"/>
  <cols>
    <col min="1" max="1" width="3.42578125" customWidth="1"/>
    <col min="2" max="2" width="20.28515625" customWidth="1"/>
    <col min="3" max="3" width="12.85546875" style="2" customWidth="1"/>
    <col min="4" max="4" width="15.42578125" style="2" customWidth="1"/>
    <col min="5" max="5" width="10.85546875" hidden="1" customWidth="1"/>
    <col min="6" max="6" width="11" style="2" hidden="1" customWidth="1"/>
    <col min="7" max="7" width="15.7109375" customWidth="1"/>
    <col min="8" max="8" width="10.28515625" style="2" customWidth="1"/>
    <col min="9" max="9" width="14" style="2" customWidth="1"/>
    <col min="10" max="10" width="18.28515625" customWidth="1"/>
    <col min="11" max="11" width="18.28515625" style="2" hidden="1" customWidth="1"/>
    <col min="12" max="12" width="15.85546875" style="2" customWidth="1"/>
    <col min="13" max="14" width="15.42578125" customWidth="1"/>
  </cols>
  <sheetData>
    <row r="2" spans="2:14" s="79" customFormat="1" ht="30">
      <c r="B2" s="259" t="s">
        <v>2382</v>
      </c>
      <c r="C2" s="259" t="s">
        <v>2387</v>
      </c>
      <c r="D2" s="259" t="s">
        <v>2389</v>
      </c>
      <c r="E2" s="260" t="s">
        <v>2384</v>
      </c>
      <c r="F2" s="260" t="s">
        <v>2383</v>
      </c>
      <c r="G2" s="261" t="s">
        <v>2386</v>
      </c>
      <c r="H2" s="261" t="s">
        <v>2385</v>
      </c>
      <c r="I2" s="261" t="s">
        <v>2388</v>
      </c>
      <c r="J2" s="260" t="s">
        <v>6500</v>
      </c>
      <c r="K2" s="442" t="s">
        <v>6502</v>
      </c>
      <c r="L2" s="262" t="s">
        <v>6441</v>
      </c>
      <c r="M2" s="262" t="s">
        <v>2390</v>
      </c>
      <c r="N2" s="261" t="s">
        <v>6442</v>
      </c>
    </row>
    <row r="3" spans="2:14">
      <c r="B3" s="247" t="s">
        <v>17</v>
      </c>
      <c r="C3" s="263">
        <f>SUMIF('shelter impact summary'!A:A,Table3[[#This Row],[Divison]],'shelter impact summary'!M:M)</f>
        <v>77373.424734202083</v>
      </c>
      <c r="D3" s="263">
        <f>SUMIF('shelter impact summary'!A:A,Table3[[#This Row],[Divison]],'shelter impact summary'!E:E)</f>
        <v>354759</v>
      </c>
      <c r="E3" s="211" t="e">
        <f>SUMIF('shelter impact summary'!A:A,Table3[[#This Row],[Divison]],'shelter impact summary'!#REF!)</f>
        <v>#REF!</v>
      </c>
      <c r="F3" s="211" t="e">
        <f>SUMIF('shelter impact summary'!A:A,Table3[[#This Row],[Divison]],'shelter impact summary'!#REF!)</f>
        <v>#REF!</v>
      </c>
      <c r="G3" s="253">
        <f>SUMIF('Housing Damage Assessment'!C:C,Table3[[#This Row],[Divison]],'Housing Damage Assessment'!G:G)</f>
        <v>1627</v>
      </c>
      <c r="H3" s="255">
        <f>SUMIF('Housing Damage Assessment'!C:C,Table3[[#This Row],[Divison]],'Housing Damage Assessment'!H:H)</f>
        <v>2162</v>
      </c>
      <c r="I3" s="255">
        <f>SUM(Table3[[#This Row],[Total TD]]+Table3[[#This Row],[Total PD]])</f>
        <v>3789</v>
      </c>
      <c r="J3" s="251">
        <v>0.22</v>
      </c>
      <c r="K3" s="443">
        <v>0.41</v>
      </c>
      <c r="L3" s="257">
        <f>Table3[[#This Row],[Total TD]]*Table3[[#This Row],[% People under poverty line*]]</f>
        <v>357.94</v>
      </c>
      <c r="M3" s="257">
        <f>Table3[[#This Row],[Total PD]]*Table3[[#This Row],[% People under poverty line*]]</f>
        <v>475.64</v>
      </c>
      <c r="N3" s="345">
        <f>Table3[[#This Row],[No. TD HH under pov line]]+Table3[[#This Row],[No. PD HH under pov line]]</f>
        <v>833.57999999999993</v>
      </c>
    </row>
    <row r="4" spans="2:14">
      <c r="B4" s="247" t="s">
        <v>18</v>
      </c>
      <c r="C4" s="263">
        <f>SUMIF('shelter impact summary'!A:A,Table3[[#This Row],[Divison]],'shelter impact summary'!M:M)</f>
        <v>8126.7706706845674</v>
      </c>
      <c r="D4" s="263">
        <f>SUMIF('shelter impact summary'!A:A,Table3[[#This Row],[Divison]],'shelter impact summary'!E:E)</f>
        <v>38419</v>
      </c>
      <c r="E4" s="211" t="e">
        <f>SUMIF('shelter impact summary'!A:A,Table3[[#This Row],[Divison]],'shelter impact summary'!#REF!)</f>
        <v>#REF!</v>
      </c>
      <c r="F4" s="211" t="e">
        <f>SUMIF('shelter impact summary'!A:A,Table3[[#This Row],[Divison]],'shelter impact summary'!#REF!)</f>
        <v>#REF!</v>
      </c>
      <c r="G4" s="253">
        <f>SUMIF('Housing Damage Assessment'!C:C,Table3[[#This Row],[Divison]],'Housing Damage Assessment'!G:G)</f>
        <v>1787</v>
      </c>
      <c r="H4" s="255">
        <f>SUMIF('Housing Damage Assessment'!C:C,Table3[[#This Row],[Divison]],'Housing Damage Assessment'!H:H)</f>
        <v>792</v>
      </c>
      <c r="I4" s="255">
        <f>SUM(Table3[[#This Row],[Total TD]]+Table3[[#This Row],[Total PD]])</f>
        <v>2579</v>
      </c>
      <c r="J4" s="251">
        <v>0.41</v>
      </c>
      <c r="K4" s="443">
        <v>0.04</v>
      </c>
      <c r="L4" s="257">
        <f>Table3[[#This Row],[Total TD]]*Table3[[#This Row],[% People under poverty line*]]</f>
        <v>732.67</v>
      </c>
      <c r="M4" s="257">
        <f>Table3[[#This Row],[Total PD]]*Table3[[#This Row],[% People under poverty line*]]</f>
        <v>324.71999999999997</v>
      </c>
      <c r="N4" s="345">
        <f>Table3[[#This Row],[No. TD HH under pov line]]+Table3[[#This Row],[No. PD HH under pov line]]</f>
        <v>1057.3899999999999</v>
      </c>
    </row>
    <row r="5" spans="2:14">
      <c r="B5" s="247" t="s">
        <v>19</v>
      </c>
      <c r="C5" s="263">
        <f>SUMIF('shelter impact summary'!A:A,Table3[[#This Row],[Divison]],'shelter impact summary'!M:M)</f>
        <v>30058.317922446928</v>
      </c>
      <c r="D5" s="263">
        <f>SUMIF('shelter impact summary'!A:A,Table3[[#This Row],[Divison]],'shelter impact summary'!E:E)</f>
        <v>142860</v>
      </c>
      <c r="E5" s="211" t="e">
        <f>SUMIF('shelter impact summary'!A:A,Table3[[#This Row],[Divison]],'shelter impact summary'!#REF!)</f>
        <v>#REF!</v>
      </c>
      <c r="F5" s="211" t="e">
        <f>SUMIF('shelter impact summary'!A:A,Table3[[#This Row],[Divison]],'shelter impact summary'!#REF!)</f>
        <v>#REF!</v>
      </c>
      <c r="G5" s="253">
        <f>SUMIF('Housing Damage Assessment'!C:C,Table3[[#This Row],[Divison]],'Housing Damage Assessment'!G:G)</f>
        <v>1230</v>
      </c>
      <c r="H5" s="255">
        <f>SUMIF('Housing Damage Assessment'!C:C,Table3[[#This Row],[Divison]],'Housing Damage Assessment'!H:H)</f>
        <v>2706</v>
      </c>
      <c r="I5" s="255">
        <f>SUM(Table3[[#This Row],[Total TD]]+Table3[[#This Row],[Total PD]])</f>
        <v>3936</v>
      </c>
      <c r="J5" s="251">
        <v>0.48</v>
      </c>
      <c r="K5" s="443">
        <v>0.16</v>
      </c>
      <c r="L5" s="257">
        <f>Table3[[#This Row],[Total TD]]*Table3[[#This Row],[% People under poverty line*]]</f>
        <v>590.4</v>
      </c>
      <c r="M5" s="257">
        <f>Table3[[#This Row],[Total PD]]*Table3[[#This Row],[% People under poverty line*]]</f>
        <v>1298.8799999999999</v>
      </c>
      <c r="N5" s="345">
        <f>Table3[[#This Row],[No. TD HH under pov line]]+Table3[[#This Row],[No. PD HH under pov line]]</f>
        <v>1889.2799999999997</v>
      </c>
    </row>
    <row r="6" spans="2:14">
      <c r="B6" s="248" t="s">
        <v>20</v>
      </c>
      <c r="C6" s="263">
        <f>SUMIF('shelter impact summary'!A:A,Table3[[#This Row],[Divison]],'shelter impact summary'!M:M)</f>
        <v>70864.785409156058</v>
      </c>
      <c r="D6" s="264">
        <f>SUMIF('shelter impact summary'!A:A,Table3[[#This Row],[Divison]],'shelter impact summary'!E:E)</f>
        <v>330959</v>
      </c>
      <c r="E6" s="249" t="e">
        <f>SUMIF('shelter impact summary'!A:A,Table3[[#This Row],[Divison]],'shelter impact summary'!#REF!)</f>
        <v>#REF!</v>
      </c>
      <c r="F6" s="249" t="e">
        <f>SUMIF('shelter impact summary'!A:A,Table3[[#This Row],[Divison]],'shelter impact summary'!#REF!)</f>
        <v>#REF!</v>
      </c>
      <c r="G6" s="253">
        <f>SUMIF('Housing Damage Assessment'!C:C,Table3[[#This Row],[Divison]],'Housing Damage Assessment'!G:G)</f>
        <v>6902</v>
      </c>
      <c r="H6" s="256">
        <f>SUMIF('Housing Damage Assessment'!C:C,Table3[[#This Row],[Divison]],'Housing Damage Assessment'!H:H)</f>
        <v>14005</v>
      </c>
      <c r="I6" s="255">
        <f>SUM(Table3[[#This Row],[Total TD]]+Table3[[#This Row],[Total PD]])</f>
        <v>20907</v>
      </c>
      <c r="J6" s="252">
        <v>0.25</v>
      </c>
      <c r="K6" s="444">
        <v>0.38</v>
      </c>
      <c r="L6" s="257">
        <f>Table3[[#This Row],[Total TD]]*Table3[[#This Row],[% People under poverty line*]]</f>
        <v>1725.5</v>
      </c>
      <c r="M6" s="257">
        <f>Table3[[#This Row],[Total PD]]*Table3[[#This Row],[% People under poverty line*]]</f>
        <v>3501.25</v>
      </c>
      <c r="N6" s="345">
        <f>Table3[[#This Row],[No. TD HH under pov line]]+Table3[[#This Row],[No. PD HH under pov line]]</f>
        <v>5226.75</v>
      </c>
    </row>
    <row r="7" spans="2:14">
      <c r="B7" s="307" t="s">
        <v>2395</v>
      </c>
      <c r="C7" s="264">
        <f>SUBTOTAL(109,Table3[No of HH (proj 2015)])</f>
        <v>186423.29873648964</v>
      </c>
      <c r="D7" s="264">
        <f>SUBTOTAL(109,Table3[No. of People (proj 2015)])</f>
        <v>866997</v>
      </c>
      <c r="E7" s="250" t="e">
        <f>SUBTOTAL(109,Table3[No TD (Div)])</f>
        <v>#REF!</v>
      </c>
      <c r="F7" s="250" t="e">
        <f>SUBTOTAL(109,Table3[No. TD (gov)])</f>
        <v>#REF!</v>
      </c>
      <c r="G7" s="254">
        <f>SUBTOTAL(109,Table3[Total TD])</f>
        <v>11546</v>
      </c>
      <c r="H7" s="254">
        <f>SUBTOTAL(109,Table3[Total PD])</f>
        <v>19665</v>
      </c>
      <c r="I7" s="254">
        <f>SUBTOTAL(109,Table3[Total Affected (TD &amp; PD)])</f>
        <v>31211</v>
      </c>
      <c r="J7" s="445">
        <f>(J3*K3)+(J4*K4)+(J5*K5)+(J6*K6)</f>
        <v>0.27839999999999998</v>
      </c>
      <c r="K7" s="445"/>
      <c r="L7" s="258">
        <f>SUBTOTAL(109,Table3[No. TD HH under pov line])</f>
        <v>3406.5099999999998</v>
      </c>
      <c r="M7" s="344">
        <f>SUBTOTAL(109,Table3[No. PD HH under pov line])</f>
        <v>5600.49</v>
      </c>
      <c r="N7" s="345">
        <f>SUBTOTAL(109,Table3[Total No. HH under pov line])</f>
        <v>9007</v>
      </c>
    </row>
    <row r="8" spans="2:14">
      <c r="J8" s="64"/>
      <c r="K8" s="64"/>
    </row>
    <row r="9" spans="2:14">
      <c r="C9" s="2" t="s">
        <v>6501</v>
      </c>
      <c r="J9" s="1"/>
      <c r="K9" s="1"/>
    </row>
    <row r="10" spans="2:14" ht="33.75" customHeight="1">
      <c r="K10"/>
      <c r="L10"/>
    </row>
    <row r="11" spans="2:14">
      <c r="K11"/>
      <c r="L11"/>
    </row>
    <row r="12" spans="2:14">
      <c r="K12"/>
      <c r="L12"/>
    </row>
    <row r="13" spans="2:14">
      <c r="K13"/>
      <c r="L13"/>
    </row>
    <row r="14" spans="2:14">
      <c r="K14"/>
      <c r="L14"/>
    </row>
    <row r="15" spans="2:14">
      <c r="K15"/>
      <c r="L15"/>
    </row>
    <row r="16" spans="2:14">
      <c r="K16"/>
      <c r="L16"/>
    </row>
  </sheetData>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7"/>
  <sheetViews>
    <sheetView workbookViewId="0">
      <pane xSplit="4" topLeftCell="E1" activePane="topRight" state="frozen"/>
      <selection activeCell="Y2" sqref="Y2"/>
      <selection pane="topRight" activeCell="J2" sqref="J2"/>
    </sheetView>
  </sheetViews>
  <sheetFormatPr defaultColWidth="8.85546875" defaultRowHeight="12.75"/>
  <cols>
    <col min="1" max="3" width="10.7109375" style="11" customWidth="1"/>
    <col min="4" max="4" width="12.85546875" style="11" bestFit="1" customWidth="1"/>
    <col min="5" max="5" width="10.42578125" style="242" customWidth="1"/>
    <col min="6" max="6" width="6" style="427" customWidth="1"/>
    <col min="7" max="7" width="12.28515625" style="428" bestFit="1" customWidth="1"/>
    <col min="8" max="8" width="10.42578125" style="429" customWidth="1"/>
    <col min="9" max="9" width="8.140625" style="242" bestFit="1" customWidth="1"/>
    <col min="10" max="10" width="8.140625" style="242" customWidth="1"/>
    <col min="11" max="11" width="7.7109375" style="427" customWidth="1"/>
    <col min="12" max="14" width="10.7109375" style="11" customWidth="1"/>
    <col min="15" max="15" width="22" style="238" customWidth="1"/>
    <col min="16" max="16" width="5.42578125" style="239" bestFit="1" customWidth="1"/>
    <col min="17" max="18" width="9.42578125" style="11" customWidth="1"/>
    <col min="19" max="19" width="18.42578125" style="238" customWidth="1"/>
    <col min="20" max="20" width="7.42578125" style="430" customWidth="1"/>
    <col min="21" max="21" width="12.42578125" style="238" customWidth="1"/>
    <col min="22" max="22" width="6" style="420" bestFit="1" customWidth="1"/>
    <col min="23" max="23" width="13" style="238" customWidth="1"/>
    <col min="24" max="24" width="6" style="420" bestFit="1" customWidth="1"/>
    <col min="25" max="25" width="10.28515625" style="239" customWidth="1"/>
    <col min="26" max="26" width="11.28515625" style="239" customWidth="1"/>
    <col min="27" max="27" width="15.42578125" style="11" bestFit="1" customWidth="1"/>
    <col min="28" max="28" width="10.85546875" style="421" customWidth="1"/>
    <col min="29" max="31" width="10.85546875" style="422" customWidth="1"/>
    <col min="32" max="32" width="10.85546875" style="423" customWidth="1"/>
    <col min="33" max="33" width="10.85546875" style="424" customWidth="1"/>
    <col min="34" max="34" width="13.140625" style="425" customWidth="1"/>
    <col min="35" max="35" width="13.140625" style="426" customWidth="1"/>
    <col min="36" max="36" width="18.85546875" style="425" customWidth="1"/>
    <col min="37" max="37" width="15" style="426" customWidth="1"/>
    <col min="38" max="38" width="11.140625" style="11" customWidth="1"/>
    <col min="39" max="257" width="8.85546875" style="11"/>
    <col min="258" max="260" width="10.7109375" style="11" customWidth="1"/>
    <col min="261" max="261" width="12.85546875" style="11" bestFit="1" customWidth="1"/>
    <col min="262" max="262" width="10.42578125" style="11" customWidth="1"/>
    <col min="263" max="263" width="6" style="11" customWidth="1"/>
    <col min="264" max="264" width="12.28515625" style="11" bestFit="1" customWidth="1"/>
    <col min="265" max="265" width="10.42578125" style="11" customWidth="1"/>
    <col min="266" max="266" width="8.140625" style="11" bestFit="1" customWidth="1"/>
    <col min="267" max="267" width="7.7109375" style="11" customWidth="1"/>
    <col min="268" max="270" width="10.7109375" style="11" customWidth="1"/>
    <col min="271" max="271" width="22" style="11" customWidth="1"/>
    <col min="272" max="272" width="5.42578125" style="11" bestFit="1" customWidth="1"/>
    <col min="273" max="274" width="9.42578125" style="11" customWidth="1"/>
    <col min="275" max="275" width="18.42578125" style="11" customWidth="1"/>
    <col min="276" max="276" width="7.42578125" style="11" customWidth="1"/>
    <col min="277" max="277" width="12.42578125" style="11" customWidth="1"/>
    <col min="278" max="278" width="6" style="11" bestFit="1" customWidth="1"/>
    <col min="279" max="279" width="13" style="11" customWidth="1"/>
    <col min="280" max="280" width="6" style="11" bestFit="1" customWidth="1"/>
    <col min="281" max="281" width="10.28515625" style="11" customWidth="1"/>
    <col min="282" max="282" width="11.28515625" style="11" customWidth="1"/>
    <col min="283" max="283" width="15.42578125" style="11" bestFit="1" customWidth="1"/>
    <col min="284" max="289" width="10.85546875" style="11" customWidth="1"/>
    <col min="290" max="291" width="13.140625" style="11" customWidth="1"/>
    <col min="292" max="292" width="18.85546875" style="11" customWidth="1"/>
    <col min="293" max="293" width="15" style="11" customWidth="1"/>
    <col min="294" max="294" width="11.140625" style="11" customWidth="1"/>
    <col min="295" max="513" width="8.85546875" style="11"/>
    <col min="514" max="516" width="10.7109375" style="11" customWidth="1"/>
    <col min="517" max="517" width="12.85546875" style="11" bestFit="1" customWidth="1"/>
    <col min="518" max="518" width="10.42578125" style="11" customWidth="1"/>
    <col min="519" max="519" width="6" style="11" customWidth="1"/>
    <col min="520" max="520" width="12.28515625" style="11" bestFit="1" customWidth="1"/>
    <col min="521" max="521" width="10.42578125" style="11" customWidth="1"/>
    <col min="522" max="522" width="8.140625" style="11" bestFit="1" customWidth="1"/>
    <col min="523" max="523" width="7.7109375" style="11" customWidth="1"/>
    <col min="524" max="526" width="10.7109375" style="11" customWidth="1"/>
    <col min="527" max="527" width="22" style="11" customWidth="1"/>
    <col min="528" max="528" width="5.42578125" style="11" bestFit="1" customWidth="1"/>
    <col min="529" max="530" width="9.42578125" style="11" customWidth="1"/>
    <col min="531" max="531" width="18.42578125" style="11" customWidth="1"/>
    <col min="532" max="532" width="7.42578125" style="11" customWidth="1"/>
    <col min="533" max="533" width="12.42578125" style="11" customWidth="1"/>
    <col min="534" max="534" width="6" style="11" bestFit="1" customWidth="1"/>
    <col min="535" max="535" width="13" style="11" customWidth="1"/>
    <col min="536" max="536" width="6" style="11" bestFit="1" customWidth="1"/>
    <col min="537" max="537" width="10.28515625" style="11" customWidth="1"/>
    <col min="538" max="538" width="11.28515625" style="11" customWidth="1"/>
    <col min="539" max="539" width="15.42578125" style="11" bestFit="1" customWidth="1"/>
    <col min="540" max="545" width="10.85546875" style="11" customWidth="1"/>
    <col min="546" max="547" width="13.140625" style="11" customWidth="1"/>
    <col min="548" max="548" width="18.85546875" style="11" customWidth="1"/>
    <col min="549" max="549" width="15" style="11" customWidth="1"/>
    <col min="550" max="550" width="11.140625" style="11" customWidth="1"/>
    <col min="551" max="769" width="8.85546875" style="11"/>
    <col min="770" max="772" width="10.7109375" style="11" customWidth="1"/>
    <col min="773" max="773" width="12.85546875" style="11" bestFit="1" customWidth="1"/>
    <col min="774" max="774" width="10.42578125" style="11" customWidth="1"/>
    <col min="775" max="775" width="6" style="11" customWidth="1"/>
    <col min="776" max="776" width="12.28515625" style="11" bestFit="1" customWidth="1"/>
    <col min="777" max="777" width="10.42578125" style="11" customWidth="1"/>
    <col min="778" max="778" width="8.140625" style="11" bestFit="1" customWidth="1"/>
    <col min="779" max="779" width="7.7109375" style="11" customWidth="1"/>
    <col min="780" max="782" width="10.7109375" style="11" customWidth="1"/>
    <col min="783" max="783" width="22" style="11" customWidth="1"/>
    <col min="784" max="784" width="5.42578125" style="11" bestFit="1" customWidth="1"/>
    <col min="785" max="786" width="9.42578125" style="11" customWidth="1"/>
    <col min="787" max="787" width="18.42578125" style="11" customWidth="1"/>
    <col min="788" max="788" width="7.42578125" style="11" customWidth="1"/>
    <col min="789" max="789" width="12.42578125" style="11" customWidth="1"/>
    <col min="790" max="790" width="6" style="11" bestFit="1" customWidth="1"/>
    <col min="791" max="791" width="13" style="11" customWidth="1"/>
    <col min="792" max="792" width="6" style="11" bestFit="1" customWidth="1"/>
    <col min="793" max="793" width="10.28515625" style="11" customWidth="1"/>
    <col min="794" max="794" width="11.28515625" style="11" customWidth="1"/>
    <col min="795" max="795" width="15.42578125" style="11" bestFit="1" customWidth="1"/>
    <col min="796" max="801" width="10.85546875" style="11" customWidth="1"/>
    <col min="802" max="803" width="13.140625" style="11" customWidth="1"/>
    <col min="804" max="804" width="18.85546875" style="11" customWidth="1"/>
    <col min="805" max="805" width="15" style="11" customWidth="1"/>
    <col min="806" max="806" width="11.140625" style="11" customWidth="1"/>
    <col min="807" max="1025" width="8.85546875" style="11"/>
    <col min="1026" max="1028" width="10.7109375" style="11" customWidth="1"/>
    <col min="1029" max="1029" width="12.85546875" style="11" bestFit="1" customWidth="1"/>
    <col min="1030" max="1030" width="10.42578125" style="11" customWidth="1"/>
    <col min="1031" max="1031" width="6" style="11" customWidth="1"/>
    <col min="1032" max="1032" width="12.28515625" style="11" bestFit="1" customWidth="1"/>
    <col min="1033" max="1033" width="10.42578125" style="11" customWidth="1"/>
    <col min="1034" max="1034" width="8.140625" style="11" bestFit="1" customWidth="1"/>
    <col min="1035" max="1035" width="7.7109375" style="11" customWidth="1"/>
    <col min="1036" max="1038" width="10.7109375" style="11" customWidth="1"/>
    <col min="1039" max="1039" width="22" style="11" customWidth="1"/>
    <col min="1040" max="1040" width="5.42578125" style="11" bestFit="1" customWidth="1"/>
    <col min="1041" max="1042" width="9.42578125" style="11" customWidth="1"/>
    <col min="1043" max="1043" width="18.42578125" style="11" customWidth="1"/>
    <col min="1044" max="1044" width="7.42578125" style="11" customWidth="1"/>
    <col min="1045" max="1045" width="12.42578125" style="11" customWidth="1"/>
    <col min="1046" max="1046" width="6" style="11" bestFit="1" customWidth="1"/>
    <col min="1047" max="1047" width="13" style="11" customWidth="1"/>
    <col min="1048" max="1048" width="6" style="11" bestFit="1" customWidth="1"/>
    <col min="1049" max="1049" width="10.28515625" style="11" customWidth="1"/>
    <col min="1050" max="1050" width="11.28515625" style="11" customWidth="1"/>
    <col min="1051" max="1051" width="15.42578125" style="11" bestFit="1" customWidth="1"/>
    <col min="1052" max="1057" width="10.85546875" style="11" customWidth="1"/>
    <col min="1058" max="1059" width="13.140625" style="11" customWidth="1"/>
    <col min="1060" max="1060" width="18.85546875" style="11" customWidth="1"/>
    <col min="1061" max="1061" width="15" style="11" customWidth="1"/>
    <col min="1062" max="1062" width="11.140625" style="11" customWidth="1"/>
    <col min="1063" max="1281" width="8.85546875" style="11"/>
    <col min="1282" max="1284" width="10.7109375" style="11" customWidth="1"/>
    <col min="1285" max="1285" width="12.85546875" style="11" bestFit="1" customWidth="1"/>
    <col min="1286" max="1286" width="10.42578125" style="11" customWidth="1"/>
    <col min="1287" max="1287" width="6" style="11" customWidth="1"/>
    <col min="1288" max="1288" width="12.28515625" style="11" bestFit="1" customWidth="1"/>
    <col min="1289" max="1289" width="10.42578125" style="11" customWidth="1"/>
    <col min="1290" max="1290" width="8.140625" style="11" bestFit="1" customWidth="1"/>
    <col min="1291" max="1291" width="7.7109375" style="11" customWidth="1"/>
    <col min="1292" max="1294" width="10.7109375" style="11" customWidth="1"/>
    <col min="1295" max="1295" width="22" style="11" customWidth="1"/>
    <col min="1296" max="1296" width="5.42578125" style="11" bestFit="1" customWidth="1"/>
    <col min="1297" max="1298" width="9.42578125" style="11" customWidth="1"/>
    <col min="1299" max="1299" width="18.42578125" style="11" customWidth="1"/>
    <col min="1300" max="1300" width="7.42578125" style="11" customWidth="1"/>
    <col min="1301" max="1301" width="12.42578125" style="11" customWidth="1"/>
    <col min="1302" max="1302" width="6" style="11" bestFit="1" customWidth="1"/>
    <col min="1303" max="1303" width="13" style="11" customWidth="1"/>
    <col min="1304" max="1304" width="6" style="11" bestFit="1" customWidth="1"/>
    <col min="1305" max="1305" width="10.28515625" style="11" customWidth="1"/>
    <col min="1306" max="1306" width="11.28515625" style="11" customWidth="1"/>
    <col min="1307" max="1307" width="15.42578125" style="11" bestFit="1" customWidth="1"/>
    <col min="1308" max="1313" width="10.85546875" style="11" customWidth="1"/>
    <col min="1314" max="1315" width="13.140625" style="11" customWidth="1"/>
    <col min="1316" max="1316" width="18.85546875" style="11" customWidth="1"/>
    <col min="1317" max="1317" width="15" style="11" customWidth="1"/>
    <col min="1318" max="1318" width="11.140625" style="11" customWidth="1"/>
    <col min="1319" max="1537" width="8.85546875" style="11"/>
    <col min="1538" max="1540" width="10.7109375" style="11" customWidth="1"/>
    <col min="1541" max="1541" width="12.85546875" style="11" bestFit="1" customWidth="1"/>
    <col min="1542" max="1542" width="10.42578125" style="11" customWidth="1"/>
    <col min="1543" max="1543" width="6" style="11" customWidth="1"/>
    <col min="1544" max="1544" width="12.28515625" style="11" bestFit="1" customWidth="1"/>
    <col min="1545" max="1545" width="10.42578125" style="11" customWidth="1"/>
    <col min="1546" max="1546" width="8.140625" style="11" bestFit="1" customWidth="1"/>
    <col min="1547" max="1547" width="7.7109375" style="11" customWidth="1"/>
    <col min="1548" max="1550" width="10.7109375" style="11" customWidth="1"/>
    <col min="1551" max="1551" width="22" style="11" customWidth="1"/>
    <col min="1552" max="1552" width="5.42578125" style="11" bestFit="1" customWidth="1"/>
    <col min="1553" max="1554" width="9.42578125" style="11" customWidth="1"/>
    <col min="1555" max="1555" width="18.42578125" style="11" customWidth="1"/>
    <col min="1556" max="1556" width="7.42578125" style="11" customWidth="1"/>
    <col min="1557" max="1557" width="12.42578125" style="11" customWidth="1"/>
    <col min="1558" max="1558" width="6" style="11" bestFit="1" customWidth="1"/>
    <col min="1559" max="1559" width="13" style="11" customWidth="1"/>
    <col min="1560" max="1560" width="6" style="11" bestFit="1" customWidth="1"/>
    <col min="1561" max="1561" width="10.28515625" style="11" customWidth="1"/>
    <col min="1562" max="1562" width="11.28515625" style="11" customWidth="1"/>
    <col min="1563" max="1563" width="15.42578125" style="11" bestFit="1" customWidth="1"/>
    <col min="1564" max="1569" width="10.85546875" style="11" customWidth="1"/>
    <col min="1570" max="1571" width="13.140625" style="11" customWidth="1"/>
    <col min="1572" max="1572" width="18.85546875" style="11" customWidth="1"/>
    <col min="1573" max="1573" width="15" style="11" customWidth="1"/>
    <col min="1574" max="1574" width="11.140625" style="11" customWidth="1"/>
    <col min="1575" max="1793" width="8.85546875" style="11"/>
    <col min="1794" max="1796" width="10.7109375" style="11" customWidth="1"/>
    <col min="1797" max="1797" width="12.85546875" style="11" bestFit="1" customWidth="1"/>
    <col min="1798" max="1798" width="10.42578125" style="11" customWidth="1"/>
    <col min="1799" max="1799" width="6" style="11" customWidth="1"/>
    <col min="1800" max="1800" width="12.28515625" style="11" bestFit="1" customWidth="1"/>
    <col min="1801" max="1801" width="10.42578125" style="11" customWidth="1"/>
    <col min="1802" max="1802" width="8.140625" style="11" bestFit="1" customWidth="1"/>
    <col min="1803" max="1803" width="7.7109375" style="11" customWidth="1"/>
    <col min="1804" max="1806" width="10.7109375" style="11" customWidth="1"/>
    <col min="1807" max="1807" width="22" style="11" customWidth="1"/>
    <col min="1808" max="1808" width="5.42578125" style="11" bestFit="1" customWidth="1"/>
    <col min="1809" max="1810" width="9.42578125" style="11" customWidth="1"/>
    <col min="1811" max="1811" width="18.42578125" style="11" customWidth="1"/>
    <col min="1812" max="1812" width="7.42578125" style="11" customWidth="1"/>
    <col min="1813" max="1813" width="12.42578125" style="11" customWidth="1"/>
    <col min="1814" max="1814" width="6" style="11" bestFit="1" customWidth="1"/>
    <col min="1815" max="1815" width="13" style="11" customWidth="1"/>
    <col min="1816" max="1816" width="6" style="11" bestFit="1" customWidth="1"/>
    <col min="1817" max="1817" width="10.28515625" style="11" customWidth="1"/>
    <col min="1818" max="1818" width="11.28515625" style="11" customWidth="1"/>
    <col min="1819" max="1819" width="15.42578125" style="11" bestFit="1" customWidth="1"/>
    <col min="1820" max="1825" width="10.85546875" style="11" customWidth="1"/>
    <col min="1826" max="1827" width="13.140625" style="11" customWidth="1"/>
    <col min="1828" max="1828" width="18.85546875" style="11" customWidth="1"/>
    <col min="1829" max="1829" width="15" style="11" customWidth="1"/>
    <col min="1830" max="1830" width="11.140625" style="11" customWidth="1"/>
    <col min="1831" max="2049" width="8.85546875" style="11"/>
    <col min="2050" max="2052" width="10.7109375" style="11" customWidth="1"/>
    <col min="2053" max="2053" width="12.85546875" style="11" bestFit="1" customWidth="1"/>
    <col min="2054" max="2054" width="10.42578125" style="11" customWidth="1"/>
    <col min="2055" max="2055" width="6" style="11" customWidth="1"/>
    <col min="2056" max="2056" width="12.28515625" style="11" bestFit="1" customWidth="1"/>
    <col min="2057" max="2057" width="10.42578125" style="11" customWidth="1"/>
    <col min="2058" max="2058" width="8.140625" style="11" bestFit="1" customWidth="1"/>
    <col min="2059" max="2059" width="7.7109375" style="11" customWidth="1"/>
    <col min="2060" max="2062" width="10.7109375" style="11" customWidth="1"/>
    <col min="2063" max="2063" width="22" style="11" customWidth="1"/>
    <col min="2064" max="2064" width="5.42578125" style="11" bestFit="1" customWidth="1"/>
    <col min="2065" max="2066" width="9.42578125" style="11" customWidth="1"/>
    <col min="2067" max="2067" width="18.42578125" style="11" customWidth="1"/>
    <col min="2068" max="2068" width="7.42578125" style="11" customWidth="1"/>
    <col min="2069" max="2069" width="12.42578125" style="11" customWidth="1"/>
    <col min="2070" max="2070" width="6" style="11" bestFit="1" customWidth="1"/>
    <col min="2071" max="2071" width="13" style="11" customWidth="1"/>
    <col min="2072" max="2072" width="6" style="11" bestFit="1" customWidth="1"/>
    <col min="2073" max="2073" width="10.28515625" style="11" customWidth="1"/>
    <col min="2074" max="2074" width="11.28515625" style="11" customWidth="1"/>
    <col min="2075" max="2075" width="15.42578125" style="11" bestFit="1" customWidth="1"/>
    <col min="2076" max="2081" width="10.85546875" style="11" customWidth="1"/>
    <col min="2082" max="2083" width="13.140625" style="11" customWidth="1"/>
    <col min="2084" max="2084" width="18.85546875" style="11" customWidth="1"/>
    <col min="2085" max="2085" width="15" style="11" customWidth="1"/>
    <col min="2086" max="2086" width="11.140625" style="11" customWidth="1"/>
    <col min="2087" max="2305" width="8.85546875" style="11"/>
    <col min="2306" max="2308" width="10.7109375" style="11" customWidth="1"/>
    <col min="2309" max="2309" width="12.85546875" style="11" bestFit="1" customWidth="1"/>
    <col min="2310" max="2310" width="10.42578125" style="11" customWidth="1"/>
    <col min="2311" max="2311" width="6" style="11" customWidth="1"/>
    <col min="2312" max="2312" width="12.28515625" style="11" bestFit="1" customWidth="1"/>
    <col min="2313" max="2313" width="10.42578125" style="11" customWidth="1"/>
    <col min="2314" max="2314" width="8.140625" style="11" bestFit="1" customWidth="1"/>
    <col min="2315" max="2315" width="7.7109375" style="11" customWidth="1"/>
    <col min="2316" max="2318" width="10.7109375" style="11" customWidth="1"/>
    <col min="2319" max="2319" width="22" style="11" customWidth="1"/>
    <col min="2320" max="2320" width="5.42578125" style="11" bestFit="1" customWidth="1"/>
    <col min="2321" max="2322" width="9.42578125" style="11" customWidth="1"/>
    <col min="2323" max="2323" width="18.42578125" style="11" customWidth="1"/>
    <col min="2324" max="2324" width="7.42578125" style="11" customWidth="1"/>
    <col min="2325" max="2325" width="12.42578125" style="11" customWidth="1"/>
    <col min="2326" max="2326" width="6" style="11" bestFit="1" customWidth="1"/>
    <col min="2327" max="2327" width="13" style="11" customWidth="1"/>
    <col min="2328" max="2328" width="6" style="11" bestFit="1" customWidth="1"/>
    <col min="2329" max="2329" width="10.28515625" style="11" customWidth="1"/>
    <col min="2330" max="2330" width="11.28515625" style="11" customWidth="1"/>
    <col min="2331" max="2331" width="15.42578125" style="11" bestFit="1" customWidth="1"/>
    <col min="2332" max="2337" width="10.85546875" style="11" customWidth="1"/>
    <col min="2338" max="2339" width="13.140625" style="11" customWidth="1"/>
    <col min="2340" max="2340" width="18.85546875" style="11" customWidth="1"/>
    <col min="2341" max="2341" width="15" style="11" customWidth="1"/>
    <col min="2342" max="2342" width="11.140625" style="11" customWidth="1"/>
    <col min="2343" max="2561" width="8.85546875" style="11"/>
    <col min="2562" max="2564" width="10.7109375" style="11" customWidth="1"/>
    <col min="2565" max="2565" width="12.85546875" style="11" bestFit="1" customWidth="1"/>
    <col min="2566" max="2566" width="10.42578125" style="11" customWidth="1"/>
    <col min="2567" max="2567" width="6" style="11" customWidth="1"/>
    <col min="2568" max="2568" width="12.28515625" style="11" bestFit="1" customWidth="1"/>
    <col min="2569" max="2569" width="10.42578125" style="11" customWidth="1"/>
    <col min="2570" max="2570" width="8.140625" style="11" bestFit="1" customWidth="1"/>
    <col min="2571" max="2571" width="7.7109375" style="11" customWidth="1"/>
    <col min="2572" max="2574" width="10.7109375" style="11" customWidth="1"/>
    <col min="2575" max="2575" width="22" style="11" customWidth="1"/>
    <col min="2576" max="2576" width="5.42578125" style="11" bestFit="1" customWidth="1"/>
    <col min="2577" max="2578" width="9.42578125" style="11" customWidth="1"/>
    <col min="2579" max="2579" width="18.42578125" style="11" customWidth="1"/>
    <col min="2580" max="2580" width="7.42578125" style="11" customWidth="1"/>
    <col min="2581" max="2581" width="12.42578125" style="11" customWidth="1"/>
    <col min="2582" max="2582" width="6" style="11" bestFit="1" customWidth="1"/>
    <col min="2583" max="2583" width="13" style="11" customWidth="1"/>
    <col min="2584" max="2584" width="6" style="11" bestFit="1" customWidth="1"/>
    <col min="2585" max="2585" width="10.28515625" style="11" customWidth="1"/>
    <col min="2586" max="2586" width="11.28515625" style="11" customWidth="1"/>
    <col min="2587" max="2587" width="15.42578125" style="11" bestFit="1" customWidth="1"/>
    <col min="2588" max="2593" width="10.85546875" style="11" customWidth="1"/>
    <col min="2594" max="2595" width="13.140625" style="11" customWidth="1"/>
    <col min="2596" max="2596" width="18.85546875" style="11" customWidth="1"/>
    <col min="2597" max="2597" width="15" style="11" customWidth="1"/>
    <col min="2598" max="2598" width="11.140625" style="11" customWidth="1"/>
    <col min="2599" max="2817" width="8.85546875" style="11"/>
    <col min="2818" max="2820" width="10.7109375" style="11" customWidth="1"/>
    <col min="2821" max="2821" width="12.85546875" style="11" bestFit="1" customWidth="1"/>
    <col min="2822" max="2822" width="10.42578125" style="11" customWidth="1"/>
    <col min="2823" max="2823" width="6" style="11" customWidth="1"/>
    <col min="2824" max="2824" width="12.28515625" style="11" bestFit="1" customWidth="1"/>
    <col min="2825" max="2825" width="10.42578125" style="11" customWidth="1"/>
    <col min="2826" max="2826" width="8.140625" style="11" bestFit="1" customWidth="1"/>
    <col min="2827" max="2827" width="7.7109375" style="11" customWidth="1"/>
    <col min="2828" max="2830" width="10.7109375" style="11" customWidth="1"/>
    <col min="2831" max="2831" width="22" style="11" customWidth="1"/>
    <col min="2832" max="2832" width="5.42578125" style="11" bestFit="1" customWidth="1"/>
    <col min="2833" max="2834" width="9.42578125" style="11" customWidth="1"/>
    <col min="2835" max="2835" width="18.42578125" style="11" customWidth="1"/>
    <col min="2836" max="2836" width="7.42578125" style="11" customWidth="1"/>
    <col min="2837" max="2837" width="12.42578125" style="11" customWidth="1"/>
    <col min="2838" max="2838" width="6" style="11" bestFit="1" customWidth="1"/>
    <col min="2839" max="2839" width="13" style="11" customWidth="1"/>
    <col min="2840" max="2840" width="6" style="11" bestFit="1" customWidth="1"/>
    <col min="2841" max="2841" width="10.28515625" style="11" customWidth="1"/>
    <col min="2842" max="2842" width="11.28515625" style="11" customWidth="1"/>
    <col min="2843" max="2843" width="15.42578125" style="11" bestFit="1" customWidth="1"/>
    <col min="2844" max="2849" width="10.85546875" style="11" customWidth="1"/>
    <col min="2850" max="2851" width="13.140625" style="11" customWidth="1"/>
    <col min="2852" max="2852" width="18.85546875" style="11" customWidth="1"/>
    <col min="2853" max="2853" width="15" style="11" customWidth="1"/>
    <col min="2854" max="2854" width="11.140625" style="11" customWidth="1"/>
    <col min="2855" max="3073" width="8.85546875" style="11"/>
    <col min="3074" max="3076" width="10.7109375" style="11" customWidth="1"/>
    <col min="3077" max="3077" width="12.85546875" style="11" bestFit="1" customWidth="1"/>
    <col min="3078" max="3078" width="10.42578125" style="11" customWidth="1"/>
    <col min="3079" max="3079" width="6" style="11" customWidth="1"/>
    <col min="3080" max="3080" width="12.28515625" style="11" bestFit="1" customWidth="1"/>
    <col min="3081" max="3081" width="10.42578125" style="11" customWidth="1"/>
    <col min="3082" max="3082" width="8.140625" style="11" bestFit="1" customWidth="1"/>
    <col min="3083" max="3083" width="7.7109375" style="11" customWidth="1"/>
    <col min="3084" max="3086" width="10.7109375" style="11" customWidth="1"/>
    <col min="3087" max="3087" width="22" style="11" customWidth="1"/>
    <col min="3088" max="3088" width="5.42578125" style="11" bestFit="1" customWidth="1"/>
    <col min="3089" max="3090" width="9.42578125" style="11" customWidth="1"/>
    <col min="3091" max="3091" width="18.42578125" style="11" customWidth="1"/>
    <col min="3092" max="3092" width="7.42578125" style="11" customWidth="1"/>
    <col min="3093" max="3093" width="12.42578125" style="11" customWidth="1"/>
    <col min="3094" max="3094" width="6" style="11" bestFit="1" customWidth="1"/>
    <col min="3095" max="3095" width="13" style="11" customWidth="1"/>
    <col min="3096" max="3096" width="6" style="11" bestFit="1" customWidth="1"/>
    <col min="3097" max="3097" width="10.28515625" style="11" customWidth="1"/>
    <col min="3098" max="3098" width="11.28515625" style="11" customWidth="1"/>
    <col min="3099" max="3099" width="15.42578125" style="11" bestFit="1" customWidth="1"/>
    <col min="3100" max="3105" width="10.85546875" style="11" customWidth="1"/>
    <col min="3106" max="3107" width="13.140625" style="11" customWidth="1"/>
    <col min="3108" max="3108" width="18.85546875" style="11" customWidth="1"/>
    <col min="3109" max="3109" width="15" style="11" customWidth="1"/>
    <col min="3110" max="3110" width="11.140625" style="11" customWidth="1"/>
    <col min="3111" max="3329" width="8.85546875" style="11"/>
    <col min="3330" max="3332" width="10.7109375" style="11" customWidth="1"/>
    <col min="3333" max="3333" width="12.85546875" style="11" bestFit="1" customWidth="1"/>
    <col min="3334" max="3334" width="10.42578125" style="11" customWidth="1"/>
    <col min="3335" max="3335" width="6" style="11" customWidth="1"/>
    <col min="3336" max="3336" width="12.28515625" style="11" bestFit="1" customWidth="1"/>
    <col min="3337" max="3337" width="10.42578125" style="11" customWidth="1"/>
    <col min="3338" max="3338" width="8.140625" style="11" bestFit="1" customWidth="1"/>
    <col min="3339" max="3339" width="7.7109375" style="11" customWidth="1"/>
    <col min="3340" max="3342" width="10.7109375" style="11" customWidth="1"/>
    <col min="3343" max="3343" width="22" style="11" customWidth="1"/>
    <col min="3344" max="3344" width="5.42578125" style="11" bestFit="1" customWidth="1"/>
    <col min="3345" max="3346" width="9.42578125" style="11" customWidth="1"/>
    <col min="3347" max="3347" width="18.42578125" style="11" customWidth="1"/>
    <col min="3348" max="3348" width="7.42578125" style="11" customWidth="1"/>
    <col min="3349" max="3349" width="12.42578125" style="11" customWidth="1"/>
    <col min="3350" max="3350" width="6" style="11" bestFit="1" customWidth="1"/>
    <col min="3351" max="3351" width="13" style="11" customWidth="1"/>
    <col min="3352" max="3352" width="6" style="11" bestFit="1" customWidth="1"/>
    <col min="3353" max="3353" width="10.28515625" style="11" customWidth="1"/>
    <col min="3354" max="3354" width="11.28515625" style="11" customWidth="1"/>
    <col min="3355" max="3355" width="15.42578125" style="11" bestFit="1" customWidth="1"/>
    <col min="3356" max="3361" width="10.85546875" style="11" customWidth="1"/>
    <col min="3362" max="3363" width="13.140625" style="11" customWidth="1"/>
    <col min="3364" max="3364" width="18.85546875" style="11" customWidth="1"/>
    <col min="3365" max="3365" width="15" style="11" customWidth="1"/>
    <col min="3366" max="3366" width="11.140625" style="11" customWidth="1"/>
    <col min="3367" max="3585" width="8.85546875" style="11"/>
    <col min="3586" max="3588" width="10.7109375" style="11" customWidth="1"/>
    <col min="3589" max="3589" width="12.85546875" style="11" bestFit="1" customWidth="1"/>
    <col min="3590" max="3590" width="10.42578125" style="11" customWidth="1"/>
    <col min="3591" max="3591" width="6" style="11" customWidth="1"/>
    <col min="3592" max="3592" width="12.28515625" style="11" bestFit="1" customWidth="1"/>
    <col min="3593" max="3593" width="10.42578125" style="11" customWidth="1"/>
    <col min="3594" max="3594" width="8.140625" style="11" bestFit="1" customWidth="1"/>
    <col min="3595" max="3595" width="7.7109375" style="11" customWidth="1"/>
    <col min="3596" max="3598" width="10.7109375" style="11" customWidth="1"/>
    <col min="3599" max="3599" width="22" style="11" customWidth="1"/>
    <col min="3600" max="3600" width="5.42578125" style="11" bestFit="1" customWidth="1"/>
    <col min="3601" max="3602" width="9.42578125" style="11" customWidth="1"/>
    <col min="3603" max="3603" width="18.42578125" style="11" customWidth="1"/>
    <col min="3604" max="3604" width="7.42578125" style="11" customWidth="1"/>
    <col min="3605" max="3605" width="12.42578125" style="11" customWidth="1"/>
    <col min="3606" max="3606" width="6" style="11" bestFit="1" customWidth="1"/>
    <col min="3607" max="3607" width="13" style="11" customWidth="1"/>
    <col min="3608" max="3608" width="6" style="11" bestFit="1" customWidth="1"/>
    <col min="3609" max="3609" width="10.28515625" style="11" customWidth="1"/>
    <col min="3610" max="3610" width="11.28515625" style="11" customWidth="1"/>
    <col min="3611" max="3611" width="15.42578125" style="11" bestFit="1" customWidth="1"/>
    <col min="3612" max="3617" width="10.85546875" style="11" customWidth="1"/>
    <col min="3618" max="3619" width="13.140625" style="11" customWidth="1"/>
    <col min="3620" max="3620" width="18.85546875" style="11" customWidth="1"/>
    <col min="3621" max="3621" width="15" style="11" customWidth="1"/>
    <col min="3622" max="3622" width="11.140625" style="11" customWidth="1"/>
    <col min="3623" max="3841" width="8.85546875" style="11"/>
    <col min="3842" max="3844" width="10.7109375" style="11" customWidth="1"/>
    <col min="3845" max="3845" width="12.85546875" style="11" bestFit="1" customWidth="1"/>
    <col min="3846" max="3846" width="10.42578125" style="11" customWidth="1"/>
    <col min="3847" max="3847" width="6" style="11" customWidth="1"/>
    <col min="3848" max="3848" width="12.28515625" style="11" bestFit="1" customWidth="1"/>
    <col min="3849" max="3849" width="10.42578125" style="11" customWidth="1"/>
    <col min="3850" max="3850" width="8.140625" style="11" bestFit="1" customWidth="1"/>
    <col min="3851" max="3851" width="7.7109375" style="11" customWidth="1"/>
    <col min="3852" max="3854" width="10.7109375" style="11" customWidth="1"/>
    <col min="3855" max="3855" width="22" style="11" customWidth="1"/>
    <col min="3856" max="3856" width="5.42578125" style="11" bestFit="1" customWidth="1"/>
    <col min="3857" max="3858" width="9.42578125" style="11" customWidth="1"/>
    <col min="3859" max="3859" width="18.42578125" style="11" customWidth="1"/>
    <col min="3860" max="3860" width="7.42578125" style="11" customWidth="1"/>
    <col min="3861" max="3861" width="12.42578125" style="11" customWidth="1"/>
    <col min="3862" max="3862" width="6" style="11" bestFit="1" customWidth="1"/>
    <col min="3863" max="3863" width="13" style="11" customWidth="1"/>
    <col min="3864" max="3864" width="6" style="11" bestFit="1" customWidth="1"/>
    <col min="3865" max="3865" width="10.28515625" style="11" customWidth="1"/>
    <col min="3866" max="3866" width="11.28515625" style="11" customWidth="1"/>
    <col min="3867" max="3867" width="15.42578125" style="11" bestFit="1" customWidth="1"/>
    <col min="3868" max="3873" width="10.85546875" style="11" customWidth="1"/>
    <col min="3874" max="3875" width="13.140625" style="11" customWidth="1"/>
    <col min="3876" max="3876" width="18.85546875" style="11" customWidth="1"/>
    <col min="3877" max="3877" width="15" style="11" customWidth="1"/>
    <col min="3878" max="3878" width="11.140625" style="11" customWidth="1"/>
    <col min="3879" max="4097" width="8.85546875" style="11"/>
    <col min="4098" max="4100" width="10.7109375" style="11" customWidth="1"/>
    <col min="4101" max="4101" width="12.85546875" style="11" bestFit="1" customWidth="1"/>
    <col min="4102" max="4102" width="10.42578125" style="11" customWidth="1"/>
    <col min="4103" max="4103" width="6" style="11" customWidth="1"/>
    <col min="4104" max="4104" width="12.28515625" style="11" bestFit="1" customWidth="1"/>
    <col min="4105" max="4105" width="10.42578125" style="11" customWidth="1"/>
    <col min="4106" max="4106" width="8.140625" style="11" bestFit="1" customWidth="1"/>
    <col min="4107" max="4107" width="7.7109375" style="11" customWidth="1"/>
    <col min="4108" max="4110" width="10.7109375" style="11" customWidth="1"/>
    <col min="4111" max="4111" width="22" style="11" customWidth="1"/>
    <col min="4112" max="4112" width="5.42578125" style="11" bestFit="1" customWidth="1"/>
    <col min="4113" max="4114" width="9.42578125" style="11" customWidth="1"/>
    <col min="4115" max="4115" width="18.42578125" style="11" customWidth="1"/>
    <col min="4116" max="4116" width="7.42578125" style="11" customWidth="1"/>
    <col min="4117" max="4117" width="12.42578125" style="11" customWidth="1"/>
    <col min="4118" max="4118" width="6" style="11" bestFit="1" customWidth="1"/>
    <col min="4119" max="4119" width="13" style="11" customWidth="1"/>
    <col min="4120" max="4120" width="6" style="11" bestFit="1" customWidth="1"/>
    <col min="4121" max="4121" width="10.28515625" style="11" customWidth="1"/>
    <col min="4122" max="4122" width="11.28515625" style="11" customWidth="1"/>
    <col min="4123" max="4123" width="15.42578125" style="11" bestFit="1" customWidth="1"/>
    <col min="4124" max="4129" width="10.85546875" style="11" customWidth="1"/>
    <col min="4130" max="4131" width="13.140625" style="11" customWidth="1"/>
    <col min="4132" max="4132" width="18.85546875" style="11" customWidth="1"/>
    <col min="4133" max="4133" width="15" style="11" customWidth="1"/>
    <col min="4134" max="4134" width="11.140625" style="11" customWidth="1"/>
    <col min="4135" max="4353" width="8.85546875" style="11"/>
    <col min="4354" max="4356" width="10.7109375" style="11" customWidth="1"/>
    <col min="4357" max="4357" width="12.85546875" style="11" bestFit="1" customWidth="1"/>
    <col min="4358" max="4358" width="10.42578125" style="11" customWidth="1"/>
    <col min="4359" max="4359" width="6" style="11" customWidth="1"/>
    <col min="4360" max="4360" width="12.28515625" style="11" bestFit="1" customWidth="1"/>
    <col min="4361" max="4361" width="10.42578125" style="11" customWidth="1"/>
    <col min="4362" max="4362" width="8.140625" style="11" bestFit="1" customWidth="1"/>
    <col min="4363" max="4363" width="7.7109375" style="11" customWidth="1"/>
    <col min="4364" max="4366" width="10.7109375" style="11" customWidth="1"/>
    <col min="4367" max="4367" width="22" style="11" customWidth="1"/>
    <col min="4368" max="4368" width="5.42578125" style="11" bestFit="1" customWidth="1"/>
    <col min="4369" max="4370" width="9.42578125" style="11" customWidth="1"/>
    <col min="4371" max="4371" width="18.42578125" style="11" customWidth="1"/>
    <col min="4372" max="4372" width="7.42578125" style="11" customWidth="1"/>
    <col min="4373" max="4373" width="12.42578125" style="11" customWidth="1"/>
    <col min="4374" max="4374" width="6" style="11" bestFit="1" customWidth="1"/>
    <col min="4375" max="4375" width="13" style="11" customWidth="1"/>
    <col min="4376" max="4376" width="6" style="11" bestFit="1" customWidth="1"/>
    <col min="4377" max="4377" width="10.28515625" style="11" customWidth="1"/>
    <col min="4378" max="4378" width="11.28515625" style="11" customWidth="1"/>
    <col min="4379" max="4379" width="15.42578125" style="11" bestFit="1" customWidth="1"/>
    <col min="4380" max="4385" width="10.85546875" style="11" customWidth="1"/>
    <col min="4386" max="4387" width="13.140625" style="11" customWidth="1"/>
    <col min="4388" max="4388" width="18.85546875" style="11" customWidth="1"/>
    <col min="4389" max="4389" width="15" style="11" customWidth="1"/>
    <col min="4390" max="4390" width="11.140625" style="11" customWidth="1"/>
    <col min="4391" max="4609" width="8.85546875" style="11"/>
    <col min="4610" max="4612" width="10.7109375" style="11" customWidth="1"/>
    <col min="4613" max="4613" width="12.85546875" style="11" bestFit="1" customWidth="1"/>
    <col min="4614" max="4614" width="10.42578125" style="11" customWidth="1"/>
    <col min="4615" max="4615" width="6" style="11" customWidth="1"/>
    <col min="4616" max="4616" width="12.28515625" style="11" bestFit="1" customWidth="1"/>
    <col min="4617" max="4617" width="10.42578125" style="11" customWidth="1"/>
    <col min="4618" max="4618" width="8.140625" style="11" bestFit="1" customWidth="1"/>
    <col min="4619" max="4619" width="7.7109375" style="11" customWidth="1"/>
    <col min="4620" max="4622" width="10.7109375" style="11" customWidth="1"/>
    <col min="4623" max="4623" width="22" style="11" customWidth="1"/>
    <col min="4624" max="4624" width="5.42578125" style="11" bestFit="1" customWidth="1"/>
    <col min="4625" max="4626" width="9.42578125" style="11" customWidth="1"/>
    <col min="4627" max="4627" width="18.42578125" style="11" customWidth="1"/>
    <col min="4628" max="4628" width="7.42578125" style="11" customWidth="1"/>
    <col min="4629" max="4629" width="12.42578125" style="11" customWidth="1"/>
    <col min="4630" max="4630" width="6" style="11" bestFit="1" customWidth="1"/>
    <col min="4631" max="4631" width="13" style="11" customWidth="1"/>
    <col min="4632" max="4632" width="6" style="11" bestFit="1" customWidth="1"/>
    <col min="4633" max="4633" width="10.28515625" style="11" customWidth="1"/>
    <col min="4634" max="4634" width="11.28515625" style="11" customWidth="1"/>
    <col min="4635" max="4635" width="15.42578125" style="11" bestFit="1" customWidth="1"/>
    <col min="4636" max="4641" width="10.85546875" style="11" customWidth="1"/>
    <col min="4642" max="4643" width="13.140625" style="11" customWidth="1"/>
    <col min="4644" max="4644" width="18.85546875" style="11" customWidth="1"/>
    <col min="4645" max="4645" width="15" style="11" customWidth="1"/>
    <col min="4646" max="4646" width="11.140625" style="11" customWidth="1"/>
    <col min="4647" max="4865" width="8.85546875" style="11"/>
    <col min="4866" max="4868" width="10.7109375" style="11" customWidth="1"/>
    <col min="4869" max="4869" width="12.85546875" style="11" bestFit="1" customWidth="1"/>
    <col min="4870" max="4870" width="10.42578125" style="11" customWidth="1"/>
    <col min="4871" max="4871" width="6" style="11" customWidth="1"/>
    <col min="4872" max="4872" width="12.28515625" style="11" bestFit="1" customWidth="1"/>
    <col min="4873" max="4873" width="10.42578125" style="11" customWidth="1"/>
    <col min="4874" max="4874" width="8.140625" style="11" bestFit="1" customWidth="1"/>
    <col min="4875" max="4875" width="7.7109375" style="11" customWidth="1"/>
    <col min="4876" max="4878" width="10.7109375" style="11" customWidth="1"/>
    <col min="4879" max="4879" width="22" style="11" customWidth="1"/>
    <col min="4880" max="4880" width="5.42578125" style="11" bestFit="1" customWidth="1"/>
    <col min="4881" max="4882" width="9.42578125" style="11" customWidth="1"/>
    <col min="4883" max="4883" width="18.42578125" style="11" customWidth="1"/>
    <col min="4884" max="4884" width="7.42578125" style="11" customWidth="1"/>
    <col min="4885" max="4885" width="12.42578125" style="11" customWidth="1"/>
    <col min="4886" max="4886" width="6" style="11" bestFit="1" customWidth="1"/>
    <col min="4887" max="4887" width="13" style="11" customWidth="1"/>
    <col min="4888" max="4888" width="6" style="11" bestFit="1" customWidth="1"/>
    <col min="4889" max="4889" width="10.28515625" style="11" customWidth="1"/>
    <col min="4890" max="4890" width="11.28515625" style="11" customWidth="1"/>
    <col min="4891" max="4891" width="15.42578125" style="11" bestFit="1" customWidth="1"/>
    <col min="4892" max="4897" width="10.85546875" style="11" customWidth="1"/>
    <col min="4898" max="4899" width="13.140625" style="11" customWidth="1"/>
    <col min="4900" max="4900" width="18.85546875" style="11" customWidth="1"/>
    <col min="4901" max="4901" width="15" style="11" customWidth="1"/>
    <col min="4902" max="4902" width="11.140625" style="11" customWidth="1"/>
    <col min="4903" max="5121" width="8.85546875" style="11"/>
    <col min="5122" max="5124" width="10.7109375" style="11" customWidth="1"/>
    <col min="5125" max="5125" width="12.85546875" style="11" bestFit="1" customWidth="1"/>
    <col min="5126" max="5126" width="10.42578125" style="11" customWidth="1"/>
    <col min="5127" max="5127" width="6" style="11" customWidth="1"/>
    <col min="5128" max="5128" width="12.28515625" style="11" bestFit="1" customWidth="1"/>
    <col min="5129" max="5129" width="10.42578125" style="11" customWidth="1"/>
    <col min="5130" max="5130" width="8.140625" style="11" bestFit="1" customWidth="1"/>
    <col min="5131" max="5131" width="7.7109375" style="11" customWidth="1"/>
    <col min="5132" max="5134" width="10.7109375" style="11" customWidth="1"/>
    <col min="5135" max="5135" width="22" style="11" customWidth="1"/>
    <col min="5136" max="5136" width="5.42578125" style="11" bestFit="1" customWidth="1"/>
    <col min="5137" max="5138" width="9.42578125" style="11" customWidth="1"/>
    <col min="5139" max="5139" width="18.42578125" style="11" customWidth="1"/>
    <col min="5140" max="5140" width="7.42578125" style="11" customWidth="1"/>
    <col min="5141" max="5141" width="12.42578125" style="11" customWidth="1"/>
    <col min="5142" max="5142" width="6" style="11" bestFit="1" customWidth="1"/>
    <col min="5143" max="5143" width="13" style="11" customWidth="1"/>
    <col min="5144" max="5144" width="6" style="11" bestFit="1" customWidth="1"/>
    <col min="5145" max="5145" width="10.28515625" style="11" customWidth="1"/>
    <col min="5146" max="5146" width="11.28515625" style="11" customWidth="1"/>
    <col min="5147" max="5147" width="15.42578125" style="11" bestFit="1" customWidth="1"/>
    <col min="5148" max="5153" width="10.85546875" style="11" customWidth="1"/>
    <col min="5154" max="5155" width="13.140625" style="11" customWidth="1"/>
    <col min="5156" max="5156" width="18.85546875" style="11" customWidth="1"/>
    <col min="5157" max="5157" width="15" style="11" customWidth="1"/>
    <col min="5158" max="5158" width="11.140625" style="11" customWidth="1"/>
    <col min="5159" max="5377" width="8.85546875" style="11"/>
    <col min="5378" max="5380" width="10.7109375" style="11" customWidth="1"/>
    <col min="5381" max="5381" width="12.85546875" style="11" bestFit="1" customWidth="1"/>
    <col min="5382" max="5382" width="10.42578125" style="11" customWidth="1"/>
    <col min="5383" max="5383" width="6" style="11" customWidth="1"/>
    <col min="5384" max="5384" width="12.28515625" style="11" bestFit="1" customWidth="1"/>
    <col min="5385" max="5385" width="10.42578125" style="11" customWidth="1"/>
    <col min="5386" max="5386" width="8.140625" style="11" bestFit="1" customWidth="1"/>
    <col min="5387" max="5387" width="7.7109375" style="11" customWidth="1"/>
    <col min="5388" max="5390" width="10.7109375" style="11" customWidth="1"/>
    <col min="5391" max="5391" width="22" style="11" customWidth="1"/>
    <col min="5392" max="5392" width="5.42578125" style="11" bestFit="1" customWidth="1"/>
    <col min="5393" max="5394" width="9.42578125" style="11" customWidth="1"/>
    <col min="5395" max="5395" width="18.42578125" style="11" customWidth="1"/>
    <col min="5396" max="5396" width="7.42578125" style="11" customWidth="1"/>
    <col min="5397" max="5397" width="12.42578125" style="11" customWidth="1"/>
    <col min="5398" max="5398" width="6" style="11" bestFit="1" customWidth="1"/>
    <col min="5399" max="5399" width="13" style="11" customWidth="1"/>
    <col min="5400" max="5400" width="6" style="11" bestFit="1" customWidth="1"/>
    <col min="5401" max="5401" width="10.28515625" style="11" customWidth="1"/>
    <col min="5402" max="5402" width="11.28515625" style="11" customWidth="1"/>
    <col min="5403" max="5403" width="15.42578125" style="11" bestFit="1" customWidth="1"/>
    <col min="5404" max="5409" width="10.85546875" style="11" customWidth="1"/>
    <col min="5410" max="5411" width="13.140625" style="11" customWidth="1"/>
    <col min="5412" max="5412" width="18.85546875" style="11" customWidth="1"/>
    <col min="5413" max="5413" width="15" style="11" customWidth="1"/>
    <col min="5414" max="5414" width="11.140625" style="11" customWidth="1"/>
    <col min="5415" max="5633" width="8.85546875" style="11"/>
    <col min="5634" max="5636" width="10.7109375" style="11" customWidth="1"/>
    <col min="5637" max="5637" width="12.85546875" style="11" bestFit="1" customWidth="1"/>
    <col min="5638" max="5638" width="10.42578125" style="11" customWidth="1"/>
    <col min="5639" max="5639" width="6" style="11" customWidth="1"/>
    <col min="5640" max="5640" width="12.28515625" style="11" bestFit="1" customWidth="1"/>
    <col min="5641" max="5641" width="10.42578125" style="11" customWidth="1"/>
    <col min="5642" max="5642" width="8.140625" style="11" bestFit="1" customWidth="1"/>
    <col min="5643" max="5643" width="7.7109375" style="11" customWidth="1"/>
    <col min="5644" max="5646" width="10.7109375" style="11" customWidth="1"/>
    <col min="5647" max="5647" width="22" style="11" customWidth="1"/>
    <col min="5648" max="5648" width="5.42578125" style="11" bestFit="1" customWidth="1"/>
    <col min="5649" max="5650" width="9.42578125" style="11" customWidth="1"/>
    <col min="5651" max="5651" width="18.42578125" style="11" customWidth="1"/>
    <col min="5652" max="5652" width="7.42578125" style="11" customWidth="1"/>
    <col min="5653" max="5653" width="12.42578125" style="11" customWidth="1"/>
    <col min="5654" max="5654" width="6" style="11" bestFit="1" customWidth="1"/>
    <col min="5655" max="5655" width="13" style="11" customWidth="1"/>
    <col min="5656" max="5656" width="6" style="11" bestFit="1" customWidth="1"/>
    <col min="5657" max="5657" width="10.28515625" style="11" customWidth="1"/>
    <col min="5658" max="5658" width="11.28515625" style="11" customWidth="1"/>
    <col min="5659" max="5659" width="15.42578125" style="11" bestFit="1" customWidth="1"/>
    <col min="5660" max="5665" width="10.85546875" style="11" customWidth="1"/>
    <col min="5666" max="5667" width="13.140625" style="11" customWidth="1"/>
    <col min="5668" max="5668" width="18.85546875" style="11" customWidth="1"/>
    <col min="5669" max="5669" width="15" style="11" customWidth="1"/>
    <col min="5670" max="5670" width="11.140625" style="11" customWidth="1"/>
    <col min="5671" max="5889" width="8.85546875" style="11"/>
    <col min="5890" max="5892" width="10.7109375" style="11" customWidth="1"/>
    <col min="5893" max="5893" width="12.85546875" style="11" bestFit="1" customWidth="1"/>
    <col min="5894" max="5894" width="10.42578125" style="11" customWidth="1"/>
    <col min="5895" max="5895" width="6" style="11" customWidth="1"/>
    <col min="5896" max="5896" width="12.28515625" style="11" bestFit="1" customWidth="1"/>
    <col min="5897" max="5897" width="10.42578125" style="11" customWidth="1"/>
    <col min="5898" max="5898" width="8.140625" style="11" bestFit="1" customWidth="1"/>
    <col min="5899" max="5899" width="7.7109375" style="11" customWidth="1"/>
    <col min="5900" max="5902" width="10.7109375" style="11" customWidth="1"/>
    <col min="5903" max="5903" width="22" style="11" customWidth="1"/>
    <col min="5904" max="5904" width="5.42578125" style="11" bestFit="1" customWidth="1"/>
    <col min="5905" max="5906" width="9.42578125" style="11" customWidth="1"/>
    <col min="5907" max="5907" width="18.42578125" style="11" customWidth="1"/>
    <col min="5908" max="5908" width="7.42578125" style="11" customWidth="1"/>
    <col min="5909" max="5909" width="12.42578125" style="11" customWidth="1"/>
    <col min="5910" max="5910" width="6" style="11" bestFit="1" customWidth="1"/>
    <col min="5911" max="5911" width="13" style="11" customWidth="1"/>
    <col min="5912" max="5912" width="6" style="11" bestFit="1" customWidth="1"/>
    <col min="5913" max="5913" width="10.28515625" style="11" customWidth="1"/>
    <col min="5914" max="5914" width="11.28515625" style="11" customWidth="1"/>
    <col min="5915" max="5915" width="15.42578125" style="11" bestFit="1" customWidth="1"/>
    <col min="5916" max="5921" width="10.85546875" style="11" customWidth="1"/>
    <col min="5922" max="5923" width="13.140625" style="11" customWidth="1"/>
    <col min="5924" max="5924" width="18.85546875" style="11" customWidth="1"/>
    <col min="5925" max="5925" width="15" style="11" customWidth="1"/>
    <col min="5926" max="5926" width="11.140625" style="11" customWidth="1"/>
    <col min="5927" max="6145" width="8.85546875" style="11"/>
    <col min="6146" max="6148" width="10.7109375" style="11" customWidth="1"/>
    <col min="6149" max="6149" width="12.85546875" style="11" bestFit="1" customWidth="1"/>
    <col min="6150" max="6150" width="10.42578125" style="11" customWidth="1"/>
    <col min="6151" max="6151" width="6" style="11" customWidth="1"/>
    <col min="6152" max="6152" width="12.28515625" style="11" bestFit="1" customWidth="1"/>
    <col min="6153" max="6153" width="10.42578125" style="11" customWidth="1"/>
    <col min="6154" max="6154" width="8.140625" style="11" bestFit="1" customWidth="1"/>
    <col min="6155" max="6155" width="7.7109375" style="11" customWidth="1"/>
    <col min="6156" max="6158" width="10.7109375" style="11" customWidth="1"/>
    <col min="6159" max="6159" width="22" style="11" customWidth="1"/>
    <col min="6160" max="6160" width="5.42578125" style="11" bestFit="1" customWidth="1"/>
    <col min="6161" max="6162" width="9.42578125" style="11" customWidth="1"/>
    <col min="6163" max="6163" width="18.42578125" style="11" customWidth="1"/>
    <col min="6164" max="6164" width="7.42578125" style="11" customWidth="1"/>
    <col min="6165" max="6165" width="12.42578125" style="11" customWidth="1"/>
    <col min="6166" max="6166" width="6" style="11" bestFit="1" customWidth="1"/>
    <col min="6167" max="6167" width="13" style="11" customWidth="1"/>
    <col min="6168" max="6168" width="6" style="11" bestFit="1" customWidth="1"/>
    <col min="6169" max="6169" width="10.28515625" style="11" customWidth="1"/>
    <col min="6170" max="6170" width="11.28515625" style="11" customWidth="1"/>
    <col min="6171" max="6171" width="15.42578125" style="11" bestFit="1" customWidth="1"/>
    <col min="6172" max="6177" width="10.85546875" style="11" customWidth="1"/>
    <col min="6178" max="6179" width="13.140625" style="11" customWidth="1"/>
    <col min="6180" max="6180" width="18.85546875" style="11" customWidth="1"/>
    <col min="6181" max="6181" width="15" style="11" customWidth="1"/>
    <col min="6182" max="6182" width="11.140625" style="11" customWidth="1"/>
    <col min="6183" max="6401" width="8.85546875" style="11"/>
    <col min="6402" max="6404" width="10.7109375" style="11" customWidth="1"/>
    <col min="6405" max="6405" width="12.85546875" style="11" bestFit="1" customWidth="1"/>
    <col min="6406" max="6406" width="10.42578125" style="11" customWidth="1"/>
    <col min="6407" max="6407" width="6" style="11" customWidth="1"/>
    <col min="6408" max="6408" width="12.28515625" style="11" bestFit="1" customWidth="1"/>
    <col min="6409" max="6409" width="10.42578125" style="11" customWidth="1"/>
    <col min="6410" max="6410" width="8.140625" style="11" bestFit="1" customWidth="1"/>
    <col min="6411" max="6411" width="7.7109375" style="11" customWidth="1"/>
    <col min="6412" max="6414" width="10.7109375" style="11" customWidth="1"/>
    <col min="6415" max="6415" width="22" style="11" customWidth="1"/>
    <col min="6416" max="6416" width="5.42578125" style="11" bestFit="1" customWidth="1"/>
    <col min="6417" max="6418" width="9.42578125" style="11" customWidth="1"/>
    <col min="6419" max="6419" width="18.42578125" style="11" customWidth="1"/>
    <col min="6420" max="6420" width="7.42578125" style="11" customWidth="1"/>
    <col min="6421" max="6421" width="12.42578125" style="11" customWidth="1"/>
    <col min="6422" max="6422" width="6" style="11" bestFit="1" customWidth="1"/>
    <col min="6423" max="6423" width="13" style="11" customWidth="1"/>
    <col min="6424" max="6424" width="6" style="11" bestFit="1" customWidth="1"/>
    <col min="6425" max="6425" width="10.28515625" style="11" customWidth="1"/>
    <col min="6426" max="6426" width="11.28515625" style="11" customWidth="1"/>
    <col min="6427" max="6427" width="15.42578125" style="11" bestFit="1" customWidth="1"/>
    <col min="6428" max="6433" width="10.85546875" style="11" customWidth="1"/>
    <col min="6434" max="6435" width="13.140625" style="11" customWidth="1"/>
    <col min="6436" max="6436" width="18.85546875" style="11" customWidth="1"/>
    <col min="6437" max="6437" width="15" style="11" customWidth="1"/>
    <col min="6438" max="6438" width="11.140625" style="11" customWidth="1"/>
    <col min="6439" max="6657" width="8.85546875" style="11"/>
    <col min="6658" max="6660" width="10.7109375" style="11" customWidth="1"/>
    <col min="6661" max="6661" width="12.85546875" style="11" bestFit="1" customWidth="1"/>
    <col min="6662" max="6662" width="10.42578125" style="11" customWidth="1"/>
    <col min="6663" max="6663" width="6" style="11" customWidth="1"/>
    <col min="6664" max="6664" width="12.28515625" style="11" bestFit="1" customWidth="1"/>
    <col min="6665" max="6665" width="10.42578125" style="11" customWidth="1"/>
    <col min="6666" max="6666" width="8.140625" style="11" bestFit="1" customWidth="1"/>
    <col min="6667" max="6667" width="7.7109375" style="11" customWidth="1"/>
    <col min="6668" max="6670" width="10.7109375" style="11" customWidth="1"/>
    <col min="6671" max="6671" width="22" style="11" customWidth="1"/>
    <col min="6672" max="6672" width="5.42578125" style="11" bestFit="1" customWidth="1"/>
    <col min="6673" max="6674" width="9.42578125" style="11" customWidth="1"/>
    <col min="6675" max="6675" width="18.42578125" style="11" customWidth="1"/>
    <col min="6676" max="6676" width="7.42578125" style="11" customWidth="1"/>
    <col min="6677" max="6677" width="12.42578125" style="11" customWidth="1"/>
    <col min="6678" max="6678" width="6" style="11" bestFit="1" customWidth="1"/>
    <col min="6679" max="6679" width="13" style="11" customWidth="1"/>
    <col min="6680" max="6680" width="6" style="11" bestFit="1" customWidth="1"/>
    <col min="6681" max="6681" width="10.28515625" style="11" customWidth="1"/>
    <col min="6682" max="6682" width="11.28515625" style="11" customWidth="1"/>
    <col min="6683" max="6683" width="15.42578125" style="11" bestFit="1" customWidth="1"/>
    <col min="6684" max="6689" width="10.85546875" style="11" customWidth="1"/>
    <col min="6690" max="6691" width="13.140625" style="11" customWidth="1"/>
    <col min="6692" max="6692" width="18.85546875" style="11" customWidth="1"/>
    <col min="6693" max="6693" width="15" style="11" customWidth="1"/>
    <col min="6694" max="6694" width="11.140625" style="11" customWidth="1"/>
    <col min="6695" max="6913" width="8.85546875" style="11"/>
    <col min="6914" max="6916" width="10.7109375" style="11" customWidth="1"/>
    <col min="6917" max="6917" width="12.85546875" style="11" bestFit="1" customWidth="1"/>
    <col min="6918" max="6918" width="10.42578125" style="11" customWidth="1"/>
    <col min="6919" max="6919" width="6" style="11" customWidth="1"/>
    <col min="6920" max="6920" width="12.28515625" style="11" bestFit="1" customWidth="1"/>
    <col min="6921" max="6921" width="10.42578125" style="11" customWidth="1"/>
    <col min="6922" max="6922" width="8.140625" style="11" bestFit="1" customWidth="1"/>
    <col min="6923" max="6923" width="7.7109375" style="11" customWidth="1"/>
    <col min="6924" max="6926" width="10.7109375" style="11" customWidth="1"/>
    <col min="6927" max="6927" width="22" style="11" customWidth="1"/>
    <col min="6928" max="6928" width="5.42578125" style="11" bestFit="1" customWidth="1"/>
    <col min="6929" max="6930" width="9.42578125" style="11" customWidth="1"/>
    <col min="6931" max="6931" width="18.42578125" style="11" customWidth="1"/>
    <col min="6932" max="6932" width="7.42578125" style="11" customWidth="1"/>
    <col min="6933" max="6933" width="12.42578125" style="11" customWidth="1"/>
    <col min="6934" max="6934" width="6" style="11" bestFit="1" customWidth="1"/>
    <col min="6935" max="6935" width="13" style="11" customWidth="1"/>
    <col min="6936" max="6936" width="6" style="11" bestFit="1" customWidth="1"/>
    <col min="6937" max="6937" width="10.28515625" style="11" customWidth="1"/>
    <col min="6938" max="6938" width="11.28515625" style="11" customWidth="1"/>
    <col min="6939" max="6939" width="15.42578125" style="11" bestFit="1" customWidth="1"/>
    <col min="6940" max="6945" width="10.85546875" style="11" customWidth="1"/>
    <col min="6946" max="6947" width="13.140625" style="11" customWidth="1"/>
    <col min="6948" max="6948" width="18.85546875" style="11" customWidth="1"/>
    <col min="6949" max="6949" width="15" style="11" customWidth="1"/>
    <col min="6950" max="6950" width="11.140625" style="11" customWidth="1"/>
    <col min="6951" max="7169" width="8.85546875" style="11"/>
    <col min="7170" max="7172" width="10.7109375" style="11" customWidth="1"/>
    <col min="7173" max="7173" width="12.85546875" style="11" bestFit="1" customWidth="1"/>
    <col min="7174" max="7174" width="10.42578125" style="11" customWidth="1"/>
    <col min="7175" max="7175" width="6" style="11" customWidth="1"/>
    <col min="7176" max="7176" width="12.28515625" style="11" bestFit="1" customWidth="1"/>
    <col min="7177" max="7177" width="10.42578125" style="11" customWidth="1"/>
    <col min="7178" max="7178" width="8.140625" style="11" bestFit="1" customWidth="1"/>
    <col min="7179" max="7179" width="7.7109375" style="11" customWidth="1"/>
    <col min="7180" max="7182" width="10.7109375" style="11" customWidth="1"/>
    <col min="7183" max="7183" width="22" style="11" customWidth="1"/>
    <col min="7184" max="7184" width="5.42578125" style="11" bestFit="1" customWidth="1"/>
    <col min="7185" max="7186" width="9.42578125" style="11" customWidth="1"/>
    <col min="7187" max="7187" width="18.42578125" style="11" customWidth="1"/>
    <col min="7188" max="7188" width="7.42578125" style="11" customWidth="1"/>
    <col min="7189" max="7189" width="12.42578125" style="11" customWidth="1"/>
    <col min="7190" max="7190" width="6" style="11" bestFit="1" customWidth="1"/>
    <col min="7191" max="7191" width="13" style="11" customWidth="1"/>
    <col min="7192" max="7192" width="6" style="11" bestFit="1" customWidth="1"/>
    <col min="7193" max="7193" width="10.28515625" style="11" customWidth="1"/>
    <col min="7194" max="7194" width="11.28515625" style="11" customWidth="1"/>
    <col min="7195" max="7195" width="15.42578125" style="11" bestFit="1" customWidth="1"/>
    <col min="7196" max="7201" width="10.85546875" style="11" customWidth="1"/>
    <col min="7202" max="7203" width="13.140625" style="11" customWidth="1"/>
    <col min="7204" max="7204" width="18.85546875" style="11" customWidth="1"/>
    <col min="7205" max="7205" width="15" style="11" customWidth="1"/>
    <col min="7206" max="7206" width="11.140625" style="11" customWidth="1"/>
    <col min="7207" max="7425" width="8.85546875" style="11"/>
    <col min="7426" max="7428" width="10.7109375" style="11" customWidth="1"/>
    <col min="7429" max="7429" width="12.85546875" style="11" bestFit="1" customWidth="1"/>
    <col min="7430" max="7430" width="10.42578125" style="11" customWidth="1"/>
    <col min="7431" max="7431" width="6" style="11" customWidth="1"/>
    <col min="7432" max="7432" width="12.28515625" style="11" bestFit="1" customWidth="1"/>
    <col min="7433" max="7433" width="10.42578125" style="11" customWidth="1"/>
    <col min="7434" max="7434" width="8.140625" style="11" bestFit="1" customWidth="1"/>
    <col min="7435" max="7435" width="7.7109375" style="11" customWidth="1"/>
    <col min="7436" max="7438" width="10.7109375" style="11" customWidth="1"/>
    <col min="7439" max="7439" width="22" style="11" customWidth="1"/>
    <col min="7440" max="7440" width="5.42578125" style="11" bestFit="1" customWidth="1"/>
    <col min="7441" max="7442" width="9.42578125" style="11" customWidth="1"/>
    <col min="7443" max="7443" width="18.42578125" style="11" customWidth="1"/>
    <col min="7444" max="7444" width="7.42578125" style="11" customWidth="1"/>
    <col min="7445" max="7445" width="12.42578125" style="11" customWidth="1"/>
    <col min="7446" max="7446" width="6" style="11" bestFit="1" customWidth="1"/>
    <col min="7447" max="7447" width="13" style="11" customWidth="1"/>
    <col min="7448" max="7448" width="6" style="11" bestFit="1" customWidth="1"/>
    <col min="7449" max="7449" width="10.28515625" style="11" customWidth="1"/>
    <col min="7450" max="7450" width="11.28515625" style="11" customWidth="1"/>
    <col min="7451" max="7451" width="15.42578125" style="11" bestFit="1" customWidth="1"/>
    <col min="7452" max="7457" width="10.85546875" style="11" customWidth="1"/>
    <col min="7458" max="7459" width="13.140625" style="11" customWidth="1"/>
    <col min="7460" max="7460" width="18.85546875" style="11" customWidth="1"/>
    <col min="7461" max="7461" width="15" style="11" customWidth="1"/>
    <col min="7462" max="7462" width="11.140625" style="11" customWidth="1"/>
    <col min="7463" max="7681" width="8.85546875" style="11"/>
    <col min="7682" max="7684" width="10.7109375" style="11" customWidth="1"/>
    <col min="7685" max="7685" width="12.85546875" style="11" bestFit="1" customWidth="1"/>
    <col min="7686" max="7686" width="10.42578125" style="11" customWidth="1"/>
    <col min="7687" max="7687" width="6" style="11" customWidth="1"/>
    <col min="7688" max="7688" width="12.28515625" style="11" bestFit="1" customWidth="1"/>
    <col min="7689" max="7689" width="10.42578125" style="11" customWidth="1"/>
    <col min="7690" max="7690" width="8.140625" style="11" bestFit="1" customWidth="1"/>
    <col min="7691" max="7691" width="7.7109375" style="11" customWidth="1"/>
    <col min="7692" max="7694" width="10.7109375" style="11" customWidth="1"/>
    <col min="7695" max="7695" width="22" style="11" customWidth="1"/>
    <col min="7696" max="7696" width="5.42578125" style="11" bestFit="1" customWidth="1"/>
    <col min="7697" max="7698" width="9.42578125" style="11" customWidth="1"/>
    <col min="7699" max="7699" width="18.42578125" style="11" customWidth="1"/>
    <col min="7700" max="7700" width="7.42578125" style="11" customWidth="1"/>
    <col min="7701" max="7701" width="12.42578125" style="11" customWidth="1"/>
    <col min="7702" max="7702" width="6" style="11" bestFit="1" customWidth="1"/>
    <col min="7703" max="7703" width="13" style="11" customWidth="1"/>
    <col min="7704" max="7704" width="6" style="11" bestFit="1" customWidth="1"/>
    <col min="7705" max="7705" width="10.28515625" style="11" customWidth="1"/>
    <col min="7706" max="7706" width="11.28515625" style="11" customWidth="1"/>
    <col min="7707" max="7707" width="15.42578125" style="11" bestFit="1" customWidth="1"/>
    <col min="7708" max="7713" width="10.85546875" style="11" customWidth="1"/>
    <col min="7714" max="7715" width="13.140625" style="11" customWidth="1"/>
    <col min="7716" max="7716" width="18.85546875" style="11" customWidth="1"/>
    <col min="7717" max="7717" width="15" style="11" customWidth="1"/>
    <col min="7718" max="7718" width="11.140625" style="11" customWidth="1"/>
    <col min="7719" max="7937" width="8.85546875" style="11"/>
    <col min="7938" max="7940" width="10.7109375" style="11" customWidth="1"/>
    <col min="7941" max="7941" width="12.85546875" style="11" bestFit="1" customWidth="1"/>
    <col min="7942" max="7942" width="10.42578125" style="11" customWidth="1"/>
    <col min="7943" max="7943" width="6" style="11" customWidth="1"/>
    <col min="7944" max="7944" width="12.28515625" style="11" bestFit="1" customWidth="1"/>
    <col min="7945" max="7945" width="10.42578125" style="11" customWidth="1"/>
    <col min="7946" max="7946" width="8.140625" style="11" bestFit="1" customWidth="1"/>
    <col min="7947" max="7947" width="7.7109375" style="11" customWidth="1"/>
    <col min="7948" max="7950" width="10.7109375" style="11" customWidth="1"/>
    <col min="7951" max="7951" width="22" style="11" customWidth="1"/>
    <col min="7952" max="7952" width="5.42578125" style="11" bestFit="1" customWidth="1"/>
    <col min="7953" max="7954" width="9.42578125" style="11" customWidth="1"/>
    <col min="7955" max="7955" width="18.42578125" style="11" customWidth="1"/>
    <col min="7956" max="7956" width="7.42578125" style="11" customWidth="1"/>
    <col min="7957" max="7957" width="12.42578125" style="11" customWidth="1"/>
    <col min="7958" max="7958" width="6" style="11" bestFit="1" customWidth="1"/>
    <col min="7959" max="7959" width="13" style="11" customWidth="1"/>
    <col min="7960" max="7960" width="6" style="11" bestFit="1" customWidth="1"/>
    <col min="7961" max="7961" width="10.28515625" style="11" customWidth="1"/>
    <col min="7962" max="7962" width="11.28515625" style="11" customWidth="1"/>
    <col min="7963" max="7963" width="15.42578125" style="11" bestFit="1" customWidth="1"/>
    <col min="7964" max="7969" width="10.85546875" style="11" customWidth="1"/>
    <col min="7970" max="7971" width="13.140625" style="11" customWidth="1"/>
    <col min="7972" max="7972" width="18.85546875" style="11" customWidth="1"/>
    <col min="7973" max="7973" width="15" style="11" customWidth="1"/>
    <col min="7974" max="7974" width="11.140625" style="11" customWidth="1"/>
    <col min="7975" max="8193" width="8.85546875" style="11"/>
    <col min="8194" max="8196" width="10.7109375" style="11" customWidth="1"/>
    <col min="8197" max="8197" width="12.85546875" style="11" bestFit="1" customWidth="1"/>
    <col min="8198" max="8198" width="10.42578125" style="11" customWidth="1"/>
    <col min="8199" max="8199" width="6" style="11" customWidth="1"/>
    <col min="8200" max="8200" width="12.28515625" style="11" bestFit="1" customWidth="1"/>
    <col min="8201" max="8201" width="10.42578125" style="11" customWidth="1"/>
    <col min="8202" max="8202" width="8.140625" style="11" bestFit="1" customWidth="1"/>
    <col min="8203" max="8203" width="7.7109375" style="11" customWidth="1"/>
    <col min="8204" max="8206" width="10.7109375" style="11" customWidth="1"/>
    <col min="8207" max="8207" width="22" style="11" customWidth="1"/>
    <col min="8208" max="8208" width="5.42578125" style="11" bestFit="1" customWidth="1"/>
    <col min="8209" max="8210" width="9.42578125" style="11" customWidth="1"/>
    <col min="8211" max="8211" width="18.42578125" style="11" customWidth="1"/>
    <col min="8212" max="8212" width="7.42578125" style="11" customWidth="1"/>
    <col min="8213" max="8213" width="12.42578125" style="11" customWidth="1"/>
    <col min="8214" max="8214" width="6" style="11" bestFit="1" customWidth="1"/>
    <col min="8215" max="8215" width="13" style="11" customWidth="1"/>
    <col min="8216" max="8216" width="6" style="11" bestFit="1" customWidth="1"/>
    <col min="8217" max="8217" width="10.28515625" style="11" customWidth="1"/>
    <col min="8218" max="8218" width="11.28515625" style="11" customWidth="1"/>
    <col min="8219" max="8219" width="15.42578125" style="11" bestFit="1" customWidth="1"/>
    <col min="8220" max="8225" width="10.85546875" style="11" customWidth="1"/>
    <col min="8226" max="8227" width="13.140625" style="11" customWidth="1"/>
    <col min="8228" max="8228" width="18.85546875" style="11" customWidth="1"/>
    <col min="8229" max="8229" width="15" style="11" customWidth="1"/>
    <col min="8230" max="8230" width="11.140625" style="11" customWidth="1"/>
    <col min="8231" max="8449" width="8.85546875" style="11"/>
    <col min="8450" max="8452" width="10.7109375" style="11" customWidth="1"/>
    <col min="8453" max="8453" width="12.85546875" style="11" bestFit="1" customWidth="1"/>
    <col min="8454" max="8454" width="10.42578125" style="11" customWidth="1"/>
    <col min="8455" max="8455" width="6" style="11" customWidth="1"/>
    <col min="8456" max="8456" width="12.28515625" style="11" bestFit="1" customWidth="1"/>
    <col min="8457" max="8457" width="10.42578125" style="11" customWidth="1"/>
    <col min="8458" max="8458" width="8.140625" style="11" bestFit="1" customWidth="1"/>
    <col min="8459" max="8459" width="7.7109375" style="11" customWidth="1"/>
    <col min="8460" max="8462" width="10.7109375" style="11" customWidth="1"/>
    <col min="8463" max="8463" width="22" style="11" customWidth="1"/>
    <col min="8464" max="8464" width="5.42578125" style="11" bestFit="1" customWidth="1"/>
    <col min="8465" max="8466" width="9.42578125" style="11" customWidth="1"/>
    <col min="8467" max="8467" width="18.42578125" style="11" customWidth="1"/>
    <col min="8468" max="8468" width="7.42578125" style="11" customWidth="1"/>
    <col min="8469" max="8469" width="12.42578125" style="11" customWidth="1"/>
    <col min="8470" max="8470" width="6" style="11" bestFit="1" customWidth="1"/>
    <col min="8471" max="8471" width="13" style="11" customWidth="1"/>
    <col min="8472" max="8472" width="6" style="11" bestFit="1" customWidth="1"/>
    <col min="8473" max="8473" width="10.28515625" style="11" customWidth="1"/>
    <col min="8474" max="8474" width="11.28515625" style="11" customWidth="1"/>
    <col min="8475" max="8475" width="15.42578125" style="11" bestFit="1" customWidth="1"/>
    <col min="8476" max="8481" width="10.85546875" style="11" customWidth="1"/>
    <col min="8482" max="8483" width="13.140625" style="11" customWidth="1"/>
    <col min="8484" max="8484" width="18.85546875" style="11" customWidth="1"/>
    <col min="8485" max="8485" width="15" style="11" customWidth="1"/>
    <col min="8486" max="8486" width="11.140625" style="11" customWidth="1"/>
    <col min="8487" max="8705" width="8.85546875" style="11"/>
    <col min="8706" max="8708" width="10.7109375" style="11" customWidth="1"/>
    <col min="8709" max="8709" width="12.85546875" style="11" bestFit="1" customWidth="1"/>
    <col min="8710" max="8710" width="10.42578125" style="11" customWidth="1"/>
    <col min="8711" max="8711" width="6" style="11" customWidth="1"/>
    <col min="8712" max="8712" width="12.28515625" style="11" bestFit="1" customWidth="1"/>
    <col min="8713" max="8713" width="10.42578125" style="11" customWidth="1"/>
    <col min="8714" max="8714" width="8.140625" style="11" bestFit="1" customWidth="1"/>
    <col min="8715" max="8715" width="7.7109375" style="11" customWidth="1"/>
    <col min="8716" max="8718" width="10.7109375" style="11" customWidth="1"/>
    <col min="8719" max="8719" width="22" style="11" customWidth="1"/>
    <col min="8720" max="8720" width="5.42578125" style="11" bestFit="1" customWidth="1"/>
    <col min="8721" max="8722" width="9.42578125" style="11" customWidth="1"/>
    <col min="8723" max="8723" width="18.42578125" style="11" customWidth="1"/>
    <col min="8724" max="8724" width="7.42578125" style="11" customWidth="1"/>
    <col min="8725" max="8725" width="12.42578125" style="11" customWidth="1"/>
    <col min="8726" max="8726" width="6" style="11" bestFit="1" customWidth="1"/>
    <col min="8727" max="8727" width="13" style="11" customWidth="1"/>
    <col min="8728" max="8728" width="6" style="11" bestFit="1" customWidth="1"/>
    <col min="8729" max="8729" width="10.28515625" style="11" customWidth="1"/>
    <col min="8730" max="8730" width="11.28515625" style="11" customWidth="1"/>
    <col min="8731" max="8731" width="15.42578125" style="11" bestFit="1" customWidth="1"/>
    <col min="8732" max="8737" width="10.85546875" style="11" customWidth="1"/>
    <col min="8738" max="8739" width="13.140625" style="11" customWidth="1"/>
    <col min="8740" max="8740" width="18.85546875" style="11" customWidth="1"/>
    <col min="8741" max="8741" width="15" style="11" customWidth="1"/>
    <col min="8742" max="8742" width="11.140625" style="11" customWidth="1"/>
    <col min="8743" max="8961" width="8.85546875" style="11"/>
    <col min="8962" max="8964" width="10.7109375" style="11" customWidth="1"/>
    <col min="8965" max="8965" width="12.85546875" style="11" bestFit="1" customWidth="1"/>
    <col min="8966" max="8966" width="10.42578125" style="11" customWidth="1"/>
    <col min="8967" max="8967" width="6" style="11" customWidth="1"/>
    <col min="8968" max="8968" width="12.28515625" style="11" bestFit="1" customWidth="1"/>
    <col min="8969" max="8969" width="10.42578125" style="11" customWidth="1"/>
    <col min="8970" max="8970" width="8.140625" style="11" bestFit="1" customWidth="1"/>
    <col min="8971" max="8971" width="7.7109375" style="11" customWidth="1"/>
    <col min="8972" max="8974" width="10.7109375" style="11" customWidth="1"/>
    <col min="8975" max="8975" width="22" style="11" customWidth="1"/>
    <col min="8976" max="8976" width="5.42578125" style="11" bestFit="1" customWidth="1"/>
    <col min="8977" max="8978" width="9.42578125" style="11" customWidth="1"/>
    <col min="8979" max="8979" width="18.42578125" style="11" customWidth="1"/>
    <col min="8980" max="8980" width="7.42578125" style="11" customWidth="1"/>
    <col min="8981" max="8981" width="12.42578125" style="11" customWidth="1"/>
    <col min="8982" max="8982" width="6" style="11" bestFit="1" customWidth="1"/>
    <col min="8983" max="8983" width="13" style="11" customWidth="1"/>
    <col min="8984" max="8984" width="6" style="11" bestFit="1" customWidth="1"/>
    <col min="8985" max="8985" width="10.28515625" style="11" customWidth="1"/>
    <col min="8986" max="8986" width="11.28515625" style="11" customWidth="1"/>
    <col min="8987" max="8987" width="15.42578125" style="11" bestFit="1" customWidth="1"/>
    <col min="8988" max="8993" width="10.85546875" style="11" customWidth="1"/>
    <col min="8994" max="8995" width="13.140625" style="11" customWidth="1"/>
    <col min="8996" max="8996" width="18.85546875" style="11" customWidth="1"/>
    <col min="8997" max="8997" width="15" style="11" customWidth="1"/>
    <col min="8998" max="8998" width="11.140625" style="11" customWidth="1"/>
    <col min="8999" max="9217" width="8.85546875" style="11"/>
    <col min="9218" max="9220" width="10.7109375" style="11" customWidth="1"/>
    <col min="9221" max="9221" width="12.85546875" style="11" bestFit="1" customWidth="1"/>
    <col min="9222" max="9222" width="10.42578125" style="11" customWidth="1"/>
    <col min="9223" max="9223" width="6" style="11" customWidth="1"/>
    <col min="9224" max="9224" width="12.28515625" style="11" bestFit="1" customWidth="1"/>
    <col min="9225" max="9225" width="10.42578125" style="11" customWidth="1"/>
    <col min="9226" max="9226" width="8.140625" style="11" bestFit="1" customWidth="1"/>
    <col min="9227" max="9227" width="7.7109375" style="11" customWidth="1"/>
    <col min="9228" max="9230" width="10.7109375" style="11" customWidth="1"/>
    <col min="9231" max="9231" width="22" style="11" customWidth="1"/>
    <col min="9232" max="9232" width="5.42578125" style="11" bestFit="1" customWidth="1"/>
    <col min="9233" max="9234" width="9.42578125" style="11" customWidth="1"/>
    <col min="9235" max="9235" width="18.42578125" style="11" customWidth="1"/>
    <col min="9236" max="9236" width="7.42578125" style="11" customWidth="1"/>
    <col min="9237" max="9237" width="12.42578125" style="11" customWidth="1"/>
    <col min="9238" max="9238" width="6" style="11" bestFit="1" customWidth="1"/>
    <col min="9239" max="9239" width="13" style="11" customWidth="1"/>
    <col min="9240" max="9240" width="6" style="11" bestFit="1" customWidth="1"/>
    <col min="9241" max="9241" width="10.28515625" style="11" customWidth="1"/>
    <col min="9242" max="9242" width="11.28515625" style="11" customWidth="1"/>
    <col min="9243" max="9243" width="15.42578125" style="11" bestFit="1" customWidth="1"/>
    <col min="9244" max="9249" width="10.85546875" style="11" customWidth="1"/>
    <col min="9250" max="9251" width="13.140625" style="11" customWidth="1"/>
    <col min="9252" max="9252" width="18.85546875" style="11" customWidth="1"/>
    <col min="9253" max="9253" width="15" style="11" customWidth="1"/>
    <col min="9254" max="9254" width="11.140625" style="11" customWidth="1"/>
    <col min="9255" max="9473" width="8.85546875" style="11"/>
    <col min="9474" max="9476" width="10.7109375" style="11" customWidth="1"/>
    <col min="9477" max="9477" width="12.85546875" style="11" bestFit="1" customWidth="1"/>
    <col min="9478" max="9478" width="10.42578125" style="11" customWidth="1"/>
    <col min="9479" max="9479" width="6" style="11" customWidth="1"/>
    <col min="9480" max="9480" width="12.28515625" style="11" bestFit="1" customWidth="1"/>
    <col min="9481" max="9481" width="10.42578125" style="11" customWidth="1"/>
    <col min="9482" max="9482" width="8.140625" style="11" bestFit="1" customWidth="1"/>
    <col min="9483" max="9483" width="7.7109375" style="11" customWidth="1"/>
    <col min="9484" max="9486" width="10.7109375" style="11" customWidth="1"/>
    <col min="9487" max="9487" width="22" style="11" customWidth="1"/>
    <col min="9488" max="9488" width="5.42578125" style="11" bestFit="1" customWidth="1"/>
    <col min="9489" max="9490" width="9.42578125" style="11" customWidth="1"/>
    <col min="9491" max="9491" width="18.42578125" style="11" customWidth="1"/>
    <col min="9492" max="9492" width="7.42578125" style="11" customWidth="1"/>
    <col min="9493" max="9493" width="12.42578125" style="11" customWidth="1"/>
    <col min="9494" max="9494" width="6" style="11" bestFit="1" customWidth="1"/>
    <col min="9495" max="9495" width="13" style="11" customWidth="1"/>
    <col min="9496" max="9496" width="6" style="11" bestFit="1" customWidth="1"/>
    <col min="9497" max="9497" width="10.28515625" style="11" customWidth="1"/>
    <col min="9498" max="9498" width="11.28515625" style="11" customWidth="1"/>
    <col min="9499" max="9499" width="15.42578125" style="11" bestFit="1" customWidth="1"/>
    <col min="9500" max="9505" width="10.85546875" style="11" customWidth="1"/>
    <col min="9506" max="9507" width="13.140625" style="11" customWidth="1"/>
    <col min="9508" max="9508" width="18.85546875" style="11" customWidth="1"/>
    <col min="9509" max="9509" width="15" style="11" customWidth="1"/>
    <col min="9510" max="9510" width="11.140625" style="11" customWidth="1"/>
    <col min="9511" max="9729" width="8.85546875" style="11"/>
    <col min="9730" max="9732" width="10.7109375" style="11" customWidth="1"/>
    <col min="9733" max="9733" width="12.85546875" style="11" bestFit="1" customWidth="1"/>
    <col min="9734" max="9734" width="10.42578125" style="11" customWidth="1"/>
    <col min="9735" max="9735" width="6" style="11" customWidth="1"/>
    <col min="9736" max="9736" width="12.28515625" style="11" bestFit="1" customWidth="1"/>
    <col min="9737" max="9737" width="10.42578125" style="11" customWidth="1"/>
    <col min="9738" max="9738" width="8.140625" style="11" bestFit="1" customWidth="1"/>
    <col min="9739" max="9739" width="7.7109375" style="11" customWidth="1"/>
    <col min="9740" max="9742" width="10.7109375" style="11" customWidth="1"/>
    <col min="9743" max="9743" width="22" style="11" customWidth="1"/>
    <col min="9744" max="9744" width="5.42578125" style="11" bestFit="1" customWidth="1"/>
    <col min="9745" max="9746" width="9.42578125" style="11" customWidth="1"/>
    <col min="9747" max="9747" width="18.42578125" style="11" customWidth="1"/>
    <col min="9748" max="9748" width="7.42578125" style="11" customWidth="1"/>
    <col min="9749" max="9749" width="12.42578125" style="11" customWidth="1"/>
    <col min="9750" max="9750" width="6" style="11" bestFit="1" customWidth="1"/>
    <col min="9751" max="9751" width="13" style="11" customWidth="1"/>
    <col min="9752" max="9752" width="6" style="11" bestFit="1" customWidth="1"/>
    <col min="9753" max="9753" width="10.28515625" style="11" customWidth="1"/>
    <col min="9754" max="9754" width="11.28515625" style="11" customWidth="1"/>
    <col min="9755" max="9755" width="15.42578125" style="11" bestFit="1" customWidth="1"/>
    <col min="9756" max="9761" width="10.85546875" style="11" customWidth="1"/>
    <col min="9762" max="9763" width="13.140625" style="11" customWidth="1"/>
    <col min="9764" max="9764" width="18.85546875" style="11" customWidth="1"/>
    <col min="9765" max="9765" width="15" style="11" customWidth="1"/>
    <col min="9766" max="9766" width="11.140625" style="11" customWidth="1"/>
    <col min="9767" max="9985" width="8.85546875" style="11"/>
    <col min="9986" max="9988" width="10.7109375" style="11" customWidth="1"/>
    <col min="9989" max="9989" width="12.85546875" style="11" bestFit="1" customWidth="1"/>
    <col min="9990" max="9990" width="10.42578125" style="11" customWidth="1"/>
    <col min="9991" max="9991" width="6" style="11" customWidth="1"/>
    <col min="9992" max="9992" width="12.28515625" style="11" bestFit="1" customWidth="1"/>
    <col min="9993" max="9993" width="10.42578125" style="11" customWidth="1"/>
    <col min="9994" max="9994" width="8.140625" style="11" bestFit="1" customWidth="1"/>
    <col min="9995" max="9995" width="7.7109375" style="11" customWidth="1"/>
    <col min="9996" max="9998" width="10.7109375" style="11" customWidth="1"/>
    <col min="9999" max="9999" width="22" style="11" customWidth="1"/>
    <col min="10000" max="10000" width="5.42578125" style="11" bestFit="1" customWidth="1"/>
    <col min="10001" max="10002" width="9.42578125" style="11" customWidth="1"/>
    <col min="10003" max="10003" width="18.42578125" style="11" customWidth="1"/>
    <col min="10004" max="10004" width="7.42578125" style="11" customWidth="1"/>
    <col min="10005" max="10005" width="12.42578125" style="11" customWidth="1"/>
    <col min="10006" max="10006" width="6" style="11" bestFit="1" customWidth="1"/>
    <col min="10007" max="10007" width="13" style="11" customWidth="1"/>
    <col min="10008" max="10008" width="6" style="11" bestFit="1" customWidth="1"/>
    <col min="10009" max="10009" width="10.28515625" style="11" customWidth="1"/>
    <col min="10010" max="10010" width="11.28515625" style="11" customWidth="1"/>
    <col min="10011" max="10011" width="15.42578125" style="11" bestFit="1" customWidth="1"/>
    <col min="10012" max="10017" width="10.85546875" style="11" customWidth="1"/>
    <col min="10018" max="10019" width="13.140625" style="11" customWidth="1"/>
    <col min="10020" max="10020" width="18.85546875" style="11" customWidth="1"/>
    <col min="10021" max="10021" width="15" style="11" customWidth="1"/>
    <col min="10022" max="10022" width="11.140625" style="11" customWidth="1"/>
    <col min="10023" max="10241" width="8.85546875" style="11"/>
    <col min="10242" max="10244" width="10.7109375" style="11" customWidth="1"/>
    <col min="10245" max="10245" width="12.85546875" style="11" bestFit="1" customWidth="1"/>
    <col min="10246" max="10246" width="10.42578125" style="11" customWidth="1"/>
    <col min="10247" max="10247" width="6" style="11" customWidth="1"/>
    <col min="10248" max="10248" width="12.28515625" style="11" bestFit="1" customWidth="1"/>
    <col min="10249" max="10249" width="10.42578125" style="11" customWidth="1"/>
    <col min="10250" max="10250" width="8.140625" style="11" bestFit="1" customWidth="1"/>
    <col min="10251" max="10251" width="7.7109375" style="11" customWidth="1"/>
    <col min="10252" max="10254" width="10.7109375" style="11" customWidth="1"/>
    <col min="10255" max="10255" width="22" style="11" customWidth="1"/>
    <col min="10256" max="10256" width="5.42578125" style="11" bestFit="1" customWidth="1"/>
    <col min="10257" max="10258" width="9.42578125" style="11" customWidth="1"/>
    <col min="10259" max="10259" width="18.42578125" style="11" customWidth="1"/>
    <col min="10260" max="10260" width="7.42578125" style="11" customWidth="1"/>
    <col min="10261" max="10261" width="12.42578125" style="11" customWidth="1"/>
    <col min="10262" max="10262" width="6" style="11" bestFit="1" customWidth="1"/>
    <col min="10263" max="10263" width="13" style="11" customWidth="1"/>
    <col min="10264" max="10264" width="6" style="11" bestFit="1" customWidth="1"/>
    <col min="10265" max="10265" width="10.28515625" style="11" customWidth="1"/>
    <col min="10266" max="10266" width="11.28515625" style="11" customWidth="1"/>
    <col min="10267" max="10267" width="15.42578125" style="11" bestFit="1" customWidth="1"/>
    <col min="10268" max="10273" width="10.85546875" style="11" customWidth="1"/>
    <col min="10274" max="10275" width="13.140625" style="11" customWidth="1"/>
    <col min="10276" max="10276" width="18.85546875" style="11" customWidth="1"/>
    <col min="10277" max="10277" width="15" style="11" customWidth="1"/>
    <col min="10278" max="10278" width="11.140625" style="11" customWidth="1"/>
    <col min="10279" max="10497" width="8.85546875" style="11"/>
    <col min="10498" max="10500" width="10.7109375" style="11" customWidth="1"/>
    <col min="10501" max="10501" width="12.85546875" style="11" bestFit="1" customWidth="1"/>
    <col min="10502" max="10502" width="10.42578125" style="11" customWidth="1"/>
    <col min="10503" max="10503" width="6" style="11" customWidth="1"/>
    <col min="10504" max="10504" width="12.28515625" style="11" bestFit="1" customWidth="1"/>
    <col min="10505" max="10505" width="10.42578125" style="11" customWidth="1"/>
    <col min="10506" max="10506" width="8.140625" style="11" bestFit="1" customWidth="1"/>
    <col min="10507" max="10507" width="7.7109375" style="11" customWidth="1"/>
    <col min="10508" max="10510" width="10.7109375" style="11" customWidth="1"/>
    <col min="10511" max="10511" width="22" style="11" customWidth="1"/>
    <col min="10512" max="10512" width="5.42578125" style="11" bestFit="1" customWidth="1"/>
    <col min="10513" max="10514" width="9.42578125" style="11" customWidth="1"/>
    <col min="10515" max="10515" width="18.42578125" style="11" customWidth="1"/>
    <col min="10516" max="10516" width="7.42578125" style="11" customWidth="1"/>
    <col min="10517" max="10517" width="12.42578125" style="11" customWidth="1"/>
    <col min="10518" max="10518" width="6" style="11" bestFit="1" customWidth="1"/>
    <col min="10519" max="10519" width="13" style="11" customWidth="1"/>
    <col min="10520" max="10520" width="6" style="11" bestFit="1" customWidth="1"/>
    <col min="10521" max="10521" width="10.28515625" style="11" customWidth="1"/>
    <col min="10522" max="10522" width="11.28515625" style="11" customWidth="1"/>
    <col min="10523" max="10523" width="15.42578125" style="11" bestFit="1" customWidth="1"/>
    <col min="10524" max="10529" width="10.85546875" style="11" customWidth="1"/>
    <col min="10530" max="10531" width="13.140625" style="11" customWidth="1"/>
    <col min="10532" max="10532" width="18.85546875" style="11" customWidth="1"/>
    <col min="10533" max="10533" width="15" style="11" customWidth="1"/>
    <col min="10534" max="10534" width="11.140625" style="11" customWidth="1"/>
    <col min="10535" max="10753" width="8.85546875" style="11"/>
    <col min="10754" max="10756" width="10.7109375" style="11" customWidth="1"/>
    <col min="10757" max="10757" width="12.85546875" style="11" bestFit="1" customWidth="1"/>
    <col min="10758" max="10758" width="10.42578125" style="11" customWidth="1"/>
    <col min="10759" max="10759" width="6" style="11" customWidth="1"/>
    <col min="10760" max="10760" width="12.28515625" style="11" bestFit="1" customWidth="1"/>
    <col min="10761" max="10761" width="10.42578125" style="11" customWidth="1"/>
    <col min="10762" max="10762" width="8.140625" style="11" bestFit="1" customWidth="1"/>
    <col min="10763" max="10763" width="7.7109375" style="11" customWidth="1"/>
    <col min="10764" max="10766" width="10.7109375" style="11" customWidth="1"/>
    <col min="10767" max="10767" width="22" style="11" customWidth="1"/>
    <col min="10768" max="10768" width="5.42578125" style="11" bestFit="1" customWidth="1"/>
    <col min="10769" max="10770" width="9.42578125" style="11" customWidth="1"/>
    <col min="10771" max="10771" width="18.42578125" style="11" customWidth="1"/>
    <col min="10772" max="10772" width="7.42578125" style="11" customWidth="1"/>
    <col min="10773" max="10773" width="12.42578125" style="11" customWidth="1"/>
    <col min="10774" max="10774" width="6" style="11" bestFit="1" customWidth="1"/>
    <col min="10775" max="10775" width="13" style="11" customWidth="1"/>
    <col min="10776" max="10776" width="6" style="11" bestFit="1" customWidth="1"/>
    <col min="10777" max="10777" width="10.28515625" style="11" customWidth="1"/>
    <col min="10778" max="10778" width="11.28515625" style="11" customWidth="1"/>
    <col min="10779" max="10779" width="15.42578125" style="11" bestFit="1" customWidth="1"/>
    <col min="10780" max="10785" width="10.85546875" style="11" customWidth="1"/>
    <col min="10786" max="10787" width="13.140625" style="11" customWidth="1"/>
    <col min="10788" max="10788" width="18.85546875" style="11" customWidth="1"/>
    <col min="10789" max="10789" width="15" style="11" customWidth="1"/>
    <col min="10790" max="10790" width="11.140625" style="11" customWidth="1"/>
    <col min="10791" max="11009" width="8.85546875" style="11"/>
    <col min="11010" max="11012" width="10.7109375" style="11" customWidth="1"/>
    <col min="11013" max="11013" width="12.85546875" style="11" bestFit="1" customWidth="1"/>
    <col min="11014" max="11014" width="10.42578125" style="11" customWidth="1"/>
    <col min="11015" max="11015" width="6" style="11" customWidth="1"/>
    <col min="11016" max="11016" width="12.28515625" style="11" bestFit="1" customWidth="1"/>
    <col min="11017" max="11017" width="10.42578125" style="11" customWidth="1"/>
    <col min="11018" max="11018" width="8.140625" style="11" bestFit="1" customWidth="1"/>
    <col min="11019" max="11019" width="7.7109375" style="11" customWidth="1"/>
    <col min="11020" max="11022" width="10.7109375" style="11" customWidth="1"/>
    <col min="11023" max="11023" width="22" style="11" customWidth="1"/>
    <col min="11024" max="11024" width="5.42578125" style="11" bestFit="1" customWidth="1"/>
    <col min="11025" max="11026" width="9.42578125" style="11" customWidth="1"/>
    <col min="11027" max="11027" width="18.42578125" style="11" customWidth="1"/>
    <col min="11028" max="11028" width="7.42578125" style="11" customWidth="1"/>
    <col min="11029" max="11029" width="12.42578125" style="11" customWidth="1"/>
    <col min="11030" max="11030" width="6" style="11" bestFit="1" customWidth="1"/>
    <col min="11031" max="11031" width="13" style="11" customWidth="1"/>
    <col min="11032" max="11032" width="6" style="11" bestFit="1" customWidth="1"/>
    <col min="11033" max="11033" width="10.28515625" style="11" customWidth="1"/>
    <col min="11034" max="11034" width="11.28515625" style="11" customWidth="1"/>
    <col min="11035" max="11035" width="15.42578125" style="11" bestFit="1" customWidth="1"/>
    <col min="11036" max="11041" width="10.85546875" style="11" customWidth="1"/>
    <col min="11042" max="11043" width="13.140625" style="11" customWidth="1"/>
    <col min="11044" max="11044" width="18.85546875" style="11" customWidth="1"/>
    <col min="11045" max="11045" width="15" style="11" customWidth="1"/>
    <col min="11046" max="11046" width="11.140625" style="11" customWidth="1"/>
    <col min="11047" max="11265" width="8.85546875" style="11"/>
    <col min="11266" max="11268" width="10.7109375" style="11" customWidth="1"/>
    <col min="11269" max="11269" width="12.85546875" style="11" bestFit="1" customWidth="1"/>
    <col min="11270" max="11270" width="10.42578125" style="11" customWidth="1"/>
    <col min="11271" max="11271" width="6" style="11" customWidth="1"/>
    <col min="11272" max="11272" width="12.28515625" style="11" bestFit="1" customWidth="1"/>
    <col min="11273" max="11273" width="10.42578125" style="11" customWidth="1"/>
    <col min="11274" max="11274" width="8.140625" style="11" bestFit="1" customWidth="1"/>
    <col min="11275" max="11275" width="7.7109375" style="11" customWidth="1"/>
    <col min="11276" max="11278" width="10.7109375" style="11" customWidth="1"/>
    <col min="11279" max="11279" width="22" style="11" customWidth="1"/>
    <col min="11280" max="11280" width="5.42578125" style="11" bestFit="1" customWidth="1"/>
    <col min="11281" max="11282" width="9.42578125" style="11" customWidth="1"/>
    <col min="11283" max="11283" width="18.42578125" style="11" customWidth="1"/>
    <col min="11284" max="11284" width="7.42578125" style="11" customWidth="1"/>
    <col min="11285" max="11285" width="12.42578125" style="11" customWidth="1"/>
    <col min="11286" max="11286" width="6" style="11" bestFit="1" customWidth="1"/>
    <col min="11287" max="11287" width="13" style="11" customWidth="1"/>
    <col min="11288" max="11288" width="6" style="11" bestFit="1" customWidth="1"/>
    <col min="11289" max="11289" width="10.28515625" style="11" customWidth="1"/>
    <col min="11290" max="11290" width="11.28515625" style="11" customWidth="1"/>
    <col min="11291" max="11291" width="15.42578125" style="11" bestFit="1" customWidth="1"/>
    <col min="11292" max="11297" width="10.85546875" style="11" customWidth="1"/>
    <col min="11298" max="11299" width="13.140625" style="11" customWidth="1"/>
    <col min="11300" max="11300" width="18.85546875" style="11" customWidth="1"/>
    <col min="11301" max="11301" width="15" style="11" customWidth="1"/>
    <col min="11302" max="11302" width="11.140625" style="11" customWidth="1"/>
    <col min="11303" max="11521" width="8.85546875" style="11"/>
    <col min="11522" max="11524" width="10.7109375" style="11" customWidth="1"/>
    <col min="11525" max="11525" width="12.85546875" style="11" bestFit="1" customWidth="1"/>
    <col min="11526" max="11526" width="10.42578125" style="11" customWidth="1"/>
    <col min="11527" max="11527" width="6" style="11" customWidth="1"/>
    <col min="11528" max="11528" width="12.28515625" style="11" bestFit="1" customWidth="1"/>
    <col min="11529" max="11529" width="10.42578125" style="11" customWidth="1"/>
    <col min="11530" max="11530" width="8.140625" style="11" bestFit="1" customWidth="1"/>
    <col min="11531" max="11531" width="7.7109375" style="11" customWidth="1"/>
    <col min="11532" max="11534" width="10.7109375" style="11" customWidth="1"/>
    <col min="11535" max="11535" width="22" style="11" customWidth="1"/>
    <col min="11536" max="11536" width="5.42578125" style="11" bestFit="1" customWidth="1"/>
    <col min="11537" max="11538" width="9.42578125" style="11" customWidth="1"/>
    <col min="11539" max="11539" width="18.42578125" style="11" customWidth="1"/>
    <col min="11540" max="11540" width="7.42578125" style="11" customWidth="1"/>
    <col min="11541" max="11541" width="12.42578125" style="11" customWidth="1"/>
    <col min="11542" max="11542" width="6" style="11" bestFit="1" customWidth="1"/>
    <col min="11543" max="11543" width="13" style="11" customWidth="1"/>
    <col min="11544" max="11544" width="6" style="11" bestFit="1" customWidth="1"/>
    <col min="11545" max="11545" width="10.28515625" style="11" customWidth="1"/>
    <col min="11546" max="11546" width="11.28515625" style="11" customWidth="1"/>
    <col min="11547" max="11547" width="15.42578125" style="11" bestFit="1" customWidth="1"/>
    <col min="11548" max="11553" width="10.85546875" style="11" customWidth="1"/>
    <col min="11554" max="11555" width="13.140625" style="11" customWidth="1"/>
    <col min="11556" max="11556" width="18.85546875" style="11" customWidth="1"/>
    <col min="11557" max="11557" width="15" style="11" customWidth="1"/>
    <col min="11558" max="11558" width="11.140625" style="11" customWidth="1"/>
    <col min="11559" max="11777" width="8.85546875" style="11"/>
    <col min="11778" max="11780" width="10.7109375" style="11" customWidth="1"/>
    <col min="11781" max="11781" width="12.85546875" style="11" bestFit="1" customWidth="1"/>
    <col min="11782" max="11782" width="10.42578125" style="11" customWidth="1"/>
    <col min="11783" max="11783" width="6" style="11" customWidth="1"/>
    <col min="11784" max="11784" width="12.28515625" style="11" bestFit="1" customWidth="1"/>
    <col min="11785" max="11785" width="10.42578125" style="11" customWidth="1"/>
    <col min="11786" max="11786" width="8.140625" style="11" bestFit="1" customWidth="1"/>
    <col min="11787" max="11787" width="7.7109375" style="11" customWidth="1"/>
    <col min="11788" max="11790" width="10.7109375" style="11" customWidth="1"/>
    <col min="11791" max="11791" width="22" style="11" customWidth="1"/>
    <col min="11792" max="11792" width="5.42578125" style="11" bestFit="1" customWidth="1"/>
    <col min="11793" max="11794" width="9.42578125" style="11" customWidth="1"/>
    <col min="11795" max="11795" width="18.42578125" style="11" customWidth="1"/>
    <col min="11796" max="11796" width="7.42578125" style="11" customWidth="1"/>
    <col min="11797" max="11797" width="12.42578125" style="11" customWidth="1"/>
    <col min="11798" max="11798" width="6" style="11" bestFit="1" customWidth="1"/>
    <col min="11799" max="11799" width="13" style="11" customWidth="1"/>
    <col min="11800" max="11800" width="6" style="11" bestFit="1" customWidth="1"/>
    <col min="11801" max="11801" width="10.28515625" style="11" customWidth="1"/>
    <col min="11802" max="11802" width="11.28515625" style="11" customWidth="1"/>
    <col min="11803" max="11803" width="15.42578125" style="11" bestFit="1" customWidth="1"/>
    <col min="11804" max="11809" width="10.85546875" style="11" customWidth="1"/>
    <col min="11810" max="11811" width="13.140625" style="11" customWidth="1"/>
    <col min="11812" max="11812" width="18.85546875" style="11" customWidth="1"/>
    <col min="11813" max="11813" width="15" style="11" customWidth="1"/>
    <col min="11814" max="11814" width="11.140625" style="11" customWidth="1"/>
    <col min="11815" max="12033" width="8.85546875" style="11"/>
    <col min="12034" max="12036" width="10.7109375" style="11" customWidth="1"/>
    <col min="12037" max="12037" width="12.85546875" style="11" bestFit="1" customWidth="1"/>
    <col min="12038" max="12038" width="10.42578125" style="11" customWidth="1"/>
    <col min="12039" max="12039" width="6" style="11" customWidth="1"/>
    <col min="12040" max="12040" width="12.28515625" style="11" bestFit="1" customWidth="1"/>
    <col min="12041" max="12041" width="10.42578125" style="11" customWidth="1"/>
    <col min="12042" max="12042" width="8.140625" style="11" bestFit="1" customWidth="1"/>
    <col min="12043" max="12043" width="7.7109375" style="11" customWidth="1"/>
    <col min="12044" max="12046" width="10.7109375" style="11" customWidth="1"/>
    <col min="12047" max="12047" width="22" style="11" customWidth="1"/>
    <col min="12048" max="12048" width="5.42578125" style="11" bestFit="1" customWidth="1"/>
    <col min="12049" max="12050" width="9.42578125" style="11" customWidth="1"/>
    <col min="12051" max="12051" width="18.42578125" style="11" customWidth="1"/>
    <col min="12052" max="12052" width="7.42578125" style="11" customWidth="1"/>
    <col min="12053" max="12053" width="12.42578125" style="11" customWidth="1"/>
    <col min="12054" max="12054" width="6" style="11" bestFit="1" customWidth="1"/>
    <col min="12055" max="12055" width="13" style="11" customWidth="1"/>
    <col min="12056" max="12056" width="6" style="11" bestFit="1" customWidth="1"/>
    <col min="12057" max="12057" width="10.28515625" style="11" customWidth="1"/>
    <col min="12058" max="12058" width="11.28515625" style="11" customWidth="1"/>
    <col min="12059" max="12059" width="15.42578125" style="11" bestFit="1" customWidth="1"/>
    <col min="12060" max="12065" width="10.85546875" style="11" customWidth="1"/>
    <col min="12066" max="12067" width="13.140625" style="11" customWidth="1"/>
    <col min="12068" max="12068" width="18.85546875" style="11" customWidth="1"/>
    <col min="12069" max="12069" width="15" style="11" customWidth="1"/>
    <col min="12070" max="12070" width="11.140625" style="11" customWidth="1"/>
    <col min="12071" max="12289" width="8.85546875" style="11"/>
    <col min="12290" max="12292" width="10.7109375" style="11" customWidth="1"/>
    <col min="12293" max="12293" width="12.85546875" style="11" bestFit="1" customWidth="1"/>
    <col min="12294" max="12294" width="10.42578125" style="11" customWidth="1"/>
    <col min="12295" max="12295" width="6" style="11" customWidth="1"/>
    <col min="12296" max="12296" width="12.28515625" style="11" bestFit="1" customWidth="1"/>
    <col min="12297" max="12297" width="10.42578125" style="11" customWidth="1"/>
    <col min="12298" max="12298" width="8.140625" style="11" bestFit="1" customWidth="1"/>
    <col min="12299" max="12299" width="7.7109375" style="11" customWidth="1"/>
    <col min="12300" max="12302" width="10.7109375" style="11" customWidth="1"/>
    <col min="12303" max="12303" width="22" style="11" customWidth="1"/>
    <col min="12304" max="12304" width="5.42578125" style="11" bestFit="1" customWidth="1"/>
    <col min="12305" max="12306" width="9.42578125" style="11" customWidth="1"/>
    <col min="12307" max="12307" width="18.42578125" style="11" customWidth="1"/>
    <col min="12308" max="12308" width="7.42578125" style="11" customWidth="1"/>
    <col min="12309" max="12309" width="12.42578125" style="11" customWidth="1"/>
    <col min="12310" max="12310" width="6" style="11" bestFit="1" customWidth="1"/>
    <col min="12311" max="12311" width="13" style="11" customWidth="1"/>
    <col min="12312" max="12312" width="6" style="11" bestFit="1" customWidth="1"/>
    <col min="12313" max="12313" width="10.28515625" style="11" customWidth="1"/>
    <col min="12314" max="12314" width="11.28515625" style="11" customWidth="1"/>
    <col min="12315" max="12315" width="15.42578125" style="11" bestFit="1" customWidth="1"/>
    <col min="12316" max="12321" width="10.85546875" style="11" customWidth="1"/>
    <col min="12322" max="12323" width="13.140625" style="11" customWidth="1"/>
    <col min="12324" max="12324" width="18.85546875" style="11" customWidth="1"/>
    <col min="12325" max="12325" width="15" style="11" customWidth="1"/>
    <col min="12326" max="12326" width="11.140625" style="11" customWidth="1"/>
    <col min="12327" max="12545" width="8.85546875" style="11"/>
    <col min="12546" max="12548" width="10.7109375" style="11" customWidth="1"/>
    <col min="12549" max="12549" width="12.85546875" style="11" bestFit="1" customWidth="1"/>
    <col min="12550" max="12550" width="10.42578125" style="11" customWidth="1"/>
    <col min="12551" max="12551" width="6" style="11" customWidth="1"/>
    <col min="12552" max="12552" width="12.28515625" style="11" bestFit="1" customWidth="1"/>
    <col min="12553" max="12553" width="10.42578125" style="11" customWidth="1"/>
    <col min="12554" max="12554" width="8.140625" style="11" bestFit="1" customWidth="1"/>
    <col min="12555" max="12555" width="7.7109375" style="11" customWidth="1"/>
    <col min="12556" max="12558" width="10.7109375" style="11" customWidth="1"/>
    <col min="12559" max="12559" width="22" style="11" customWidth="1"/>
    <col min="12560" max="12560" width="5.42578125" style="11" bestFit="1" customWidth="1"/>
    <col min="12561" max="12562" width="9.42578125" style="11" customWidth="1"/>
    <col min="12563" max="12563" width="18.42578125" style="11" customWidth="1"/>
    <col min="12564" max="12564" width="7.42578125" style="11" customWidth="1"/>
    <col min="12565" max="12565" width="12.42578125" style="11" customWidth="1"/>
    <col min="12566" max="12566" width="6" style="11" bestFit="1" customWidth="1"/>
    <col min="12567" max="12567" width="13" style="11" customWidth="1"/>
    <col min="12568" max="12568" width="6" style="11" bestFit="1" customWidth="1"/>
    <col min="12569" max="12569" width="10.28515625" style="11" customWidth="1"/>
    <col min="12570" max="12570" width="11.28515625" style="11" customWidth="1"/>
    <col min="12571" max="12571" width="15.42578125" style="11" bestFit="1" customWidth="1"/>
    <col min="12572" max="12577" width="10.85546875" style="11" customWidth="1"/>
    <col min="12578" max="12579" width="13.140625" style="11" customWidth="1"/>
    <col min="12580" max="12580" width="18.85546875" style="11" customWidth="1"/>
    <col min="12581" max="12581" width="15" style="11" customWidth="1"/>
    <col min="12582" max="12582" width="11.140625" style="11" customWidth="1"/>
    <col min="12583" max="12801" width="8.85546875" style="11"/>
    <col min="12802" max="12804" width="10.7109375" style="11" customWidth="1"/>
    <col min="12805" max="12805" width="12.85546875" style="11" bestFit="1" customWidth="1"/>
    <col min="12806" max="12806" width="10.42578125" style="11" customWidth="1"/>
    <col min="12807" max="12807" width="6" style="11" customWidth="1"/>
    <col min="12808" max="12808" width="12.28515625" style="11" bestFit="1" customWidth="1"/>
    <col min="12809" max="12809" width="10.42578125" style="11" customWidth="1"/>
    <col min="12810" max="12810" width="8.140625" style="11" bestFit="1" customWidth="1"/>
    <col min="12811" max="12811" width="7.7109375" style="11" customWidth="1"/>
    <col min="12812" max="12814" width="10.7109375" style="11" customWidth="1"/>
    <col min="12815" max="12815" width="22" style="11" customWidth="1"/>
    <col min="12816" max="12816" width="5.42578125" style="11" bestFit="1" customWidth="1"/>
    <col min="12817" max="12818" width="9.42578125" style="11" customWidth="1"/>
    <col min="12819" max="12819" width="18.42578125" style="11" customWidth="1"/>
    <col min="12820" max="12820" width="7.42578125" style="11" customWidth="1"/>
    <col min="12821" max="12821" width="12.42578125" style="11" customWidth="1"/>
    <col min="12822" max="12822" width="6" style="11" bestFit="1" customWidth="1"/>
    <col min="12823" max="12823" width="13" style="11" customWidth="1"/>
    <col min="12824" max="12824" width="6" style="11" bestFit="1" customWidth="1"/>
    <col min="12825" max="12825" width="10.28515625" style="11" customWidth="1"/>
    <col min="12826" max="12826" width="11.28515625" style="11" customWidth="1"/>
    <col min="12827" max="12827" width="15.42578125" style="11" bestFit="1" customWidth="1"/>
    <col min="12828" max="12833" width="10.85546875" style="11" customWidth="1"/>
    <col min="12834" max="12835" width="13.140625" style="11" customWidth="1"/>
    <col min="12836" max="12836" width="18.85546875" style="11" customWidth="1"/>
    <col min="12837" max="12837" width="15" style="11" customWidth="1"/>
    <col min="12838" max="12838" width="11.140625" style="11" customWidth="1"/>
    <col min="12839" max="13057" width="8.85546875" style="11"/>
    <col min="13058" max="13060" width="10.7109375" style="11" customWidth="1"/>
    <col min="13061" max="13061" width="12.85546875" style="11" bestFit="1" customWidth="1"/>
    <col min="13062" max="13062" width="10.42578125" style="11" customWidth="1"/>
    <col min="13063" max="13063" width="6" style="11" customWidth="1"/>
    <col min="13064" max="13064" width="12.28515625" style="11" bestFit="1" customWidth="1"/>
    <col min="13065" max="13065" width="10.42578125" style="11" customWidth="1"/>
    <col min="13066" max="13066" width="8.140625" style="11" bestFit="1" customWidth="1"/>
    <col min="13067" max="13067" width="7.7109375" style="11" customWidth="1"/>
    <col min="13068" max="13070" width="10.7109375" style="11" customWidth="1"/>
    <col min="13071" max="13071" width="22" style="11" customWidth="1"/>
    <col min="13072" max="13072" width="5.42578125" style="11" bestFit="1" customWidth="1"/>
    <col min="13073" max="13074" width="9.42578125" style="11" customWidth="1"/>
    <col min="13075" max="13075" width="18.42578125" style="11" customWidth="1"/>
    <col min="13076" max="13076" width="7.42578125" style="11" customWidth="1"/>
    <col min="13077" max="13077" width="12.42578125" style="11" customWidth="1"/>
    <col min="13078" max="13078" width="6" style="11" bestFit="1" customWidth="1"/>
    <col min="13079" max="13079" width="13" style="11" customWidth="1"/>
    <col min="13080" max="13080" width="6" style="11" bestFit="1" customWidth="1"/>
    <col min="13081" max="13081" width="10.28515625" style="11" customWidth="1"/>
    <col min="13082" max="13082" width="11.28515625" style="11" customWidth="1"/>
    <col min="13083" max="13083" width="15.42578125" style="11" bestFit="1" customWidth="1"/>
    <col min="13084" max="13089" width="10.85546875" style="11" customWidth="1"/>
    <col min="13090" max="13091" width="13.140625" style="11" customWidth="1"/>
    <col min="13092" max="13092" width="18.85546875" style="11" customWidth="1"/>
    <col min="13093" max="13093" width="15" style="11" customWidth="1"/>
    <col min="13094" max="13094" width="11.140625" style="11" customWidth="1"/>
    <col min="13095" max="13313" width="8.85546875" style="11"/>
    <col min="13314" max="13316" width="10.7109375" style="11" customWidth="1"/>
    <col min="13317" max="13317" width="12.85546875" style="11" bestFit="1" customWidth="1"/>
    <col min="13318" max="13318" width="10.42578125" style="11" customWidth="1"/>
    <col min="13319" max="13319" width="6" style="11" customWidth="1"/>
    <col min="13320" max="13320" width="12.28515625" style="11" bestFit="1" customWidth="1"/>
    <col min="13321" max="13321" width="10.42578125" style="11" customWidth="1"/>
    <col min="13322" max="13322" width="8.140625" style="11" bestFit="1" customWidth="1"/>
    <col min="13323" max="13323" width="7.7109375" style="11" customWidth="1"/>
    <col min="13324" max="13326" width="10.7109375" style="11" customWidth="1"/>
    <col min="13327" max="13327" width="22" style="11" customWidth="1"/>
    <col min="13328" max="13328" width="5.42578125" style="11" bestFit="1" customWidth="1"/>
    <col min="13329" max="13330" width="9.42578125" style="11" customWidth="1"/>
    <col min="13331" max="13331" width="18.42578125" style="11" customWidth="1"/>
    <col min="13332" max="13332" width="7.42578125" style="11" customWidth="1"/>
    <col min="13333" max="13333" width="12.42578125" style="11" customWidth="1"/>
    <col min="13334" max="13334" width="6" style="11" bestFit="1" customWidth="1"/>
    <col min="13335" max="13335" width="13" style="11" customWidth="1"/>
    <col min="13336" max="13336" width="6" style="11" bestFit="1" customWidth="1"/>
    <col min="13337" max="13337" width="10.28515625" style="11" customWidth="1"/>
    <col min="13338" max="13338" width="11.28515625" style="11" customWidth="1"/>
    <col min="13339" max="13339" width="15.42578125" style="11" bestFit="1" customWidth="1"/>
    <col min="13340" max="13345" width="10.85546875" style="11" customWidth="1"/>
    <col min="13346" max="13347" width="13.140625" style="11" customWidth="1"/>
    <col min="13348" max="13348" width="18.85546875" style="11" customWidth="1"/>
    <col min="13349" max="13349" width="15" style="11" customWidth="1"/>
    <col min="13350" max="13350" width="11.140625" style="11" customWidth="1"/>
    <col min="13351" max="13569" width="8.85546875" style="11"/>
    <col min="13570" max="13572" width="10.7109375" style="11" customWidth="1"/>
    <col min="13573" max="13573" width="12.85546875" style="11" bestFit="1" customWidth="1"/>
    <col min="13574" max="13574" width="10.42578125" style="11" customWidth="1"/>
    <col min="13575" max="13575" width="6" style="11" customWidth="1"/>
    <col min="13576" max="13576" width="12.28515625" style="11" bestFit="1" customWidth="1"/>
    <col min="13577" max="13577" width="10.42578125" style="11" customWidth="1"/>
    <col min="13578" max="13578" width="8.140625" style="11" bestFit="1" customWidth="1"/>
    <col min="13579" max="13579" width="7.7109375" style="11" customWidth="1"/>
    <col min="13580" max="13582" width="10.7109375" style="11" customWidth="1"/>
    <col min="13583" max="13583" width="22" style="11" customWidth="1"/>
    <col min="13584" max="13584" width="5.42578125" style="11" bestFit="1" customWidth="1"/>
    <col min="13585" max="13586" width="9.42578125" style="11" customWidth="1"/>
    <col min="13587" max="13587" width="18.42578125" style="11" customWidth="1"/>
    <col min="13588" max="13588" width="7.42578125" style="11" customWidth="1"/>
    <col min="13589" max="13589" width="12.42578125" style="11" customWidth="1"/>
    <col min="13590" max="13590" width="6" style="11" bestFit="1" customWidth="1"/>
    <col min="13591" max="13591" width="13" style="11" customWidth="1"/>
    <col min="13592" max="13592" width="6" style="11" bestFit="1" customWidth="1"/>
    <col min="13593" max="13593" width="10.28515625" style="11" customWidth="1"/>
    <col min="13594" max="13594" width="11.28515625" style="11" customWidth="1"/>
    <col min="13595" max="13595" width="15.42578125" style="11" bestFit="1" customWidth="1"/>
    <col min="13596" max="13601" width="10.85546875" style="11" customWidth="1"/>
    <col min="13602" max="13603" width="13.140625" style="11" customWidth="1"/>
    <col min="13604" max="13604" width="18.85546875" style="11" customWidth="1"/>
    <col min="13605" max="13605" width="15" style="11" customWidth="1"/>
    <col min="13606" max="13606" width="11.140625" style="11" customWidth="1"/>
    <col min="13607" max="13825" width="8.85546875" style="11"/>
    <col min="13826" max="13828" width="10.7109375" style="11" customWidth="1"/>
    <col min="13829" max="13829" width="12.85546875" style="11" bestFit="1" customWidth="1"/>
    <col min="13830" max="13830" width="10.42578125" style="11" customWidth="1"/>
    <col min="13831" max="13831" width="6" style="11" customWidth="1"/>
    <col min="13832" max="13832" width="12.28515625" style="11" bestFit="1" customWidth="1"/>
    <col min="13833" max="13833" width="10.42578125" style="11" customWidth="1"/>
    <col min="13834" max="13834" width="8.140625" style="11" bestFit="1" customWidth="1"/>
    <col min="13835" max="13835" width="7.7109375" style="11" customWidth="1"/>
    <col min="13836" max="13838" width="10.7109375" style="11" customWidth="1"/>
    <col min="13839" max="13839" width="22" style="11" customWidth="1"/>
    <col min="13840" max="13840" width="5.42578125" style="11" bestFit="1" customWidth="1"/>
    <col min="13841" max="13842" width="9.42578125" style="11" customWidth="1"/>
    <col min="13843" max="13843" width="18.42578125" style="11" customWidth="1"/>
    <col min="13844" max="13844" width="7.42578125" style="11" customWidth="1"/>
    <col min="13845" max="13845" width="12.42578125" style="11" customWidth="1"/>
    <col min="13846" max="13846" width="6" style="11" bestFit="1" customWidth="1"/>
    <col min="13847" max="13847" width="13" style="11" customWidth="1"/>
    <col min="13848" max="13848" width="6" style="11" bestFit="1" customWidth="1"/>
    <col min="13849" max="13849" width="10.28515625" style="11" customWidth="1"/>
    <col min="13850" max="13850" width="11.28515625" style="11" customWidth="1"/>
    <col min="13851" max="13851" width="15.42578125" style="11" bestFit="1" customWidth="1"/>
    <col min="13852" max="13857" width="10.85546875" style="11" customWidth="1"/>
    <col min="13858" max="13859" width="13.140625" style="11" customWidth="1"/>
    <col min="13860" max="13860" width="18.85546875" style="11" customWidth="1"/>
    <col min="13861" max="13861" width="15" style="11" customWidth="1"/>
    <col min="13862" max="13862" width="11.140625" style="11" customWidth="1"/>
    <col min="13863" max="14081" width="8.85546875" style="11"/>
    <col min="14082" max="14084" width="10.7109375" style="11" customWidth="1"/>
    <col min="14085" max="14085" width="12.85546875" style="11" bestFit="1" customWidth="1"/>
    <col min="14086" max="14086" width="10.42578125" style="11" customWidth="1"/>
    <col min="14087" max="14087" width="6" style="11" customWidth="1"/>
    <col min="14088" max="14088" width="12.28515625" style="11" bestFit="1" customWidth="1"/>
    <col min="14089" max="14089" width="10.42578125" style="11" customWidth="1"/>
    <col min="14090" max="14090" width="8.140625" style="11" bestFit="1" customWidth="1"/>
    <col min="14091" max="14091" width="7.7109375" style="11" customWidth="1"/>
    <col min="14092" max="14094" width="10.7109375" style="11" customWidth="1"/>
    <col min="14095" max="14095" width="22" style="11" customWidth="1"/>
    <col min="14096" max="14096" width="5.42578125" style="11" bestFit="1" customWidth="1"/>
    <col min="14097" max="14098" width="9.42578125" style="11" customWidth="1"/>
    <col min="14099" max="14099" width="18.42578125" style="11" customWidth="1"/>
    <col min="14100" max="14100" width="7.42578125" style="11" customWidth="1"/>
    <col min="14101" max="14101" width="12.42578125" style="11" customWidth="1"/>
    <col min="14102" max="14102" width="6" style="11" bestFit="1" customWidth="1"/>
    <col min="14103" max="14103" width="13" style="11" customWidth="1"/>
    <col min="14104" max="14104" width="6" style="11" bestFit="1" customWidth="1"/>
    <col min="14105" max="14105" width="10.28515625" style="11" customWidth="1"/>
    <col min="14106" max="14106" width="11.28515625" style="11" customWidth="1"/>
    <col min="14107" max="14107" width="15.42578125" style="11" bestFit="1" customWidth="1"/>
    <col min="14108" max="14113" width="10.85546875" style="11" customWidth="1"/>
    <col min="14114" max="14115" width="13.140625" style="11" customWidth="1"/>
    <col min="14116" max="14116" width="18.85546875" style="11" customWidth="1"/>
    <col min="14117" max="14117" width="15" style="11" customWidth="1"/>
    <col min="14118" max="14118" width="11.140625" style="11" customWidth="1"/>
    <col min="14119" max="14337" width="8.85546875" style="11"/>
    <col min="14338" max="14340" width="10.7109375" style="11" customWidth="1"/>
    <col min="14341" max="14341" width="12.85546875" style="11" bestFit="1" customWidth="1"/>
    <col min="14342" max="14342" width="10.42578125" style="11" customWidth="1"/>
    <col min="14343" max="14343" width="6" style="11" customWidth="1"/>
    <col min="14344" max="14344" width="12.28515625" style="11" bestFit="1" customWidth="1"/>
    <col min="14345" max="14345" width="10.42578125" style="11" customWidth="1"/>
    <col min="14346" max="14346" width="8.140625" style="11" bestFit="1" customWidth="1"/>
    <col min="14347" max="14347" width="7.7109375" style="11" customWidth="1"/>
    <col min="14348" max="14350" width="10.7109375" style="11" customWidth="1"/>
    <col min="14351" max="14351" width="22" style="11" customWidth="1"/>
    <col min="14352" max="14352" width="5.42578125" style="11" bestFit="1" customWidth="1"/>
    <col min="14353" max="14354" width="9.42578125" style="11" customWidth="1"/>
    <col min="14355" max="14355" width="18.42578125" style="11" customWidth="1"/>
    <col min="14356" max="14356" width="7.42578125" style="11" customWidth="1"/>
    <col min="14357" max="14357" width="12.42578125" style="11" customWidth="1"/>
    <col min="14358" max="14358" width="6" style="11" bestFit="1" customWidth="1"/>
    <col min="14359" max="14359" width="13" style="11" customWidth="1"/>
    <col min="14360" max="14360" width="6" style="11" bestFit="1" customWidth="1"/>
    <col min="14361" max="14361" width="10.28515625" style="11" customWidth="1"/>
    <col min="14362" max="14362" width="11.28515625" style="11" customWidth="1"/>
    <col min="14363" max="14363" width="15.42578125" style="11" bestFit="1" customWidth="1"/>
    <col min="14364" max="14369" width="10.85546875" style="11" customWidth="1"/>
    <col min="14370" max="14371" width="13.140625" style="11" customWidth="1"/>
    <col min="14372" max="14372" width="18.85546875" style="11" customWidth="1"/>
    <col min="14373" max="14373" width="15" style="11" customWidth="1"/>
    <col min="14374" max="14374" width="11.140625" style="11" customWidth="1"/>
    <col min="14375" max="14593" width="8.85546875" style="11"/>
    <col min="14594" max="14596" width="10.7109375" style="11" customWidth="1"/>
    <col min="14597" max="14597" width="12.85546875" style="11" bestFit="1" customWidth="1"/>
    <col min="14598" max="14598" width="10.42578125" style="11" customWidth="1"/>
    <col min="14599" max="14599" width="6" style="11" customWidth="1"/>
    <col min="14600" max="14600" width="12.28515625" style="11" bestFit="1" customWidth="1"/>
    <col min="14601" max="14601" width="10.42578125" style="11" customWidth="1"/>
    <col min="14602" max="14602" width="8.140625" style="11" bestFit="1" customWidth="1"/>
    <col min="14603" max="14603" width="7.7109375" style="11" customWidth="1"/>
    <col min="14604" max="14606" width="10.7109375" style="11" customWidth="1"/>
    <col min="14607" max="14607" width="22" style="11" customWidth="1"/>
    <col min="14608" max="14608" width="5.42578125" style="11" bestFit="1" customWidth="1"/>
    <col min="14609" max="14610" width="9.42578125" style="11" customWidth="1"/>
    <col min="14611" max="14611" width="18.42578125" style="11" customWidth="1"/>
    <col min="14612" max="14612" width="7.42578125" style="11" customWidth="1"/>
    <col min="14613" max="14613" width="12.42578125" style="11" customWidth="1"/>
    <col min="14614" max="14614" width="6" style="11" bestFit="1" customWidth="1"/>
    <col min="14615" max="14615" width="13" style="11" customWidth="1"/>
    <col min="14616" max="14616" width="6" style="11" bestFit="1" customWidth="1"/>
    <col min="14617" max="14617" width="10.28515625" style="11" customWidth="1"/>
    <col min="14618" max="14618" width="11.28515625" style="11" customWidth="1"/>
    <col min="14619" max="14619" width="15.42578125" style="11" bestFit="1" customWidth="1"/>
    <col min="14620" max="14625" width="10.85546875" style="11" customWidth="1"/>
    <col min="14626" max="14627" width="13.140625" style="11" customWidth="1"/>
    <col min="14628" max="14628" width="18.85546875" style="11" customWidth="1"/>
    <col min="14629" max="14629" width="15" style="11" customWidth="1"/>
    <col min="14630" max="14630" width="11.140625" style="11" customWidth="1"/>
    <col min="14631" max="14849" width="8.85546875" style="11"/>
    <col min="14850" max="14852" width="10.7109375" style="11" customWidth="1"/>
    <col min="14853" max="14853" width="12.85546875" style="11" bestFit="1" customWidth="1"/>
    <col min="14854" max="14854" width="10.42578125" style="11" customWidth="1"/>
    <col min="14855" max="14855" width="6" style="11" customWidth="1"/>
    <col min="14856" max="14856" width="12.28515625" style="11" bestFit="1" customWidth="1"/>
    <col min="14857" max="14857" width="10.42578125" style="11" customWidth="1"/>
    <col min="14858" max="14858" width="8.140625" style="11" bestFit="1" customWidth="1"/>
    <col min="14859" max="14859" width="7.7109375" style="11" customWidth="1"/>
    <col min="14860" max="14862" width="10.7109375" style="11" customWidth="1"/>
    <col min="14863" max="14863" width="22" style="11" customWidth="1"/>
    <col min="14864" max="14864" width="5.42578125" style="11" bestFit="1" customWidth="1"/>
    <col min="14865" max="14866" width="9.42578125" style="11" customWidth="1"/>
    <col min="14867" max="14867" width="18.42578125" style="11" customWidth="1"/>
    <col min="14868" max="14868" width="7.42578125" style="11" customWidth="1"/>
    <col min="14869" max="14869" width="12.42578125" style="11" customWidth="1"/>
    <col min="14870" max="14870" width="6" style="11" bestFit="1" customWidth="1"/>
    <col min="14871" max="14871" width="13" style="11" customWidth="1"/>
    <col min="14872" max="14872" width="6" style="11" bestFit="1" customWidth="1"/>
    <col min="14873" max="14873" width="10.28515625" style="11" customWidth="1"/>
    <col min="14874" max="14874" width="11.28515625" style="11" customWidth="1"/>
    <col min="14875" max="14875" width="15.42578125" style="11" bestFit="1" customWidth="1"/>
    <col min="14876" max="14881" width="10.85546875" style="11" customWidth="1"/>
    <col min="14882" max="14883" width="13.140625" style="11" customWidth="1"/>
    <col min="14884" max="14884" width="18.85546875" style="11" customWidth="1"/>
    <col min="14885" max="14885" width="15" style="11" customWidth="1"/>
    <col min="14886" max="14886" width="11.140625" style="11" customWidth="1"/>
    <col min="14887" max="15105" width="8.85546875" style="11"/>
    <col min="15106" max="15108" width="10.7109375" style="11" customWidth="1"/>
    <col min="15109" max="15109" width="12.85546875" style="11" bestFit="1" customWidth="1"/>
    <col min="15110" max="15110" width="10.42578125" style="11" customWidth="1"/>
    <col min="15111" max="15111" width="6" style="11" customWidth="1"/>
    <col min="15112" max="15112" width="12.28515625" style="11" bestFit="1" customWidth="1"/>
    <col min="15113" max="15113" width="10.42578125" style="11" customWidth="1"/>
    <col min="15114" max="15114" width="8.140625" style="11" bestFit="1" customWidth="1"/>
    <col min="15115" max="15115" width="7.7109375" style="11" customWidth="1"/>
    <col min="15116" max="15118" width="10.7109375" style="11" customWidth="1"/>
    <col min="15119" max="15119" width="22" style="11" customWidth="1"/>
    <col min="15120" max="15120" width="5.42578125" style="11" bestFit="1" customWidth="1"/>
    <col min="15121" max="15122" width="9.42578125" style="11" customWidth="1"/>
    <col min="15123" max="15123" width="18.42578125" style="11" customWidth="1"/>
    <col min="15124" max="15124" width="7.42578125" style="11" customWidth="1"/>
    <col min="15125" max="15125" width="12.42578125" style="11" customWidth="1"/>
    <col min="15126" max="15126" width="6" style="11" bestFit="1" customWidth="1"/>
    <col min="15127" max="15127" width="13" style="11" customWidth="1"/>
    <col min="15128" max="15128" width="6" style="11" bestFit="1" customWidth="1"/>
    <col min="15129" max="15129" width="10.28515625" style="11" customWidth="1"/>
    <col min="15130" max="15130" width="11.28515625" style="11" customWidth="1"/>
    <col min="15131" max="15131" width="15.42578125" style="11" bestFit="1" customWidth="1"/>
    <col min="15132" max="15137" width="10.85546875" style="11" customWidth="1"/>
    <col min="15138" max="15139" width="13.140625" style="11" customWidth="1"/>
    <col min="15140" max="15140" width="18.85546875" style="11" customWidth="1"/>
    <col min="15141" max="15141" width="15" style="11" customWidth="1"/>
    <col min="15142" max="15142" width="11.140625" style="11" customWidth="1"/>
    <col min="15143" max="15361" width="8.85546875" style="11"/>
    <col min="15362" max="15364" width="10.7109375" style="11" customWidth="1"/>
    <col min="15365" max="15365" width="12.85546875" style="11" bestFit="1" customWidth="1"/>
    <col min="15366" max="15366" width="10.42578125" style="11" customWidth="1"/>
    <col min="15367" max="15367" width="6" style="11" customWidth="1"/>
    <col min="15368" max="15368" width="12.28515625" style="11" bestFit="1" customWidth="1"/>
    <col min="15369" max="15369" width="10.42578125" style="11" customWidth="1"/>
    <col min="15370" max="15370" width="8.140625" style="11" bestFit="1" customWidth="1"/>
    <col min="15371" max="15371" width="7.7109375" style="11" customWidth="1"/>
    <col min="15372" max="15374" width="10.7109375" style="11" customWidth="1"/>
    <col min="15375" max="15375" width="22" style="11" customWidth="1"/>
    <col min="15376" max="15376" width="5.42578125" style="11" bestFit="1" customWidth="1"/>
    <col min="15377" max="15378" width="9.42578125" style="11" customWidth="1"/>
    <col min="15379" max="15379" width="18.42578125" style="11" customWidth="1"/>
    <col min="15380" max="15380" width="7.42578125" style="11" customWidth="1"/>
    <col min="15381" max="15381" width="12.42578125" style="11" customWidth="1"/>
    <col min="15382" max="15382" width="6" style="11" bestFit="1" customWidth="1"/>
    <col min="15383" max="15383" width="13" style="11" customWidth="1"/>
    <col min="15384" max="15384" width="6" style="11" bestFit="1" customWidth="1"/>
    <col min="15385" max="15385" width="10.28515625" style="11" customWidth="1"/>
    <col min="15386" max="15386" width="11.28515625" style="11" customWidth="1"/>
    <col min="15387" max="15387" width="15.42578125" style="11" bestFit="1" customWidth="1"/>
    <col min="15388" max="15393" width="10.85546875" style="11" customWidth="1"/>
    <col min="15394" max="15395" width="13.140625" style="11" customWidth="1"/>
    <col min="15396" max="15396" width="18.85546875" style="11" customWidth="1"/>
    <col min="15397" max="15397" width="15" style="11" customWidth="1"/>
    <col min="15398" max="15398" width="11.140625" style="11" customWidth="1"/>
    <col min="15399" max="15617" width="8.85546875" style="11"/>
    <col min="15618" max="15620" width="10.7109375" style="11" customWidth="1"/>
    <col min="15621" max="15621" width="12.85546875" style="11" bestFit="1" customWidth="1"/>
    <col min="15622" max="15622" width="10.42578125" style="11" customWidth="1"/>
    <col min="15623" max="15623" width="6" style="11" customWidth="1"/>
    <col min="15624" max="15624" width="12.28515625" style="11" bestFit="1" customWidth="1"/>
    <col min="15625" max="15625" width="10.42578125" style="11" customWidth="1"/>
    <col min="15626" max="15626" width="8.140625" style="11" bestFit="1" customWidth="1"/>
    <col min="15627" max="15627" width="7.7109375" style="11" customWidth="1"/>
    <col min="15628" max="15630" width="10.7109375" style="11" customWidth="1"/>
    <col min="15631" max="15631" width="22" style="11" customWidth="1"/>
    <col min="15632" max="15632" width="5.42578125" style="11" bestFit="1" customWidth="1"/>
    <col min="15633" max="15634" width="9.42578125" style="11" customWidth="1"/>
    <col min="15635" max="15635" width="18.42578125" style="11" customWidth="1"/>
    <col min="15636" max="15636" width="7.42578125" style="11" customWidth="1"/>
    <col min="15637" max="15637" width="12.42578125" style="11" customWidth="1"/>
    <col min="15638" max="15638" width="6" style="11" bestFit="1" customWidth="1"/>
    <col min="15639" max="15639" width="13" style="11" customWidth="1"/>
    <col min="15640" max="15640" width="6" style="11" bestFit="1" customWidth="1"/>
    <col min="15641" max="15641" width="10.28515625" style="11" customWidth="1"/>
    <col min="15642" max="15642" width="11.28515625" style="11" customWidth="1"/>
    <col min="15643" max="15643" width="15.42578125" style="11" bestFit="1" customWidth="1"/>
    <col min="15644" max="15649" width="10.85546875" style="11" customWidth="1"/>
    <col min="15650" max="15651" width="13.140625" style="11" customWidth="1"/>
    <col min="15652" max="15652" width="18.85546875" style="11" customWidth="1"/>
    <col min="15653" max="15653" width="15" style="11" customWidth="1"/>
    <col min="15654" max="15654" width="11.140625" style="11" customWidth="1"/>
    <col min="15655" max="15873" width="8.85546875" style="11"/>
    <col min="15874" max="15876" width="10.7109375" style="11" customWidth="1"/>
    <col min="15877" max="15877" width="12.85546875" style="11" bestFit="1" customWidth="1"/>
    <col min="15878" max="15878" width="10.42578125" style="11" customWidth="1"/>
    <col min="15879" max="15879" width="6" style="11" customWidth="1"/>
    <col min="15880" max="15880" width="12.28515625" style="11" bestFit="1" customWidth="1"/>
    <col min="15881" max="15881" width="10.42578125" style="11" customWidth="1"/>
    <col min="15882" max="15882" width="8.140625" style="11" bestFit="1" customWidth="1"/>
    <col min="15883" max="15883" width="7.7109375" style="11" customWidth="1"/>
    <col min="15884" max="15886" width="10.7109375" style="11" customWidth="1"/>
    <col min="15887" max="15887" width="22" style="11" customWidth="1"/>
    <col min="15888" max="15888" width="5.42578125" style="11" bestFit="1" customWidth="1"/>
    <col min="15889" max="15890" width="9.42578125" style="11" customWidth="1"/>
    <col min="15891" max="15891" width="18.42578125" style="11" customWidth="1"/>
    <col min="15892" max="15892" width="7.42578125" style="11" customWidth="1"/>
    <col min="15893" max="15893" width="12.42578125" style="11" customWidth="1"/>
    <col min="15894" max="15894" width="6" style="11" bestFit="1" customWidth="1"/>
    <col min="15895" max="15895" width="13" style="11" customWidth="1"/>
    <col min="15896" max="15896" width="6" style="11" bestFit="1" customWidth="1"/>
    <col min="15897" max="15897" width="10.28515625" style="11" customWidth="1"/>
    <col min="15898" max="15898" width="11.28515625" style="11" customWidth="1"/>
    <col min="15899" max="15899" width="15.42578125" style="11" bestFit="1" customWidth="1"/>
    <col min="15900" max="15905" width="10.85546875" style="11" customWidth="1"/>
    <col min="15906" max="15907" width="13.140625" style="11" customWidth="1"/>
    <col min="15908" max="15908" width="18.85546875" style="11" customWidth="1"/>
    <col min="15909" max="15909" width="15" style="11" customWidth="1"/>
    <col min="15910" max="15910" width="11.140625" style="11" customWidth="1"/>
    <col min="15911" max="16129" width="8.85546875" style="11"/>
    <col min="16130" max="16132" width="10.7109375" style="11" customWidth="1"/>
    <col min="16133" max="16133" width="12.85546875" style="11" bestFit="1" customWidth="1"/>
    <col min="16134" max="16134" width="10.42578125" style="11" customWidth="1"/>
    <col min="16135" max="16135" width="6" style="11" customWidth="1"/>
    <col min="16136" max="16136" width="12.28515625" style="11" bestFit="1" customWidth="1"/>
    <col min="16137" max="16137" width="10.42578125" style="11" customWidth="1"/>
    <col min="16138" max="16138" width="8.140625" style="11" bestFit="1" customWidth="1"/>
    <col min="16139" max="16139" width="7.7109375" style="11" customWidth="1"/>
    <col min="16140" max="16142" width="10.7109375" style="11" customWidth="1"/>
    <col min="16143" max="16143" width="22" style="11" customWidth="1"/>
    <col min="16144" max="16144" width="5.42578125" style="11" bestFit="1" customWidth="1"/>
    <col min="16145" max="16146" width="9.42578125" style="11" customWidth="1"/>
    <col min="16147" max="16147" width="18.42578125" style="11" customWidth="1"/>
    <col min="16148" max="16148" width="7.42578125" style="11" customWidth="1"/>
    <col min="16149" max="16149" width="12.42578125" style="11" customWidth="1"/>
    <col min="16150" max="16150" width="6" style="11" bestFit="1" customWidth="1"/>
    <col min="16151" max="16151" width="13" style="11" customWidth="1"/>
    <col min="16152" max="16152" width="6" style="11" bestFit="1" customWidth="1"/>
    <col min="16153" max="16153" width="10.28515625" style="11" customWidth="1"/>
    <col min="16154" max="16154" width="11.28515625" style="11" customWidth="1"/>
    <col min="16155" max="16155" width="15.42578125" style="11" bestFit="1" customWidth="1"/>
    <col min="16156" max="16161" width="10.85546875" style="11" customWidth="1"/>
    <col min="16162" max="16163" width="13.140625" style="11" customWidth="1"/>
    <col min="16164" max="16164" width="18.85546875" style="11" customWidth="1"/>
    <col min="16165" max="16165" width="15" style="11" customWidth="1"/>
    <col min="16166" max="16166" width="11.140625" style="11" customWidth="1"/>
    <col min="16167" max="16384" width="8.85546875" style="11"/>
  </cols>
  <sheetData>
    <row r="1" spans="1:38" ht="51">
      <c r="A1" s="233" t="s">
        <v>544</v>
      </c>
      <c r="B1" s="233" t="s">
        <v>239</v>
      </c>
      <c r="C1" s="233" t="s">
        <v>11</v>
      </c>
      <c r="D1" s="231" t="s">
        <v>238</v>
      </c>
      <c r="E1" s="401" t="s">
        <v>2370</v>
      </c>
      <c r="F1" s="402"/>
      <c r="G1" s="403" t="s">
        <v>6485</v>
      </c>
      <c r="H1" s="404"/>
      <c r="I1" s="232" t="s">
        <v>6486</v>
      </c>
      <c r="J1" s="232"/>
      <c r="K1" s="402"/>
      <c r="L1" s="233" t="s">
        <v>2372</v>
      </c>
      <c r="M1" s="233" t="s">
        <v>2373</v>
      </c>
      <c r="N1" s="233" t="s">
        <v>2374</v>
      </c>
      <c r="O1" s="405" t="s">
        <v>2375</v>
      </c>
      <c r="P1" s="234"/>
      <c r="Q1" s="233" t="s">
        <v>2376</v>
      </c>
      <c r="R1" s="233" t="s">
        <v>2377</v>
      </c>
      <c r="S1" s="405" t="s">
        <v>2378</v>
      </c>
      <c r="T1" s="406"/>
      <c r="U1" s="405" t="s">
        <v>2379</v>
      </c>
      <c r="V1" s="407"/>
      <c r="W1" s="405" t="s">
        <v>2380</v>
      </c>
      <c r="X1" s="407"/>
      <c r="Y1" s="408" t="s">
        <v>6487</v>
      </c>
      <c r="Z1" s="408" t="s">
        <v>6488</v>
      </c>
      <c r="AA1" s="231" t="s">
        <v>6489</v>
      </c>
      <c r="AB1" s="409"/>
      <c r="AC1" s="410" t="s">
        <v>6490</v>
      </c>
      <c r="AD1" s="410" t="s">
        <v>6491</v>
      </c>
      <c r="AE1" s="410" t="s">
        <v>6492</v>
      </c>
      <c r="AF1" s="411" t="s">
        <v>6493</v>
      </c>
      <c r="AG1" s="412" t="s">
        <v>6494</v>
      </c>
      <c r="AH1" s="413" t="s">
        <v>6495</v>
      </c>
      <c r="AI1" s="414" t="s">
        <v>6496</v>
      </c>
      <c r="AJ1" s="413" t="s">
        <v>6497</v>
      </c>
      <c r="AK1" s="414" t="s">
        <v>6498</v>
      </c>
      <c r="AL1" s="405" t="s">
        <v>6499</v>
      </c>
    </row>
    <row r="2" spans="1:38">
      <c r="A2" s="415" t="s">
        <v>554</v>
      </c>
      <c r="B2" s="415" t="str">
        <f>VLOOKUP(D2,[2]Tikina!$A$2:$E$262,5,FALSE)</f>
        <v>Western</v>
      </c>
      <c r="C2" s="415" t="str">
        <f>VLOOKUP(D2,[2]Tikina!$A$2:$E$262,4,FALSE)</f>
        <v>Ba</v>
      </c>
      <c r="D2" s="241" t="s">
        <v>98</v>
      </c>
      <c r="E2" s="235">
        <v>92555</v>
      </c>
      <c r="F2" s="416">
        <f t="shared" ref="F2:F65" si="0">PERCENTRANK(E$2:E$87,E2)</f>
        <v>0.98799999999999999</v>
      </c>
      <c r="G2" s="417">
        <f>VLOOKUP(A2,[3]Data!$A$1:$E$87,5,FALSE)</f>
        <v>16810</v>
      </c>
      <c r="H2" s="418">
        <f t="shared" ref="H2:H65" si="1">PERCENTRANK(G$2:G$87,G2)</f>
        <v>0.97599999999999998</v>
      </c>
      <c r="I2" s="235">
        <v>21.6</v>
      </c>
      <c r="J2" s="431">
        <f>I2*0.01</f>
        <v>0.21600000000000003</v>
      </c>
      <c r="K2" s="416">
        <f t="shared" ref="K2:K65" si="2">PERCENTRANK(I$2:I$87,I2)</f>
        <v>3.5000000000000003E-2</v>
      </c>
      <c r="L2" s="12">
        <v>0.3</v>
      </c>
      <c r="M2" s="12">
        <v>0.3</v>
      </c>
      <c r="N2" s="12">
        <v>0.2</v>
      </c>
      <c r="O2" s="236">
        <f t="shared" ref="O2:O65" si="3">M2+N2</f>
        <v>0.5</v>
      </c>
      <c r="P2" s="237">
        <f t="shared" ref="P2:P65" si="4">PERCENTRANK(O$2:O$87,O2)</f>
        <v>0.41099999999999998</v>
      </c>
      <c r="Q2" s="12">
        <v>4.9000000000000004</v>
      </c>
      <c r="R2" s="12">
        <v>1.9</v>
      </c>
      <c r="S2" s="236">
        <f t="shared" ref="S2:S65" si="5">Q2+R2</f>
        <v>6.8000000000000007</v>
      </c>
      <c r="T2" s="419">
        <f t="shared" ref="T2:T65" si="6">PERCENTRANK(S$2:S$87,S2)</f>
        <v>0.51700000000000002</v>
      </c>
      <c r="U2" s="238">
        <f>VLOOKUP(D2,[4]Sheet1!$A$1:$D$88,2,FALSE)</f>
        <v>1485</v>
      </c>
      <c r="V2" s="420">
        <f t="shared" ref="V2:V65" si="7">PERCENTRANK(U$2:U$87,U2)</f>
        <v>1</v>
      </c>
      <c r="W2" s="238">
        <f>VLOOKUP(D2,[4]Sheet1!$A$1:$D$88,3,FALSE)</f>
        <v>2195</v>
      </c>
      <c r="X2" s="420">
        <f>PERCENTRANK(W$2:W487,W2)</f>
        <v>0.98799999999999999</v>
      </c>
      <c r="Y2" s="239">
        <f t="shared" ref="Y2:Y65" si="8">(V2*0.6)+(X2*0.4)</f>
        <v>0.99519999999999997</v>
      </c>
      <c r="Z2" s="239">
        <v>2</v>
      </c>
      <c r="AA2" s="11">
        <f>VLOOKUP(D2,[5]Sheet3!$A$1:$B$54,2,FALSE)</f>
        <v>40</v>
      </c>
      <c r="AB2" s="421">
        <f t="shared" ref="AB2:AB65" si="9">PERCENTRANK(AA$2:AA$87,AA2)</f>
        <v>0.98799999999999999</v>
      </c>
      <c r="AC2" s="422">
        <v>474501</v>
      </c>
      <c r="AD2" s="422">
        <f t="shared" ref="AD2:AD36" si="10">AC2*-1</f>
        <v>-474501</v>
      </c>
      <c r="AE2" s="422">
        <f t="shared" ref="AE2:AE65" si="11">PERCENTRANK(AD$2:AD$87,AD2)</f>
        <v>0</v>
      </c>
      <c r="AF2" s="423">
        <v>22481550</v>
      </c>
      <c r="AG2" s="424">
        <f t="shared" ref="AG2:AG65" si="12">PERCENTRANK(AF$2:AF$87,AF2)</f>
        <v>0.74099999999999999</v>
      </c>
      <c r="AH2" s="425">
        <f>VLOOKUP(D2,[6]Data!$B$1:$D$87,2,FALSE)</f>
        <v>1.3</v>
      </c>
      <c r="AI2" s="426">
        <f t="shared" ref="AI2:AI65" si="13">PERCENTRANK(AH$2:AH$87,AH2)</f>
        <v>0.68200000000000005</v>
      </c>
      <c r="AJ2" s="425">
        <f>VLOOKUP(D2,[6]Data!$B$1:$D$87,3,FALSE)</f>
        <v>0.7</v>
      </c>
      <c r="AK2" s="426">
        <f t="shared" ref="AK2:AK65" si="14">PERCENTRANK(AJ$2:AJ$87,AJ2)</f>
        <v>0.17599999999999999</v>
      </c>
      <c r="AL2" s="240">
        <f t="shared" ref="AL2:AL65" si="15">F2+K2+P2+T2+Y2+Z2+AB2+AE2+AG2+AI2+AK2</f>
        <v>7.5332000000000008</v>
      </c>
    </row>
    <row r="3" spans="1:38">
      <c r="A3" s="415" t="s">
        <v>550</v>
      </c>
      <c r="B3" s="415" t="str">
        <f>VLOOKUP(D3,[2]Tikina!$A$2:$E$262,5,FALSE)</f>
        <v>Western</v>
      </c>
      <c r="C3" s="415" t="str">
        <f>VLOOKUP(D3,[2]Tikina!$A$2:$E$262,4,FALSE)</f>
        <v>Ba</v>
      </c>
      <c r="D3" s="241" t="s">
        <v>94</v>
      </c>
      <c r="E3" s="235">
        <v>53558</v>
      </c>
      <c r="F3" s="416">
        <f t="shared" si="0"/>
        <v>0.95199999999999996</v>
      </c>
      <c r="G3" s="417">
        <f>VLOOKUP(A3,[3]Data!$A$1:$E$87,5,FALSE)</f>
        <v>9867</v>
      </c>
      <c r="H3" s="418">
        <f t="shared" si="1"/>
        <v>0.95199999999999996</v>
      </c>
      <c r="I3" s="235">
        <v>21.6</v>
      </c>
      <c r="J3" s="431">
        <f t="shared" ref="J3:J66" si="16">I3*0.01</f>
        <v>0.21600000000000003</v>
      </c>
      <c r="K3" s="416">
        <f t="shared" si="2"/>
        <v>3.5000000000000003E-2</v>
      </c>
      <c r="L3" s="12">
        <v>0.5</v>
      </c>
      <c r="M3" s="12">
        <v>0.3</v>
      </c>
      <c r="N3" s="12">
        <v>0.2</v>
      </c>
      <c r="O3" s="236">
        <f t="shared" si="3"/>
        <v>0.5</v>
      </c>
      <c r="P3" s="237">
        <f t="shared" si="4"/>
        <v>0.41099999999999998</v>
      </c>
      <c r="Q3" s="12">
        <v>2.1</v>
      </c>
      <c r="R3" s="12">
        <v>0.3</v>
      </c>
      <c r="S3" s="236">
        <f t="shared" si="5"/>
        <v>2.4</v>
      </c>
      <c r="T3" s="419">
        <f t="shared" si="6"/>
        <v>0.41099999999999998</v>
      </c>
      <c r="U3" s="238">
        <f>VLOOKUP(D3,[4]Sheet1!$A$1:$D$88,2,FALSE)</f>
        <v>177</v>
      </c>
      <c r="V3" s="420">
        <f t="shared" si="7"/>
        <v>0.84699999999999998</v>
      </c>
      <c r="W3" s="238">
        <f>VLOOKUP(D3,[4]Sheet1!$A$1:$D$88,3,FALSE)</f>
        <v>572</v>
      </c>
      <c r="X3" s="420">
        <f>PERCENTRANK(W$2:W488,W3)</f>
        <v>0.92900000000000005</v>
      </c>
      <c r="Y3" s="239">
        <f t="shared" si="8"/>
        <v>0.87980000000000003</v>
      </c>
      <c r="Z3" s="239">
        <v>2</v>
      </c>
      <c r="AA3" s="11">
        <f>VLOOKUP(D3,[5]Sheet3!$A$1:$B$54,2,FALSE)</f>
        <v>5</v>
      </c>
      <c r="AB3" s="421">
        <f t="shared" si="9"/>
        <v>0.69399999999999995</v>
      </c>
      <c r="AC3" s="422">
        <v>299886</v>
      </c>
      <c r="AD3" s="422">
        <f t="shared" si="10"/>
        <v>-299886</v>
      </c>
      <c r="AE3" s="422">
        <f t="shared" si="11"/>
        <v>7.0000000000000007E-2</v>
      </c>
      <c r="AF3" s="423">
        <v>22481550</v>
      </c>
      <c r="AG3" s="424">
        <f t="shared" si="12"/>
        <v>0.74099999999999999</v>
      </c>
      <c r="AH3" s="425">
        <f>VLOOKUP(D3,[6]Data!$B$1:$D$87,2,FALSE)</f>
        <v>2.5</v>
      </c>
      <c r="AI3" s="426">
        <f t="shared" si="13"/>
        <v>0.87</v>
      </c>
      <c r="AJ3" s="425">
        <f>VLOOKUP(D3,[6]Data!$B$1:$D$87,3,FALSE)</f>
        <v>0.6</v>
      </c>
      <c r="AK3" s="426">
        <f t="shared" si="14"/>
        <v>0.14099999999999999</v>
      </c>
      <c r="AL3" s="240">
        <f t="shared" si="15"/>
        <v>7.2048000000000005</v>
      </c>
    </row>
    <row r="4" spans="1:38">
      <c r="A4" s="415" t="s">
        <v>548</v>
      </c>
      <c r="B4" s="415" t="str">
        <f>VLOOKUP(D4,[2]Tikina!$A$2:$E$262,5,FALSE)</f>
        <v>Western</v>
      </c>
      <c r="C4" s="415" t="str">
        <f>VLOOKUP(D4,[2]Tikina!$A$2:$E$262,4,FALSE)</f>
        <v>Ba</v>
      </c>
      <c r="D4" s="241" t="s">
        <v>33</v>
      </c>
      <c r="E4" s="235">
        <v>45242</v>
      </c>
      <c r="F4" s="416">
        <f t="shared" si="0"/>
        <v>0.94099999999999995</v>
      </c>
      <c r="G4" s="417">
        <f>VLOOKUP(A4,[3]Data!$A$1:$E$87,5,FALSE)</f>
        <v>7793</v>
      </c>
      <c r="H4" s="418">
        <f t="shared" si="1"/>
        <v>0.94099999999999995</v>
      </c>
      <c r="I4" s="235">
        <v>21.6</v>
      </c>
      <c r="J4" s="431">
        <f t="shared" si="16"/>
        <v>0.21600000000000003</v>
      </c>
      <c r="K4" s="416">
        <f t="shared" si="2"/>
        <v>3.5000000000000003E-2</v>
      </c>
      <c r="L4" s="12">
        <v>1</v>
      </c>
      <c r="M4" s="12">
        <v>0.6</v>
      </c>
      <c r="N4" s="12">
        <v>0.7</v>
      </c>
      <c r="O4" s="236">
        <f t="shared" si="3"/>
        <v>1.2999999999999998</v>
      </c>
      <c r="P4" s="237">
        <f t="shared" si="4"/>
        <v>0.64700000000000002</v>
      </c>
      <c r="Q4" s="12">
        <v>7.1</v>
      </c>
      <c r="R4" s="12">
        <v>3.8</v>
      </c>
      <c r="S4" s="236">
        <f t="shared" si="5"/>
        <v>10.899999999999999</v>
      </c>
      <c r="T4" s="419">
        <f t="shared" si="6"/>
        <v>0.58799999999999997</v>
      </c>
      <c r="U4" s="238">
        <f>VLOOKUP(D4,[4]Sheet1!$A$1:$D$88,2,FALSE)</f>
        <v>642</v>
      </c>
      <c r="V4" s="420">
        <f t="shared" si="7"/>
        <v>0.91700000000000004</v>
      </c>
      <c r="W4" s="238">
        <f>VLOOKUP(D4,[4]Sheet1!$A$1:$D$88,3,FALSE)</f>
        <v>2092</v>
      </c>
      <c r="X4" s="420">
        <f>PERCENTRANK(W$2:W489,W4)</f>
        <v>0.97599999999999998</v>
      </c>
      <c r="Y4" s="239">
        <f t="shared" si="8"/>
        <v>0.9406000000000001</v>
      </c>
      <c r="Z4" s="239">
        <v>3</v>
      </c>
      <c r="AA4" s="11">
        <f>VLOOKUP(D4,[5]Sheet3!$A$1:$B$54,2,FALSE)</f>
        <v>43</v>
      </c>
      <c r="AB4" s="421">
        <f t="shared" si="9"/>
        <v>1</v>
      </c>
      <c r="AC4" s="422">
        <v>447070</v>
      </c>
      <c r="AD4" s="422">
        <f t="shared" si="10"/>
        <v>-447070</v>
      </c>
      <c r="AE4" s="422">
        <f t="shared" si="11"/>
        <v>1.0999999999999999E-2</v>
      </c>
      <c r="AF4" s="423">
        <v>22481550</v>
      </c>
      <c r="AG4" s="424">
        <f t="shared" si="12"/>
        <v>0.74099999999999999</v>
      </c>
      <c r="AH4" s="425">
        <f>VLOOKUP(D4,[6]Data!$B$1:$D$87,2,FALSE)</f>
        <v>2.8</v>
      </c>
      <c r="AI4" s="426">
        <f t="shared" si="13"/>
        <v>0.89400000000000002</v>
      </c>
      <c r="AJ4" s="425">
        <f>VLOOKUP(D4,[6]Data!$B$1:$D$87,3,FALSE)</f>
        <v>1.2</v>
      </c>
      <c r="AK4" s="426">
        <f t="shared" si="14"/>
        <v>0.71699999999999997</v>
      </c>
      <c r="AL4" s="240">
        <f t="shared" si="15"/>
        <v>9.5145999999999997</v>
      </c>
    </row>
    <row r="5" spans="1:38">
      <c r="A5" s="415" t="s">
        <v>553</v>
      </c>
      <c r="B5" s="415" t="str">
        <f>VLOOKUP(D5,[2]Tikina!$A$2:$E$262,5,FALSE)</f>
        <v>Western</v>
      </c>
      <c r="C5" s="415" t="str">
        <f>VLOOKUP(D5,[2]Tikina!$A$2:$E$262,4,FALSE)</f>
        <v>Ba</v>
      </c>
      <c r="D5" s="17" t="s">
        <v>97</v>
      </c>
      <c r="E5" s="235">
        <v>24465</v>
      </c>
      <c r="F5" s="416">
        <f t="shared" si="0"/>
        <v>0.91700000000000004</v>
      </c>
      <c r="G5" s="417">
        <f>VLOOKUP(A5,[3]Data!$A$1:$E$87,5,FALSE)</f>
        <v>5191</v>
      </c>
      <c r="H5" s="418">
        <f t="shared" si="1"/>
        <v>0.91700000000000004</v>
      </c>
      <c r="I5" s="235">
        <v>26.6</v>
      </c>
      <c r="J5" s="431">
        <f t="shared" si="16"/>
        <v>0.26600000000000001</v>
      </c>
      <c r="K5" s="416">
        <f t="shared" si="2"/>
        <v>7.0000000000000007E-2</v>
      </c>
      <c r="L5" s="12">
        <v>4.4000000000000004</v>
      </c>
      <c r="M5" s="12">
        <v>1</v>
      </c>
      <c r="N5" s="12">
        <v>0.3</v>
      </c>
      <c r="O5" s="236">
        <f t="shared" si="3"/>
        <v>1.3</v>
      </c>
      <c r="P5" s="237">
        <f t="shared" si="4"/>
        <v>0.65800000000000003</v>
      </c>
      <c r="Q5" s="12">
        <v>11.2</v>
      </c>
      <c r="R5" s="12">
        <v>4</v>
      </c>
      <c r="S5" s="236">
        <f t="shared" si="5"/>
        <v>15.2</v>
      </c>
      <c r="T5" s="419">
        <f t="shared" si="6"/>
        <v>0.69399999999999995</v>
      </c>
      <c r="U5" s="238">
        <f>VLOOKUP(D5,[4]Sheet1!$A$1:$D$88,2,FALSE)</f>
        <v>884</v>
      </c>
      <c r="V5" s="420">
        <f t="shared" si="7"/>
        <v>0.97599999999999998</v>
      </c>
      <c r="W5" s="238">
        <f>VLOOKUP(D5,[4]Sheet1!$A$1:$D$88,3,FALSE)</f>
        <v>2820</v>
      </c>
      <c r="X5" s="420">
        <f>PERCENTRANK(W$2:W490,W5)</f>
        <v>1</v>
      </c>
      <c r="Y5" s="239">
        <f t="shared" si="8"/>
        <v>0.98560000000000003</v>
      </c>
      <c r="Z5" s="239">
        <v>3</v>
      </c>
      <c r="AA5" s="11">
        <f>VLOOKUP(D5,[5]Sheet3!$A$1:$B$54,2,FALSE)</f>
        <v>34</v>
      </c>
      <c r="AB5" s="421">
        <f t="shared" si="9"/>
        <v>0.97599999999999998</v>
      </c>
      <c r="AC5" s="422">
        <v>365609</v>
      </c>
      <c r="AD5" s="422">
        <f t="shared" si="10"/>
        <v>-365609</v>
      </c>
      <c r="AE5" s="422">
        <f t="shared" si="11"/>
        <v>5.8000000000000003E-2</v>
      </c>
      <c r="AF5" s="423">
        <v>22481550</v>
      </c>
      <c r="AG5" s="424">
        <f t="shared" si="12"/>
        <v>0.74099999999999999</v>
      </c>
      <c r="AH5" s="425">
        <f>VLOOKUP(D5,[6]Data!$B$1:$D$87,2,FALSE)</f>
        <v>0.7</v>
      </c>
      <c r="AI5" s="426">
        <f t="shared" si="13"/>
        <v>0.45800000000000002</v>
      </c>
      <c r="AJ5" s="425">
        <f>VLOOKUP(D5,[6]Data!$B$1:$D$87,3,FALSE)</f>
        <v>1.1000000000000001</v>
      </c>
      <c r="AK5" s="426">
        <f t="shared" si="14"/>
        <v>0.65800000000000003</v>
      </c>
      <c r="AL5" s="240">
        <f t="shared" si="15"/>
        <v>9.2156000000000002</v>
      </c>
    </row>
    <row r="6" spans="1:38">
      <c r="A6" s="415" t="s">
        <v>621</v>
      </c>
      <c r="B6" s="415" t="str">
        <f>VLOOKUP(D6,[2]Tikina!$A$2:$E$262,5,FALSE)</f>
        <v>Western</v>
      </c>
      <c r="C6" s="415" t="str">
        <f>VLOOKUP(D6,[2]Tikina!$A$2:$E$262,4,FALSE)</f>
        <v>Nadroga/Navosa</v>
      </c>
      <c r="D6" s="17" t="s">
        <v>103</v>
      </c>
      <c r="E6" s="235">
        <v>16562</v>
      </c>
      <c r="F6" s="416">
        <f t="shared" si="0"/>
        <v>0.90500000000000003</v>
      </c>
      <c r="G6" s="417">
        <f>VLOOKUP(A6,[3]Data!$A$1:$E$87,5,FALSE)</f>
        <v>3011</v>
      </c>
      <c r="H6" s="418">
        <f t="shared" si="1"/>
        <v>0.88200000000000001</v>
      </c>
      <c r="I6" s="235">
        <v>26.6</v>
      </c>
      <c r="J6" s="431">
        <f t="shared" si="16"/>
        <v>0.26600000000000001</v>
      </c>
      <c r="K6" s="416">
        <f t="shared" si="2"/>
        <v>7.0000000000000007E-2</v>
      </c>
      <c r="L6" s="12">
        <v>3.1</v>
      </c>
      <c r="M6" s="12">
        <v>0.7</v>
      </c>
      <c r="N6" s="12">
        <v>0</v>
      </c>
      <c r="O6" s="236">
        <f t="shared" si="3"/>
        <v>0.7</v>
      </c>
      <c r="P6" s="237">
        <f t="shared" si="4"/>
        <v>0.51700000000000002</v>
      </c>
      <c r="Q6" s="12">
        <v>64.8</v>
      </c>
      <c r="R6" s="12">
        <v>3.4</v>
      </c>
      <c r="S6" s="236">
        <f t="shared" si="5"/>
        <v>68.2</v>
      </c>
      <c r="T6" s="419">
        <f t="shared" si="6"/>
        <v>1</v>
      </c>
      <c r="U6" s="238">
        <f>VLOOKUP(D6,[4]Sheet1!$A$1:$D$88,2,FALSE)</f>
        <v>5</v>
      </c>
      <c r="V6" s="420">
        <f t="shared" si="7"/>
        <v>0.49399999999999999</v>
      </c>
      <c r="W6" s="238">
        <f>VLOOKUP(D6,[4]Sheet1!$A$1:$D$88,3,FALSE)</f>
        <v>48</v>
      </c>
      <c r="X6" s="420">
        <f>PERCENTRANK(W$2:W491,W6)</f>
        <v>0.63500000000000001</v>
      </c>
      <c r="Y6" s="239">
        <f t="shared" si="8"/>
        <v>0.5504</v>
      </c>
      <c r="Z6" s="239">
        <v>1</v>
      </c>
      <c r="AA6" s="11">
        <f>VLOOKUP(D6,[5]Sheet3!$A$1:$B$54,2,FALSE)</f>
        <v>8</v>
      </c>
      <c r="AB6" s="421">
        <f t="shared" si="9"/>
        <v>0.8</v>
      </c>
      <c r="AC6" s="422">
        <v>256405</v>
      </c>
      <c r="AD6" s="422">
        <f t="shared" si="10"/>
        <v>-256405</v>
      </c>
      <c r="AE6" s="422">
        <f t="shared" si="11"/>
        <v>0.11700000000000001</v>
      </c>
      <c r="AF6" s="423">
        <v>3569380</v>
      </c>
      <c r="AG6" s="424">
        <f t="shared" si="12"/>
        <v>0.42299999999999999</v>
      </c>
      <c r="AH6" s="425">
        <f>VLOOKUP(D6,[6]Data!$B$1:$D$87,2,FALSE)</f>
        <v>0.7</v>
      </c>
      <c r="AI6" s="426">
        <f t="shared" si="13"/>
        <v>0.45800000000000002</v>
      </c>
      <c r="AJ6" s="425">
        <f>VLOOKUP(D6,[6]Data!$B$1:$D$87,3,FALSE)</f>
        <v>1</v>
      </c>
      <c r="AK6" s="426">
        <f t="shared" si="14"/>
        <v>0.505</v>
      </c>
      <c r="AL6" s="240">
        <f t="shared" si="15"/>
        <v>6.3453999999999997</v>
      </c>
    </row>
    <row r="7" spans="1:38">
      <c r="A7" s="415" t="s">
        <v>558</v>
      </c>
      <c r="B7" s="415" t="str">
        <f>VLOOKUP(D7,[2]Tikina!$A$2:$E$262,5,FALSE)</f>
        <v>Western</v>
      </c>
      <c r="C7" s="415" t="str">
        <f>VLOOKUP(D7,[2]Tikina!$A$2:$E$262,4,FALSE)</f>
        <v>Ra</v>
      </c>
      <c r="D7" s="17" t="s">
        <v>110</v>
      </c>
      <c r="E7" s="235">
        <v>14970</v>
      </c>
      <c r="F7" s="416">
        <f t="shared" si="0"/>
        <v>0.88200000000000001</v>
      </c>
      <c r="G7" s="417">
        <f>VLOOKUP(A7,[3]Data!$A$1:$E$87,5,FALSE)</f>
        <v>2938</v>
      </c>
      <c r="H7" s="418">
        <f t="shared" si="1"/>
        <v>0.85799999999999998</v>
      </c>
      <c r="I7" s="235">
        <v>26.6</v>
      </c>
      <c r="J7" s="431">
        <f t="shared" si="16"/>
        <v>0.26600000000000001</v>
      </c>
      <c r="K7" s="416">
        <f t="shared" si="2"/>
        <v>7.0000000000000007E-2</v>
      </c>
      <c r="L7" s="12">
        <v>2.6</v>
      </c>
      <c r="M7" s="12">
        <v>0.5</v>
      </c>
      <c r="N7" s="12">
        <v>0.1</v>
      </c>
      <c r="O7" s="236">
        <f t="shared" si="3"/>
        <v>0.6</v>
      </c>
      <c r="P7" s="237">
        <f t="shared" si="4"/>
        <v>0.47</v>
      </c>
      <c r="Q7" s="12">
        <v>17.100000000000001</v>
      </c>
      <c r="R7" s="12">
        <v>8.8000000000000007</v>
      </c>
      <c r="S7" s="236">
        <f t="shared" si="5"/>
        <v>25.900000000000002</v>
      </c>
      <c r="T7" s="419">
        <f t="shared" si="6"/>
        <v>0.87</v>
      </c>
      <c r="U7" s="238">
        <f>VLOOKUP(D7,[4]Sheet1!$A$1:$D$88,2,FALSE)</f>
        <v>703</v>
      </c>
      <c r="V7" s="420">
        <f t="shared" si="7"/>
        <v>0.94099999999999995</v>
      </c>
      <c r="W7" s="238">
        <f>VLOOKUP(D7,[4]Sheet1!$A$1:$D$88,3,FALSE)</f>
        <v>624</v>
      </c>
      <c r="X7" s="420">
        <f>PERCENTRANK(W$2:W492,W7)</f>
        <v>0.94099999999999995</v>
      </c>
      <c r="Y7" s="239">
        <f t="shared" si="8"/>
        <v>0.94100000000000006</v>
      </c>
      <c r="Z7" s="239">
        <v>3</v>
      </c>
      <c r="AA7" s="11">
        <f>VLOOKUP(D7,[5]Sheet3!$A$1:$B$54,2,FALSE)</f>
        <v>18</v>
      </c>
      <c r="AB7" s="421">
        <f t="shared" si="9"/>
        <v>0.95199999999999996</v>
      </c>
      <c r="AC7" s="422">
        <v>216304</v>
      </c>
      <c r="AD7" s="422">
        <f t="shared" si="10"/>
        <v>-216304</v>
      </c>
      <c r="AE7" s="422">
        <f t="shared" si="11"/>
        <v>0.17599999999999999</v>
      </c>
      <c r="AF7" s="423">
        <v>26839337</v>
      </c>
      <c r="AG7" s="424">
        <f t="shared" si="12"/>
        <v>0.87</v>
      </c>
      <c r="AH7" s="425">
        <f>VLOOKUP(D7,[6]Data!$B$1:$D$87,2,FALSE)</f>
        <v>1.4</v>
      </c>
      <c r="AI7" s="426">
        <f t="shared" si="13"/>
        <v>0.72899999999999998</v>
      </c>
      <c r="AJ7" s="425">
        <f>VLOOKUP(D7,[6]Data!$B$1:$D$87,3,FALSE)</f>
        <v>1</v>
      </c>
      <c r="AK7" s="426">
        <f t="shared" si="14"/>
        <v>0.505</v>
      </c>
      <c r="AL7" s="240">
        <f t="shared" si="15"/>
        <v>9.4649999999999999</v>
      </c>
    </row>
    <row r="8" spans="1:38">
      <c r="A8" s="415" t="s">
        <v>622</v>
      </c>
      <c r="B8" s="415" t="str">
        <f>VLOOKUP(D8,[2]Tikina!$A$2:$E$262,5,FALSE)</f>
        <v>Western</v>
      </c>
      <c r="C8" s="415" t="str">
        <f>VLOOKUP(D8,[2]Tikina!$A$2:$E$262,4,FALSE)</f>
        <v>Nadroga/Navosa</v>
      </c>
      <c r="D8" s="17" t="s">
        <v>104</v>
      </c>
      <c r="E8" s="235">
        <v>13592</v>
      </c>
      <c r="F8" s="416">
        <f t="shared" si="0"/>
        <v>0.87</v>
      </c>
      <c r="G8" s="417">
        <f>VLOOKUP(A8,[3]Data!$A$1:$E$87,5,FALSE)</f>
        <v>2676</v>
      </c>
      <c r="H8" s="418">
        <f t="shared" si="1"/>
        <v>0.84699999999999998</v>
      </c>
      <c r="I8" s="235">
        <v>26.6</v>
      </c>
      <c r="J8" s="431">
        <f t="shared" si="16"/>
        <v>0.26600000000000001</v>
      </c>
      <c r="K8" s="416">
        <f t="shared" si="2"/>
        <v>7.0000000000000007E-2</v>
      </c>
      <c r="L8" s="12">
        <v>1.8</v>
      </c>
      <c r="M8" s="12">
        <v>0.6</v>
      </c>
      <c r="N8" s="12">
        <v>0.9</v>
      </c>
      <c r="O8" s="236">
        <f t="shared" si="3"/>
        <v>1.5</v>
      </c>
      <c r="P8" s="237">
        <f t="shared" si="4"/>
        <v>0.69399999999999995</v>
      </c>
      <c r="Q8" s="12">
        <v>3.2</v>
      </c>
      <c r="R8" s="12">
        <v>5.3</v>
      </c>
      <c r="S8" s="236">
        <f t="shared" si="5"/>
        <v>8.5</v>
      </c>
      <c r="T8" s="419">
        <f t="shared" si="6"/>
        <v>0.56399999999999995</v>
      </c>
      <c r="U8" s="238">
        <f>VLOOKUP(D8,[4]Sheet1!$A$1:$D$88,2,FALSE)</f>
        <v>15</v>
      </c>
      <c r="V8" s="420">
        <f t="shared" si="7"/>
        <v>0.67</v>
      </c>
      <c r="W8" s="238">
        <f>VLOOKUP(D8,[4]Sheet1!$A$1:$D$88,3,FALSE)</f>
        <v>81</v>
      </c>
      <c r="X8" s="420">
        <f>PERCENTRANK(W$2:W493,W8)</f>
        <v>0.69399999999999995</v>
      </c>
      <c r="Y8" s="239">
        <f t="shared" si="8"/>
        <v>0.67959999999999998</v>
      </c>
      <c r="Z8" s="239">
        <v>1</v>
      </c>
      <c r="AA8" s="11">
        <f>VLOOKUP(D8,[5]Sheet3!$A$1:$B$54,2,FALSE)</f>
        <v>2</v>
      </c>
      <c r="AB8" s="421">
        <f t="shared" si="9"/>
        <v>0.505</v>
      </c>
      <c r="AC8" s="422">
        <v>143783</v>
      </c>
      <c r="AD8" s="422">
        <f t="shared" si="10"/>
        <v>-143783</v>
      </c>
      <c r="AE8" s="422">
        <f t="shared" si="11"/>
        <v>0.32900000000000001</v>
      </c>
      <c r="AF8" s="423">
        <v>3569380</v>
      </c>
      <c r="AG8" s="424">
        <f t="shared" si="12"/>
        <v>0.42299999999999999</v>
      </c>
      <c r="AH8" s="425">
        <f>VLOOKUP(D8,[6]Data!$B$1:$D$87,2,FALSE)</f>
        <v>1.2</v>
      </c>
      <c r="AI8" s="426">
        <f t="shared" si="13"/>
        <v>0.63500000000000001</v>
      </c>
      <c r="AJ8" s="425">
        <f>VLOOKUP(D8,[6]Data!$B$1:$D$87,3,FALSE)</f>
        <v>0.9</v>
      </c>
      <c r="AK8" s="426">
        <f t="shared" si="14"/>
        <v>0.376</v>
      </c>
      <c r="AL8" s="240">
        <f t="shared" si="15"/>
        <v>6.1456</v>
      </c>
    </row>
    <row r="9" spans="1:38">
      <c r="A9" s="415" t="s">
        <v>552</v>
      </c>
      <c r="B9" s="415" t="str">
        <f>VLOOKUP(D9,[2]Tikina!$A$2:$E$262,5,FALSE)</f>
        <v>Western</v>
      </c>
      <c r="C9" s="415" t="str">
        <f>VLOOKUP(D9,[2]Tikina!$A$2:$E$262,4,FALSE)</f>
        <v>Ba</v>
      </c>
      <c r="D9" s="17" t="s">
        <v>96</v>
      </c>
      <c r="E9" s="235">
        <v>12353</v>
      </c>
      <c r="F9" s="416">
        <f t="shared" si="0"/>
        <v>0.83499999999999996</v>
      </c>
      <c r="G9" s="417">
        <f>VLOOKUP(A9,[3]Data!$A$1:$E$87,5,FALSE)</f>
        <v>2519</v>
      </c>
      <c r="H9" s="418">
        <f t="shared" si="1"/>
        <v>0.83499999999999996</v>
      </c>
      <c r="I9" s="235">
        <v>26.6</v>
      </c>
      <c r="J9" s="431">
        <f t="shared" si="16"/>
        <v>0.26600000000000001</v>
      </c>
      <c r="K9" s="416">
        <f t="shared" si="2"/>
        <v>7.0000000000000007E-2</v>
      </c>
      <c r="L9" s="12">
        <v>2.9</v>
      </c>
      <c r="M9" s="12">
        <v>1.5</v>
      </c>
      <c r="N9" s="12">
        <v>0.2</v>
      </c>
      <c r="O9" s="236">
        <f t="shared" si="3"/>
        <v>1.7</v>
      </c>
      <c r="P9" s="237">
        <f t="shared" si="4"/>
        <v>0.71699999999999997</v>
      </c>
      <c r="Q9" s="12">
        <v>3.3</v>
      </c>
      <c r="R9" s="12">
        <v>3.9</v>
      </c>
      <c r="S9" s="236">
        <f t="shared" si="5"/>
        <v>7.1999999999999993</v>
      </c>
      <c r="T9" s="419">
        <f t="shared" si="6"/>
        <v>0.54100000000000004</v>
      </c>
      <c r="U9" s="238">
        <f>VLOOKUP(D9,[4]Sheet1!$A$1:$D$88,2,FALSE)</f>
        <v>0</v>
      </c>
      <c r="V9" s="420">
        <f t="shared" si="7"/>
        <v>0</v>
      </c>
      <c r="W9" s="238">
        <f>VLOOKUP(D9,[4]Sheet1!$A$1:$D$88,3,FALSE)</f>
        <v>0</v>
      </c>
      <c r="X9" s="420">
        <f>PERCENTRANK(W$2:W494,W9)</f>
        <v>0</v>
      </c>
      <c r="Y9" s="239">
        <f t="shared" si="8"/>
        <v>0</v>
      </c>
      <c r="Z9" s="239">
        <v>2</v>
      </c>
      <c r="AA9" s="11">
        <f>VLOOKUP(D9,[5]Sheet3!$A$1:$B$54,2,FALSE)</f>
        <v>3</v>
      </c>
      <c r="AB9" s="421">
        <f t="shared" si="9"/>
        <v>0.56399999999999995</v>
      </c>
      <c r="AC9" s="422">
        <v>232949</v>
      </c>
      <c r="AD9" s="422">
        <f t="shared" si="10"/>
        <v>-232949</v>
      </c>
      <c r="AE9" s="422">
        <f t="shared" si="11"/>
        <v>0.152</v>
      </c>
      <c r="AF9" s="423">
        <v>22481550</v>
      </c>
      <c r="AG9" s="424">
        <f t="shared" si="12"/>
        <v>0.74099999999999999</v>
      </c>
      <c r="AH9" s="425">
        <f>VLOOKUP(D9,[6]Data!$B$1:$D$87,2,FALSE)</f>
        <v>1.5</v>
      </c>
      <c r="AI9" s="426">
        <f t="shared" si="13"/>
        <v>0.752</v>
      </c>
      <c r="AJ9" s="425">
        <f>VLOOKUP(D9,[6]Data!$B$1:$D$87,3,FALSE)</f>
        <v>0.8</v>
      </c>
      <c r="AK9" s="426">
        <f t="shared" si="14"/>
        <v>0.23499999999999999</v>
      </c>
      <c r="AL9" s="240">
        <f t="shared" si="15"/>
        <v>6.6070000000000002</v>
      </c>
    </row>
    <row r="10" spans="1:38">
      <c r="A10" s="415" t="s">
        <v>618</v>
      </c>
      <c r="B10" s="415" t="str">
        <f>VLOOKUP(D10,[2]Tikina!$A$2:$E$262,5,FALSE)</f>
        <v>Western</v>
      </c>
      <c r="C10" s="415" t="str">
        <f>VLOOKUP(D10,[2]Tikina!$A$2:$E$262,4,FALSE)</f>
        <v>Nadroga/Navosa</v>
      </c>
      <c r="D10" s="17" t="s">
        <v>100</v>
      </c>
      <c r="E10" s="235">
        <v>8465</v>
      </c>
      <c r="F10" s="416">
        <f t="shared" si="0"/>
        <v>0.77600000000000002</v>
      </c>
      <c r="G10" s="417">
        <f>VLOOKUP(A10,[3]Data!$A$1:$E$87,5,FALSE)</f>
        <v>1806</v>
      </c>
      <c r="H10" s="418">
        <f t="shared" si="1"/>
        <v>0.77600000000000002</v>
      </c>
      <c r="I10" s="235">
        <v>26.6</v>
      </c>
      <c r="J10" s="431">
        <f t="shared" si="16"/>
        <v>0.26600000000000001</v>
      </c>
      <c r="K10" s="416">
        <f t="shared" si="2"/>
        <v>7.0000000000000007E-2</v>
      </c>
      <c r="L10" s="12">
        <v>2.6</v>
      </c>
      <c r="M10" s="12">
        <v>0.6</v>
      </c>
      <c r="N10" s="12">
        <v>0.1</v>
      </c>
      <c r="O10" s="236">
        <f t="shared" si="3"/>
        <v>0.7</v>
      </c>
      <c r="P10" s="237">
        <f t="shared" si="4"/>
        <v>0.51700000000000002</v>
      </c>
      <c r="Q10" s="12">
        <v>14.2</v>
      </c>
      <c r="R10" s="12">
        <v>32</v>
      </c>
      <c r="S10" s="236">
        <f t="shared" si="5"/>
        <v>46.2</v>
      </c>
      <c r="T10" s="419">
        <f t="shared" si="6"/>
        <v>0.97599999999999998</v>
      </c>
      <c r="U10" s="238">
        <f>VLOOKUP(D10,[4]Sheet1!$A$1:$D$88,2,FALSE)</f>
        <v>3</v>
      </c>
      <c r="V10" s="420">
        <f t="shared" si="7"/>
        <v>0.45800000000000002</v>
      </c>
      <c r="W10" s="238">
        <f>VLOOKUP(D10,[4]Sheet1!$A$1:$D$88,3,FALSE)</f>
        <v>8</v>
      </c>
      <c r="X10" s="420">
        <f>PERCENTRANK(W$2:W495,W10)</f>
        <v>0.47</v>
      </c>
      <c r="Y10" s="239">
        <f t="shared" si="8"/>
        <v>0.46279999999999999</v>
      </c>
      <c r="Z10" s="239">
        <v>1</v>
      </c>
      <c r="AA10" s="11">
        <v>0</v>
      </c>
      <c r="AB10" s="421">
        <f t="shared" si="9"/>
        <v>0</v>
      </c>
      <c r="AC10" s="422">
        <v>178132</v>
      </c>
      <c r="AD10" s="422">
        <f t="shared" si="10"/>
        <v>-178132</v>
      </c>
      <c r="AE10" s="422">
        <f t="shared" si="11"/>
        <v>0.23499999999999999</v>
      </c>
      <c r="AF10" s="423">
        <v>3569380</v>
      </c>
      <c r="AG10" s="424">
        <f t="shared" si="12"/>
        <v>0.42299999999999999</v>
      </c>
      <c r="AH10" s="425">
        <f>VLOOKUP(D10,[6]Data!$B$1:$D$87,2,FALSE)</f>
        <v>2.8</v>
      </c>
      <c r="AI10" s="426">
        <f t="shared" si="13"/>
        <v>0.89400000000000002</v>
      </c>
      <c r="AJ10" s="425">
        <f>VLOOKUP(D10,[6]Data!$B$1:$D$87,3,FALSE)</f>
        <v>0.8</v>
      </c>
      <c r="AK10" s="426">
        <f t="shared" si="14"/>
        <v>0.23499999999999999</v>
      </c>
      <c r="AL10" s="240">
        <f t="shared" si="15"/>
        <v>5.5888000000000009</v>
      </c>
    </row>
    <row r="11" spans="1:38">
      <c r="A11" s="415" t="s">
        <v>619</v>
      </c>
      <c r="B11" s="415" t="str">
        <f>VLOOKUP(D11,[2]Tikina!$A$2:$E$262,5,FALSE)</f>
        <v>Western</v>
      </c>
      <c r="C11" s="415" t="str">
        <f>VLOOKUP(D11,[2]Tikina!$A$2:$E$262,4,FALSE)</f>
        <v>Nadroga/Navosa</v>
      </c>
      <c r="D11" s="17" t="s">
        <v>101</v>
      </c>
      <c r="E11" s="235">
        <v>7555</v>
      </c>
      <c r="F11" s="416">
        <f t="shared" si="0"/>
        <v>0.752</v>
      </c>
      <c r="G11" s="417">
        <f>VLOOKUP(A11,[3]Data!$A$1:$E$87,5,FALSE)</f>
        <v>1386</v>
      </c>
      <c r="H11" s="418">
        <f t="shared" si="1"/>
        <v>0.68200000000000005</v>
      </c>
      <c r="I11" s="235">
        <v>26.6</v>
      </c>
      <c r="J11" s="431">
        <f t="shared" si="16"/>
        <v>0.26600000000000001</v>
      </c>
      <c r="K11" s="416">
        <f t="shared" si="2"/>
        <v>7.0000000000000007E-2</v>
      </c>
      <c r="L11" s="12">
        <v>1.7</v>
      </c>
      <c r="M11" s="12">
        <v>0.8</v>
      </c>
      <c r="N11" s="12">
        <v>0.3</v>
      </c>
      <c r="O11" s="236">
        <f t="shared" si="3"/>
        <v>1.1000000000000001</v>
      </c>
      <c r="P11" s="237">
        <f t="shared" si="4"/>
        <v>0.623</v>
      </c>
      <c r="Q11" s="12">
        <v>15.9</v>
      </c>
      <c r="R11" s="12">
        <v>2.8</v>
      </c>
      <c r="S11" s="236">
        <f t="shared" si="5"/>
        <v>18.7</v>
      </c>
      <c r="T11" s="419">
        <f t="shared" si="6"/>
        <v>0.78800000000000003</v>
      </c>
      <c r="U11" s="238">
        <f>VLOOKUP(D11,[4]Sheet1!$A$1:$D$88,2,FALSE)</f>
        <v>9</v>
      </c>
      <c r="V11" s="420">
        <f t="shared" si="7"/>
        <v>0.54100000000000004</v>
      </c>
      <c r="W11" s="238">
        <f>VLOOKUP(D11,[4]Sheet1!$A$1:$D$88,3,FALSE)</f>
        <v>52</v>
      </c>
      <c r="X11" s="420">
        <f>PERCENTRANK(W$2:W496,W11)</f>
        <v>0.64700000000000002</v>
      </c>
      <c r="Y11" s="239">
        <f t="shared" si="8"/>
        <v>0.58340000000000003</v>
      </c>
      <c r="Z11" s="239">
        <v>1</v>
      </c>
      <c r="AA11" s="11">
        <v>0</v>
      </c>
      <c r="AB11" s="421">
        <f t="shared" si="9"/>
        <v>0</v>
      </c>
      <c r="AC11" s="422">
        <v>85559</v>
      </c>
      <c r="AD11" s="422">
        <f t="shared" si="10"/>
        <v>-85559</v>
      </c>
      <c r="AE11" s="422">
        <f t="shared" si="11"/>
        <v>0.435</v>
      </c>
      <c r="AF11" s="423">
        <v>3569380</v>
      </c>
      <c r="AG11" s="424">
        <f t="shared" si="12"/>
        <v>0.42299999999999999</v>
      </c>
      <c r="AH11" s="425">
        <f>VLOOKUP(D11,[6]Data!$B$1:$D$87,2,FALSE)</f>
        <v>1.7</v>
      </c>
      <c r="AI11" s="426">
        <f t="shared" si="13"/>
        <v>0.8</v>
      </c>
      <c r="AJ11" s="425">
        <f>VLOOKUP(D11,[6]Data!$B$1:$D$87,3,FALSE)</f>
        <v>0.5</v>
      </c>
      <c r="AK11" s="426">
        <f t="shared" si="14"/>
        <v>8.2000000000000003E-2</v>
      </c>
      <c r="AL11" s="240">
        <f t="shared" si="15"/>
        <v>5.5564</v>
      </c>
    </row>
    <row r="12" spans="1:38">
      <c r="A12" s="415" t="s">
        <v>559</v>
      </c>
      <c r="B12" s="415" t="str">
        <f>VLOOKUP(D12,[2]Tikina!$A$2:$E$262,5,FALSE)</f>
        <v>Western</v>
      </c>
      <c r="C12" s="415" t="str">
        <f>VLOOKUP(D12,[2]Tikina!$A$2:$E$262,4,FALSE)</f>
        <v>Ra</v>
      </c>
      <c r="D12" s="17" t="s">
        <v>111</v>
      </c>
      <c r="E12" s="235">
        <v>6782</v>
      </c>
      <c r="F12" s="416">
        <f t="shared" si="0"/>
        <v>0.72899999999999998</v>
      </c>
      <c r="G12" s="417">
        <f>VLOOKUP(A12,[3]Data!$A$1:$E$87,5,FALSE)</f>
        <v>1603</v>
      </c>
      <c r="H12" s="418">
        <f t="shared" si="1"/>
        <v>0.74099999999999999</v>
      </c>
      <c r="I12" s="235">
        <v>26.6</v>
      </c>
      <c r="J12" s="431">
        <f t="shared" si="16"/>
        <v>0.26600000000000001</v>
      </c>
      <c r="K12" s="416">
        <f t="shared" si="2"/>
        <v>7.0000000000000007E-2</v>
      </c>
      <c r="L12" s="12">
        <v>7.2</v>
      </c>
      <c r="M12" s="12">
        <v>1.4</v>
      </c>
      <c r="N12" s="12">
        <v>0.6</v>
      </c>
      <c r="O12" s="236">
        <f t="shared" si="3"/>
        <v>2</v>
      </c>
      <c r="P12" s="237">
        <f t="shared" si="4"/>
        <v>0.76400000000000001</v>
      </c>
      <c r="Q12" s="12">
        <v>7.4</v>
      </c>
      <c r="R12" s="12">
        <v>11.3</v>
      </c>
      <c r="S12" s="236">
        <f t="shared" si="5"/>
        <v>18.700000000000003</v>
      </c>
      <c r="T12" s="419">
        <f t="shared" si="6"/>
        <v>0.8</v>
      </c>
      <c r="U12" s="238">
        <f>VLOOKUP(D12,[4]Sheet1!$A$1:$D$88,2,FALSE)</f>
        <v>718</v>
      </c>
      <c r="V12" s="420">
        <f t="shared" si="7"/>
        <v>0.95199999999999996</v>
      </c>
      <c r="W12" s="238">
        <f>VLOOKUP(D12,[4]Sheet1!$A$1:$D$88,3,FALSE)</f>
        <v>346</v>
      </c>
      <c r="X12" s="420">
        <f>PERCENTRANK(W$2:W497,W12)</f>
        <v>0.89400000000000002</v>
      </c>
      <c r="Y12" s="239">
        <f t="shared" si="8"/>
        <v>0.92879999999999996</v>
      </c>
      <c r="Z12" s="239">
        <v>3</v>
      </c>
      <c r="AA12" s="11">
        <f>VLOOKUP(D12,[5]Sheet3!$A$1:$B$54,2,FALSE)</f>
        <v>11</v>
      </c>
      <c r="AB12" s="421">
        <f t="shared" si="9"/>
        <v>0.89400000000000002</v>
      </c>
      <c r="AC12" s="422">
        <v>172011</v>
      </c>
      <c r="AD12" s="422">
        <f t="shared" si="10"/>
        <v>-172011</v>
      </c>
      <c r="AE12" s="422">
        <f t="shared" si="11"/>
        <v>0.247</v>
      </c>
      <c r="AF12" s="423">
        <v>26839337</v>
      </c>
      <c r="AG12" s="424">
        <f t="shared" si="12"/>
        <v>0.87</v>
      </c>
      <c r="AH12" s="425">
        <f>VLOOKUP(D12,[6]Data!$B$1:$D$87,2,FALSE)</f>
        <v>1.2</v>
      </c>
      <c r="AI12" s="426">
        <f t="shared" si="13"/>
        <v>0.63500000000000001</v>
      </c>
      <c r="AJ12" s="425">
        <f>VLOOKUP(D12,[6]Data!$B$1:$D$87,3,FALSE)</f>
        <v>0.8</v>
      </c>
      <c r="AK12" s="426">
        <f t="shared" si="14"/>
        <v>0.23499999999999999</v>
      </c>
      <c r="AL12" s="240">
        <f t="shared" si="15"/>
        <v>9.1727999999999987</v>
      </c>
    </row>
    <row r="13" spans="1:38">
      <c r="A13" s="415" t="s">
        <v>549</v>
      </c>
      <c r="B13" s="415" t="str">
        <f>VLOOKUP(D13,[2]Tikina!$A$2:$E$262,5,FALSE)</f>
        <v>Western</v>
      </c>
      <c r="C13" s="415" t="str">
        <f>VLOOKUP(D13,[2]Tikina!$A$2:$E$262,4,FALSE)</f>
        <v>Ba</v>
      </c>
      <c r="D13" s="17" t="s">
        <v>93</v>
      </c>
      <c r="E13" s="235">
        <v>6129</v>
      </c>
      <c r="F13" s="416">
        <f t="shared" si="0"/>
        <v>0.69399999999999995</v>
      </c>
      <c r="G13" s="417">
        <f>VLOOKUP(A13,[3]Data!$A$1:$E$87,5,FALSE)</f>
        <v>1337</v>
      </c>
      <c r="H13" s="418">
        <f t="shared" si="1"/>
        <v>0.67</v>
      </c>
      <c r="I13" s="235">
        <v>26.6</v>
      </c>
      <c r="J13" s="431">
        <f t="shared" si="16"/>
        <v>0.26600000000000001</v>
      </c>
      <c r="K13" s="416">
        <f t="shared" si="2"/>
        <v>7.0000000000000007E-2</v>
      </c>
      <c r="L13" s="12">
        <v>6.1</v>
      </c>
      <c r="M13" s="12">
        <v>3.9</v>
      </c>
      <c r="N13" s="12">
        <v>2.2000000000000002</v>
      </c>
      <c r="O13" s="236">
        <f t="shared" si="3"/>
        <v>6.1</v>
      </c>
      <c r="P13" s="237">
        <f t="shared" si="4"/>
        <v>0.94099999999999995</v>
      </c>
      <c r="Q13" s="12">
        <v>12.2</v>
      </c>
      <c r="R13" s="12">
        <v>11.2</v>
      </c>
      <c r="S13" s="236">
        <f t="shared" si="5"/>
        <v>23.4</v>
      </c>
      <c r="T13" s="419">
        <f t="shared" si="6"/>
        <v>0.83499999999999996</v>
      </c>
      <c r="U13" s="238">
        <f>VLOOKUP(D13,[4]Sheet1!$A$1:$D$88,2,FALSE)</f>
        <v>0</v>
      </c>
      <c r="V13" s="420">
        <f t="shared" si="7"/>
        <v>0</v>
      </c>
      <c r="W13" s="238">
        <f>VLOOKUP(D13,[4]Sheet1!$A$1:$D$88,3,FALSE)</f>
        <v>0</v>
      </c>
      <c r="X13" s="420">
        <f>PERCENTRANK(W$2:W498,W13)</f>
        <v>0</v>
      </c>
      <c r="Y13" s="239">
        <f t="shared" si="8"/>
        <v>0</v>
      </c>
      <c r="Z13" s="239">
        <v>2</v>
      </c>
      <c r="AA13" s="11">
        <f>VLOOKUP(D13,[5]Sheet3!$A$1:$B$54,2,FALSE)</f>
        <v>5</v>
      </c>
      <c r="AB13" s="421">
        <f t="shared" si="9"/>
        <v>0.69399999999999995</v>
      </c>
      <c r="AC13" s="422">
        <v>151245</v>
      </c>
      <c r="AD13" s="422">
        <f t="shared" si="10"/>
        <v>-151245</v>
      </c>
      <c r="AE13" s="422">
        <f t="shared" si="11"/>
        <v>0.30499999999999999</v>
      </c>
      <c r="AF13" s="423">
        <v>22481550</v>
      </c>
      <c r="AG13" s="424">
        <f t="shared" si="12"/>
        <v>0.74099999999999999</v>
      </c>
      <c r="AH13" s="425">
        <f>VLOOKUP(D13,[6]Data!$B$1:$D$87,2,FALSE)</f>
        <v>1.2</v>
      </c>
      <c r="AI13" s="426">
        <f t="shared" si="13"/>
        <v>0.63500000000000001</v>
      </c>
      <c r="AJ13" s="425">
        <f>VLOOKUP(D13,[6]Data!$B$1:$D$87,3,FALSE)</f>
        <v>1</v>
      </c>
      <c r="AK13" s="426">
        <f t="shared" si="14"/>
        <v>0.505</v>
      </c>
      <c r="AL13" s="240">
        <f t="shared" si="15"/>
        <v>7.419999999999999</v>
      </c>
    </row>
    <row r="14" spans="1:38">
      <c r="A14" s="415" t="s">
        <v>623</v>
      </c>
      <c r="B14" s="415" t="str">
        <f>VLOOKUP(D14,[2]Tikina!$A$2:$E$262,5,FALSE)</f>
        <v>Western</v>
      </c>
      <c r="C14" s="415" t="str">
        <f>VLOOKUP(D14,[2]Tikina!$A$2:$E$262,4,FALSE)</f>
        <v>Nadroga/Navosa</v>
      </c>
      <c r="D14" s="17" t="s">
        <v>105</v>
      </c>
      <c r="E14" s="235">
        <v>5621</v>
      </c>
      <c r="F14" s="416">
        <f t="shared" si="0"/>
        <v>0.67</v>
      </c>
      <c r="G14" s="417">
        <f>VLOOKUP(A14,[3]Data!$A$1:$E$87,5,FALSE)</f>
        <v>1538</v>
      </c>
      <c r="H14" s="418">
        <f t="shared" si="1"/>
        <v>0.72899999999999998</v>
      </c>
      <c r="I14" s="235">
        <v>26.6</v>
      </c>
      <c r="J14" s="431">
        <f t="shared" si="16"/>
        <v>0.26600000000000001</v>
      </c>
      <c r="K14" s="416">
        <f t="shared" si="2"/>
        <v>7.0000000000000007E-2</v>
      </c>
      <c r="L14" s="12">
        <v>12.7</v>
      </c>
      <c r="M14" s="12">
        <v>2.1</v>
      </c>
      <c r="N14" s="12">
        <v>5.4</v>
      </c>
      <c r="O14" s="236">
        <f t="shared" si="3"/>
        <v>7.5</v>
      </c>
      <c r="P14" s="237">
        <f t="shared" si="4"/>
        <v>0.96399999999999997</v>
      </c>
      <c r="Q14" s="12">
        <v>0.5</v>
      </c>
      <c r="R14" s="12">
        <v>27.2</v>
      </c>
      <c r="S14" s="236">
        <f t="shared" si="5"/>
        <v>27.7</v>
      </c>
      <c r="T14" s="419">
        <f t="shared" si="6"/>
        <v>0.90500000000000003</v>
      </c>
      <c r="U14" s="238">
        <f>VLOOKUP(D14,[4]Sheet1!$A$1:$D$88,2,FALSE)</f>
        <v>72</v>
      </c>
      <c r="V14" s="420">
        <f t="shared" si="7"/>
        <v>0.76400000000000001</v>
      </c>
      <c r="W14" s="238">
        <f>VLOOKUP(D14,[4]Sheet1!$A$1:$D$88,3,FALSE)</f>
        <v>146</v>
      </c>
      <c r="X14" s="420">
        <f>PERCENTRANK(W$2:W499,W14)</f>
        <v>0.78800000000000003</v>
      </c>
      <c r="Y14" s="239">
        <f t="shared" si="8"/>
        <v>0.77360000000000007</v>
      </c>
      <c r="Z14" s="239">
        <v>2</v>
      </c>
      <c r="AA14" s="11">
        <f>VLOOKUP(D14,[5]Sheet3!$A$1:$B$54,2,FALSE)</f>
        <v>10</v>
      </c>
      <c r="AB14" s="421">
        <f t="shared" si="9"/>
        <v>0.85799999999999998</v>
      </c>
      <c r="AC14" s="422">
        <v>247060</v>
      </c>
      <c r="AD14" s="422">
        <f t="shared" si="10"/>
        <v>-247060</v>
      </c>
      <c r="AE14" s="422">
        <f t="shared" si="11"/>
        <v>0.129</v>
      </c>
      <c r="AF14" s="423">
        <v>3569380</v>
      </c>
      <c r="AG14" s="424">
        <f t="shared" si="12"/>
        <v>0.42299999999999999</v>
      </c>
      <c r="AH14" s="425">
        <f>VLOOKUP(D14,[6]Data!$B$1:$D$87,2,FALSE)</f>
        <v>1.7</v>
      </c>
      <c r="AI14" s="426">
        <f t="shared" si="13"/>
        <v>0.8</v>
      </c>
      <c r="AJ14" s="425">
        <f>VLOOKUP(D14,[6]Data!$B$1:$D$87,3,FALSE)</f>
        <v>0.8</v>
      </c>
      <c r="AK14" s="426">
        <f t="shared" si="14"/>
        <v>0.23499999999999999</v>
      </c>
      <c r="AL14" s="240">
        <f t="shared" si="15"/>
        <v>7.8276000000000003</v>
      </c>
    </row>
    <row r="15" spans="1:38">
      <c r="A15" s="415" t="s">
        <v>624</v>
      </c>
      <c r="B15" s="415" t="str">
        <f>VLOOKUP(D15,[2]Tikina!$A$2:$E$262,5,FALSE)</f>
        <v>Western</v>
      </c>
      <c r="C15" s="415" t="str">
        <f>VLOOKUP(D15,[2]Tikina!$A$2:$E$262,4,FALSE)</f>
        <v>Nadroga/Navosa</v>
      </c>
      <c r="D15" s="17" t="s">
        <v>106</v>
      </c>
      <c r="E15" s="235">
        <v>4829</v>
      </c>
      <c r="F15" s="416">
        <f t="shared" si="0"/>
        <v>0.623</v>
      </c>
      <c r="G15" s="417">
        <f>VLOOKUP(A15,[3]Data!$A$1:$E$87,5,FALSE)</f>
        <v>1230</v>
      </c>
      <c r="H15" s="418">
        <f t="shared" si="1"/>
        <v>0.623</v>
      </c>
      <c r="I15" s="235">
        <v>26.6</v>
      </c>
      <c r="J15" s="431">
        <f t="shared" si="16"/>
        <v>0.26600000000000001</v>
      </c>
      <c r="K15" s="416">
        <f t="shared" si="2"/>
        <v>7.0000000000000007E-2</v>
      </c>
      <c r="L15" s="12">
        <v>5.6</v>
      </c>
      <c r="M15" s="12">
        <v>2.9</v>
      </c>
      <c r="N15" s="12">
        <v>0.9</v>
      </c>
      <c r="O15" s="236">
        <f t="shared" si="3"/>
        <v>3.8</v>
      </c>
      <c r="P15" s="237">
        <f t="shared" si="4"/>
        <v>0.85799999999999998</v>
      </c>
      <c r="Q15" s="12">
        <v>3.5</v>
      </c>
      <c r="R15" s="12">
        <v>23.9</v>
      </c>
      <c r="S15" s="236">
        <f t="shared" si="5"/>
        <v>27.4</v>
      </c>
      <c r="T15" s="419">
        <f t="shared" si="6"/>
        <v>0.88200000000000001</v>
      </c>
      <c r="U15" s="238">
        <f>VLOOKUP(D15,[4]Sheet1!$A$1:$D$88,2,FALSE)</f>
        <v>13</v>
      </c>
      <c r="V15" s="420">
        <f t="shared" si="7"/>
        <v>0.6</v>
      </c>
      <c r="W15" s="238">
        <f>VLOOKUP(D15,[4]Sheet1!$A$1:$D$88,3,FALSE)</f>
        <v>122</v>
      </c>
      <c r="X15" s="420">
        <f>PERCENTRANK(W$2:W500,W15)</f>
        <v>0.76400000000000001</v>
      </c>
      <c r="Y15" s="239">
        <f t="shared" si="8"/>
        <v>0.66559999999999997</v>
      </c>
      <c r="Z15" s="239">
        <v>1</v>
      </c>
      <c r="AA15" s="11">
        <f>VLOOKUP(D15,[5]Sheet3!$A$1:$B$54,2,FALSE)</f>
        <v>4</v>
      </c>
      <c r="AB15" s="421">
        <f t="shared" si="9"/>
        <v>0.63500000000000001</v>
      </c>
      <c r="AC15" s="422">
        <v>210710</v>
      </c>
      <c r="AD15" s="422">
        <f t="shared" si="10"/>
        <v>-210710</v>
      </c>
      <c r="AE15" s="422">
        <f t="shared" si="11"/>
        <v>0.188</v>
      </c>
      <c r="AF15" s="423">
        <v>3569380</v>
      </c>
      <c r="AG15" s="424">
        <f t="shared" si="12"/>
        <v>0.42299999999999999</v>
      </c>
      <c r="AH15" s="425">
        <f>VLOOKUP(D15,[6]Data!$B$1:$D$87,2,FALSE)</f>
        <v>0.8</v>
      </c>
      <c r="AI15" s="426">
        <f t="shared" si="13"/>
        <v>0.52900000000000003</v>
      </c>
      <c r="AJ15" s="425">
        <f>VLOOKUP(D15,[6]Data!$B$1:$D$87,3,FALSE)</f>
        <v>0.9</v>
      </c>
      <c r="AK15" s="426">
        <f t="shared" si="14"/>
        <v>0.376</v>
      </c>
      <c r="AL15" s="240">
        <f t="shared" si="15"/>
        <v>6.2496</v>
      </c>
    </row>
    <row r="16" spans="1:38">
      <c r="A16" s="415" t="s">
        <v>557</v>
      </c>
      <c r="B16" s="415" t="str">
        <f>VLOOKUP(D16,[2]Tikina!$A$2:$E$262,5,FALSE)</f>
        <v>Western</v>
      </c>
      <c r="C16" s="415" t="str">
        <f>VLOOKUP(D16,[2]Tikina!$A$2:$E$262,4,FALSE)</f>
        <v>Ra</v>
      </c>
      <c r="D16" s="17" t="s">
        <v>109</v>
      </c>
      <c r="E16" s="235">
        <v>4410</v>
      </c>
      <c r="F16" s="416">
        <f t="shared" si="0"/>
        <v>0.6</v>
      </c>
      <c r="G16" s="417">
        <f>VLOOKUP(A16,[3]Data!$A$1:$E$87,5,FALSE)</f>
        <v>1177</v>
      </c>
      <c r="H16" s="418">
        <f t="shared" si="1"/>
        <v>0.6</v>
      </c>
      <c r="I16" s="235">
        <v>26.6</v>
      </c>
      <c r="J16" s="431">
        <f t="shared" si="16"/>
        <v>0.26600000000000001</v>
      </c>
      <c r="K16" s="416">
        <f t="shared" si="2"/>
        <v>7.0000000000000007E-2</v>
      </c>
      <c r="L16" s="12">
        <v>19.3</v>
      </c>
      <c r="M16" s="12">
        <v>3</v>
      </c>
      <c r="N16" s="12">
        <v>2</v>
      </c>
      <c r="O16" s="236">
        <f t="shared" si="3"/>
        <v>5</v>
      </c>
      <c r="P16" s="237">
        <f t="shared" si="4"/>
        <v>0.91700000000000004</v>
      </c>
      <c r="Q16" s="12">
        <v>7.3</v>
      </c>
      <c r="R16" s="12">
        <v>12</v>
      </c>
      <c r="S16" s="236">
        <f t="shared" si="5"/>
        <v>19.3</v>
      </c>
      <c r="T16" s="419">
        <f t="shared" si="6"/>
        <v>0.81100000000000005</v>
      </c>
      <c r="U16" s="238">
        <f>VLOOKUP(D16,[4]Sheet1!$A$1:$D$88,2,FALSE)</f>
        <v>1038</v>
      </c>
      <c r="V16" s="420">
        <f t="shared" si="7"/>
        <v>0.98799999999999999</v>
      </c>
      <c r="W16" s="238">
        <f>VLOOKUP(D16,[4]Sheet1!$A$1:$D$88,3,FALSE)</f>
        <v>400</v>
      </c>
      <c r="X16" s="420">
        <f>PERCENTRANK(W$2:W501,W16)</f>
        <v>0.91700000000000004</v>
      </c>
      <c r="Y16" s="239">
        <f t="shared" si="8"/>
        <v>0.95960000000000001</v>
      </c>
      <c r="Z16" s="239">
        <v>2</v>
      </c>
      <c r="AA16" s="11">
        <f>VLOOKUP(D16,[5]Sheet3!$A$1:$B$54,2,FALSE)</f>
        <v>9</v>
      </c>
      <c r="AB16" s="421">
        <f t="shared" si="9"/>
        <v>0.82299999999999995</v>
      </c>
      <c r="AC16" s="422">
        <v>124887</v>
      </c>
      <c r="AD16" s="422">
        <f t="shared" si="10"/>
        <v>-124887</v>
      </c>
      <c r="AE16" s="422">
        <f t="shared" si="11"/>
        <v>0.34100000000000003</v>
      </c>
      <c r="AF16" s="423">
        <v>26839337</v>
      </c>
      <c r="AG16" s="424">
        <f t="shared" si="12"/>
        <v>0.87</v>
      </c>
      <c r="AH16" s="425">
        <f>VLOOKUP(D16,[6]Data!$B$1:$D$87,2,FALSE)</f>
        <v>2.4</v>
      </c>
      <c r="AI16" s="426">
        <f t="shared" si="13"/>
        <v>0.85799999999999998</v>
      </c>
      <c r="AJ16" s="425">
        <f>VLOOKUP(D16,[6]Data!$B$1:$D$87,3,FALSE)</f>
        <v>0.9</v>
      </c>
      <c r="AK16" s="426">
        <f t="shared" si="14"/>
        <v>0.376</v>
      </c>
      <c r="AL16" s="240">
        <f t="shared" si="15"/>
        <v>8.6256000000000004</v>
      </c>
    </row>
    <row r="17" spans="1:38">
      <c r="A17" s="415" t="s">
        <v>556</v>
      </c>
      <c r="B17" s="415" t="str">
        <f>VLOOKUP(D17,[2]Tikina!$A$2:$E$262,5,FALSE)</f>
        <v>Western</v>
      </c>
      <c r="C17" s="415" t="str">
        <f>VLOOKUP(D17,[2]Tikina!$A$2:$E$262,4,FALSE)</f>
        <v>Ra</v>
      </c>
      <c r="D17" s="17" t="s">
        <v>108</v>
      </c>
      <c r="E17" s="235">
        <v>4348</v>
      </c>
      <c r="F17" s="416">
        <f t="shared" si="0"/>
        <v>0.58799999999999997</v>
      </c>
      <c r="G17" s="417">
        <f>VLOOKUP(A17,[3]Data!$A$1:$E$87,5,FALSE)</f>
        <v>1145</v>
      </c>
      <c r="H17" s="418">
        <f t="shared" si="1"/>
        <v>0.58799999999999997</v>
      </c>
      <c r="I17" s="235">
        <v>26.6</v>
      </c>
      <c r="J17" s="431">
        <f t="shared" si="16"/>
        <v>0.26600000000000001</v>
      </c>
      <c r="K17" s="416">
        <f t="shared" si="2"/>
        <v>7.0000000000000007E-2</v>
      </c>
      <c r="L17" s="12">
        <v>6.5</v>
      </c>
      <c r="M17" s="12">
        <v>3.8</v>
      </c>
      <c r="N17" s="12">
        <v>5.8</v>
      </c>
      <c r="O17" s="236">
        <f t="shared" si="3"/>
        <v>9.6</v>
      </c>
      <c r="P17" s="237">
        <f t="shared" si="4"/>
        <v>0.98799999999999999</v>
      </c>
      <c r="Q17" s="12">
        <v>1.6</v>
      </c>
      <c r="R17" s="12">
        <v>11.3</v>
      </c>
      <c r="S17" s="236">
        <f t="shared" si="5"/>
        <v>12.9</v>
      </c>
      <c r="T17" s="419">
        <f t="shared" si="6"/>
        <v>0.65800000000000003</v>
      </c>
      <c r="U17" s="238">
        <f>VLOOKUP(D17,[4]Sheet1!$A$1:$D$88,2,FALSE)</f>
        <v>354</v>
      </c>
      <c r="V17" s="420">
        <f t="shared" si="7"/>
        <v>0.88200000000000001</v>
      </c>
      <c r="W17" s="238">
        <f>VLOOKUP(D17,[4]Sheet1!$A$1:$D$88,3,FALSE)</f>
        <v>143</v>
      </c>
      <c r="X17" s="420">
        <f>PERCENTRANK(W$2:W502,W17)</f>
        <v>0.77600000000000002</v>
      </c>
      <c r="Y17" s="239">
        <f t="shared" si="8"/>
        <v>0.83960000000000001</v>
      </c>
      <c r="Z17" s="239">
        <v>3</v>
      </c>
      <c r="AA17" s="11">
        <f>VLOOKUP(D17,[5]Sheet3!$A$1:$B$54,2,FALSE)</f>
        <v>7</v>
      </c>
      <c r="AB17" s="421">
        <f t="shared" si="9"/>
        <v>0.78800000000000003</v>
      </c>
      <c r="AC17" s="422">
        <v>144945</v>
      </c>
      <c r="AD17" s="422">
        <f t="shared" si="10"/>
        <v>-144945</v>
      </c>
      <c r="AE17" s="422">
        <f t="shared" si="11"/>
        <v>0.317</v>
      </c>
      <c r="AF17" s="423">
        <v>26839337</v>
      </c>
      <c r="AG17" s="424">
        <f t="shared" si="12"/>
        <v>0.87</v>
      </c>
      <c r="AH17" s="425">
        <f>VLOOKUP(D17,[6]Data!$B$1:$D$87,2,FALSE)</f>
        <v>2</v>
      </c>
      <c r="AI17" s="426">
        <f t="shared" si="13"/>
        <v>0.83499999999999996</v>
      </c>
      <c r="AJ17" s="425">
        <f>VLOOKUP(D17,[6]Data!$B$1:$D$87,3,FALSE)</f>
        <v>0.9</v>
      </c>
      <c r="AK17" s="426">
        <f t="shared" si="14"/>
        <v>0.376</v>
      </c>
      <c r="AL17" s="240">
        <f t="shared" si="15"/>
        <v>9.3295999999999975</v>
      </c>
    </row>
    <row r="18" spans="1:38">
      <c r="A18" s="415" t="s">
        <v>551</v>
      </c>
      <c r="B18" s="415" t="str">
        <f>VLOOKUP(D18,[2]Tikina!$A$2:$E$262,5,FALSE)</f>
        <v>Western</v>
      </c>
      <c r="C18" s="415" t="str">
        <f>VLOOKUP(D18,[2]Tikina!$A$2:$E$262,4,FALSE)</f>
        <v>Ba</v>
      </c>
      <c r="D18" s="17" t="s">
        <v>95</v>
      </c>
      <c r="E18" s="235">
        <v>2970</v>
      </c>
      <c r="F18" s="416">
        <f t="shared" si="0"/>
        <v>0.44700000000000001</v>
      </c>
      <c r="G18" s="417">
        <f>VLOOKUP(A18,[3]Data!$A$1:$E$87,5,FALSE)</f>
        <v>707</v>
      </c>
      <c r="H18" s="418">
        <f t="shared" si="1"/>
        <v>0.42299999999999999</v>
      </c>
      <c r="I18" s="235">
        <v>26.6</v>
      </c>
      <c r="J18" s="431">
        <f t="shared" si="16"/>
        <v>0.26600000000000001</v>
      </c>
      <c r="K18" s="416">
        <f t="shared" si="2"/>
        <v>7.0000000000000007E-2</v>
      </c>
      <c r="L18" s="12">
        <v>3.2</v>
      </c>
      <c r="M18" s="12">
        <v>0.2</v>
      </c>
      <c r="N18" s="12">
        <v>0</v>
      </c>
      <c r="O18" s="236">
        <f t="shared" si="3"/>
        <v>0.2</v>
      </c>
      <c r="P18" s="237">
        <f t="shared" si="4"/>
        <v>0.27</v>
      </c>
      <c r="Q18" s="12">
        <v>21.6</v>
      </c>
      <c r="R18" s="12">
        <v>16</v>
      </c>
      <c r="S18" s="236">
        <f t="shared" si="5"/>
        <v>37.6</v>
      </c>
      <c r="T18" s="419">
        <f t="shared" si="6"/>
        <v>0.95199999999999996</v>
      </c>
      <c r="U18" s="238">
        <f>VLOOKUP(D18,[4]Sheet1!$A$1:$D$88,2,FALSE)</f>
        <v>0</v>
      </c>
      <c r="V18" s="420">
        <f t="shared" si="7"/>
        <v>0</v>
      </c>
      <c r="W18" s="238">
        <f>VLOOKUP(D18,[4]Sheet1!$A$1:$D$88,3,FALSE)</f>
        <v>0</v>
      </c>
      <c r="X18" s="420">
        <f>PERCENTRANK(W$2:W503,W18)</f>
        <v>0</v>
      </c>
      <c r="Y18" s="239">
        <f t="shared" si="8"/>
        <v>0</v>
      </c>
      <c r="Z18" s="239">
        <v>3</v>
      </c>
      <c r="AA18" s="11">
        <f>VLOOKUP(D18,[5]Sheet3!$A$1:$B$54,2,FALSE)</f>
        <v>6</v>
      </c>
      <c r="AB18" s="421">
        <f t="shared" si="9"/>
        <v>0.752</v>
      </c>
      <c r="AD18" s="422">
        <f t="shared" si="10"/>
        <v>0</v>
      </c>
      <c r="AE18" s="422">
        <f t="shared" si="11"/>
        <v>0.64700000000000002</v>
      </c>
      <c r="AF18" s="423">
        <v>22481550</v>
      </c>
      <c r="AG18" s="424">
        <f t="shared" si="12"/>
        <v>0.74099999999999999</v>
      </c>
      <c r="AH18" s="425">
        <f>VLOOKUP(D18,[6]Data!$B$1:$D$87,2,FALSE)</f>
        <v>1.2</v>
      </c>
      <c r="AI18" s="426">
        <f t="shared" si="13"/>
        <v>0.63500000000000001</v>
      </c>
      <c r="AJ18" s="425">
        <f>VLOOKUP(D18,[6]Data!$B$1:$D$87,3,FALSE)</f>
        <v>1.2</v>
      </c>
      <c r="AK18" s="426">
        <f t="shared" si="14"/>
        <v>0.71699999999999997</v>
      </c>
      <c r="AL18" s="240">
        <f t="shared" si="15"/>
        <v>8.2309999999999999</v>
      </c>
    </row>
    <row r="19" spans="1:38">
      <c r="A19" s="415" t="s">
        <v>620</v>
      </c>
      <c r="B19" s="415" t="str">
        <f>VLOOKUP(D19,[2]Tikina!$A$2:$E$262,5,FALSE)</f>
        <v>Western</v>
      </c>
      <c r="C19" s="415" t="str">
        <f>VLOOKUP(D19,[2]Tikina!$A$2:$E$262,4,FALSE)</f>
        <v>Nadroga/Navosa</v>
      </c>
      <c r="D19" s="17" t="s">
        <v>102</v>
      </c>
      <c r="E19" s="235">
        <v>2897</v>
      </c>
      <c r="F19" s="416">
        <f t="shared" si="0"/>
        <v>0.435</v>
      </c>
      <c r="G19" s="417">
        <f>VLOOKUP(A19,[3]Data!$A$1:$E$87,5,FALSE)</f>
        <v>398</v>
      </c>
      <c r="H19" s="418">
        <f t="shared" si="1"/>
        <v>0.317</v>
      </c>
      <c r="I19" s="235">
        <v>26.6</v>
      </c>
      <c r="J19" s="431">
        <f t="shared" si="16"/>
        <v>0.26600000000000001</v>
      </c>
      <c r="K19" s="416">
        <f t="shared" si="2"/>
        <v>7.0000000000000007E-2</v>
      </c>
      <c r="L19" s="12">
        <v>0.6</v>
      </c>
      <c r="M19" s="12">
        <v>0</v>
      </c>
      <c r="N19" s="12">
        <v>0.5</v>
      </c>
      <c r="O19" s="236">
        <f t="shared" si="3"/>
        <v>0.5</v>
      </c>
      <c r="P19" s="237">
        <f t="shared" si="4"/>
        <v>0.41099999999999998</v>
      </c>
      <c r="Q19" s="12">
        <v>0.5</v>
      </c>
      <c r="R19" s="12">
        <v>12.5</v>
      </c>
      <c r="S19" s="236">
        <f t="shared" si="5"/>
        <v>13</v>
      </c>
      <c r="T19" s="419">
        <f t="shared" si="6"/>
        <v>0.67</v>
      </c>
      <c r="U19" s="238">
        <f>VLOOKUP(D19,[4]Sheet1!$A$1:$D$88,2,FALSE)</f>
        <v>5</v>
      </c>
      <c r="V19" s="420">
        <f t="shared" si="7"/>
        <v>0.49399999999999999</v>
      </c>
      <c r="W19" s="238">
        <f>VLOOKUP(D19,[4]Sheet1!$A$1:$D$88,3,FALSE)</f>
        <v>60</v>
      </c>
      <c r="X19" s="420">
        <f>PERCENTRANK(W$2:W504,W19)</f>
        <v>0.67</v>
      </c>
      <c r="Y19" s="239">
        <f t="shared" si="8"/>
        <v>0.56440000000000001</v>
      </c>
      <c r="Z19" s="239">
        <v>3</v>
      </c>
      <c r="AA19" s="11">
        <f>VLOOKUP(D19,[5]Sheet3!$A$1:$B$54,2,FALSE)</f>
        <v>4</v>
      </c>
      <c r="AB19" s="421">
        <f t="shared" si="9"/>
        <v>0.63500000000000001</v>
      </c>
      <c r="AD19" s="422">
        <f t="shared" si="10"/>
        <v>0</v>
      </c>
      <c r="AE19" s="422">
        <f t="shared" si="11"/>
        <v>0.64700000000000002</v>
      </c>
      <c r="AF19" s="423">
        <v>3569380</v>
      </c>
      <c r="AG19" s="424">
        <f t="shared" si="12"/>
        <v>0.42299999999999999</v>
      </c>
      <c r="AH19" s="425">
        <f>VLOOKUP(D19,[6]Data!$B$1:$D$87,2,FALSE)</f>
        <v>6.5</v>
      </c>
      <c r="AI19" s="426">
        <f t="shared" si="13"/>
        <v>0.98799999999999999</v>
      </c>
      <c r="AJ19" s="425">
        <f>VLOOKUP(D19,[6]Data!$B$1:$D$87,3,FALSE)</f>
        <v>0.2</v>
      </c>
      <c r="AK19" s="426">
        <f t="shared" si="14"/>
        <v>2.3E-2</v>
      </c>
      <c r="AL19" s="240">
        <f t="shared" si="15"/>
        <v>7.8663999999999987</v>
      </c>
    </row>
    <row r="20" spans="1:38">
      <c r="A20" s="415" t="s">
        <v>555</v>
      </c>
      <c r="B20" s="415" t="str">
        <f>VLOOKUP(D20,[2]Tikina!$A$2:$E$262,5,FALSE)</f>
        <v>Western</v>
      </c>
      <c r="C20" s="415" t="str">
        <f>VLOOKUP(D20,[2]Tikina!$A$2:$E$262,4,FALSE)</f>
        <v>Ba</v>
      </c>
      <c r="D20" s="17" t="s">
        <v>99</v>
      </c>
      <c r="E20" s="235">
        <v>2717</v>
      </c>
      <c r="F20" s="416">
        <f t="shared" si="0"/>
        <v>0.41099999999999998</v>
      </c>
      <c r="G20" s="417">
        <f>VLOOKUP(A20,[3]Data!$A$1:$E$87,5,FALSE)</f>
        <v>624</v>
      </c>
      <c r="H20" s="418">
        <f t="shared" si="1"/>
        <v>0.376</v>
      </c>
      <c r="I20" s="235">
        <v>26.6</v>
      </c>
      <c r="J20" s="431">
        <f t="shared" si="16"/>
        <v>0.26600000000000001</v>
      </c>
      <c r="K20" s="416">
        <f t="shared" si="2"/>
        <v>7.0000000000000007E-2</v>
      </c>
      <c r="L20" s="12">
        <v>14.5</v>
      </c>
      <c r="M20" s="12">
        <v>0.4</v>
      </c>
      <c r="N20" s="12">
        <v>0</v>
      </c>
      <c r="O20" s="236">
        <f t="shared" si="3"/>
        <v>0.4</v>
      </c>
      <c r="P20" s="237">
        <f t="shared" si="4"/>
        <v>0.34100000000000003</v>
      </c>
      <c r="Q20" s="12">
        <v>43.7</v>
      </c>
      <c r="R20" s="12">
        <v>0</v>
      </c>
      <c r="S20" s="236">
        <f t="shared" si="5"/>
        <v>43.7</v>
      </c>
      <c r="T20" s="419">
        <f t="shared" si="6"/>
        <v>0.96399999999999997</v>
      </c>
      <c r="U20" s="238">
        <f>VLOOKUP(D20,[4]Sheet1!$A$1:$D$88,2,FALSE)</f>
        <v>88</v>
      </c>
      <c r="V20" s="420">
        <f t="shared" si="7"/>
        <v>0.77600000000000002</v>
      </c>
      <c r="W20" s="238">
        <f>VLOOKUP(D20,[4]Sheet1!$A$1:$D$88,3,FALSE)</f>
        <v>170</v>
      </c>
      <c r="X20" s="420">
        <f>PERCENTRANK(W$2:W505,W20)</f>
        <v>0.81100000000000005</v>
      </c>
      <c r="Y20" s="239">
        <f t="shared" si="8"/>
        <v>0.79</v>
      </c>
      <c r="Z20" s="239">
        <v>2</v>
      </c>
      <c r="AA20" s="11">
        <f>VLOOKUP(D20,[5]Sheet3!$A$1:$B$54,2,FALSE)</f>
        <v>1</v>
      </c>
      <c r="AB20" s="421">
        <f t="shared" si="9"/>
        <v>0.4</v>
      </c>
      <c r="AD20" s="422">
        <f t="shared" si="10"/>
        <v>0</v>
      </c>
      <c r="AE20" s="422">
        <f t="shared" si="11"/>
        <v>0.64700000000000002</v>
      </c>
      <c r="AF20" s="423">
        <v>22481550</v>
      </c>
      <c r="AG20" s="424">
        <f t="shared" si="12"/>
        <v>0.74099999999999999</v>
      </c>
      <c r="AH20" s="425">
        <f>VLOOKUP(D20,[6]Data!$B$1:$D$87,2,FALSE)</f>
        <v>1.3</v>
      </c>
      <c r="AI20" s="426">
        <f t="shared" si="13"/>
        <v>0.68200000000000005</v>
      </c>
      <c r="AJ20" s="425">
        <f>VLOOKUP(D20,[6]Data!$B$1:$D$87,3,FALSE)</f>
        <v>0.5</v>
      </c>
      <c r="AK20" s="426">
        <f t="shared" si="14"/>
        <v>8.2000000000000003E-2</v>
      </c>
      <c r="AL20" s="240">
        <f t="shared" si="15"/>
        <v>7.128000000000001</v>
      </c>
    </row>
    <row r="21" spans="1:38">
      <c r="A21" s="415" t="s">
        <v>625</v>
      </c>
      <c r="B21" s="415" t="str">
        <f>VLOOKUP(D21,[2]Tikina!$A$2:$E$262,5,FALSE)</f>
        <v>Western</v>
      </c>
      <c r="C21" s="415" t="str">
        <f>VLOOKUP(D21,[2]Tikina!$A$2:$E$262,4,FALSE)</f>
        <v>Nadroga/Navosa</v>
      </c>
      <c r="D21" s="17" t="s">
        <v>107</v>
      </c>
      <c r="E21" s="235">
        <v>939</v>
      </c>
      <c r="F21" s="416">
        <f t="shared" si="0"/>
        <v>0.23499999999999999</v>
      </c>
      <c r="G21" s="417">
        <f>VLOOKUP(A21,[3]Data!$A$1:$E$87,5,FALSE)</f>
        <v>246</v>
      </c>
      <c r="H21" s="418">
        <f t="shared" si="1"/>
        <v>0.23499999999999999</v>
      </c>
      <c r="I21" s="235">
        <v>26.6</v>
      </c>
      <c r="J21" s="431">
        <f t="shared" si="16"/>
        <v>0.26600000000000001</v>
      </c>
      <c r="K21" s="416">
        <f t="shared" si="2"/>
        <v>7.0000000000000007E-2</v>
      </c>
      <c r="L21" s="12">
        <v>1.4</v>
      </c>
      <c r="M21" s="12">
        <v>0</v>
      </c>
      <c r="N21" s="12">
        <v>0.5</v>
      </c>
      <c r="O21" s="236">
        <f t="shared" si="3"/>
        <v>0.5</v>
      </c>
      <c r="P21" s="237">
        <f t="shared" si="4"/>
        <v>0.41099999999999998</v>
      </c>
      <c r="Q21" s="12">
        <v>15.2</v>
      </c>
      <c r="R21" s="12">
        <v>0</v>
      </c>
      <c r="S21" s="236">
        <f t="shared" si="5"/>
        <v>15.2</v>
      </c>
      <c r="T21" s="419">
        <f t="shared" si="6"/>
        <v>0.69399999999999995</v>
      </c>
      <c r="U21" s="238">
        <f>VLOOKUP(D21,[4]Sheet1!$A$1:$D$88,2,FALSE)</f>
        <v>0</v>
      </c>
      <c r="V21" s="420">
        <f t="shared" si="7"/>
        <v>0</v>
      </c>
      <c r="W21" s="238">
        <f>VLOOKUP(D21,[4]Sheet1!$A$1:$D$88,3,FALSE)</f>
        <v>0</v>
      </c>
      <c r="X21" s="420">
        <f>PERCENTRANK(W$2:W506,W21)</f>
        <v>0</v>
      </c>
      <c r="Y21" s="239">
        <f t="shared" si="8"/>
        <v>0</v>
      </c>
      <c r="Z21" s="239">
        <v>1</v>
      </c>
      <c r="AA21" s="11">
        <v>0</v>
      </c>
      <c r="AB21" s="421">
        <f t="shared" si="9"/>
        <v>0</v>
      </c>
      <c r="AD21" s="422">
        <f t="shared" si="10"/>
        <v>0</v>
      </c>
      <c r="AE21" s="422">
        <f t="shared" si="11"/>
        <v>0.64700000000000002</v>
      </c>
      <c r="AF21" s="423">
        <v>3569380</v>
      </c>
      <c r="AG21" s="424">
        <f t="shared" si="12"/>
        <v>0.42299999999999999</v>
      </c>
      <c r="AH21" s="425">
        <f>VLOOKUP(D21,[6]Data!$B$1:$D$87,2,FALSE)</f>
        <v>1.4</v>
      </c>
      <c r="AI21" s="426">
        <f t="shared" si="13"/>
        <v>0.72899999999999998</v>
      </c>
      <c r="AJ21" s="425">
        <f>VLOOKUP(D21,[6]Data!$B$1:$D$87,3,FALSE)</f>
        <v>0.4</v>
      </c>
      <c r="AK21" s="426">
        <f t="shared" si="14"/>
        <v>5.8000000000000003E-2</v>
      </c>
      <c r="AL21" s="240">
        <f t="shared" si="15"/>
        <v>4.2670000000000003</v>
      </c>
    </row>
    <row r="22" spans="1:38">
      <c r="A22" s="415" t="s">
        <v>615</v>
      </c>
      <c r="B22" s="415" t="str">
        <f>VLOOKUP(D22,[2]Tikina!$A$2:$E$262,5,FALSE)</f>
        <v>Northern</v>
      </c>
      <c r="C22" s="415" t="str">
        <f>VLOOKUP(D22,[2]Tikina!$A$2:$E$262,4,FALSE)</f>
        <v>Macuata</v>
      </c>
      <c r="D22" s="241" t="s">
        <v>84</v>
      </c>
      <c r="E22" s="235">
        <v>56381</v>
      </c>
      <c r="F22" s="416">
        <f t="shared" si="0"/>
        <v>0.96399999999999997</v>
      </c>
      <c r="G22" s="417">
        <f>VLOOKUP(A22,[3]Data!$A$1:$E$87,5,FALSE)</f>
        <v>10219</v>
      </c>
      <c r="H22" s="418">
        <f t="shared" si="1"/>
        <v>0.96399999999999997</v>
      </c>
      <c r="I22" s="235">
        <v>33.799999999999997</v>
      </c>
      <c r="J22" s="431">
        <f t="shared" si="16"/>
        <v>0.33799999999999997</v>
      </c>
      <c r="K22" s="416">
        <f t="shared" si="2"/>
        <v>0.27</v>
      </c>
      <c r="L22" s="12">
        <v>0.7</v>
      </c>
      <c r="M22" s="12">
        <v>0.3</v>
      </c>
      <c r="N22" s="12">
        <v>0.3</v>
      </c>
      <c r="O22" s="236">
        <f t="shared" si="3"/>
        <v>0.6</v>
      </c>
      <c r="P22" s="237">
        <f t="shared" si="4"/>
        <v>0.47</v>
      </c>
      <c r="Q22" s="12">
        <v>14.6</v>
      </c>
      <c r="R22" s="12">
        <v>3</v>
      </c>
      <c r="S22" s="236">
        <f t="shared" si="5"/>
        <v>17.600000000000001</v>
      </c>
      <c r="T22" s="419">
        <f t="shared" si="6"/>
        <v>0.74099999999999999</v>
      </c>
      <c r="U22" s="238">
        <f>VLOOKUP(D22,[4]Sheet1!$A$1:$D$88,2,FALSE)</f>
        <v>49</v>
      </c>
      <c r="V22" s="420">
        <f t="shared" si="7"/>
        <v>0.74099999999999999</v>
      </c>
      <c r="W22" s="238">
        <f>VLOOKUP(D22,[4]Sheet1!$A$1:$D$88,3,FALSE)</f>
        <v>250</v>
      </c>
      <c r="X22" s="420">
        <f>PERCENTRANK(W$2:W507,W22)</f>
        <v>0.83499999999999996</v>
      </c>
      <c r="Y22" s="239">
        <f t="shared" si="8"/>
        <v>0.77859999999999996</v>
      </c>
      <c r="Z22" s="239">
        <v>1</v>
      </c>
      <c r="AA22" s="11">
        <f>VLOOKUP(D22,[5]Sheet3!$A$1:$B$54,2,FALSE)</f>
        <v>1</v>
      </c>
      <c r="AB22" s="421">
        <f t="shared" si="9"/>
        <v>0.4</v>
      </c>
      <c r="AC22" s="422">
        <v>427443</v>
      </c>
      <c r="AD22" s="422">
        <f t="shared" si="10"/>
        <v>-427443</v>
      </c>
      <c r="AE22" s="422">
        <f t="shared" si="11"/>
        <v>2.3E-2</v>
      </c>
      <c r="AF22" s="423">
        <v>0</v>
      </c>
      <c r="AG22" s="424">
        <f t="shared" si="12"/>
        <v>0</v>
      </c>
      <c r="AH22" s="425">
        <f>VLOOKUP(D22,[6]Data!$B$1:$D$87,2,FALSE)</f>
        <v>1.3</v>
      </c>
      <c r="AI22" s="426">
        <f t="shared" si="13"/>
        <v>0.68200000000000005</v>
      </c>
      <c r="AJ22" s="425">
        <f>VLOOKUP(D22,[6]Data!$B$1:$D$87,3,FALSE)</f>
        <v>1.1000000000000001</v>
      </c>
      <c r="AK22" s="426">
        <f t="shared" si="14"/>
        <v>0.65800000000000003</v>
      </c>
      <c r="AL22" s="240">
        <f t="shared" si="15"/>
        <v>5.9866000000000001</v>
      </c>
    </row>
    <row r="23" spans="1:38">
      <c r="A23" s="415" t="s">
        <v>581</v>
      </c>
      <c r="B23" s="415" t="str">
        <f>VLOOKUP(D23,[2]Tikina!$A$2:$E$262,5,FALSE)</f>
        <v>Northern</v>
      </c>
      <c r="C23" s="415" t="str">
        <f>VLOOKUP(D23,[2]Tikina!$A$2:$E$262,4,FALSE)</f>
        <v>Cakaudrove</v>
      </c>
      <c r="D23" s="17" t="s">
        <v>30</v>
      </c>
      <c r="E23" s="235">
        <v>13252</v>
      </c>
      <c r="F23" s="416">
        <f t="shared" si="0"/>
        <v>0.85799999999999998</v>
      </c>
      <c r="G23" s="417">
        <f>VLOOKUP(A23,[3]Data!$A$1:$E$87,5,FALSE)</f>
        <v>3563</v>
      </c>
      <c r="H23" s="418">
        <f t="shared" si="1"/>
        <v>0.90500000000000003</v>
      </c>
      <c r="I23" s="235">
        <v>52.6</v>
      </c>
      <c r="J23" s="431">
        <f t="shared" si="16"/>
        <v>0.52600000000000002</v>
      </c>
      <c r="K23" s="416">
        <f t="shared" si="2"/>
        <v>0.83499999999999996</v>
      </c>
      <c r="L23" s="12">
        <v>1.9</v>
      </c>
      <c r="M23" s="12">
        <v>0.8</v>
      </c>
      <c r="N23" s="12">
        <v>0.5</v>
      </c>
      <c r="O23" s="236">
        <f t="shared" si="3"/>
        <v>1.3</v>
      </c>
      <c r="P23" s="237">
        <f t="shared" si="4"/>
        <v>0.65800000000000003</v>
      </c>
      <c r="Q23" s="12">
        <v>1.3</v>
      </c>
      <c r="R23" s="12">
        <v>11.3</v>
      </c>
      <c r="S23" s="236">
        <f t="shared" si="5"/>
        <v>12.600000000000001</v>
      </c>
      <c r="T23" s="419">
        <f t="shared" si="6"/>
        <v>0.64700000000000002</v>
      </c>
      <c r="U23" s="238">
        <f>VLOOKUP(D23,[4]Sheet1!$A$1:$D$88,2,FALSE)</f>
        <v>651</v>
      </c>
      <c r="V23" s="420">
        <f t="shared" si="7"/>
        <v>0.92900000000000005</v>
      </c>
      <c r="W23" s="238">
        <f>VLOOKUP(D23,[4]Sheet1!$A$1:$D$88,3,FALSE)</f>
        <v>849</v>
      </c>
      <c r="X23" s="420">
        <f>PERCENTRANK(W$2:W508,W23)</f>
        <v>0.95199999999999996</v>
      </c>
      <c r="Y23" s="239">
        <f t="shared" si="8"/>
        <v>0.93820000000000003</v>
      </c>
      <c r="Z23" s="239">
        <v>3</v>
      </c>
      <c r="AA23" s="11">
        <f>VLOOKUP(D23,[5]Sheet3!$A$1:$B$54,2,FALSE)</f>
        <v>13</v>
      </c>
      <c r="AB23" s="421">
        <f t="shared" si="9"/>
        <v>0.91700000000000004</v>
      </c>
      <c r="AC23" s="422">
        <v>217253</v>
      </c>
      <c r="AD23" s="422">
        <f t="shared" si="10"/>
        <v>-217253</v>
      </c>
      <c r="AE23" s="422">
        <f t="shared" si="11"/>
        <v>0.16400000000000001</v>
      </c>
      <c r="AF23" s="423">
        <v>33842321</v>
      </c>
      <c r="AG23" s="424">
        <f t="shared" si="12"/>
        <v>0.98799999999999999</v>
      </c>
      <c r="AH23" s="425">
        <f>VLOOKUP(D23,[6]Data!$B$1:$D$87,2,FALSE)</f>
        <v>1</v>
      </c>
      <c r="AI23" s="426">
        <f t="shared" si="13"/>
        <v>0.58799999999999997</v>
      </c>
      <c r="AJ23" s="425">
        <f>VLOOKUP(D23,[6]Data!$B$1:$D$87,3,FALSE)</f>
        <v>0.9</v>
      </c>
      <c r="AK23" s="426">
        <f t="shared" si="14"/>
        <v>0.376</v>
      </c>
      <c r="AL23" s="240">
        <f t="shared" si="15"/>
        <v>9.969199999999999</v>
      </c>
    </row>
    <row r="24" spans="1:38">
      <c r="A24" s="415" t="s">
        <v>582</v>
      </c>
      <c r="B24" s="415" t="str">
        <f>VLOOKUP(D24,[2]Tikina!$A$2:$E$262,5,FALSE)</f>
        <v>Northern</v>
      </c>
      <c r="C24" s="415" t="str">
        <f>VLOOKUP(D24,[2]Tikina!$A$2:$E$262,4,FALSE)</f>
        <v>Cakaudrove</v>
      </c>
      <c r="D24" s="17" t="s">
        <v>75</v>
      </c>
      <c r="E24" s="235">
        <v>12400</v>
      </c>
      <c r="F24" s="416">
        <f t="shared" si="0"/>
        <v>0.84699999999999998</v>
      </c>
      <c r="G24" s="417">
        <f>VLOOKUP(A24,[3]Data!$A$1:$E$87,5,FALSE)</f>
        <v>2982</v>
      </c>
      <c r="H24" s="418">
        <f t="shared" si="1"/>
        <v>0.87</v>
      </c>
      <c r="I24" s="235">
        <v>52.6</v>
      </c>
      <c r="J24" s="431">
        <f t="shared" si="16"/>
        <v>0.52600000000000002</v>
      </c>
      <c r="K24" s="416">
        <f t="shared" si="2"/>
        <v>0.83499999999999996</v>
      </c>
      <c r="L24" s="12">
        <v>1.4</v>
      </c>
      <c r="M24" s="12">
        <v>0.5</v>
      </c>
      <c r="N24" s="12">
        <v>1.5</v>
      </c>
      <c r="O24" s="236">
        <f t="shared" si="3"/>
        <v>2</v>
      </c>
      <c r="P24" s="237">
        <f t="shared" si="4"/>
        <v>0.76400000000000001</v>
      </c>
      <c r="Q24" s="12">
        <v>5.5</v>
      </c>
      <c r="R24" s="12">
        <v>9.6999999999999993</v>
      </c>
      <c r="S24" s="236">
        <f t="shared" si="5"/>
        <v>15.2</v>
      </c>
      <c r="T24" s="419">
        <f t="shared" si="6"/>
        <v>0.69399999999999995</v>
      </c>
      <c r="U24" s="238">
        <f>VLOOKUP(D24,[4]Sheet1!$A$1:$D$88,2,FALSE)</f>
        <v>447</v>
      </c>
      <c r="V24" s="420">
        <f t="shared" si="7"/>
        <v>0.90500000000000003</v>
      </c>
      <c r="W24" s="238">
        <f>VLOOKUP(D24,[4]Sheet1!$A$1:$D$88,3,FALSE)</f>
        <v>1399</v>
      </c>
      <c r="X24" s="420">
        <f>PERCENTRANK(W$2:W509,W24)</f>
        <v>0.96399999999999997</v>
      </c>
      <c r="Y24" s="239">
        <f t="shared" si="8"/>
        <v>0.92860000000000009</v>
      </c>
      <c r="Z24" s="239">
        <v>2</v>
      </c>
      <c r="AA24" s="11">
        <f>VLOOKUP(D24,[5]Sheet3!$A$1:$B$54,2,FALSE)</f>
        <v>9</v>
      </c>
      <c r="AB24" s="421">
        <f t="shared" si="9"/>
        <v>0.82299999999999995</v>
      </c>
      <c r="AC24" s="422">
        <v>166766</v>
      </c>
      <c r="AD24" s="422">
        <f t="shared" si="10"/>
        <v>-166766</v>
      </c>
      <c r="AE24" s="422">
        <f t="shared" si="11"/>
        <v>0.25800000000000001</v>
      </c>
      <c r="AF24" s="423">
        <v>33158004</v>
      </c>
      <c r="AG24" s="424">
        <f t="shared" si="12"/>
        <v>0.91700000000000004</v>
      </c>
      <c r="AH24" s="425">
        <f>VLOOKUP(D24,[6]Data!$B$1:$D$87,2,FALSE)</f>
        <v>2</v>
      </c>
      <c r="AI24" s="426">
        <f t="shared" si="13"/>
        <v>0.83499999999999996</v>
      </c>
      <c r="AJ24" s="425">
        <f>VLOOKUP(D24,[6]Data!$B$1:$D$87,3,FALSE)</f>
        <v>0.5</v>
      </c>
      <c r="AK24" s="426">
        <f t="shared" si="14"/>
        <v>8.2000000000000003E-2</v>
      </c>
      <c r="AL24" s="240">
        <f t="shared" si="15"/>
        <v>8.9836000000000027</v>
      </c>
    </row>
    <row r="25" spans="1:38">
      <c r="A25" s="415" t="s">
        <v>616</v>
      </c>
      <c r="B25" s="415" t="str">
        <f>VLOOKUP(D25,[2]Tikina!$A$2:$E$262,5,FALSE)</f>
        <v>Northern</v>
      </c>
      <c r="C25" s="415" t="str">
        <f>VLOOKUP(D25,[2]Tikina!$A$2:$E$262,4,FALSE)</f>
        <v>Macuata</v>
      </c>
      <c r="D25" s="17" t="s">
        <v>31</v>
      </c>
      <c r="E25" s="235">
        <v>10072</v>
      </c>
      <c r="F25" s="416">
        <f t="shared" si="0"/>
        <v>0.82299999999999995</v>
      </c>
      <c r="G25" s="417">
        <f>VLOOKUP(A25,[3]Data!$A$1:$E$87,5,FALSE)</f>
        <v>2311</v>
      </c>
      <c r="H25" s="418">
        <f t="shared" si="1"/>
        <v>0.8</v>
      </c>
      <c r="I25" s="235">
        <v>52.6</v>
      </c>
      <c r="J25" s="431">
        <f t="shared" si="16"/>
        <v>0.52600000000000002</v>
      </c>
      <c r="K25" s="416">
        <f t="shared" si="2"/>
        <v>0.83499999999999996</v>
      </c>
      <c r="L25" s="12">
        <v>2.5</v>
      </c>
      <c r="M25" s="12">
        <v>1.5</v>
      </c>
      <c r="N25" s="12">
        <v>4.2</v>
      </c>
      <c r="O25" s="236">
        <f t="shared" si="3"/>
        <v>5.7</v>
      </c>
      <c r="P25" s="237">
        <f t="shared" si="4"/>
        <v>0.92900000000000005</v>
      </c>
      <c r="Q25" s="12">
        <v>21</v>
      </c>
      <c r="R25" s="12">
        <v>3.1</v>
      </c>
      <c r="S25" s="236">
        <f t="shared" si="5"/>
        <v>24.1</v>
      </c>
      <c r="T25" s="419">
        <f t="shared" si="6"/>
        <v>0.85799999999999998</v>
      </c>
      <c r="U25" s="238">
        <f>VLOOKUP(D25,[4]Sheet1!$A$1:$D$88,2,FALSE)</f>
        <v>0</v>
      </c>
      <c r="V25" s="420">
        <f t="shared" si="7"/>
        <v>0</v>
      </c>
      <c r="W25" s="238">
        <f>VLOOKUP(D25,[4]Sheet1!$A$1:$D$88,3,FALSE)</f>
        <v>0</v>
      </c>
      <c r="X25" s="420">
        <f>PERCENTRANK(W$2:W510,W25)</f>
        <v>0</v>
      </c>
      <c r="Y25" s="239">
        <f t="shared" si="8"/>
        <v>0</v>
      </c>
      <c r="Z25" s="239">
        <v>1</v>
      </c>
      <c r="AA25" s="11">
        <f>VLOOKUP(D25,[5]Sheet3!$A$1:$B$54,2,FALSE)</f>
        <v>3</v>
      </c>
      <c r="AB25" s="421">
        <f t="shared" si="9"/>
        <v>0.56399999999999995</v>
      </c>
      <c r="AC25" s="422">
        <v>382310</v>
      </c>
      <c r="AD25" s="422">
        <f t="shared" si="10"/>
        <v>-382310</v>
      </c>
      <c r="AE25" s="422">
        <f t="shared" si="11"/>
        <v>3.5000000000000003E-2</v>
      </c>
      <c r="AF25" s="423">
        <v>0</v>
      </c>
      <c r="AG25" s="424">
        <f t="shared" si="12"/>
        <v>0</v>
      </c>
      <c r="AH25" s="425">
        <f>VLOOKUP(D25,[6]Data!$B$1:$D$87,2,FALSE)</f>
        <v>0.5</v>
      </c>
      <c r="AI25" s="426">
        <f t="shared" si="13"/>
        <v>0.42299999999999999</v>
      </c>
      <c r="AJ25" s="425">
        <f>VLOOKUP(D25,[6]Data!$B$1:$D$87,3,FALSE)</f>
        <v>1.1000000000000001</v>
      </c>
      <c r="AK25" s="426">
        <f t="shared" si="14"/>
        <v>0.65800000000000003</v>
      </c>
      <c r="AL25" s="240">
        <f t="shared" si="15"/>
        <v>6.1250000000000009</v>
      </c>
    </row>
    <row r="26" spans="1:38">
      <c r="A26" s="415" t="s">
        <v>587</v>
      </c>
      <c r="B26" s="415" t="str">
        <f>VLOOKUP(D26,[2]Tikina!$A$2:$E$262,5,FALSE)</f>
        <v>Northern</v>
      </c>
      <c r="C26" s="415" t="str">
        <f>VLOOKUP(D26,[2]Tikina!$A$2:$E$262,4,FALSE)</f>
        <v>Cakaudrove</v>
      </c>
      <c r="D26" s="17" t="s">
        <v>80</v>
      </c>
      <c r="E26" s="235">
        <v>6540</v>
      </c>
      <c r="F26" s="416">
        <f t="shared" si="0"/>
        <v>0.71699999999999997</v>
      </c>
      <c r="G26" s="417">
        <f>VLOOKUP(A26,[3]Data!$A$1:$E$87,5,FALSE)</f>
        <v>1683</v>
      </c>
      <c r="H26" s="418">
        <f t="shared" si="1"/>
        <v>0.752</v>
      </c>
      <c r="I26" s="235">
        <v>52.6</v>
      </c>
      <c r="J26" s="431">
        <f t="shared" si="16"/>
        <v>0.52600000000000002</v>
      </c>
      <c r="K26" s="416">
        <f t="shared" si="2"/>
        <v>0.83499999999999996</v>
      </c>
      <c r="L26" s="12">
        <v>5.7</v>
      </c>
      <c r="M26" s="12">
        <v>2.2999999999999998</v>
      </c>
      <c r="N26" s="12">
        <v>1</v>
      </c>
      <c r="O26" s="236">
        <f t="shared" si="3"/>
        <v>3.3</v>
      </c>
      <c r="P26" s="237">
        <f t="shared" si="4"/>
        <v>0.82299999999999995</v>
      </c>
      <c r="Q26" s="12">
        <v>4.9000000000000004</v>
      </c>
      <c r="R26" s="12">
        <v>9.8000000000000007</v>
      </c>
      <c r="S26" s="236">
        <f t="shared" si="5"/>
        <v>14.700000000000001</v>
      </c>
      <c r="T26" s="419">
        <f t="shared" si="6"/>
        <v>0.68200000000000005</v>
      </c>
      <c r="U26" s="238">
        <f>VLOOKUP(D26,[4]Sheet1!$A$1:$D$88,2,FALSE)</f>
        <v>0</v>
      </c>
      <c r="V26" s="420">
        <f t="shared" si="7"/>
        <v>0</v>
      </c>
      <c r="W26" s="238">
        <f>VLOOKUP(D26,[4]Sheet1!$A$1:$D$88,3,FALSE)</f>
        <v>0</v>
      </c>
      <c r="X26" s="420">
        <f>PERCENTRANK(W$2:W511,W26)</f>
        <v>0</v>
      </c>
      <c r="Y26" s="239">
        <f t="shared" si="8"/>
        <v>0</v>
      </c>
      <c r="Z26" s="239">
        <v>1</v>
      </c>
      <c r="AA26" s="11">
        <f>VLOOKUP(D26,[5]Sheet3!$A$1:$B$54,2,FALSE)</f>
        <v>10</v>
      </c>
      <c r="AB26" s="421">
        <f t="shared" si="9"/>
        <v>0.85799999999999998</v>
      </c>
      <c r="AC26" s="422">
        <v>244619</v>
      </c>
      <c r="AD26" s="422">
        <f t="shared" si="10"/>
        <v>-244619</v>
      </c>
      <c r="AE26" s="422">
        <f t="shared" si="11"/>
        <v>0.14099999999999999</v>
      </c>
      <c r="AF26" s="423">
        <v>33158004</v>
      </c>
      <c r="AG26" s="424">
        <f t="shared" si="12"/>
        <v>0.91700000000000004</v>
      </c>
      <c r="AH26" s="425">
        <f>VLOOKUP(D26,[6]Data!$B$1:$D$87,2,FALSE)</f>
        <v>1.6</v>
      </c>
      <c r="AI26" s="426">
        <f t="shared" si="13"/>
        <v>0.77600000000000002</v>
      </c>
      <c r="AJ26" s="425">
        <f>VLOOKUP(D26,[6]Data!$B$1:$D$87,3,FALSE)</f>
        <v>0.9</v>
      </c>
      <c r="AK26" s="426">
        <f t="shared" si="14"/>
        <v>0.376</v>
      </c>
      <c r="AL26" s="240">
        <f t="shared" si="15"/>
        <v>7.125</v>
      </c>
    </row>
    <row r="27" spans="1:38">
      <c r="A27" s="415" t="s">
        <v>617</v>
      </c>
      <c r="B27" s="415" t="str">
        <f>VLOOKUP(D27,[2]Tikina!$A$2:$E$262,5,FALSE)</f>
        <v>Northern</v>
      </c>
      <c r="C27" s="415" t="str">
        <f>VLOOKUP(D27,[2]Tikina!$A$2:$E$262,4,FALSE)</f>
        <v>Macuata</v>
      </c>
      <c r="D27" s="17" t="s">
        <v>85</v>
      </c>
      <c r="E27" s="235">
        <v>6262</v>
      </c>
      <c r="F27" s="416">
        <f t="shared" si="0"/>
        <v>0.70499999999999996</v>
      </c>
      <c r="G27" s="417">
        <f>VLOOKUP(A27,[3]Data!$A$1:$E$87,5,FALSE)</f>
        <v>1395</v>
      </c>
      <c r="H27" s="418">
        <f t="shared" si="1"/>
        <v>0.69399999999999995</v>
      </c>
      <c r="I27" s="235">
        <v>52.6</v>
      </c>
      <c r="J27" s="431">
        <f t="shared" si="16"/>
        <v>0.52600000000000002</v>
      </c>
      <c r="K27" s="416">
        <f t="shared" si="2"/>
        <v>0.83499999999999996</v>
      </c>
      <c r="L27" s="12">
        <v>2.5</v>
      </c>
      <c r="M27" s="12">
        <v>1.1000000000000001</v>
      </c>
      <c r="N27" s="12">
        <v>0.8</v>
      </c>
      <c r="O27" s="236">
        <f t="shared" si="3"/>
        <v>1.9000000000000001</v>
      </c>
      <c r="P27" s="237">
        <f t="shared" si="4"/>
        <v>0.752</v>
      </c>
      <c r="Q27" s="12">
        <v>26.1</v>
      </c>
      <c r="R27" s="12">
        <v>6.8</v>
      </c>
      <c r="S27" s="236">
        <f t="shared" si="5"/>
        <v>32.9</v>
      </c>
      <c r="T27" s="419">
        <f t="shared" si="6"/>
        <v>0.94099999999999995</v>
      </c>
      <c r="U27" s="238">
        <f>VLOOKUP(D27,[4]Sheet1!$A$1:$D$88,2,FALSE)</f>
        <v>0</v>
      </c>
      <c r="V27" s="420">
        <f t="shared" si="7"/>
        <v>0</v>
      </c>
      <c r="W27" s="238">
        <f>VLOOKUP(D27,[4]Sheet1!$A$1:$D$88,3,FALSE)</f>
        <v>0</v>
      </c>
      <c r="X27" s="420">
        <f>PERCENTRANK(W$2:W512,W27)</f>
        <v>0</v>
      </c>
      <c r="Y27" s="239">
        <f t="shared" si="8"/>
        <v>0</v>
      </c>
      <c r="Z27" s="239">
        <v>1</v>
      </c>
      <c r="AA27" s="11">
        <v>0</v>
      </c>
      <c r="AB27" s="421">
        <f t="shared" si="9"/>
        <v>0</v>
      </c>
      <c r="AC27" s="422">
        <v>282232</v>
      </c>
      <c r="AD27" s="422">
        <f t="shared" si="10"/>
        <v>-282232</v>
      </c>
      <c r="AE27" s="422">
        <f t="shared" si="11"/>
        <v>9.4E-2</v>
      </c>
      <c r="AF27" s="423">
        <v>0</v>
      </c>
      <c r="AG27" s="424">
        <f t="shared" si="12"/>
        <v>0</v>
      </c>
      <c r="AH27" s="425">
        <f>VLOOKUP(D27,[6]Data!$B$1:$D$87,2,FALSE)</f>
        <v>1.5</v>
      </c>
      <c r="AI27" s="426">
        <f t="shared" si="13"/>
        <v>0.752</v>
      </c>
      <c r="AJ27" s="425">
        <f>VLOOKUP(D27,[6]Data!$B$1:$D$87,3,FALSE)</f>
        <v>1.2</v>
      </c>
      <c r="AK27" s="426">
        <f t="shared" si="14"/>
        <v>0.71699999999999997</v>
      </c>
      <c r="AL27" s="240">
        <f t="shared" si="15"/>
        <v>5.7959999999999994</v>
      </c>
    </row>
    <row r="28" spans="1:38">
      <c r="A28" s="415" t="s">
        <v>578</v>
      </c>
      <c r="B28" s="415" t="str">
        <f>VLOOKUP(D28,[2]Tikina!$A$2:$E$262,5,FALSE)</f>
        <v>Northern</v>
      </c>
      <c r="C28" s="415" t="str">
        <f>VLOOKUP(D28,[2]Tikina!$A$2:$E$262,4,FALSE)</f>
        <v>Bua</v>
      </c>
      <c r="D28" s="17" t="s">
        <v>29</v>
      </c>
      <c r="E28" s="235">
        <v>5985</v>
      </c>
      <c r="F28" s="416">
        <f t="shared" si="0"/>
        <v>0.68200000000000005</v>
      </c>
      <c r="G28" s="417">
        <f>VLOOKUP(A28,[3]Data!$A$1:$E$87,5,FALSE)</f>
        <v>1442</v>
      </c>
      <c r="H28" s="418">
        <f t="shared" si="1"/>
        <v>0.70499999999999996</v>
      </c>
      <c r="I28" s="235">
        <v>52.6</v>
      </c>
      <c r="J28" s="431">
        <f t="shared" si="16"/>
        <v>0.52600000000000002</v>
      </c>
      <c r="K28" s="416">
        <f t="shared" si="2"/>
        <v>0.83499999999999996</v>
      </c>
      <c r="L28" s="12">
        <v>5.0999999999999996</v>
      </c>
      <c r="M28" s="12">
        <v>1.8</v>
      </c>
      <c r="N28" s="12">
        <v>1.2</v>
      </c>
      <c r="O28" s="236">
        <f t="shared" si="3"/>
        <v>3</v>
      </c>
      <c r="P28" s="237">
        <f t="shared" si="4"/>
        <v>0.81100000000000005</v>
      </c>
      <c r="Q28" s="12">
        <v>14.7</v>
      </c>
      <c r="R28" s="12">
        <v>3.8</v>
      </c>
      <c r="S28" s="236">
        <f t="shared" si="5"/>
        <v>18.5</v>
      </c>
      <c r="T28" s="419">
        <f t="shared" si="6"/>
        <v>0.77600000000000002</v>
      </c>
      <c r="U28" s="238">
        <f>VLOOKUP(D28,[4]Sheet1!$A$1:$D$88,2,FALSE)</f>
        <v>14</v>
      </c>
      <c r="V28" s="420">
        <f t="shared" si="7"/>
        <v>0.63500000000000001</v>
      </c>
      <c r="W28" s="238">
        <f>VLOOKUP(D28,[4]Sheet1!$A$1:$D$88,3,FALSE)</f>
        <v>46</v>
      </c>
      <c r="X28" s="420">
        <f>PERCENTRANK(W$2:W513,W28)</f>
        <v>0.61099999999999999</v>
      </c>
      <c r="Y28" s="239">
        <f t="shared" si="8"/>
        <v>0.62539999999999996</v>
      </c>
      <c r="Z28" s="239">
        <v>1</v>
      </c>
      <c r="AA28" s="11">
        <f>VLOOKUP(D28,[5]Sheet3!$A$1:$B$54,2,FALSE)</f>
        <v>3</v>
      </c>
      <c r="AB28" s="421">
        <f t="shared" si="9"/>
        <v>0.56399999999999995</v>
      </c>
      <c r="AC28" s="422">
        <v>194025</v>
      </c>
      <c r="AD28" s="422">
        <f t="shared" si="10"/>
        <v>-194025</v>
      </c>
      <c r="AE28" s="422">
        <f t="shared" si="11"/>
        <v>0.21099999999999999</v>
      </c>
      <c r="AF28" s="423">
        <v>26830736</v>
      </c>
      <c r="AG28" s="424">
        <f t="shared" si="12"/>
        <v>0.83499999999999996</v>
      </c>
      <c r="AH28" s="425">
        <f>VLOOKUP(D28,[6]Data!$B$1:$D$87,2,FALSE)</f>
        <v>2.5</v>
      </c>
      <c r="AI28" s="426">
        <f t="shared" si="13"/>
        <v>0.87</v>
      </c>
      <c r="AJ28" s="425">
        <f>VLOOKUP(D28,[6]Data!$B$1:$D$87,3,FALSE)</f>
        <v>1.4</v>
      </c>
      <c r="AK28" s="426">
        <f t="shared" si="14"/>
        <v>0.82299999999999995</v>
      </c>
      <c r="AL28" s="240">
        <f t="shared" si="15"/>
        <v>8.0324000000000009</v>
      </c>
    </row>
    <row r="29" spans="1:38">
      <c r="A29" s="415" t="s">
        <v>588</v>
      </c>
      <c r="B29" s="415" t="str">
        <f>VLOOKUP(D29,[2]Tikina!$A$2:$E$262,5,FALSE)</f>
        <v>Northern</v>
      </c>
      <c r="C29" s="415" t="str">
        <f>VLOOKUP(D29,[2]Tikina!$A$2:$E$262,4,FALSE)</f>
        <v>Cakaudrove</v>
      </c>
      <c r="D29" s="17" t="s">
        <v>81</v>
      </c>
      <c r="E29" s="235">
        <v>5076</v>
      </c>
      <c r="F29" s="416">
        <f t="shared" si="0"/>
        <v>0.65800000000000003</v>
      </c>
      <c r="G29" s="417">
        <f>VLOOKUP(A29,[3]Data!$A$1:$E$87,5,FALSE)</f>
        <v>1309</v>
      </c>
      <c r="H29" s="418">
        <f t="shared" si="1"/>
        <v>0.65800000000000003</v>
      </c>
      <c r="I29" s="235">
        <v>52.6</v>
      </c>
      <c r="J29" s="431">
        <f t="shared" si="16"/>
        <v>0.52600000000000002</v>
      </c>
      <c r="K29" s="416">
        <f t="shared" si="2"/>
        <v>0.83499999999999996</v>
      </c>
      <c r="L29" s="12">
        <v>3.2</v>
      </c>
      <c r="M29" s="12">
        <v>1</v>
      </c>
      <c r="N29" s="12">
        <v>0.3</v>
      </c>
      <c r="O29" s="236">
        <f t="shared" si="3"/>
        <v>1.3</v>
      </c>
      <c r="P29" s="237">
        <f t="shared" si="4"/>
        <v>0.65800000000000003</v>
      </c>
      <c r="Q29" s="12">
        <v>1.4</v>
      </c>
      <c r="R29" s="12">
        <v>6.3</v>
      </c>
      <c r="S29" s="236">
        <f t="shared" si="5"/>
        <v>7.6999999999999993</v>
      </c>
      <c r="T29" s="419">
        <f t="shared" si="6"/>
        <v>0.55200000000000005</v>
      </c>
      <c r="U29" s="238">
        <f>VLOOKUP(D29,[4]Sheet1!$A$1:$D$88,2,FALSE)</f>
        <v>23</v>
      </c>
      <c r="V29" s="420">
        <f t="shared" si="7"/>
        <v>0.69399999999999995</v>
      </c>
      <c r="W29" s="238">
        <f>VLOOKUP(D29,[4]Sheet1!$A$1:$D$88,3,FALSE)</f>
        <v>20</v>
      </c>
      <c r="X29" s="420">
        <f>PERCENTRANK(W$2:W514,W29)</f>
        <v>0.54100000000000004</v>
      </c>
      <c r="Y29" s="239">
        <f t="shared" si="8"/>
        <v>0.63280000000000003</v>
      </c>
      <c r="Z29" s="239">
        <v>3</v>
      </c>
      <c r="AA29" s="11">
        <f>VLOOKUP(D29,[5]Sheet3!$A$1:$B$54,2,FALSE)</f>
        <v>6</v>
      </c>
      <c r="AB29" s="421">
        <f t="shared" si="9"/>
        <v>0.752</v>
      </c>
      <c r="AC29" s="422">
        <v>42661</v>
      </c>
      <c r="AD29" s="422">
        <f t="shared" si="10"/>
        <v>-42661</v>
      </c>
      <c r="AE29" s="422">
        <f t="shared" si="11"/>
        <v>0.54100000000000004</v>
      </c>
      <c r="AF29" s="423">
        <v>33842321</v>
      </c>
      <c r="AG29" s="424">
        <f t="shared" si="12"/>
        <v>0.98799999999999999</v>
      </c>
      <c r="AH29" s="425">
        <f>VLOOKUP(D29,[6]Data!$B$1:$D$87,2,FALSE)</f>
        <v>1.3</v>
      </c>
      <c r="AI29" s="426">
        <f t="shared" si="13"/>
        <v>0.68200000000000005</v>
      </c>
      <c r="AJ29" s="425">
        <f>VLOOKUP(D29,[6]Data!$B$1:$D$87,3,FALSE)</f>
        <v>1</v>
      </c>
      <c r="AK29" s="426">
        <f t="shared" si="14"/>
        <v>0.505</v>
      </c>
      <c r="AL29" s="240">
        <f t="shared" si="15"/>
        <v>9.8038000000000007</v>
      </c>
    </row>
    <row r="30" spans="1:38">
      <c r="A30" s="415" t="s">
        <v>586</v>
      </c>
      <c r="B30" s="415" t="str">
        <f>VLOOKUP(D30,[2]Tikina!$A$2:$E$262,5,FALSE)</f>
        <v>Northern</v>
      </c>
      <c r="C30" s="415" t="str">
        <f>VLOOKUP(D30,[2]Tikina!$A$2:$E$262,4,FALSE)</f>
        <v>Cakaudrove</v>
      </c>
      <c r="D30" s="17" t="s">
        <v>79</v>
      </c>
      <c r="E30" s="235">
        <v>4853</v>
      </c>
      <c r="F30" s="416">
        <f t="shared" si="0"/>
        <v>0.63500000000000001</v>
      </c>
      <c r="G30" s="417">
        <f>VLOOKUP(A30,[3]Data!$A$1:$E$87,5,FALSE)</f>
        <v>1077</v>
      </c>
      <c r="H30" s="418">
        <f t="shared" si="1"/>
        <v>0.55200000000000005</v>
      </c>
      <c r="I30" s="235">
        <v>52.6</v>
      </c>
      <c r="J30" s="431">
        <f t="shared" si="16"/>
        <v>0.52600000000000002</v>
      </c>
      <c r="K30" s="416">
        <f t="shared" si="2"/>
        <v>0.83499999999999996</v>
      </c>
      <c r="L30" s="12">
        <v>6.5</v>
      </c>
      <c r="M30" s="12">
        <v>3.7</v>
      </c>
      <c r="N30" s="12">
        <v>0.7</v>
      </c>
      <c r="O30" s="236">
        <f t="shared" si="3"/>
        <v>4.4000000000000004</v>
      </c>
      <c r="P30" s="237">
        <f t="shared" si="4"/>
        <v>0.88200000000000001</v>
      </c>
      <c r="Q30" s="12">
        <v>1.7</v>
      </c>
      <c r="R30" s="12">
        <v>10.8</v>
      </c>
      <c r="S30" s="236">
        <f t="shared" si="5"/>
        <v>12.5</v>
      </c>
      <c r="T30" s="419">
        <f t="shared" si="6"/>
        <v>0.63500000000000001</v>
      </c>
      <c r="U30" s="238">
        <f>VLOOKUP(D30,[4]Sheet1!$A$1:$D$88,2,FALSE)</f>
        <v>3</v>
      </c>
      <c r="V30" s="420">
        <f t="shared" si="7"/>
        <v>0.45800000000000002</v>
      </c>
      <c r="W30" s="238">
        <f>VLOOKUP(D30,[4]Sheet1!$A$1:$D$88,3,FALSE)</f>
        <v>38</v>
      </c>
      <c r="X30" s="420">
        <f>PERCENTRANK(W$2:W515,W30)</f>
        <v>0.6</v>
      </c>
      <c r="Y30" s="239">
        <f t="shared" si="8"/>
        <v>0.51479999999999992</v>
      </c>
      <c r="Z30" s="239">
        <v>1</v>
      </c>
      <c r="AA30" s="11">
        <v>0</v>
      </c>
      <c r="AB30" s="421">
        <f t="shared" si="9"/>
        <v>0</v>
      </c>
      <c r="AC30" s="422">
        <v>157380</v>
      </c>
      <c r="AD30" s="422">
        <f t="shared" si="10"/>
        <v>-157380</v>
      </c>
      <c r="AE30" s="422">
        <f t="shared" si="11"/>
        <v>0.28199999999999997</v>
      </c>
      <c r="AF30" s="423">
        <v>33158004</v>
      </c>
      <c r="AG30" s="424">
        <f t="shared" si="12"/>
        <v>0.91700000000000004</v>
      </c>
      <c r="AH30" s="425">
        <f>VLOOKUP(D30,[6]Data!$B$1:$D$87,2,FALSE)</f>
        <v>1</v>
      </c>
      <c r="AI30" s="426">
        <f t="shared" si="13"/>
        <v>0.58799999999999997</v>
      </c>
      <c r="AJ30" s="425">
        <f>VLOOKUP(D30,[6]Data!$B$1:$D$87,3,FALSE)</f>
        <v>0.7</v>
      </c>
      <c r="AK30" s="426">
        <f t="shared" si="14"/>
        <v>0.17599999999999999</v>
      </c>
      <c r="AL30" s="240">
        <f t="shared" si="15"/>
        <v>6.4648000000000003</v>
      </c>
    </row>
    <row r="31" spans="1:38">
      <c r="A31" s="415" t="s">
        <v>579</v>
      </c>
      <c r="B31" s="415" t="str">
        <f>VLOOKUP(D31,[2]Tikina!$A$2:$E$262,5,FALSE)</f>
        <v>Northern</v>
      </c>
      <c r="C31" s="415" t="str">
        <f>VLOOKUP(D31,[2]Tikina!$A$2:$E$262,4,FALSE)</f>
        <v>Bua</v>
      </c>
      <c r="D31" s="17" t="s">
        <v>73</v>
      </c>
      <c r="E31" s="235">
        <v>4733</v>
      </c>
      <c r="F31" s="416">
        <f t="shared" si="0"/>
        <v>0.61099999999999999</v>
      </c>
      <c r="G31" s="417">
        <f>VLOOKUP(A31,[3]Data!$A$1:$E$87,5,FALSE)</f>
        <v>1250</v>
      </c>
      <c r="H31" s="418">
        <f t="shared" si="1"/>
        <v>0.64700000000000002</v>
      </c>
      <c r="I31" s="235">
        <v>52.6</v>
      </c>
      <c r="J31" s="431">
        <f t="shared" si="16"/>
        <v>0.52600000000000002</v>
      </c>
      <c r="K31" s="416">
        <f t="shared" si="2"/>
        <v>0.83499999999999996</v>
      </c>
      <c r="L31" s="12">
        <v>4</v>
      </c>
      <c r="M31" s="12">
        <v>0.6</v>
      </c>
      <c r="N31" s="12">
        <v>1.2</v>
      </c>
      <c r="O31" s="236">
        <f t="shared" si="3"/>
        <v>1.7999999999999998</v>
      </c>
      <c r="P31" s="237">
        <f t="shared" si="4"/>
        <v>0.72899999999999998</v>
      </c>
      <c r="Q31" s="12">
        <v>5</v>
      </c>
      <c r="R31" s="12">
        <v>5.5</v>
      </c>
      <c r="S31" s="236">
        <f t="shared" si="5"/>
        <v>10.5</v>
      </c>
      <c r="T31" s="419">
        <f t="shared" si="6"/>
        <v>0.57599999999999996</v>
      </c>
      <c r="U31" s="238">
        <f>VLOOKUP(D31,[4]Sheet1!$A$1:$D$88,2,FALSE)</f>
        <v>162</v>
      </c>
      <c r="V31" s="420">
        <f t="shared" si="7"/>
        <v>0.82299999999999995</v>
      </c>
      <c r="W31" s="238">
        <f>VLOOKUP(D31,[4]Sheet1!$A$1:$D$88,3,FALSE)</f>
        <v>327</v>
      </c>
      <c r="X31" s="420">
        <f>PERCENTRANK(W$2:W516,W31)</f>
        <v>0.87</v>
      </c>
      <c r="Y31" s="239">
        <f t="shared" si="8"/>
        <v>0.84179999999999999</v>
      </c>
      <c r="Z31" s="239">
        <v>1</v>
      </c>
      <c r="AA31" s="11">
        <f>VLOOKUP(D31,[5]Sheet3!$A$1:$B$54,2,FALSE)</f>
        <v>4</v>
      </c>
      <c r="AB31" s="421">
        <f t="shared" si="9"/>
        <v>0.63500000000000001</v>
      </c>
      <c r="AC31" s="422">
        <v>185340</v>
      </c>
      <c r="AD31" s="422">
        <f t="shared" si="10"/>
        <v>-185340</v>
      </c>
      <c r="AE31" s="422">
        <f t="shared" si="11"/>
        <v>0.223</v>
      </c>
      <c r="AF31" s="423">
        <v>26830736</v>
      </c>
      <c r="AG31" s="424">
        <f t="shared" si="12"/>
        <v>0.83499999999999996</v>
      </c>
      <c r="AH31" s="425">
        <f>VLOOKUP(D31,[6]Data!$B$1:$D$87,2,FALSE)</f>
        <v>0.1</v>
      </c>
      <c r="AI31" s="426">
        <f t="shared" si="13"/>
        <v>0.27</v>
      </c>
      <c r="AJ31" s="425">
        <f>VLOOKUP(D31,[6]Data!$B$1:$D$87,3,FALSE)</f>
        <v>1</v>
      </c>
      <c r="AK31" s="426">
        <f t="shared" si="14"/>
        <v>0.505</v>
      </c>
      <c r="AL31" s="240">
        <f t="shared" si="15"/>
        <v>7.0607999999999995</v>
      </c>
    </row>
    <row r="32" spans="1:38">
      <c r="A32" s="415" t="s">
        <v>580</v>
      </c>
      <c r="B32" s="415" t="str">
        <f>VLOOKUP(D32,[2]Tikina!$A$2:$E$262,5,FALSE)</f>
        <v>Northern</v>
      </c>
      <c r="C32" s="415" t="str">
        <f>VLOOKUP(D32,[2]Tikina!$A$2:$E$262,4,FALSE)</f>
        <v>Bua</v>
      </c>
      <c r="D32" s="17" t="s">
        <v>74</v>
      </c>
      <c r="E32" s="235">
        <v>3961</v>
      </c>
      <c r="F32" s="416">
        <f t="shared" si="0"/>
        <v>0.54100000000000004</v>
      </c>
      <c r="G32" s="417">
        <f>VLOOKUP(A32,[3]Data!$A$1:$E$87,5,FALSE)</f>
        <v>1062</v>
      </c>
      <c r="H32" s="418">
        <f t="shared" si="1"/>
        <v>0.52900000000000003</v>
      </c>
      <c r="I32" s="235">
        <v>52.6</v>
      </c>
      <c r="J32" s="431">
        <f t="shared" si="16"/>
        <v>0.52600000000000002</v>
      </c>
      <c r="K32" s="416">
        <f t="shared" si="2"/>
        <v>0.83499999999999996</v>
      </c>
      <c r="L32" s="12">
        <v>4.3</v>
      </c>
      <c r="M32" s="12">
        <v>0.1</v>
      </c>
      <c r="N32" s="12">
        <v>0.6</v>
      </c>
      <c r="O32" s="236">
        <f t="shared" si="3"/>
        <v>0.7</v>
      </c>
      <c r="P32" s="237">
        <f t="shared" si="4"/>
        <v>0.51700000000000002</v>
      </c>
      <c r="Q32" s="12">
        <v>6.5</v>
      </c>
      <c r="R32" s="12">
        <v>16.600000000000001</v>
      </c>
      <c r="S32" s="236">
        <f t="shared" si="5"/>
        <v>23.1</v>
      </c>
      <c r="T32" s="419">
        <f t="shared" si="6"/>
        <v>0.82299999999999995</v>
      </c>
      <c r="U32" s="238">
        <f>VLOOKUP(D32,[4]Sheet1!$A$1:$D$88,2,FALSE)</f>
        <v>128</v>
      </c>
      <c r="V32" s="420">
        <f t="shared" si="7"/>
        <v>0.8</v>
      </c>
      <c r="W32" s="238">
        <f>VLOOKUP(D32,[4]Sheet1!$A$1:$D$88,3,FALSE)</f>
        <v>374</v>
      </c>
      <c r="X32" s="420">
        <f>PERCENTRANK(W$2:W517,W32)</f>
        <v>0.90500000000000003</v>
      </c>
      <c r="Y32" s="239">
        <f t="shared" si="8"/>
        <v>0.84200000000000008</v>
      </c>
      <c r="Z32" s="239">
        <v>1</v>
      </c>
      <c r="AA32" s="11">
        <f>VLOOKUP(D32,[5]Sheet3!$A$1:$B$54,2,FALSE)</f>
        <v>5</v>
      </c>
      <c r="AB32" s="421">
        <f t="shared" si="9"/>
        <v>0.69399999999999995</v>
      </c>
      <c r="AC32" s="422">
        <v>105329</v>
      </c>
      <c r="AD32" s="422">
        <f t="shared" si="10"/>
        <v>-105329</v>
      </c>
      <c r="AE32" s="422">
        <f t="shared" si="11"/>
        <v>0.38800000000000001</v>
      </c>
      <c r="AF32" s="423">
        <v>26830736</v>
      </c>
      <c r="AG32" s="424">
        <f t="shared" si="12"/>
        <v>0.83499999999999996</v>
      </c>
      <c r="AH32" s="425">
        <f>VLOOKUP(D32,[6]Data!$B$1:$D$87,2,FALSE)</f>
        <v>0.3</v>
      </c>
      <c r="AI32" s="426">
        <f t="shared" si="13"/>
        <v>0.35199999999999998</v>
      </c>
      <c r="AJ32" s="425">
        <f>VLOOKUP(D32,[6]Data!$B$1:$D$87,3,FALSE)</f>
        <v>0.8</v>
      </c>
      <c r="AK32" s="426">
        <f t="shared" si="14"/>
        <v>0.23499999999999999</v>
      </c>
      <c r="AL32" s="240">
        <f t="shared" si="15"/>
        <v>7.0620000000000003</v>
      </c>
    </row>
    <row r="33" spans="1:38">
      <c r="A33" s="415" t="s">
        <v>585</v>
      </c>
      <c r="B33" s="415" t="str">
        <f>VLOOKUP(D33,[2]Tikina!$A$2:$E$262,5,FALSE)</f>
        <v>Northern</v>
      </c>
      <c r="C33" s="415" t="str">
        <f>VLOOKUP(D33,[2]Tikina!$A$2:$E$262,4,FALSE)</f>
        <v>Cakaudrove</v>
      </c>
      <c r="D33" s="17" t="s">
        <v>78</v>
      </c>
      <c r="E33" s="235">
        <v>3550</v>
      </c>
      <c r="F33" s="416">
        <f t="shared" si="0"/>
        <v>0.48199999999999998</v>
      </c>
      <c r="G33" s="417">
        <f>VLOOKUP(A33,[3]Data!$A$1:$E$87,5,FALSE)</f>
        <v>1044</v>
      </c>
      <c r="H33" s="418">
        <f t="shared" si="1"/>
        <v>0.51700000000000002</v>
      </c>
      <c r="I33" s="235">
        <v>52.6</v>
      </c>
      <c r="J33" s="431">
        <f t="shared" si="16"/>
        <v>0.52600000000000002</v>
      </c>
      <c r="K33" s="416">
        <f t="shared" si="2"/>
        <v>0.83499999999999996</v>
      </c>
      <c r="L33" s="12">
        <v>6.3</v>
      </c>
      <c r="M33" s="12">
        <v>0.8</v>
      </c>
      <c r="N33" s="12">
        <v>0.1</v>
      </c>
      <c r="O33" s="236">
        <f t="shared" si="3"/>
        <v>0.9</v>
      </c>
      <c r="P33" s="237">
        <f t="shared" si="4"/>
        <v>0.6</v>
      </c>
      <c r="Q33" s="12">
        <v>0</v>
      </c>
      <c r="R33" s="12">
        <v>5.8</v>
      </c>
      <c r="S33" s="236">
        <f t="shared" si="5"/>
        <v>5.8</v>
      </c>
      <c r="T33" s="419">
        <f t="shared" si="6"/>
        <v>0.505</v>
      </c>
      <c r="U33" s="238">
        <f>VLOOKUP(D33,[4]Sheet1!$A$1:$D$88,2,FALSE)</f>
        <v>11</v>
      </c>
      <c r="V33" s="420">
        <f t="shared" si="7"/>
        <v>0.56399999999999995</v>
      </c>
      <c r="W33" s="238">
        <f>VLOOKUP(D33,[4]Sheet1!$A$1:$D$88,3,FALSE)</f>
        <v>46</v>
      </c>
      <c r="X33" s="420">
        <f>PERCENTRANK(W$2:W518,W33)</f>
        <v>0.61099999999999999</v>
      </c>
      <c r="Y33" s="239">
        <f t="shared" si="8"/>
        <v>0.58279999999999998</v>
      </c>
      <c r="Z33" s="239">
        <v>2</v>
      </c>
      <c r="AA33" s="11">
        <f>VLOOKUP(D33,[5]Sheet3!$A$1:$B$54,2,FALSE)</f>
        <v>1</v>
      </c>
      <c r="AB33" s="421">
        <f t="shared" si="9"/>
        <v>0.4</v>
      </c>
      <c r="AC33" s="422">
        <v>78046</v>
      </c>
      <c r="AD33" s="422">
        <f t="shared" si="10"/>
        <v>-78046</v>
      </c>
      <c r="AE33" s="422">
        <f t="shared" si="11"/>
        <v>0.45800000000000002</v>
      </c>
      <c r="AF33" s="423">
        <v>33158004</v>
      </c>
      <c r="AG33" s="424">
        <f t="shared" si="12"/>
        <v>0.91700000000000004</v>
      </c>
      <c r="AH33" s="425">
        <f>VLOOKUP(D33,[6]Data!$B$1:$D$87,2,FALSE)</f>
        <v>0.4</v>
      </c>
      <c r="AI33" s="426">
        <f t="shared" si="13"/>
        <v>0.38800000000000001</v>
      </c>
      <c r="AJ33" s="425">
        <f>VLOOKUP(D33,[6]Data!$B$1:$D$87,3,FALSE)</f>
        <v>2.1</v>
      </c>
      <c r="AK33" s="426">
        <f t="shared" si="14"/>
        <v>0.92900000000000005</v>
      </c>
      <c r="AL33" s="240">
        <f t="shared" si="15"/>
        <v>8.0968</v>
      </c>
    </row>
    <row r="34" spans="1:38">
      <c r="A34" s="415" t="s">
        <v>583</v>
      </c>
      <c r="B34" s="415" t="str">
        <f>VLOOKUP(D34,[2]Tikina!$A$2:$E$262,5,FALSE)</f>
        <v>Northern</v>
      </c>
      <c r="C34" s="415" t="str">
        <f>VLOOKUP(D34,[2]Tikina!$A$2:$E$262,4,FALSE)</f>
        <v>Cakaudrove</v>
      </c>
      <c r="D34" s="17" t="s">
        <v>76</v>
      </c>
      <c r="E34" s="235">
        <v>2749</v>
      </c>
      <c r="F34" s="416">
        <f t="shared" si="0"/>
        <v>0.42299999999999999</v>
      </c>
      <c r="G34" s="417">
        <f>VLOOKUP(A34,[3]Data!$A$1:$E$87,5,FALSE)</f>
        <v>731</v>
      </c>
      <c r="H34" s="418">
        <f t="shared" si="1"/>
        <v>0.435</v>
      </c>
      <c r="I34" s="235">
        <v>52.6</v>
      </c>
      <c r="J34" s="431">
        <f t="shared" si="16"/>
        <v>0.52600000000000002</v>
      </c>
      <c r="K34" s="416">
        <f t="shared" si="2"/>
        <v>0.83499999999999996</v>
      </c>
      <c r="L34" s="12">
        <v>1.3</v>
      </c>
      <c r="M34" s="12">
        <v>3.4</v>
      </c>
      <c r="N34" s="12">
        <v>0</v>
      </c>
      <c r="O34" s="236">
        <f t="shared" si="3"/>
        <v>3.4</v>
      </c>
      <c r="P34" s="237">
        <f t="shared" si="4"/>
        <v>0.83499999999999996</v>
      </c>
      <c r="Q34" s="12">
        <v>0.2</v>
      </c>
      <c r="R34" s="12">
        <v>3.2</v>
      </c>
      <c r="S34" s="236">
        <f t="shared" si="5"/>
        <v>3.4000000000000004</v>
      </c>
      <c r="T34" s="419">
        <f t="shared" si="6"/>
        <v>0.44700000000000001</v>
      </c>
      <c r="U34" s="238">
        <f>VLOOKUP(D34,[4]Sheet1!$A$1:$D$88,2,FALSE)</f>
        <v>26</v>
      </c>
      <c r="V34" s="420">
        <f t="shared" si="7"/>
        <v>0.70499999999999996</v>
      </c>
      <c r="W34" s="238">
        <f>VLOOKUP(D34,[4]Sheet1!$A$1:$D$88,3,FALSE)</f>
        <v>105</v>
      </c>
      <c r="X34" s="420">
        <f>PERCENTRANK(W$2:W519,W34)</f>
        <v>0.71699999999999997</v>
      </c>
      <c r="Y34" s="239">
        <f t="shared" si="8"/>
        <v>0.70979999999999999</v>
      </c>
      <c r="Z34" s="239">
        <v>1</v>
      </c>
      <c r="AA34" s="11">
        <v>0</v>
      </c>
      <c r="AB34" s="421">
        <f t="shared" si="9"/>
        <v>0</v>
      </c>
      <c r="AC34" s="422">
        <v>4570</v>
      </c>
      <c r="AD34" s="422">
        <f t="shared" si="10"/>
        <v>-4570</v>
      </c>
      <c r="AE34" s="422">
        <f t="shared" si="11"/>
        <v>0.623</v>
      </c>
      <c r="AF34" s="423">
        <v>33158004</v>
      </c>
      <c r="AG34" s="424">
        <f t="shared" si="12"/>
        <v>0.91700000000000004</v>
      </c>
      <c r="AH34" s="425">
        <f>VLOOKUP(D34,[6]Data!$B$1:$D$87,2,FALSE)</f>
        <v>3</v>
      </c>
      <c r="AI34" s="426">
        <f t="shared" si="13"/>
        <v>0.91700000000000004</v>
      </c>
      <c r="AJ34" s="425">
        <f>VLOOKUP(D34,[6]Data!$B$1:$D$87,3,FALSE)</f>
        <v>1.1000000000000001</v>
      </c>
      <c r="AK34" s="426">
        <f t="shared" si="14"/>
        <v>0.65800000000000003</v>
      </c>
      <c r="AL34" s="240">
        <f t="shared" si="15"/>
        <v>7.3648000000000007</v>
      </c>
    </row>
    <row r="35" spans="1:38">
      <c r="A35" s="415" t="s">
        <v>584</v>
      </c>
      <c r="B35" s="415" t="str">
        <f>VLOOKUP(D35,[2]Tikina!$A$2:$E$262,5,FALSE)</f>
        <v>Northern</v>
      </c>
      <c r="C35" s="415" t="str">
        <f>VLOOKUP(D35,[2]Tikina!$A$2:$E$262,4,FALSE)</f>
        <v>Cakaudrove</v>
      </c>
      <c r="D35" s="17" t="s">
        <v>77</v>
      </c>
      <c r="E35" s="235">
        <v>2675</v>
      </c>
      <c r="F35" s="416">
        <f t="shared" si="0"/>
        <v>0.38800000000000001</v>
      </c>
      <c r="G35" s="417">
        <f>VLOOKUP(A35,[3]Data!$A$1:$E$87,5,FALSE)</f>
        <v>678</v>
      </c>
      <c r="H35" s="418">
        <f t="shared" si="1"/>
        <v>0.41099999999999998</v>
      </c>
      <c r="I35" s="235">
        <v>52.6</v>
      </c>
      <c r="J35" s="431">
        <f t="shared" si="16"/>
        <v>0.52600000000000002</v>
      </c>
      <c r="K35" s="416">
        <f t="shared" si="2"/>
        <v>0.83499999999999996</v>
      </c>
      <c r="L35" s="12">
        <v>7.7</v>
      </c>
      <c r="M35" s="12">
        <v>1.3</v>
      </c>
      <c r="N35" s="12">
        <v>1.3</v>
      </c>
      <c r="O35" s="236">
        <f t="shared" si="3"/>
        <v>2.6</v>
      </c>
      <c r="P35" s="237">
        <f t="shared" si="4"/>
        <v>0.78800000000000003</v>
      </c>
      <c r="Q35" s="12">
        <v>0.4</v>
      </c>
      <c r="R35" s="12">
        <v>10.6</v>
      </c>
      <c r="S35" s="236">
        <f t="shared" si="5"/>
        <v>11</v>
      </c>
      <c r="T35" s="419">
        <f t="shared" si="6"/>
        <v>0.6</v>
      </c>
      <c r="U35" s="238">
        <f>VLOOKUP(D35,[4]Sheet1!$A$1:$D$88,2,FALSE)</f>
        <v>0</v>
      </c>
      <c r="V35" s="420">
        <f t="shared" si="7"/>
        <v>0</v>
      </c>
      <c r="W35" s="238">
        <f>VLOOKUP(D35,[4]Sheet1!$A$1:$D$88,3,FALSE)</f>
        <v>0</v>
      </c>
      <c r="X35" s="420">
        <f>PERCENTRANK(W$2:W520,W35)</f>
        <v>0</v>
      </c>
      <c r="Y35" s="239">
        <f t="shared" si="8"/>
        <v>0</v>
      </c>
      <c r="Z35" s="239">
        <v>1</v>
      </c>
      <c r="AA35" s="11">
        <f>VLOOKUP(D35,[5]Sheet3!$A$1:$B$54,2,FALSE)</f>
        <v>1</v>
      </c>
      <c r="AB35" s="421">
        <f t="shared" si="9"/>
        <v>0.4</v>
      </c>
      <c r="AC35" s="422">
        <v>104102</v>
      </c>
      <c r="AD35" s="422">
        <f t="shared" si="10"/>
        <v>-104102</v>
      </c>
      <c r="AE35" s="422">
        <f t="shared" si="11"/>
        <v>0.4</v>
      </c>
      <c r="AF35" s="423">
        <v>33158004</v>
      </c>
      <c r="AG35" s="424">
        <f t="shared" si="12"/>
        <v>0.91700000000000004</v>
      </c>
      <c r="AH35" s="425">
        <f>VLOOKUP(D35,[6]Data!$B$1:$D$87,2,FALSE)</f>
        <v>0.4</v>
      </c>
      <c r="AI35" s="426">
        <f t="shared" si="13"/>
        <v>0.38800000000000001</v>
      </c>
      <c r="AJ35" s="425">
        <f>VLOOKUP(D35,[6]Data!$B$1:$D$87,3,FALSE)</f>
        <v>1.9</v>
      </c>
      <c r="AK35" s="426">
        <f t="shared" si="14"/>
        <v>0.91700000000000004</v>
      </c>
      <c r="AL35" s="240">
        <f t="shared" si="15"/>
        <v>6.633</v>
      </c>
    </row>
    <row r="36" spans="1:38">
      <c r="A36" s="415" t="s">
        <v>614</v>
      </c>
      <c r="B36" s="415" t="str">
        <f>VLOOKUP(D36,[2]Tikina!$A$2:$E$262,5,FALSE)</f>
        <v>Northern</v>
      </c>
      <c r="C36" s="415" t="str">
        <f>VLOOKUP(D36,[2]Tikina!$A$2:$E$262,4,FALSE)</f>
        <v>Macuata</v>
      </c>
      <c r="D36" s="17" t="s">
        <v>83</v>
      </c>
      <c r="E36" s="235">
        <v>2190</v>
      </c>
      <c r="F36" s="416">
        <f t="shared" si="0"/>
        <v>0.34100000000000003</v>
      </c>
      <c r="G36" s="417">
        <f>VLOOKUP(A36,[3]Data!$A$1:$E$87,5,FALSE)</f>
        <v>609</v>
      </c>
      <c r="H36" s="418">
        <f t="shared" si="1"/>
        <v>0.36399999999999999</v>
      </c>
      <c r="I36" s="235">
        <v>52.6</v>
      </c>
      <c r="J36" s="431">
        <f t="shared" si="16"/>
        <v>0.52600000000000002</v>
      </c>
      <c r="K36" s="416">
        <f t="shared" si="2"/>
        <v>0.83499999999999996</v>
      </c>
      <c r="L36" s="12">
        <v>1.3</v>
      </c>
      <c r="M36" s="12">
        <v>2.5</v>
      </c>
      <c r="N36" s="12">
        <v>2.2999999999999998</v>
      </c>
      <c r="O36" s="236">
        <f t="shared" si="3"/>
        <v>4.8</v>
      </c>
      <c r="P36" s="237">
        <f t="shared" si="4"/>
        <v>0.90500000000000003</v>
      </c>
      <c r="Q36" s="12">
        <v>3.3</v>
      </c>
      <c r="R36" s="12">
        <v>25.3</v>
      </c>
      <c r="S36" s="236">
        <f t="shared" si="5"/>
        <v>28.6</v>
      </c>
      <c r="T36" s="419">
        <f t="shared" si="6"/>
        <v>0.91700000000000004</v>
      </c>
      <c r="U36" s="238">
        <f>VLOOKUP(D36,[4]Sheet1!$A$1:$D$88,2,FALSE)</f>
        <v>0</v>
      </c>
      <c r="V36" s="420">
        <f t="shared" si="7"/>
        <v>0</v>
      </c>
      <c r="W36" s="238">
        <f>VLOOKUP(D36,[4]Sheet1!$A$1:$D$88,3,FALSE)</f>
        <v>0</v>
      </c>
      <c r="X36" s="420">
        <f>PERCENTRANK(W$2:W521,W36)</f>
        <v>0</v>
      </c>
      <c r="Y36" s="239">
        <f t="shared" si="8"/>
        <v>0</v>
      </c>
      <c r="Z36" s="239">
        <v>1</v>
      </c>
      <c r="AA36" s="11">
        <v>0</v>
      </c>
      <c r="AB36" s="421">
        <f t="shared" si="9"/>
        <v>0</v>
      </c>
      <c r="AC36" s="422">
        <v>79267</v>
      </c>
      <c r="AD36" s="422">
        <f t="shared" si="10"/>
        <v>-79267</v>
      </c>
      <c r="AE36" s="422">
        <f t="shared" si="11"/>
        <v>0.44700000000000001</v>
      </c>
      <c r="AF36" s="423">
        <v>0</v>
      </c>
      <c r="AG36" s="424">
        <f t="shared" si="12"/>
        <v>0</v>
      </c>
      <c r="AH36" s="425">
        <f>VLOOKUP(D36,[6]Data!$B$1:$D$87,2,FALSE)</f>
        <v>0.8</v>
      </c>
      <c r="AI36" s="426">
        <f t="shared" si="13"/>
        <v>0.52900000000000003</v>
      </c>
      <c r="AJ36" s="425">
        <f>VLOOKUP(D36,[6]Data!$B$1:$D$87,3,FALSE)</f>
        <v>1</v>
      </c>
      <c r="AK36" s="426">
        <f t="shared" si="14"/>
        <v>0.505</v>
      </c>
      <c r="AL36" s="240">
        <f t="shared" si="15"/>
        <v>5.4790000000000001</v>
      </c>
    </row>
    <row r="37" spans="1:38">
      <c r="A37" s="415" t="s">
        <v>613</v>
      </c>
      <c r="B37" s="415" t="str">
        <f>VLOOKUP(D37,[2]Tikina!$A$2:$E$262,5,FALSE)</f>
        <v>Northern</v>
      </c>
      <c r="C37" s="415" t="str">
        <f>VLOOKUP(D37,[2]Tikina!$A$2:$E$262,4,FALSE)</f>
        <v>Macuata</v>
      </c>
      <c r="D37" s="17" t="s">
        <v>82</v>
      </c>
      <c r="E37" s="235">
        <v>108</v>
      </c>
      <c r="F37" s="416">
        <f t="shared" si="0"/>
        <v>0</v>
      </c>
      <c r="G37" s="417">
        <f>VLOOKUP(A37,[3]Data!$A$1:$E$87,5,FALSE)</f>
        <v>22</v>
      </c>
      <c r="H37" s="418">
        <f t="shared" si="1"/>
        <v>0</v>
      </c>
      <c r="I37" s="235">
        <v>52.6</v>
      </c>
      <c r="J37" s="431">
        <f t="shared" si="16"/>
        <v>0.52600000000000002</v>
      </c>
      <c r="K37" s="416">
        <f t="shared" si="2"/>
        <v>0.83499999999999996</v>
      </c>
      <c r="L37" s="12">
        <v>26.9</v>
      </c>
      <c r="M37" s="12">
        <v>0</v>
      </c>
      <c r="N37" s="12">
        <v>0</v>
      </c>
      <c r="O37" s="236">
        <f t="shared" si="3"/>
        <v>0</v>
      </c>
      <c r="P37" s="237">
        <f t="shared" si="4"/>
        <v>0</v>
      </c>
      <c r="Q37" s="12">
        <v>3.8</v>
      </c>
      <c r="R37" s="12">
        <v>0</v>
      </c>
      <c r="S37" s="236">
        <f t="shared" si="5"/>
        <v>3.8</v>
      </c>
      <c r="T37" s="419">
        <f t="shared" si="6"/>
        <v>0.47</v>
      </c>
      <c r="U37" s="238">
        <f>VLOOKUP(D37,[4]Sheet1!$A$1:$D$88,2,FALSE)</f>
        <v>0</v>
      </c>
      <c r="V37" s="420">
        <f t="shared" si="7"/>
        <v>0</v>
      </c>
      <c r="W37" s="238">
        <f>VLOOKUP(D37,[4]Sheet1!$A$1:$D$88,3,FALSE)</f>
        <v>0</v>
      </c>
      <c r="X37" s="420">
        <f>PERCENTRANK(W$2:W522,W37)</f>
        <v>0</v>
      </c>
      <c r="Y37" s="239">
        <f t="shared" si="8"/>
        <v>0</v>
      </c>
      <c r="Z37" s="239">
        <v>1</v>
      </c>
      <c r="AA37" s="11">
        <v>0</v>
      </c>
      <c r="AB37" s="421">
        <f t="shared" si="9"/>
        <v>0</v>
      </c>
      <c r="AD37" s="422">
        <v>0</v>
      </c>
      <c r="AE37" s="422">
        <f t="shared" si="11"/>
        <v>0.64700000000000002</v>
      </c>
      <c r="AF37" s="423">
        <v>0</v>
      </c>
      <c r="AG37" s="424">
        <f t="shared" si="12"/>
        <v>0</v>
      </c>
      <c r="AH37" s="425">
        <f>VLOOKUP(D37,[6]Data!$B$1:$D$87,2,FALSE)</f>
        <v>0</v>
      </c>
      <c r="AI37" s="426">
        <f t="shared" si="13"/>
        <v>0</v>
      </c>
      <c r="AJ37" s="425">
        <f>VLOOKUP(D37,[6]Data!$B$1:$D$87,3,FALSE)</f>
        <v>1</v>
      </c>
      <c r="AK37" s="426">
        <f t="shared" si="14"/>
        <v>0.505</v>
      </c>
      <c r="AL37" s="240">
        <f t="shared" si="15"/>
        <v>3.4569999999999999</v>
      </c>
    </row>
    <row r="38" spans="1:38">
      <c r="A38" s="415" t="s">
        <v>611</v>
      </c>
      <c r="B38" s="415" t="str">
        <f>VLOOKUP(D38,[2]Tikina!$A$2:$E$262,5,FALSE)</f>
        <v>Eastern</v>
      </c>
      <c r="C38" s="415" t="str">
        <f>VLOOKUP(D38,[2]Tikina!$A$2:$E$262,4,FALSE)</f>
        <v>Lomaiviti</v>
      </c>
      <c r="D38" s="17" t="s">
        <v>72</v>
      </c>
      <c r="E38" s="235">
        <v>9550</v>
      </c>
      <c r="F38" s="416">
        <f t="shared" si="0"/>
        <v>0.78800000000000003</v>
      </c>
      <c r="G38" s="417">
        <f>VLOOKUP(A38,[3]Data!$A$1:$E$87,5,FALSE)</f>
        <v>2320</v>
      </c>
      <c r="H38" s="418">
        <f t="shared" si="1"/>
        <v>0.81100000000000005</v>
      </c>
      <c r="I38" s="235">
        <v>42.1</v>
      </c>
      <c r="J38" s="431">
        <f t="shared" si="16"/>
        <v>0.42100000000000004</v>
      </c>
      <c r="K38" s="416">
        <f t="shared" si="2"/>
        <v>0.47</v>
      </c>
      <c r="L38" s="12">
        <v>1</v>
      </c>
      <c r="M38" s="12">
        <v>0.5</v>
      </c>
      <c r="N38" s="12">
        <v>0.5</v>
      </c>
      <c r="O38" s="236">
        <f t="shared" si="3"/>
        <v>1</v>
      </c>
      <c r="P38" s="237">
        <f t="shared" si="4"/>
        <v>0.61099999999999999</v>
      </c>
      <c r="Q38" s="12">
        <v>4.5999999999999996</v>
      </c>
      <c r="R38" s="12">
        <v>2.5</v>
      </c>
      <c r="S38" s="236">
        <f t="shared" si="5"/>
        <v>7.1</v>
      </c>
      <c r="T38" s="419">
        <f t="shared" si="6"/>
        <v>0.52900000000000003</v>
      </c>
      <c r="U38" s="238">
        <f>VLOOKUP(D38,[4]Sheet1!$A$1:$D$88,2,FALSE)</f>
        <v>361</v>
      </c>
      <c r="V38" s="420">
        <f t="shared" si="7"/>
        <v>0.89400000000000002</v>
      </c>
      <c r="W38" s="238">
        <f>VLOOKUP(D38,[4]Sheet1!$A$1:$D$88,3,FALSE)</f>
        <v>312</v>
      </c>
      <c r="X38" s="420">
        <f>PERCENTRANK(W$2:W523,W38)</f>
        <v>0.85799999999999998</v>
      </c>
      <c r="Y38" s="239">
        <f t="shared" si="8"/>
        <v>0.87959999999999994</v>
      </c>
      <c r="Z38" s="239">
        <v>2</v>
      </c>
      <c r="AA38" s="11">
        <f>VLOOKUP(D38,[5]Sheet3!$A$1:$B$54,2,FALSE)</f>
        <v>16</v>
      </c>
      <c r="AB38" s="421">
        <f t="shared" si="9"/>
        <v>0.94099999999999995</v>
      </c>
      <c r="AC38" s="422">
        <v>59316</v>
      </c>
      <c r="AD38" s="422">
        <f t="shared" ref="AD38:AD47" si="17">AC38*-1</f>
        <v>-59316</v>
      </c>
      <c r="AE38" s="422">
        <f t="shared" si="11"/>
        <v>0.51700000000000002</v>
      </c>
      <c r="AF38" s="423">
        <v>18573100</v>
      </c>
      <c r="AG38" s="424">
        <f t="shared" si="12"/>
        <v>0.57599999999999996</v>
      </c>
      <c r="AH38" s="425">
        <f>VLOOKUP(D38,[6]Data!$B$1:$D$87,2,FALSE)</f>
        <v>0.2</v>
      </c>
      <c r="AI38" s="426">
        <f t="shared" si="13"/>
        <v>0.30499999999999999</v>
      </c>
      <c r="AJ38" s="425">
        <f>VLOOKUP(D38,[6]Data!$B$1:$D$87,3,FALSE)</f>
        <v>1</v>
      </c>
      <c r="AK38" s="426">
        <f t="shared" si="14"/>
        <v>0.505</v>
      </c>
      <c r="AL38" s="240">
        <f t="shared" si="15"/>
        <v>8.121599999999999</v>
      </c>
    </row>
    <row r="39" spans="1:38">
      <c r="A39" s="415" t="s">
        <v>592</v>
      </c>
      <c r="B39" s="415" t="str">
        <f>VLOOKUP(D39,[2]Tikina!$A$2:$E$262,5,FALSE)</f>
        <v>Eastern</v>
      </c>
      <c r="C39" s="415" t="str">
        <f>VLOOKUP(D39,[2]Tikina!$A$2:$E$262,4,FALSE)</f>
        <v>Kadavu</v>
      </c>
      <c r="D39" s="17" t="s">
        <v>9</v>
      </c>
      <c r="E39" s="235">
        <v>4183</v>
      </c>
      <c r="F39" s="416">
        <f t="shared" si="0"/>
        <v>0.57599999999999996</v>
      </c>
      <c r="G39" s="417">
        <f>VLOOKUP(A39,[3]Data!$A$1:$E$87,5,FALSE)</f>
        <v>1001</v>
      </c>
      <c r="H39" s="418">
        <f t="shared" si="1"/>
        <v>0.505</v>
      </c>
      <c r="I39" s="235">
        <v>42.1</v>
      </c>
      <c r="J39" s="431">
        <f t="shared" si="16"/>
        <v>0.42100000000000004</v>
      </c>
      <c r="K39" s="416">
        <f t="shared" si="2"/>
        <v>0.47</v>
      </c>
      <c r="L39" s="12">
        <v>0.6</v>
      </c>
      <c r="M39" s="12">
        <v>0.2</v>
      </c>
      <c r="N39" s="12">
        <v>0.1</v>
      </c>
      <c r="O39" s="236">
        <f t="shared" si="3"/>
        <v>0.30000000000000004</v>
      </c>
      <c r="P39" s="237">
        <f t="shared" si="4"/>
        <v>0.317</v>
      </c>
      <c r="Q39" s="12">
        <v>0.1</v>
      </c>
      <c r="R39" s="12">
        <v>11.9</v>
      </c>
      <c r="S39" s="236">
        <f t="shared" si="5"/>
        <v>12</v>
      </c>
      <c r="T39" s="419">
        <f t="shared" si="6"/>
        <v>0.623</v>
      </c>
      <c r="U39" s="238">
        <f>VLOOKUP(D39,[4]Sheet1!$A$1:$D$88,2,FALSE)</f>
        <v>0</v>
      </c>
      <c r="V39" s="420">
        <f t="shared" si="7"/>
        <v>0</v>
      </c>
      <c r="W39" s="238">
        <f>VLOOKUP(D39,[4]Sheet1!$A$1:$D$88,3,FALSE)</f>
        <v>0</v>
      </c>
      <c r="X39" s="420">
        <f>PERCENTRANK(W$2:W524,W39)</f>
        <v>0</v>
      </c>
      <c r="Y39" s="239">
        <f t="shared" si="8"/>
        <v>0</v>
      </c>
      <c r="Z39" s="239">
        <v>1</v>
      </c>
      <c r="AA39" s="11">
        <v>0</v>
      </c>
      <c r="AB39" s="421">
        <f t="shared" si="9"/>
        <v>0</v>
      </c>
      <c r="AD39" s="422">
        <f t="shared" si="17"/>
        <v>0</v>
      </c>
      <c r="AE39" s="422">
        <f t="shared" si="11"/>
        <v>0.64700000000000002</v>
      </c>
      <c r="AF39" s="423">
        <v>0</v>
      </c>
      <c r="AG39" s="424">
        <f t="shared" si="12"/>
        <v>0</v>
      </c>
      <c r="AH39" s="425">
        <f>VLOOKUP(D39,[6]Data!$B$1:$D$87,2,FALSE)</f>
        <v>0.2</v>
      </c>
      <c r="AI39" s="426">
        <f t="shared" si="13"/>
        <v>0.30499999999999999</v>
      </c>
      <c r="AJ39" s="425">
        <f>VLOOKUP(D39,[6]Data!$B$1:$D$87,3,FALSE)</f>
        <v>0.8</v>
      </c>
      <c r="AK39" s="426">
        <f t="shared" si="14"/>
        <v>0.23499999999999999</v>
      </c>
      <c r="AL39" s="240">
        <f t="shared" si="15"/>
        <v>4.173</v>
      </c>
    </row>
    <row r="40" spans="1:38">
      <c r="A40" s="415" t="s">
        <v>609</v>
      </c>
      <c r="B40" s="415" t="str">
        <f>VLOOKUP(D40,[2]Tikina!$A$2:$E$262,5,FALSE)</f>
        <v>Eastern</v>
      </c>
      <c r="C40" s="415" t="str">
        <f>VLOOKUP(D40,[2]Tikina!$A$2:$E$262,4,FALSE)</f>
        <v>Lomaiviti</v>
      </c>
      <c r="D40" s="17" t="s">
        <v>10</v>
      </c>
      <c r="E40" s="235">
        <v>3356</v>
      </c>
      <c r="F40" s="416">
        <f t="shared" si="0"/>
        <v>0.47</v>
      </c>
      <c r="G40" s="417">
        <f>VLOOKUP(A40,[3]Data!$A$1:$E$87,5,FALSE)</f>
        <v>896</v>
      </c>
      <c r="H40" s="418">
        <f t="shared" si="1"/>
        <v>0.47</v>
      </c>
      <c r="I40" s="235">
        <v>42.1</v>
      </c>
      <c r="J40" s="431">
        <f t="shared" si="16"/>
        <v>0.42100000000000004</v>
      </c>
      <c r="K40" s="416">
        <f t="shared" si="2"/>
        <v>0.47</v>
      </c>
      <c r="L40" s="12">
        <v>3.7</v>
      </c>
      <c r="M40" s="12">
        <v>0.3</v>
      </c>
      <c r="N40" s="12">
        <v>0.1</v>
      </c>
      <c r="O40" s="236">
        <f t="shared" si="3"/>
        <v>0.4</v>
      </c>
      <c r="P40" s="237">
        <f t="shared" si="4"/>
        <v>0.34100000000000003</v>
      </c>
      <c r="Q40" s="12">
        <v>0.1</v>
      </c>
      <c r="R40" s="12">
        <v>3.8</v>
      </c>
      <c r="S40" s="236">
        <f t="shared" si="5"/>
        <v>3.9</v>
      </c>
      <c r="T40" s="419">
        <f t="shared" si="6"/>
        <v>0.48199999999999998</v>
      </c>
      <c r="U40" s="238">
        <f>VLOOKUP(D40,[4]Sheet1!$A$1:$D$88,2,FALSE)</f>
        <v>788</v>
      </c>
      <c r="V40" s="420">
        <f t="shared" si="7"/>
        <v>0.96399999999999997</v>
      </c>
      <c r="W40" s="238">
        <f>VLOOKUP(D40,[4]Sheet1!$A$1:$D$88,3,FALSE)</f>
        <v>234</v>
      </c>
      <c r="X40" s="420">
        <f>PERCENTRANK(W$2:W525,W40)</f>
        <v>0.82299999999999995</v>
      </c>
      <c r="Y40" s="239">
        <f t="shared" si="8"/>
        <v>0.90759999999999996</v>
      </c>
      <c r="Z40" s="239">
        <v>3</v>
      </c>
      <c r="AA40" s="11">
        <f>VLOOKUP(D40,[5]Sheet3!$A$1:$B$54,2,FALSE)</f>
        <v>10</v>
      </c>
      <c r="AB40" s="421">
        <f t="shared" si="9"/>
        <v>0.85799999999999998</v>
      </c>
      <c r="AC40" s="422">
        <v>65536</v>
      </c>
      <c r="AD40" s="422">
        <f t="shared" si="17"/>
        <v>-65536</v>
      </c>
      <c r="AE40" s="422">
        <f t="shared" si="11"/>
        <v>0.505</v>
      </c>
      <c r="AF40" s="423">
        <v>18573100</v>
      </c>
      <c r="AG40" s="424">
        <f t="shared" si="12"/>
        <v>0.57599999999999996</v>
      </c>
      <c r="AH40" s="425">
        <f>VLOOKUP(D40,[6]Data!$B$1:$D$87,2,FALSE)</f>
        <v>0.1</v>
      </c>
      <c r="AI40" s="426">
        <f t="shared" si="13"/>
        <v>0.27</v>
      </c>
      <c r="AJ40" s="425">
        <f>VLOOKUP(D40,[6]Data!$B$1:$D$87,3,FALSE)</f>
        <v>1.1000000000000001</v>
      </c>
      <c r="AK40" s="426">
        <f t="shared" si="14"/>
        <v>0.65800000000000003</v>
      </c>
      <c r="AL40" s="240">
        <f t="shared" si="15"/>
        <v>8.5375999999999994</v>
      </c>
    </row>
    <row r="41" spans="1:38">
      <c r="A41" s="415" t="s">
        <v>608</v>
      </c>
      <c r="B41" s="415" t="str">
        <f>VLOOKUP(D41,[2]Tikina!$A$2:$E$262,5,FALSE)</f>
        <v>Eastern</v>
      </c>
      <c r="C41" s="415" t="str">
        <f>VLOOKUP(D41,[2]Tikina!$A$2:$E$262,4,FALSE)</f>
        <v>Lomaiviti</v>
      </c>
      <c r="D41" s="17" t="s">
        <v>69</v>
      </c>
      <c r="E41" s="235">
        <v>2704</v>
      </c>
      <c r="F41" s="416">
        <f t="shared" si="0"/>
        <v>0.4</v>
      </c>
      <c r="G41" s="417">
        <f>VLOOKUP(A41,[3]Data!$A$1:$E$87,5,FALSE)</f>
        <v>734</v>
      </c>
      <c r="H41" s="418">
        <f t="shared" si="1"/>
        <v>0.44700000000000001</v>
      </c>
      <c r="I41" s="235">
        <v>42.1</v>
      </c>
      <c r="J41" s="431">
        <f t="shared" si="16"/>
        <v>0.42100000000000004</v>
      </c>
      <c r="K41" s="416">
        <f t="shared" si="2"/>
        <v>0.47</v>
      </c>
      <c r="L41" s="12">
        <v>9.5</v>
      </c>
      <c r="M41" s="12">
        <v>0.7</v>
      </c>
      <c r="N41" s="12">
        <v>0</v>
      </c>
      <c r="O41" s="236">
        <f t="shared" si="3"/>
        <v>0.7</v>
      </c>
      <c r="P41" s="237">
        <f t="shared" si="4"/>
        <v>0.51700000000000002</v>
      </c>
      <c r="Q41" s="12">
        <v>0</v>
      </c>
      <c r="R41" s="12">
        <v>18</v>
      </c>
      <c r="S41" s="236">
        <f t="shared" si="5"/>
        <v>18</v>
      </c>
      <c r="T41" s="419">
        <f t="shared" si="6"/>
        <v>0.76400000000000001</v>
      </c>
      <c r="U41" s="238">
        <f>VLOOKUP(D41,[4]Sheet1!$A$1:$D$88,2,FALSE)</f>
        <v>13</v>
      </c>
      <c r="V41" s="420">
        <f t="shared" si="7"/>
        <v>0.6</v>
      </c>
      <c r="W41" s="238">
        <f>VLOOKUP(D41,[4]Sheet1!$A$1:$D$88,3,FALSE)</f>
        <v>12</v>
      </c>
      <c r="X41" s="420">
        <f>PERCENTRANK(W$2:W526,W41)</f>
        <v>0.49399999999999999</v>
      </c>
      <c r="Y41" s="239">
        <f t="shared" si="8"/>
        <v>0.55759999999999998</v>
      </c>
      <c r="Z41" s="239">
        <v>1</v>
      </c>
      <c r="AA41" s="11">
        <f>VLOOKUP(D41,[5]Sheet3!$A$1:$B$54,2,FALSE)</f>
        <v>2</v>
      </c>
      <c r="AB41" s="421">
        <f t="shared" si="9"/>
        <v>0.505</v>
      </c>
      <c r="AC41" s="422">
        <v>25359</v>
      </c>
      <c r="AD41" s="422">
        <f t="shared" si="17"/>
        <v>-25359</v>
      </c>
      <c r="AE41" s="422">
        <f t="shared" si="11"/>
        <v>0.57599999999999996</v>
      </c>
      <c r="AF41" s="423">
        <v>18573100</v>
      </c>
      <c r="AG41" s="424">
        <f t="shared" si="12"/>
        <v>0.57599999999999996</v>
      </c>
      <c r="AH41" s="425">
        <f>VLOOKUP(D41,[6]Data!$B$1:$D$87,2,FALSE)</f>
        <v>0</v>
      </c>
      <c r="AI41" s="426">
        <f t="shared" si="13"/>
        <v>0</v>
      </c>
      <c r="AJ41" s="425">
        <f>VLOOKUP(D41,[6]Data!$B$1:$D$87,3,FALSE)</f>
        <v>0.7</v>
      </c>
      <c r="AK41" s="426">
        <f t="shared" si="14"/>
        <v>0.17599999999999999</v>
      </c>
      <c r="AL41" s="240">
        <f t="shared" si="15"/>
        <v>5.541599999999999</v>
      </c>
    </row>
    <row r="42" spans="1:38">
      <c r="A42" s="415" t="s">
        <v>589</v>
      </c>
      <c r="B42" s="415" t="str">
        <f>VLOOKUP(D42,[2]Tikina!$A$2:$E$262,5,FALSE)</f>
        <v>Eastern</v>
      </c>
      <c r="C42" s="415" t="str">
        <f>VLOOKUP(D42,[2]Tikina!$A$2:$E$262,4,FALSE)</f>
        <v>Kadavu</v>
      </c>
      <c r="D42" s="17" t="s">
        <v>52</v>
      </c>
      <c r="E42" s="235">
        <v>2337</v>
      </c>
      <c r="F42" s="416">
        <f t="shared" si="0"/>
        <v>0.36399999999999999</v>
      </c>
      <c r="G42" s="417">
        <f>VLOOKUP(A42,[3]Data!$A$1:$E$87,5,FALSE)</f>
        <v>629</v>
      </c>
      <c r="H42" s="418">
        <f t="shared" si="1"/>
        <v>0.38800000000000001</v>
      </c>
      <c r="I42" s="235">
        <v>42.1</v>
      </c>
      <c r="J42" s="431">
        <f t="shared" si="16"/>
        <v>0.42100000000000004</v>
      </c>
      <c r="K42" s="416">
        <f t="shared" si="2"/>
        <v>0.47</v>
      </c>
      <c r="L42" s="12">
        <v>1</v>
      </c>
      <c r="M42" s="12">
        <v>0.2</v>
      </c>
      <c r="N42" s="12">
        <v>0.2</v>
      </c>
      <c r="O42" s="236">
        <f t="shared" si="3"/>
        <v>0.4</v>
      </c>
      <c r="P42" s="237">
        <f t="shared" si="4"/>
        <v>0.34100000000000003</v>
      </c>
      <c r="Q42" s="12">
        <v>0</v>
      </c>
      <c r="R42" s="12">
        <v>0.6</v>
      </c>
      <c r="S42" s="236">
        <f t="shared" si="5"/>
        <v>0.6</v>
      </c>
      <c r="T42" s="419">
        <f t="shared" si="6"/>
        <v>0.30499999999999999</v>
      </c>
      <c r="U42" s="238">
        <f>VLOOKUP(D42,[4]Sheet1!$A$1:$D$88,2,FALSE)</f>
        <v>0</v>
      </c>
      <c r="V42" s="420">
        <f t="shared" si="7"/>
        <v>0</v>
      </c>
      <c r="W42" s="238">
        <f>VLOOKUP(D42,[4]Sheet1!$A$1:$D$88,3,FALSE)</f>
        <v>0</v>
      </c>
      <c r="X42" s="420">
        <f>PERCENTRANK(W$2:W527,W42)</f>
        <v>0</v>
      </c>
      <c r="Y42" s="239">
        <f t="shared" si="8"/>
        <v>0</v>
      </c>
      <c r="Z42" s="239">
        <v>1</v>
      </c>
      <c r="AA42" s="11">
        <v>0</v>
      </c>
      <c r="AB42" s="421">
        <f t="shared" si="9"/>
        <v>0</v>
      </c>
      <c r="AD42" s="422">
        <f t="shared" si="17"/>
        <v>0</v>
      </c>
      <c r="AE42" s="422">
        <f t="shared" si="11"/>
        <v>0.64700000000000002</v>
      </c>
      <c r="AF42" s="423">
        <v>0</v>
      </c>
      <c r="AG42" s="424">
        <f t="shared" si="12"/>
        <v>0</v>
      </c>
      <c r="AH42" s="425">
        <f>VLOOKUP(D42,[6]Data!$B$1:$D$87,2,FALSE)</f>
        <v>0</v>
      </c>
      <c r="AI42" s="426">
        <f t="shared" si="13"/>
        <v>0</v>
      </c>
      <c r="AJ42" s="425">
        <f>VLOOKUP(D42,[6]Data!$B$1:$D$87,3,FALSE)</f>
        <v>0.4</v>
      </c>
      <c r="AK42" s="426">
        <f t="shared" si="14"/>
        <v>5.8000000000000003E-2</v>
      </c>
      <c r="AL42" s="240">
        <f t="shared" si="15"/>
        <v>3.1849999999999996</v>
      </c>
    </row>
    <row r="43" spans="1:38">
      <c r="A43" s="415" t="s">
        <v>591</v>
      </c>
      <c r="B43" s="415" t="str">
        <f>VLOOKUP(D43,[2]Tikina!$A$2:$E$262,5,FALSE)</f>
        <v>Eastern</v>
      </c>
      <c r="C43" s="415" t="str">
        <f>VLOOKUP(D43,[2]Tikina!$A$2:$E$262,4,FALSE)</f>
        <v>Kadavu</v>
      </c>
      <c r="D43" s="17" t="s">
        <v>54</v>
      </c>
      <c r="E43" s="235">
        <v>2224</v>
      </c>
      <c r="F43" s="416">
        <f t="shared" si="0"/>
        <v>0.35199999999999998</v>
      </c>
      <c r="G43" s="417">
        <f>VLOOKUP(A43,[3]Data!$A$1:$E$87,5,FALSE)</f>
        <v>578</v>
      </c>
      <c r="H43" s="418">
        <f t="shared" si="1"/>
        <v>0.35199999999999998</v>
      </c>
      <c r="I43" s="235">
        <v>42.1</v>
      </c>
      <c r="J43" s="431">
        <f t="shared" si="16"/>
        <v>0.42100000000000004</v>
      </c>
      <c r="K43" s="416">
        <f t="shared" si="2"/>
        <v>0.47</v>
      </c>
      <c r="L43" s="12">
        <v>4</v>
      </c>
      <c r="M43" s="12">
        <v>0.2</v>
      </c>
      <c r="N43" s="12">
        <v>0</v>
      </c>
      <c r="O43" s="236">
        <f t="shared" si="3"/>
        <v>0.2</v>
      </c>
      <c r="P43" s="237">
        <f t="shared" si="4"/>
        <v>0.27</v>
      </c>
      <c r="Q43" s="12">
        <v>0</v>
      </c>
      <c r="R43" s="12">
        <v>1.5</v>
      </c>
      <c r="S43" s="236">
        <f t="shared" si="5"/>
        <v>1.5</v>
      </c>
      <c r="T43" s="419">
        <f t="shared" si="6"/>
        <v>0.36399999999999999</v>
      </c>
      <c r="U43" s="238">
        <f>VLOOKUP(D43,[4]Sheet1!$A$1:$D$88,2,FALSE)</f>
        <v>0</v>
      </c>
      <c r="V43" s="420">
        <f t="shared" si="7"/>
        <v>0</v>
      </c>
      <c r="W43" s="238">
        <f>VLOOKUP(D43,[4]Sheet1!$A$1:$D$88,3,FALSE)</f>
        <v>0</v>
      </c>
      <c r="X43" s="420">
        <f>PERCENTRANK(W$2:W528,W43)</f>
        <v>0</v>
      </c>
      <c r="Y43" s="239">
        <f t="shared" si="8"/>
        <v>0</v>
      </c>
      <c r="Z43" s="239">
        <v>1</v>
      </c>
      <c r="AA43" s="11">
        <v>0</v>
      </c>
      <c r="AB43" s="421">
        <f t="shared" si="9"/>
        <v>0</v>
      </c>
      <c r="AD43" s="422">
        <f t="shared" si="17"/>
        <v>0</v>
      </c>
      <c r="AE43" s="422">
        <f t="shared" si="11"/>
        <v>0.64700000000000002</v>
      </c>
      <c r="AF43" s="423">
        <v>0</v>
      </c>
      <c r="AG43" s="424">
        <f t="shared" si="12"/>
        <v>0</v>
      </c>
      <c r="AH43" s="425">
        <f>VLOOKUP(D43,[6]Data!$B$1:$D$87,2,FALSE)</f>
        <v>0</v>
      </c>
      <c r="AI43" s="426">
        <f t="shared" si="13"/>
        <v>0</v>
      </c>
      <c r="AJ43" s="425">
        <f>VLOOKUP(D43,[6]Data!$B$1:$D$87,3,FALSE)</f>
        <v>0.5</v>
      </c>
      <c r="AK43" s="426">
        <f t="shared" si="14"/>
        <v>8.2000000000000003E-2</v>
      </c>
      <c r="AL43" s="240">
        <f t="shared" si="15"/>
        <v>3.1849999999999996</v>
      </c>
    </row>
    <row r="44" spans="1:38">
      <c r="A44" s="415" t="s">
        <v>595</v>
      </c>
      <c r="B44" s="415" t="str">
        <f>VLOOKUP(D44,[2]Tikina!$A$2:$E$262,5,FALSE)</f>
        <v>Eastern</v>
      </c>
      <c r="C44" s="415" t="str">
        <f>VLOOKUP(D44,[2]Tikina!$A$2:$E$262,4,FALSE)</f>
        <v>Lau</v>
      </c>
      <c r="D44" s="17" t="s">
        <v>62</v>
      </c>
      <c r="E44" s="235">
        <v>1813</v>
      </c>
      <c r="F44" s="416">
        <f t="shared" si="0"/>
        <v>0.32900000000000001</v>
      </c>
      <c r="G44" s="417">
        <f>VLOOKUP(A44,[3]Data!$A$1:$E$87,5,FALSE)</f>
        <v>446</v>
      </c>
      <c r="H44" s="418">
        <f t="shared" si="1"/>
        <v>0.32900000000000001</v>
      </c>
      <c r="I44" s="235">
        <v>42.1</v>
      </c>
      <c r="J44" s="431">
        <f t="shared" si="16"/>
        <v>0.42100000000000004</v>
      </c>
      <c r="K44" s="416">
        <f t="shared" si="2"/>
        <v>0.47</v>
      </c>
      <c r="L44" s="12">
        <v>2.7</v>
      </c>
      <c r="M44" s="12">
        <v>0</v>
      </c>
      <c r="N44" s="12">
        <v>0</v>
      </c>
      <c r="O44" s="236">
        <f t="shared" si="3"/>
        <v>0</v>
      </c>
      <c r="P44" s="237">
        <f t="shared" si="4"/>
        <v>0</v>
      </c>
      <c r="Q44" s="12">
        <v>1.1000000000000001</v>
      </c>
      <c r="R44" s="12">
        <v>0.3</v>
      </c>
      <c r="S44" s="236">
        <f t="shared" si="5"/>
        <v>1.4000000000000001</v>
      </c>
      <c r="T44" s="419">
        <f t="shared" si="6"/>
        <v>0.35199999999999998</v>
      </c>
      <c r="U44" s="238">
        <f>VLOOKUP(D44,[4]Sheet1!$A$1:$D$88,2,FALSE)</f>
        <v>0</v>
      </c>
      <c r="V44" s="420">
        <f t="shared" si="7"/>
        <v>0</v>
      </c>
      <c r="W44" s="238">
        <f>VLOOKUP(D44,[4]Sheet1!$A$1:$D$88,3,FALSE)</f>
        <v>0</v>
      </c>
      <c r="X44" s="420">
        <f>PERCENTRANK(W$2:W529,W44)</f>
        <v>0</v>
      </c>
      <c r="Y44" s="239">
        <f t="shared" si="8"/>
        <v>0</v>
      </c>
      <c r="Z44" s="239">
        <v>1</v>
      </c>
      <c r="AA44" s="11">
        <v>0</v>
      </c>
      <c r="AB44" s="421">
        <f t="shared" si="9"/>
        <v>0</v>
      </c>
      <c r="AC44" s="422">
        <v>1959</v>
      </c>
      <c r="AD44" s="422">
        <f t="shared" si="17"/>
        <v>-1959</v>
      </c>
      <c r="AE44" s="422">
        <f t="shared" si="11"/>
        <v>0.63500000000000001</v>
      </c>
      <c r="AF44" s="423">
        <v>2805365</v>
      </c>
      <c r="AG44" s="424">
        <f t="shared" si="12"/>
        <v>0.25800000000000001</v>
      </c>
      <c r="AH44" s="425">
        <f>VLOOKUP(D44,[6]Data!$B$1:$D$87,2,FALSE)</f>
        <v>0.5</v>
      </c>
      <c r="AI44" s="426">
        <f t="shared" si="13"/>
        <v>0.42299999999999999</v>
      </c>
      <c r="AJ44" s="425">
        <f>VLOOKUP(D44,[6]Data!$B$1:$D$87,3,FALSE)</f>
        <v>1.7</v>
      </c>
      <c r="AK44" s="426">
        <f t="shared" si="14"/>
        <v>0.88200000000000001</v>
      </c>
      <c r="AL44" s="240">
        <f t="shared" si="15"/>
        <v>4.3489999999999993</v>
      </c>
    </row>
    <row r="45" spans="1:38">
      <c r="A45" s="415" t="s">
        <v>590</v>
      </c>
      <c r="B45" s="415" t="str">
        <f>VLOOKUP(D45,[2]Tikina!$A$2:$E$262,5,FALSE)</f>
        <v>Eastern</v>
      </c>
      <c r="C45" s="415" t="str">
        <f>VLOOKUP(D45,[2]Tikina!$A$2:$E$262,4,FALSE)</f>
        <v>Kadavu</v>
      </c>
      <c r="D45" s="17" t="s">
        <v>53</v>
      </c>
      <c r="E45" s="235">
        <v>1783</v>
      </c>
      <c r="F45" s="416">
        <f t="shared" si="0"/>
        <v>0.317</v>
      </c>
      <c r="G45" s="417">
        <f>VLOOKUP(A45,[3]Data!$A$1:$E$87,5,FALSE)</f>
        <v>501</v>
      </c>
      <c r="H45" s="418">
        <f t="shared" si="1"/>
        <v>0.34100000000000003</v>
      </c>
      <c r="I45" s="235">
        <v>42.1</v>
      </c>
      <c r="J45" s="431">
        <f t="shared" si="16"/>
        <v>0.42100000000000004</v>
      </c>
      <c r="K45" s="416">
        <f t="shared" si="2"/>
        <v>0.47</v>
      </c>
      <c r="L45" s="12">
        <v>4.2</v>
      </c>
      <c r="M45" s="12">
        <v>0.3</v>
      </c>
      <c r="N45" s="12">
        <v>0</v>
      </c>
      <c r="O45" s="236">
        <f t="shared" si="3"/>
        <v>0.3</v>
      </c>
      <c r="P45" s="237">
        <f t="shared" si="4"/>
        <v>0.30499999999999999</v>
      </c>
      <c r="Q45" s="12">
        <v>27.7</v>
      </c>
      <c r="R45" s="12">
        <v>1.3</v>
      </c>
      <c r="S45" s="236">
        <f t="shared" si="5"/>
        <v>29</v>
      </c>
      <c r="T45" s="419">
        <f t="shared" si="6"/>
        <v>0.92900000000000005</v>
      </c>
      <c r="U45" s="238">
        <f>VLOOKUP(D45,[4]Sheet1!$A$1:$D$88,2,FALSE)</f>
        <v>0</v>
      </c>
      <c r="V45" s="420">
        <f t="shared" si="7"/>
        <v>0</v>
      </c>
      <c r="W45" s="238">
        <f>VLOOKUP(D45,[4]Sheet1!$A$1:$D$88,3,FALSE)</f>
        <v>0</v>
      </c>
      <c r="X45" s="420">
        <f>PERCENTRANK(W$2:W530,W45)</f>
        <v>0</v>
      </c>
      <c r="Y45" s="239">
        <f t="shared" si="8"/>
        <v>0</v>
      </c>
      <c r="Z45" s="239">
        <v>1</v>
      </c>
      <c r="AA45" s="11">
        <f>VLOOKUP(D45,[5]Sheet3!$A$1:$B$54,2,FALSE)</f>
        <v>1</v>
      </c>
      <c r="AB45" s="421">
        <f t="shared" si="9"/>
        <v>0.4</v>
      </c>
      <c r="AD45" s="422">
        <f t="shared" si="17"/>
        <v>0</v>
      </c>
      <c r="AE45" s="422">
        <f t="shared" si="11"/>
        <v>0.64700000000000002</v>
      </c>
      <c r="AF45" s="423">
        <v>0</v>
      </c>
      <c r="AG45" s="424">
        <f t="shared" si="12"/>
        <v>0</v>
      </c>
      <c r="AH45" s="425">
        <f>VLOOKUP(D45,[6]Data!$B$1:$D$87,2,FALSE)</f>
        <v>0.3</v>
      </c>
      <c r="AI45" s="426">
        <f t="shared" si="13"/>
        <v>0.35199999999999998</v>
      </c>
      <c r="AJ45" s="425">
        <f>VLOOKUP(D45,[6]Data!$B$1:$D$87,3,FALSE)</f>
        <v>0.5</v>
      </c>
      <c r="AK45" s="426">
        <f t="shared" si="14"/>
        <v>8.2000000000000003E-2</v>
      </c>
      <c r="AL45" s="240">
        <f t="shared" si="15"/>
        <v>4.5019999999999998</v>
      </c>
    </row>
    <row r="46" spans="1:38">
      <c r="A46" s="415" t="s">
        <v>598</v>
      </c>
      <c r="B46" s="415" t="str">
        <f>VLOOKUP(D46,[2]Tikina!$A$2:$E$262,5,FALSE)</f>
        <v>Eastern</v>
      </c>
      <c r="C46" s="415" t="str">
        <f>VLOOKUP(D46,[2]Tikina!$A$2:$E$262,4,FALSE)</f>
        <v>Lau</v>
      </c>
      <c r="D46" s="17" t="s">
        <v>4</v>
      </c>
      <c r="E46" s="235">
        <v>1433</v>
      </c>
      <c r="F46" s="416">
        <f t="shared" si="0"/>
        <v>0.30499999999999999</v>
      </c>
      <c r="G46" s="417">
        <f>VLOOKUP(A46,[3]Data!$A$1:$E$87,5,FALSE)</f>
        <v>363</v>
      </c>
      <c r="H46" s="418">
        <f t="shared" si="1"/>
        <v>0.30499999999999999</v>
      </c>
      <c r="I46" s="235">
        <v>42.1</v>
      </c>
      <c r="J46" s="431">
        <f t="shared" si="16"/>
        <v>0.42100000000000004</v>
      </c>
      <c r="K46" s="416">
        <f t="shared" si="2"/>
        <v>0.47</v>
      </c>
      <c r="L46" s="12">
        <v>0.7</v>
      </c>
      <c r="M46" s="12">
        <v>0</v>
      </c>
      <c r="N46" s="12">
        <v>0</v>
      </c>
      <c r="O46" s="236">
        <f t="shared" si="3"/>
        <v>0</v>
      </c>
      <c r="P46" s="237">
        <f t="shared" si="4"/>
        <v>0</v>
      </c>
      <c r="Q46" s="12">
        <v>0</v>
      </c>
      <c r="R46" s="12">
        <v>0</v>
      </c>
      <c r="S46" s="236">
        <f t="shared" si="5"/>
        <v>0</v>
      </c>
      <c r="T46" s="419">
        <f t="shared" si="6"/>
        <v>0</v>
      </c>
      <c r="U46" s="238">
        <f>VLOOKUP(D46,[4]Sheet1!$A$1:$D$88,2,FALSE)</f>
        <v>0</v>
      </c>
      <c r="V46" s="420">
        <f t="shared" si="7"/>
        <v>0</v>
      </c>
      <c r="W46" s="238">
        <f>VLOOKUP(D46,[4]Sheet1!$A$1:$D$88,3,FALSE)</f>
        <v>0</v>
      </c>
      <c r="X46" s="420">
        <f>PERCENTRANK(W$2:W531,W46)</f>
        <v>0</v>
      </c>
      <c r="Y46" s="239">
        <f t="shared" si="8"/>
        <v>0</v>
      </c>
      <c r="Z46" s="239">
        <v>1</v>
      </c>
      <c r="AA46" s="11">
        <v>0</v>
      </c>
      <c r="AB46" s="421">
        <f t="shared" si="9"/>
        <v>0</v>
      </c>
      <c r="AD46" s="422">
        <f t="shared" si="17"/>
        <v>0</v>
      </c>
      <c r="AE46" s="422">
        <f t="shared" si="11"/>
        <v>0.64700000000000002</v>
      </c>
      <c r="AF46" s="423">
        <v>2805365</v>
      </c>
      <c r="AG46" s="424">
        <f t="shared" si="12"/>
        <v>0.25800000000000001</v>
      </c>
      <c r="AH46" s="425">
        <f>VLOOKUP(D46,[6]Data!$B$1:$D$87,2,FALSE)</f>
        <v>0.3</v>
      </c>
      <c r="AI46" s="426">
        <f t="shared" si="13"/>
        <v>0.35199999999999998</v>
      </c>
      <c r="AJ46" s="425">
        <f>VLOOKUP(D46,[6]Data!$B$1:$D$87,3,FALSE)</f>
        <v>1.2</v>
      </c>
      <c r="AK46" s="426">
        <f t="shared" si="14"/>
        <v>0.71699999999999997</v>
      </c>
      <c r="AL46" s="240">
        <f t="shared" si="15"/>
        <v>3.7489999999999997</v>
      </c>
    </row>
    <row r="47" spans="1:38">
      <c r="A47" s="415" t="s">
        <v>600</v>
      </c>
      <c r="B47" s="415" t="str">
        <f>VLOOKUP(D47,[2]Tikina!$A$2:$E$262,5,FALSE)</f>
        <v>Eastern</v>
      </c>
      <c r="C47" s="415" t="str">
        <f>VLOOKUP(D47,[2]Tikina!$A$2:$E$262,4,FALSE)</f>
        <v>Lau</v>
      </c>
      <c r="D47" s="17" t="s">
        <v>67</v>
      </c>
      <c r="E47" s="235">
        <v>1070</v>
      </c>
      <c r="F47" s="416">
        <f t="shared" si="0"/>
        <v>0.28199999999999997</v>
      </c>
      <c r="G47" s="417">
        <f>VLOOKUP(A47,[3]Data!$A$1:$E$87,5,FALSE)</f>
        <v>262</v>
      </c>
      <c r="H47" s="418">
        <f t="shared" si="1"/>
        <v>0.25800000000000001</v>
      </c>
      <c r="I47" s="235">
        <v>42.1</v>
      </c>
      <c r="J47" s="431">
        <f t="shared" si="16"/>
        <v>0.42100000000000004</v>
      </c>
      <c r="K47" s="416">
        <f t="shared" si="2"/>
        <v>0.47</v>
      </c>
      <c r="L47" s="12">
        <v>9.8000000000000007</v>
      </c>
      <c r="M47" s="12">
        <v>0</v>
      </c>
      <c r="N47" s="12">
        <v>0</v>
      </c>
      <c r="O47" s="236">
        <f t="shared" si="3"/>
        <v>0</v>
      </c>
      <c r="P47" s="237">
        <f t="shared" si="4"/>
        <v>0</v>
      </c>
      <c r="Q47" s="12">
        <v>1.7</v>
      </c>
      <c r="R47" s="12">
        <v>2.6</v>
      </c>
      <c r="S47" s="236">
        <f t="shared" si="5"/>
        <v>4.3</v>
      </c>
      <c r="T47" s="419">
        <f t="shared" si="6"/>
        <v>0.49399999999999999</v>
      </c>
      <c r="U47" s="238">
        <f>VLOOKUP(D47,[4]Sheet1!$A$1:$D$88,2,FALSE)</f>
        <v>170</v>
      </c>
      <c r="V47" s="420">
        <f t="shared" si="7"/>
        <v>0.83499999999999996</v>
      </c>
      <c r="W47" s="238">
        <f>VLOOKUP(D47,[4]Sheet1!$A$1:$D$88,3,FALSE)</f>
        <v>74</v>
      </c>
      <c r="X47" s="420">
        <f>PERCENTRANK(W$2:W532,W47)</f>
        <v>0.68200000000000005</v>
      </c>
      <c r="Y47" s="239">
        <f t="shared" si="8"/>
        <v>0.77380000000000004</v>
      </c>
      <c r="Z47" s="239">
        <v>3</v>
      </c>
      <c r="AA47" s="11">
        <f>VLOOKUP(D47,[5]Sheet3!$A$1:$B$54,2,FALSE)</f>
        <v>5</v>
      </c>
      <c r="AB47" s="421">
        <f t="shared" si="9"/>
        <v>0.69399999999999995</v>
      </c>
      <c r="AC47" s="422">
        <v>7505</v>
      </c>
      <c r="AD47" s="422">
        <f t="shared" si="17"/>
        <v>-7505</v>
      </c>
      <c r="AE47" s="422">
        <f t="shared" si="11"/>
        <v>0.61099999999999999</v>
      </c>
      <c r="AF47" s="423">
        <v>2805365</v>
      </c>
      <c r="AG47" s="424">
        <f t="shared" si="12"/>
        <v>0.25800000000000001</v>
      </c>
      <c r="AH47" s="425">
        <f>VLOOKUP(D47,[6]Data!$B$1:$D$87,2,FALSE)</f>
        <v>0.9</v>
      </c>
      <c r="AI47" s="426">
        <f t="shared" si="13"/>
        <v>0.57599999999999996</v>
      </c>
      <c r="AJ47" s="425">
        <f>VLOOKUP(D47,[6]Data!$B$1:$D$87,3,FALSE)</f>
        <v>1.5</v>
      </c>
      <c r="AK47" s="426">
        <f t="shared" si="14"/>
        <v>0.84699999999999998</v>
      </c>
      <c r="AL47" s="240">
        <f t="shared" si="15"/>
        <v>8.0057999999999989</v>
      </c>
    </row>
    <row r="48" spans="1:38">
      <c r="A48" s="415" t="s">
        <v>593</v>
      </c>
      <c r="B48" s="415" t="str">
        <f>VLOOKUP(D48,[2]Tikina!$A$2:$E$262,5,FALSE)</f>
        <v>Eastern</v>
      </c>
      <c r="C48" s="415" t="str">
        <f>VLOOKUP(D48,[2]Tikina!$A$2:$E$262,4,FALSE)</f>
        <v>Lau</v>
      </c>
      <c r="D48" s="17" t="s">
        <v>55</v>
      </c>
      <c r="E48" s="235">
        <v>1060</v>
      </c>
      <c r="F48" s="416">
        <f t="shared" si="0"/>
        <v>0.27</v>
      </c>
      <c r="G48" s="417">
        <f>VLOOKUP(A48,[3]Data!$A$1:$E$87,5,FALSE)</f>
        <v>263</v>
      </c>
      <c r="H48" s="418">
        <f t="shared" si="1"/>
        <v>0.27</v>
      </c>
      <c r="I48" s="235">
        <v>42.1</v>
      </c>
      <c r="J48" s="431">
        <f t="shared" si="16"/>
        <v>0.42100000000000004</v>
      </c>
      <c r="K48" s="416">
        <f t="shared" si="2"/>
        <v>0.47</v>
      </c>
      <c r="L48" s="12">
        <v>1.9</v>
      </c>
      <c r="M48" s="12">
        <v>0</v>
      </c>
      <c r="N48" s="12">
        <v>0</v>
      </c>
      <c r="O48" s="236">
        <f t="shared" si="3"/>
        <v>0</v>
      </c>
      <c r="P48" s="237">
        <f t="shared" si="4"/>
        <v>0</v>
      </c>
      <c r="Q48" s="12">
        <v>0</v>
      </c>
      <c r="R48" s="12">
        <v>0.5</v>
      </c>
      <c r="S48" s="236">
        <f t="shared" si="5"/>
        <v>0.5</v>
      </c>
      <c r="T48" s="419">
        <f t="shared" si="6"/>
        <v>0.29399999999999998</v>
      </c>
      <c r="U48" s="238">
        <f>VLOOKUP(D48,[4]Sheet1!$A$1:$D$88,2,FALSE)</f>
        <v>0</v>
      </c>
      <c r="V48" s="420">
        <f t="shared" si="7"/>
        <v>0</v>
      </c>
      <c r="W48" s="238">
        <f>VLOOKUP(D48,[4]Sheet1!$A$1:$D$88,3,FALSE)</f>
        <v>0</v>
      </c>
      <c r="X48" s="420">
        <f>PERCENTRANK(W$2:W533,W48)</f>
        <v>0</v>
      </c>
      <c r="Y48" s="239">
        <f t="shared" si="8"/>
        <v>0</v>
      </c>
      <c r="Z48" s="239">
        <v>1</v>
      </c>
      <c r="AA48" s="11">
        <v>0</v>
      </c>
      <c r="AB48" s="421">
        <f t="shared" si="9"/>
        <v>0</v>
      </c>
      <c r="AD48" s="422">
        <v>0</v>
      </c>
      <c r="AE48" s="422">
        <f t="shared" si="11"/>
        <v>0.64700000000000002</v>
      </c>
      <c r="AF48" s="423">
        <v>2805365</v>
      </c>
      <c r="AG48" s="424">
        <f t="shared" si="12"/>
        <v>0.25800000000000001</v>
      </c>
      <c r="AH48" s="425">
        <f>VLOOKUP(D48,[6]Data!$B$1:$D$87,2,FALSE)</f>
        <v>0</v>
      </c>
      <c r="AI48" s="426">
        <f t="shared" si="13"/>
        <v>0</v>
      </c>
      <c r="AJ48" s="425">
        <f>VLOOKUP(D48,[6]Data!$B$1:$D$87,3,FALSE)</f>
        <v>1.2</v>
      </c>
      <c r="AK48" s="426">
        <f t="shared" si="14"/>
        <v>0.71699999999999997</v>
      </c>
      <c r="AL48" s="240">
        <f t="shared" si="15"/>
        <v>3.6560000000000001</v>
      </c>
    </row>
    <row r="49" spans="1:38">
      <c r="A49" s="415" t="s">
        <v>596</v>
      </c>
      <c r="B49" s="415" t="str">
        <f>VLOOKUP(D49,[2]Tikina!$A$2:$E$262,5,FALSE)</f>
        <v>Eastern</v>
      </c>
      <c r="C49" s="415" t="str">
        <f>VLOOKUP(D49,[2]Tikina!$A$2:$E$262,4,FALSE)</f>
        <v>Lau</v>
      </c>
      <c r="D49" s="17" t="s">
        <v>64</v>
      </c>
      <c r="E49" s="235">
        <v>979</v>
      </c>
      <c r="F49" s="416">
        <f t="shared" si="0"/>
        <v>0.247</v>
      </c>
      <c r="G49" s="417">
        <f>VLOOKUP(A49,[3]Data!$A$1:$E$87,5,FALSE)</f>
        <v>217</v>
      </c>
      <c r="H49" s="418">
        <f t="shared" si="1"/>
        <v>0.223</v>
      </c>
      <c r="I49" s="235">
        <v>42.1</v>
      </c>
      <c r="J49" s="431">
        <f t="shared" si="16"/>
        <v>0.42100000000000004</v>
      </c>
      <c r="K49" s="416">
        <f t="shared" si="2"/>
        <v>0.47</v>
      </c>
      <c r="L49" s="12">
        <v>6.2</v>
      </c>
      <c r="M49" s="12">
        <v>0</v>
      </c>
      <c r="N49" s="12">
        <v>0</v>
      </c>
      <c r="O49" s="236">
        <f t="shared" si="3"/>
        <v>0</v>
      </c>
      <c r="P49" s="237">
        <f t="shared" si="4"/>
        <v>0</v>
      </c>
      <c r="Q49" s="12">
        <v>0.4</v>
      </c>
      <c r="R49" s="12">
        <v>0</v>
      </c>
      <c r="S49" s="236">
        <f t="shared" si="5"/>
        <v>0.4</v>
      </c>
      <c r="T49" s="419">
        <f t="shared" si="6"/>
        <v>0.28199999999999997</v>
      </c>
      <c r="U49" s="238">
        <f>VLOOKUP(D49,[4]Sheet1!$A$1:$D$88,2,FALSE)</f>
        <v>0</v>
      </c>
      <c r="V49" s="420">
        <f t="shared" si="7"/>
        <v>0</v>
      </c>
      <c r="W49" s="238">
        <f>VLOOKUP(D49,[4]Sheet1!$A$1:$D$88,3,FALSE)</f>
        <v>0</v>
      </c>
      <c r="X49" s="420">
        <f>PERCENTRANK(W$2:W534,W49)</f>
        <v>0</v>
      </c>
      <c r="Y49" s="239">
        <f t="shared" si="8"/>
        <v>0</v>
      </c>
      <c r="Z49" s="239">
        <v>3</v>
      </c>
      <c r="AA49" s="11">
        <f>VLOOKUP(D49,[5]Sheet3!$A$1:$B$54,2,FALSE)</f>
        <v>3</v>
      </c>
      <c r="AB49" s="421">
        <f t="shared" si="9"/>
        <v>0.56399999999999995</v>
      </c>
      <c r="AC49" s="422">
        <v>13367</v>
      </c>
      <c r="AD49" s="422">
        <f>AC49*-1</f>
        <v>-13367</v>
      </c>
      <c r="AE49" s="422">
        <f t="shared" si="11"/>
        <v>0.6</v>
      </c>
      <c r="AF49" s="423">
        <v>2805365</v>
      </c>
      <c r="AG49" s="424">
        <f t="shared" si="12"/>
        <v>0.25800000000000001</v>
      </c>
      <c r="AH49" s="425">
        <f>VLOOKUP(D49,[6]Data!$B$1:$D$87,2,FALSE)</f>
        <v>0.4</v>
      </c>
      <c r="AI49" s="426">
        <f t="shared" si="13"/>
        <v>0.38800000000000001</v>
      </c>
      <c r="AJ49" s="425">
        <f>VLOOKUP(D49,[6]Data!$B$1:$D$87,3,FALSE)</f>
        <v>1.8</v>
      </c>
      <c r="AK49" s="426">
        <f t="shared" si="14"/>
        <v>0.89400000000000002</v>
      </c>
      <c r="AL49" s="240">
        <f t="shared" si="15"/>
        <v>6.7029999999999994</v>
      </c>
    </row>
    <row r="50" spans="1:38">
      <c r="A50" s="415" t="s">
        <v>594</v>
      </c>
      <c r="B50" s="415" t="str">
        <f>VLOOKUP(D50,[2]Tikina!$A$2:$E$262,5,FALSE)</f>
        <v>Eastern</v>
      </c>
      <c r="C50" s="415" t="str">
        <f>VLOOKUP(D50,[2]Tikina!$A$2:$E$262,4,FALSE)</f>
        <v>Lau</v>
      </c>
      <c r="D50" s="17" t="s">
        <v>61</v>
      </c>
      <c r="E50" s="235">
        <v>904</v>
      </c>
      <c r="F50" s="416">
        <f t="shared" si="0"/>
        <v>0.223</v>
      </c>
      <c r="G50" s="417">
        <f>VLOOKUP(A50,[3]Data!$A$1:$E$87,5,FALSE)</f>
        <v>247</v>
      </c>
      <c r="H50" s="418">
        <f t="shared" si="1"/>
        <v>0.247</v>
      </c>
      <c r="I50" s="235">
        <v>42.1</v>
      </c>
      <c r="J50" s="431">
        <f t="shared" si="16"/>
        <v>0.42100000000000004</v>
      </c>
      <c r="K50" s="416">
        <f t="shared" si="2"/>
        <v>0.47</v>
      </c>
      <c r="L50" s="12">
        <v>3.8</v>
      </c>
      <c r="M50" s="12">
        <v>0</v>
      </c>
      <c r="N50" s="12">
        <v>0</v>
      </c>
      <c r="O50" s="236">
        <f t="shared" si="3"/>
        <v>0</v>
      </c>
      <c r="P50" s="237">
        <f t="shared" si="4"/>
        <v>0</v>
      </c>
      <c r="Q50" s="12">
        <v>0</v>
      </c>
      <c r="R50" s="12">
        <v>0</v>
      </c>
      <c r="S50" s="236">
        <f t="shared" si="5"/>
        <v>0</v>
      </c>
      <c r="T50" s="419">
        <f t="shared" si="6"/>
        <v>0</v>
      </c>
      <c r="U50" s="238">
        <f>VLOOKUP(D50,[4]Sheet1!$A$1:$D$88,2,FALSE)</f>
        <v>0</v>
      </c>
      <c r="V50" s="420">
        <f t="shared" si="7"/>
        <v>0</v>
      </c>
      <c r="W50" s="238">
        <f>VLOOKUP(D50,[4]Sheet1!$A$1:$D$88,3,FALSE)</f>
        <v>0</v>
      </c>
      <c r="X50" s="420">
        <f>PERCENTRANK(W$2:W535,W50)</f>
        <v>0</v>
      </c>
      <c r="Y50" s="239">
        <f t="shared" si="8"/>
        <v>0</v>
      </c>
      <c r="Z50" s="239">
        <v>1</v>
      </c>
      <c r="AA50" s="11">
        <v>0</v>
      </c>
      <c r="AB50" s="421">
        <f t="shared" si="9"/>
        <v>0</v>
      </c>
      <c r="AD50" s="422">
        <f>AC50*-1</f>
        <v>0</v>
      </c>
      <c r="AE50" s="422">
        <f t="shared" si="11"/>
        <v>0.64700000000000002</v>
      </c>
      <c r="AF50" s="423">
        <v>2805365</v>
      </c>
      <c r="AG50" s="424">
        <f t="shared" si="12"/>
        <v>0.25800000000000001</v>
      </c>
      <c r="AH50" s="425">
        <f>VLOOKUP(D50,[6]Data!$B$1:$D$87,2,FALSE)</f>
        <v>0</v>
      </c>
      <c r="AI50" s="426">
        <f t="shared" si="13"/>
        <v>0</v>
      </c>
      <c r="AJ50" s="425">
        <f>VLOOKUP(D50,[6]Data!$B$1:$D$87,3,FALSE)</f>
        <v>0.8</v>
      </c>
      <c r="AK50" s="426">
        <f t="shared" si="14"/>
        <v>0.23499999999999999</v>
      </c>
      <c r="AL50" s="240">
        <f t="shared" si="15"/>
        <v>2.8329999999999997</v>
      </c>
    </row>
    <row r="51" spans="1:38">
      <c r="A51" s="415" t="s">
        <v>572</v>
      </c>
      <c r="B51" s="415" t="s">
        <v>243</v>
      </c>
      <c r="C51" s="415" t="s">
        <v>32</v>
      </c>
      <c r="D51" s="17" t="s">
        <v>87</v>
      </c>
      <c r="E51" s="235">
        <v>766</v>
      </c>
      <c r="F51" s="416">
        <f t="shared" si="0"/>
        <v>0.21099999999999999</v>
      </c>
      <c r="G51" s="417">
        <f>VLOOKUP(A51,[3]Data!$A$1:$E$87,5,FALSE)</f>
        <v>172</v>
      </c>
      <c r="H51" s="418">
        <f t="shared" si="1"/>
        <v>0.17599999999999999</v>
      </c>
      <c r="I51" s="235">
        <v>42.1</v>
      </c>
      <c r="J51" s="431">
        <f t="shared" si="16"/>
        <v>0.42100000000000004</v>
      </c>
      <c r="K51" s="416">
        <f t="shared" si="2"/>
        <v>0.47</v>
      </c>
      <c r="L51" s="12">
        <v>9.3000000000000007</v>
      </c>
      <c r="M51" s="12">
        <v>0</v>
      </c>
      <c r="N51" s="12">
        <v>0.6</v>
      </c>
      <c r="O51" s="236">
        <f t="shared" si="3"/>
        <v>0.6</v>
      </c>
      <c r="P51" s="237">
        <f t="shared" si="4"/>
        <v>0.47</v>
      </c>
      <c r="Q51" s="12">
        <v>0</v>
      </c>
      <c r="R51" s="12">
        <v>0</v>
      </c>
      <c r="S51" s="236">
        <f t="shared" si="5"/>
        <v>0</v>
      </c>
      <c r="T51" s="419">
        <f t="shared" si="6"/>
        <v>0</v>
      </c>
      <c r="U51" s="238">
        <f>VLOOKUP(D51,[4]Sheet1!$A$1:$D$88,2,FALSE)</f>
        <v>0</v>
      </c>
      <c r="V51" s="420">
        <f t="shared" si="7"/>
        <v>0</v>
      </c>
      <c r="W51" s="238">
        <f>VLOOKUP(D51,[4]Sheet1!$A$1:$D$88,3,FALSE)</f>
        <v>0</v>
      </c>
      <c r="X51" s="420">
        <f>PERCENTRANK(W$2:W536,W51)</f>
        <v>0</v>
      </c>
      <c r="Y51" s="239">
        <f t="shared" si="8"/>
        <v>0</v>
      </c>
      <c r="Z51" s="239">
        <v>1</v>
      </c>
      <c r="AA51" s="11">
        <v>0</v>
      </c>
      <c r="AB51" s="421">
        <f t="shared" si="9"/>
        <v>0</v>
      </c>
      <c r="AD51" s="422">
        <v>0</v>
      </c>
      <c r="AE51" s="422">
        <f t="shared" si="11"/>
        <v>0.64700000000000002</v>
      </c>
      <c r="AF51" s="423">
        <v>0</v>
      </c>
      <c r="AG51" s="424">
        <f t="shared" si="12"/>
        <v>0</v>
      </c>
      <c r="AH51" s="425">
        <f>VLOOKUP(D51,[6]Data!$B$1:$D$87,2,FALSE)</f>
        <v>0.6</v>
      </c>
      <c r="AI51" s="426">
        <f t="shared" si="13"/>
        <v>0.44700000000000001</v>
      </c>
      <c r="AJ51" s="425">
        <f>VLOOKUP(D51,[6]Data!$B$1:$D$87,3,FALSE)</f>
        <v>1.8</v>
      </c>
      <c r="AK51" s="426">
        <f t="shared" si="14"/>
        <v>0.89400000000000002</v>
      </c>
      <c r="AL51" s="240">
        <f t="shared" si="15"/>
        <v>4.1390000000000002</v>
      </c>
    </row>
    <row r="52" spans="1:38">
      <c r="A52" s="415" t="s">
        <v>603</v>
      </c>
      <c r="B52" s="415" t="str">
        <f>VLOOKUP(D52,[2]Tikina!$A$2:$E$262,5,FALSE)</f>
        <v>Eastern</v>
      </c>
      <c r="C52" s="415" t="str">
        <f>VLOOKUP(D52,[2]Tikina!$A$2:$E$262,4,FALSE)</f>
        <v>Lau</v>
      </c>
      <c r="D52" s="17" t="s">
        <v>58</v>
      </c>
      <c r="E52" s="235">
        <v>745</v>
      </c>
      <c r="F52" s="416">
        <f t="shared" si="0"/>
        <v>0.2</v>
      </c>
      <c r="G52" s="417">
        <f>VLOOKUP(A52,[3]Data!$A$1:$E$87,5,FALSE)</f>
        <v>158</v>
      </c>
      <c r="H52" s="418">
        <f t="shared" si="1"/>
        <v>0.16400000000000001</v>
      </c>
      <c r="I52" s="235">
        <v>42.1</v>
      </c>
      <c r="J52" s="431">
        <f t="shared" si="16"/>
        <v>0.42100000000000004</v>
      </c>
      <c r="K52" s="416">
        <f t="shared" si="2"/>
        <v>0.47</v>
      </c>
      <c r="L52" s="12">
        <v>0.7</v>
      </c>
      <c r="M52" s="12">
        <v>0.7</v>
      </c>
      <c r="N52" s="12">
        <v>0</v>
      </c>
      <c r="O52" s="236">
        <f t="shared" si="3"/>
        <v>0.7</v>
      </c>
      <c r="P52" s="237">
        <f t="shared" si="4"/>
        <v>0.51700000000000002</v>
      </c>
      <c r="Q52" s="12">
        <v>0</v>
      </c>
      <c r="R52" s="12">
        <v>1.3</v>
      </c>
      <c r="S52" s="236">
        <f t="shared" si="5"/>
        <v>1.3</v>
      </c>
      <c r="T52" s="419">
        <f t="shared" si="6"/>
        <v>0.32900000000000001</v>
      </c>
      <c r="U52" s="238">
        <f>VLOOKUP(D52,[4]Sheet1!$A$1:$D$88,2,FALSE)</f>
        <v>0</v>
      </c>
      <c r="V52" s="420">
        <f t="shared" si="7"/>
        <v>0</v>
      </c>
      <c r="W52" s="238">
        <f>VLOOKUP(D52,[4]Sheet1!$A$1:$D$88,3,FALSE)</f>
        <v>0</v>
      </c>
      <c r="X52" s="420">
        <f>PERCENTRANK(W$2:W537,W52)</f>
        <v>0</v>
      </c>
      <c r="Y52" s="239">
        <f t="shared" si="8"/>
        <v>0</v>
      </c>
      <c r="Z52" s="239">
        <v>1</v>
      </c>
      <c r="AA52" s="11">
        <v>0</v>
      </c>
      <c r="AB52" s="421">
        <f t="shared" si="9"/>
        <v>0</v>
      </c>
      <c r="AD52" s="422">
        <f t="shared" ref="AD52:AD60" si="18">AC52*-1</f>
        <v>0</v>
      </c>
      <c r="AE52" s="422">
        <f t="shared" si="11"/>
        <v>0.64700000000000002</v>
      </c>
      <c r="AF52" s="423">
        <v>2805365</v>
      </c>
      <c r="AG52" s="424">
        <f t="shared" si="12"/>
        <v>0.25800000000000001</v>
      </c>
      <c r="AH52" s="425">
        <f>VLOOKUP(D52,[6]Data!$B$1:$D$87,2,FALSE)</f>
        <v>0.7</v>
      </c>
      <c r="AI52" s="426">
        <f t="shared" si="13"/>
        <v>0.45800000000000002</v>
      </c>
      <c r="AJ52" s="425">
        <f>VLOOKUP(D52,[6]Data!$B$1:$D$87,3,FALSE)</f>
        <v>0.8</v>
      </c>
      <c r="AK52" s="426">
        <f t="shared" si="14"/>
        <v>0.23499999999999999</v>
      </c>
      <c r="AL52" s="240">
        <f t="shared" si="15"/>
        <v>4.1140000000000008</v>
      </c>
    </row>
    <row r="53" spans="1:38">
      <c r="A53" s="415" t="s">
        <v>604</v>
      </c>
      <c r="B53" s="415" t="str">
        <f>VLOOKUP(D53,[2]Tikina!$A$2:$E$262,5,FALSE)</f>
        <v>Eastern</v>
      </c>
      <c r="C53" s="415" t="str">
        <f>VLOOKUP(D53,[2]Tikina!$A$2:$E$262,4,FALSE)</f>
        <v>Lau</v>
      </c>
      <c r="D53" s="17" t="s">
        <v>59</v>
      </c>
      <c r="E53" s="235">
        <v>730</v>
      </c>
      <c r="F53" s="416">
        <f t="shared" si="0"/>
        <v>0.188</v>
      </c>
      <c r="G53" s="417">
        <f>VLOOKUP(A53,[3]Data!$A$1:$E$87,5,FALSE)</f>
        <v>204</v>
      </c>
      <c r="H53" s="418">
        <f t="shared" si="1"/>
        <v>0.21099999999999999</v>
      </c>
      <c r="I53" s="235">
        <v>42.1</v>
      </c>
      <c r="J53" s="431">
        <f t="shared" si="16"/>
        <v>0.42100000000000004</v>
      </c>
      <c r="K53" s="416">
        <f t="shared" si="2"/>
        <v>0.47</v>
      </c>
      <c r="L53" s="12">
        <v>0.7</v>
      </c>
      <c r="M53" s="12">
        <v>0</v>
      </c>
      <c r="N53" s="12">
        <v>0</v>
      </c>
      <c r="O53" s="236">
        <f t="shared" si="3"/>
        <v>0</v>
      </c>
      <c r="P53" s="237">
        <f t="shared" si="4"/>
        <v>0</v>
      </c>
      <c r="Q53" s="12">
        <v>0</v>
      </c>
      <c r="R53" s="12">
        <v>0</v>
      </c>
      <c r="S53" s="236">
        <f t="shared" si="5"/>
        <v>0</v>
      </c>
      <c r="T53" s="419">
        <f t="shared" si="6"/>
        <v>0</v>
      </c>
      <c r="U53" s="238">
        <f>VLOOKUP(D53,[4]Sheet1!$A$1:$D$88,2,FALSE)</f>
        <v>0</v>
      </c>
      <c r="V53" s="420">
        <f t="shared" si="7"/>
        <v>0</v>
      </c>
      <c r="W53" s="238">
        <f>VLOOKUP(D53,[4]Sheet1!$A$1:$D$88,3,FALSE)</f>
        <v>0</v>
      </c>
      <c r="X53" s="420">
        <f>PERCENTRANK(W$2:W538,W53)</f>
        <v>0</v>
      </c>
      <c r="Y53" s="239">
        <f t="shared" si="8"/>
        <v>0</v>
      </c>
      <c r="Z53" s="239">
        <v>1</v>
      </c>
      <c r="AA53" s="11">
        <v>0</v>
      </c>
      <c r="AB53" s="421">
        <f t="shared" si="9"/>
        <v>0</v>
      </c>
      <c r="AD53" s="422">
        <f t="shared" si="18"/>
        <v>0</v>
      </c>
      <c r="AE53" s="422">
        <f t="shared" si="11"/>
        <v>0.64700000000000002</v>
      </c>
      <c r="AF53" s="423">
        <v>2805365</v>
      </c>
      <c r="AG53" s="424">
        <f t="shared" si="12"/>
        <v>0.25800000000000001</v>
      </c>
      <c r="AH53" s="425">
        <f>VLOOKUP(D53,[6]Data!$B$1:$D$87,2,FALSE)</f>
        <v>0</v>
      </c>
      <c r="AI53" s="426">
        <f t="shared" si="13"/>
        <v>0</v>
      </c>
      <c r="AJ53" s="425">
        <f>VLOOKUP(D53,[6]Data!$B$1:$D$87,3,FALSE)</f>
        <v>1.4</v>
      </c>
      <c r="AK53" s="426">
        <f t="shared" si="14"/>
        <v>0.82299999999999995</v>
      </c>
      <c r="AL53" s="240">
        <f t="shared" si="15"/>
        <v>3.3859999999999997</v>
      </c>
    </row>
    <row r="54" spans="1:38">
      <c r="A54" s="415" t="s">
        <v>597</v>
      </c>
      <c r="B54" s="415" t="str">
        <f>VLOOKUP(D54,[2]Tikina!$A$2:$E$262,5,FALSE)</f>
        <v>Eastern</v>
      </c>
      <c r="C54" s="415" t="str">
        <f>VLOOKUP(D54,[2]Tikina!$A$2:$E$262,4,FALSE)</f>
        <v>Lau</v>
      </c>
      <c r="D54" s="17" t="s">
        <v>65</v>
      </c>
      <c r="E54" s="235">
        <v>696</v>
      </c>
      <c r="F54" s="416">
        <f t="shared" si="0"/>
        <v>0.17599999999999999</v>
      </c>
      <c r="G54" s="417">
        <f>VLOOKUP(A54,[3]Data!$A$1:$E$87,5,FALSE)</f>
        <v>200</v>
      </c>
      <c r="H54" s="418">
        <f t="shared" si="1"/>
        <v>0.2</v>
      </c>
      <c r="I54" s="235">
        <v>42.1</v>
      </c>
      <c r="J54" s="431">
        <f t="shared" si="16"/>
        <v>0.42100000000000004</v>
      </c>
      <c r="K54" s="416">
        <f t="shared" si="2"/>
        <v>0.47</v>
      </c>
      <c r="L54" s="12">
        <v>0</v>
      </c>
      <c r="M54" s="12">
        <v>0</v>
      </c>
      <c r="N54" s="12">
        <v>0</v>
      </c>
      <c r="O54" s="236">
        <f t="shared" si="3"/>
        <v>0</v>
      </c>
      <c r="P54" s="237">
        <f t="shared" si="4"/>
        <v>0</v>
      </c>
      <c r="Q54" s="12">
        <v>54.5</v>
      </c>
      <c r="R54" s="12">
        <v>0</v>
      </c>
      <c r="S54" s="236">
        <f t="shared" si="5"/>
        <v>54.5</v>
      </c>
      <c r="T54" s="419">
        <f t="shared" si="6"/>
        <v>0.98799999999999999</v>
      </c>
      <c r="U54" s="238">
        <f>VLOOKUP(D54,[4]Sheet1!$A$1:$D$88,2,FALSE)</f>
        <v>0</v>
      </c>
      <c r="V54" s="420">
        <f t="shared" si="7"/>
        <v>0</v>
      </c>
      <c r="W54" s="238">
        <f>VLOOKUP(D54,[4]Sheet1!$A$1:$D$88,3,FALSE)</f>
        <v>0</v>
      </c>
      <c r="X54" s="420">
        <f>PERCENTRANK(W$2:W539,W54)</f>
        <v>0</v>
      </c>
      <c r="Y54" s="239">
        <f t="shared" si="8"/>
        <v>0</v>
      </c>
      <c r="Z54" s="239">
        <v>1</v>
      </c>
      <c r="AA54" s="11">
        <v>0</v>
      </c>
      <c r="AB54" s="421">
        <f t="shared" si="9"/>
        <v>0</v>
      </c>
      <c r="AD54" s="422">
        <f t="shared" si="18"/>
        <v>0</v>
      </c>
      <c r="AE54" s="422">
        <f t="shared" si="11"/>
        <v>0.64700000000000002</v>
      </c>
      <c r="AF54" s="423">
        <v>2805365</v>
      </c>
      <c r="AG54" s="424">
        <f t="shared" si="12"/>
        <v>0.25800000000000001</v>
      </c>
      <c r="AH54" s="425">
        <f>VLOOKUP(D54,[6]Data!$B$1:$D$87,2,FALSE)</f>
        <v>0</v>
      </c>
      <c r="AI54" s="426">
        <f t="shared" si="13"/>
        <v>0</v>
      </c>
      <c r="AJ54" s="425">
        <f>VLOOKUP(D54,[6]Data!$B$1:$D$87,3,FALSE)</f>
        <v>1.3</v>
      </c>
      <c r="AK54" s="426">
        <f t="shared" si="14"/>
        <v>0.81100000000000005</v>
      </c>
      <c r="AL54" s="240">
        <f t="shared" si="15"/>
        <v>4.3499999999999996</v>
      </c>
    </row>
    <row r="55" spans="1:38">
      <c r="A55" s="415" t="s">
        <v>610</v>
      </c>
      <c r="B55" s="415" t="str">
        <f>VLOOKUP(D55,[2]Tikina!$A$2:$E$262,5,FALSE)</f>
        <v>Eastern</v>
      </c>
      <c r="C55" s="415" t="str">
        <f>VLOOKUP(D55,[2]Tikina!$A$2:$E$262,4,FALSE)</f>
        <v>Lomaiviti</v>
      </c>
      <c r="D55" s="17" t="s">
        <v>71</v>
      </c>
      <c r="E55" s="235">
        <v>623</v>
      </c>
      <c r="F55" s="416">
        <f t="shared" si="0"/>
        <v>0.16400000000000001</v>
      </c>
      <c r="G55" s="417">
        <f>VLOOKUP(A55,[3]Data!$A$1:$E$87,5,FALSE)</f>
        <v>184</v>
      </c>
      <c r="H55" s="418">
        <f t="shared" si="1"/>
        <v>0.188</v>
      </c>
      <c r="I55" s="235">
        <v>42.1</v>
      </c>
      <c r="J55" s="431">
        <f t="shared" si="16"/>
        <v>0.42100000000000004</v>
      </c>
      <c r="K55" s="416">
        <f t="shared" si="2"/>
        <v>0.47</v>
      </c>
      <c r="L55" s="12">
        <v>12.2</v>
      </c>
      <c r="M55" s="12">
        <v>0</v>
      </c>
      <c r="N55" s="12">
        <v>0</v>
      </c>
      <c r="O55" s="236">
        <f t="shared" si="3"/>
        <v>0</v>
      </c>
      <c r="P55" s="237">
        <f t="shared" si="4"/>
        <v>0</v>
      </c>
      <c r="Q55" s="12">
        <v>0</v>
      </c>
      <c r="R55" s="12">
        <v>0</v>
      </c>
      <c r="S55" s="236">
        <f t="shared" si="5"/>
        <v>0</v>
      </c>
      <c r="T55" s="419">
        <f t="shared" si="6"/>
        <v>0</v>
      </c>
      <c r="U55" s="238">
        <f>VLOOKUP(D55,[4]Sheet1!$A$1:$D$88,2,FALSE)</f>
        <v>14</v>
      </c>
      <c r="V55" s="420">
        <f t="shared" si="7"/>
        <v>0.63500000000000001</v>
      </c>
      <c r="W55" s="238">
        <f>VLOOKUP(D55,[4]Sheet1!$A$1:$D$88,3,FALSE)</f>
        <v>20</v>
      </c>
      <c r="X55" s="420">
        <f>PERCENTRANK(W$2:W540,W55)</f>
        <v>0.54100000000000004</v>
      </c>
      <c r="Y55" s="239">
        <f t="shared" si="8"/>
        <v>0.59740000000000004</v>
      </c>
      <c r="Z55" s="239">
        <v>1</v>
      </c>
      <c r="AA55" s="11">
        <f>VLOOKUP(D55,[5]Sheet3!$A$1:$B$54,2,FALSE)</f>
        <v>3</v>
      </c>
      <c r="AB55" s="421">
        <f t="shared" si="9"/>
        <v>0.56399999999999995</v>
      </c>
      <c r="AD55" s="422">
        <f t="shared" si="18"/>
        <v>0</v>
      </c>
      <c r="AE55" s="422">
        <f t="shared" si="11"/>
        <v>0.64700000000000002</v>
      </c>
      <c r="AF55" s="423">
        <v>18573100</v>
      </c>
      <c r="AG55" s="424">
        <f t="shared" si="12"/>
        <v>0.57599999999999996</v>
      </c>
      <c r="AH55" s="425">
        <f>VLOOKUP(D55,[6]Data!$B$1:$D$87,2,FALSE)</f>
        <v>0.8</v>
      </c>
      <c r="AI55" s="426">
        <f t="shared" si="13"/>
        <v>0.52900000000000003</v>
      </c>
      <c r="AJ55" s="425">
        <f>VLOOKUP(D55,[6]Data!$B$1:$D$87,3,FALSE)</f>
        <v>0.7</v>
      </c>
      <c r="AK55" s="426">
        <f t="shared" si="14"/>
        <v>0.17599999999999999</v>
      </c>
      <c r="AL55" s="240">
        <f t="shared" si="15"/>
        <v>4.7233999999999998</v>
      </c>
    </row>
    <row r="56" spans="1:38">
      <c r="A56" s="415" t="s">
        <v>599</v>
      </c>
      <c r="B56" s="415" t="str">
        <f>VLOOKUP(D56,[2]Tikina!$A$2:$E$262,5,FALSE)</f>
        <v>Eastern</v>
      </c>
      <c r="C56" s="415" t="str">
        <f>VLOOKUP(D56,[2]Tikina!$A$2:$E$262,4,FALSE)</f>
        <v>Lau</v>
      </c>
      <c r="D56" s="17" t="s">
        <v>66</v>
      </c>
      <c r="E56" s="235">
        <v>486</v>
      </c>
      <c r="F56" s="416">
        <f t="shared" si="0"/>
        <v>0.152</v>
      </c>
      <c r="G56" s="417">
        <f>VLOOKUP(A56,[3]Data!$A$1:$E$87,5,FALSE)</f>
        <v>139</v>
      </c>
      <c r="H56" s="418">
        <f t="shared" si="1"/>
        <v>0.152</v>
      </c>
      <c r="I56" s="235">
        <v>42.1</v>
      </c>
      <c r="J56" s="431">
        <f t="shared" si="16"/>
        <v>0.42100000000000004</v>
      </c>
      <c r="K56" s="416">
        <f t="shared" si="2"/>
        <v>0.47</v>
      </c>
      <c r="L56" s="12">
        <v>0</v>
      </c>
      <c r="M56" s="12">
        <v>0</v>
      </c>
      <c r="N56" s="12">
        <v>0</v>
      </c>
      <c r="O56" s="236">
        <f t="shared" si="3"/>
        <v>0</v>
      </c>
      <c r="P56" s="237">
        <f t="shared" si="4"/>
        <v>0</v>
      </c>
      <c r="Q56" s="12">
        <v>0</v>
      </c>
      <c r="R56" s="12">
        <v>0</v>
      </c>
      <c r="S56" s="236">
        <f t="shared" si="5"/>
        <v>0</v>
      </c>
      <c r="T56" s="419">
        <f t="shared" si="6"/>
        <v>0</v>
      </c>
      <c r="U56" s="238">
        <f>VLOOKUP(D56,[4]Sheet1!$A$1:$D$88,2,FALSE)</f>
        <v>0</v>
      </c>
      <c r="V56" s="420">
        <f t="shared" si="7"/>
        <v>0</v>
      </c>
      <c r="W56" s="238">
        <f>VLOOKUP(D56,[4]Sheet1!$A$1:$D$88,3,FALSE)</f>
        <v>0</v>
      </c>
      <c r="X56" s="420">
        <f>PERCENTRANK(W$2:W541,W56)</f>
        <v>0</v>
      </c>
      <c r="Y56" s="239">
        <f t="shared" si="8"/>
        <v>0</v>
      </c>
      <c r="Z56" s="239">
        <v>1</v>
      </c>
      <c r="AA56" s="11">
        <v>0</v>
      </c>
      <c r="AB56" s="421">
        <f t="shared" si="9"/>
        <v>0</v>
      </c>
      <c r="AD56" s="422">
        <f t="shared" si="18"/>
        <v>0</v>
      </c>
      <c r="AE56" s="422">
        <f t="shared" si="11"/>
        <v>0.64700000000000002</v>
      </c>
      <c r="AF56" s="423">
        <v>2805365</v>
      </c>
      <c r="AG56" s="424">
        <f t="shared" si="12"/>
        <v>0.25800000000000001</v>
      </c>
      <c r="AH56" s="425">
        <f>VLOOKUP(D56,[6]Data!$B$1:$D$87,2,FALSE)</f>
        <v>0</v>
      </c>
      <c r="AI56" s="426">
        <f t="shared" si="13"/>
        <v>0</v>
      </c>
      <c r="AJ56" s="425">
        <f>VLOOKUP(D56,[6]Data!$B$1:$D$87,3,FALSE)</f>
        <v>1.5</v>
      </c>
      <c r="AK56" s="426">
        <f t="shared" si="14"/>
        <v>0.84699999999999998</v>
      </c>
      <c r="AL56" s="240">
        <f t="shared" si="15"/>
        <v>3.3740000000000001</v>
      </c>
    </row>
    <row r="57" spans="1:38">
      <c r="A57" s="415" t="s">
        <v>605</v>
      </c>
      <c r="B57" s="415" t="str">
        <f>VLOOKUP(D57,[2]Tikina!$A$2:$E$262,5,FALSE)</f>
        <v>Eastern</v>
      </c>
      <c r="C57" s="415" t="str">
        <f>VLOOKUP(D57,[2]Tikina!$A$2:$E$262,4,FALSE)</f>
        <v>Lau</v>
      </c>
      <c r="D57" s="17" t="s">
        <v>60</v>
      </c>
      <c r="E57" s="235">
        <v>400</v>
      </c>
      <c r="F57" s="416">
        <f t="shared" si="0"/>
        <v>0.14099999999999999</v>
      </c>
      <c r="G57" s="417">
        <f>VLOOKUP(A57,[3]Data!$A$1:$E$87,5,FALSE)</f>
        <v>92</v>
      </c>
      <c r="H57" s="418">
        <f t="shared" si="1"/>
        <v>0.129</v>
      </c>
      <c r="I57" s="235">
        <v>42.1</v>
      </c>
      <c r="J57" s="431">
        <f t="shared" si="16"/>
        <v>0.42100000000000004</v>
      </c>
      <c r="K57" s="416">
        <f t="shared" si="2"/>
        <v>0.47</v>
      </c>
      <c r="L57" s="12">
        <v>0</v>
      </c>
      <c r="M57" s="12">
        <v>0</v>
      </c>
      <c r="N57" s="12">
        <v>0</v>
      </c>
      <c r="O57" s="236">
        <f t="shared" si="3"/>
        <v>0</v>
      </c>
      <c r="P57" s="237">
        <f t="shared" si="4"/>
        <v>0</v>
      </c>
      <c r="Q57" s="12">
        <v>0</v>
      </c>
      <c r="R57" s="12">
        <v>1.3</v>
      </c>
      <c r="S57" s="236">
        <f t="shared" si="5"/>
        <v>1.3</v>
      </c>
      <c r="T57" s="419">
        <f t="shared" si="6"/>
        <v>0.32900000000000001</v>
      </c>
      <c r="U57" s="238">
        <f>VLOOKUP(D57,[4]Sheet1!$A$1:$D$88,2,FALSE)</f>
        <v>0</v>
      </c>
      <c r="V57" s="420">
        <f t="shared" si="7"/>
        <v>0</v>
      </c>
      <c r="W57" s="238">
        <f>VLOOKUP(D57,[4]Sheet1!$A$1:$D$88,3,FALSE)</f>
        <v>0</v>
      </c>
      <c r="X57" s="420">
        <f>PERCENTRANK(W$2:W542,W57)</f>
        <v>0</v>
      </c>
      <c r="Y57" s="239">
        <f t="shared" si="8"/>
        <v>0</v>
      </c>
      <c r="Z57" s="239">
        <v>1</v>
      </c>
      <c r="AA57" s="11">
        <v>0</v>
      </c>
      <c r="AB57" s="421">
        <f t="shared" si="9"/>
        <v>0</v>
      </c>
      <c r="AD57" s="422">
        <f t="shared" si="18"/>
        <v>0</v>
      </c>
      <c r="AE57" s="422">
        <f t="shared" si="11"/>
        <v>0.64700000000000002</v>
      </c>
      <c r="AF57" s="423">
        <v>2805365</v>
      </c>
      <c r="AG57" s="424">
        <f t="shared" si="12"/>
        <v>0.25800000000000001</v>
      </c>
      <c r="AH57" s="425">
        <f>VLOOKUP(D57,[6]Data!$B$1:$D$87,2,FALSE)</f>
        <v>0</v>
      </c>
      <c r="AI57" s="426">
        <f t="shared" si="13"/>
        <v>0</v>
      </c>
      <c r="AJ57" s="425">
        <f>VLOOKUP(D57,[6]Data!$B$1:$D$87,3,FALSE)</f>
        <v>1</v>
      </c>
      <c r="AK57" s="426">
        <f t="shared" si="14"/>
        <v>0.505</v>
      </c>
      <c r="AL57" s="240">
        <f t="shared" si="15"/>
        <v>3.3499999999999996</v>
      </c>
    </row>
    <row r="58" spans="1:38">
      <c r="A58" s="415" t="s">
        <v>601</v>
      </c>
      <c r="B58" s="415" t="str">
        <f>VLOOKUP(D58,[2]Tikina!$A$2:$E$262,5,FALSE)</f>
        <v>Eastern</v>
      </c>
      <c r="C58" s="415" t="str">
        <f>VLOOKUP(D58,[2]Tikina!$A$2:$E$262,4,FALSE)</f>
        <v>Lau</v>
      </c>
      <c r="D58" s="17" t="s">
        <v>56</v>
      </c>
      <c r="E58" s="235">
        <v>350</v>
      </c>
      <c r="F58" s="416">
        <f t="shared" si="0"/>
        <v>0.129</v>
      </c>
      <c r="G58" s="417">
        <f>VLOOKUP(A58,[3]Data!$A$1:$E$87,5,FALSE)</f>
        <v>88</v>
      </c>
      <c r="H58" s="418">
        <f t="shared" si="1"/>
        <v>0.11700000000000001</v>
      </c>
      <c r="I58" s="235">
        <v>42.1</v>
      </c>
      <c r="J58" s="431">
        <f t="shared" si="16"/>
        <v>0.42100000000000004</v>
      </c>
      <c r="K58" s="416">
        <f t="shared" si="2"/>
        <v>0.47</v>
      </c>
      <c r="L58" s="12">
        <v>1.1000000000000001</v>
      </c>
      <c r="M58" s="12">
        <v>0</v>
      </c>
      <c r="N58" s="12">
        <v>0</v>
      </c>
      <c r="O58" s="236">
        <f t="shared" si="3"/>
        <v>0</v>
      </c>
      <c r="P58" s="237">
        <f t="shared" si="4"/>
        <v>0</v>
      </c>
      <c r="Q58" s="12">
        <v>0</v>
      </c>
      <c r="R58" s="12">
        <v>0</v>
      </c>
      <c r="S58" s="236">
        <f t="shared" si="5"/>
        <v>0</v>
      </c>
      <c r="T58" s="419">
        <f t="shared" si="6"/>
        <v>0</v>
      </c>
      <c r="U58" s="238">
        <f>VLOOKUP(D58,[4]Sheet1!$A$1:$D$88,2,FALSE)</f>
        <v>0</v>
      </c>
      <c r="V58" s="420">
        <f t="shared" si="7"/>
        <v>0</v>
      </c>
      <c r="W58" s="238">
        <f>VLOOKUP(D58,[4]Sheet1!$A$1:$D$88,3,FALSE)</f>
        <v>0</v>
      </c>
      <c r="X58" s="420">
        <f>PERCENTRANK(W$2:W543,W58)</f>
        <v>0</v>
      </c>
      <c r="Y58" s="239">
        <f t="shared" si="8"/>
        <v>0</v>
      </c>
      <c r="Z58" s="239">
        <v>1</v>
      </c>
      <c r="AA58" s="11">
        <v>0</v>
      </c>
      <c r="AB58" s="421">
        <f t="shared" si="9"/>
        <v>0</v>
      </c>
      <c r="AD58" s="422">
        <f t="shared" si="18"/>
        <v>0</v>
      </c>
      <c r="AE58" s="422">
        <f t="shared" si="11"/>
        <v>0.64700000000000002</v>
      </c>
      <c r="AF58" s="423">
        <v>2805365</v>
      </c>
      <c r="AG58" s="424">
        <f t="shared" si="12"/>
        <v>0.25800000000000001</v>
      </c>
      <c r="AH58" s="425">
        <f>VLOOKUP(D58,[6]Data!$B$1:$D$87,2,FALSE)</f>
        <v>0</v>
      </c>
      <c r="AI58" s="426">
        <f t="shared" si="13"/>
        <v>0</v>
      </c>
      <c r="AJ58" s="425">
        <f>VLOOKUP(D58,[6]Data!$B$1:$D$87,3,FALSE)</f>
        <v>3</v>
      </c>
      <c r="AK58" s="426">
        <f t="shared" si="14"/>
        <v>0.94099999999999995</v>
      </c>
      <c r="AL58" s="240">
        <f t="shared" si="15"/>
        <v>3.4449999999999998</v>
      </c>
    </row>
    <row r="59" spans="1:38">
      <c r="A59" s="415" t="s">
        <v>612</v>
      </c>
      <c r="B59" s="415" t="s">
        <v>243</v>
      </c>
      <c r="C59" s="415" t="s">
        <v>28</v>
      </c>
      <c r="D59" s="17" t="s">
        <v>2041</v>
      </c>
      <c r="E59" s="235">
        <v>330</v>
      </c>
      <c r="F59" s="416">
        <f t="shared" si="0"/>
        <v>0.11700000000000001</v>
      </c>
      <c r="G59" s="417">
        <f>VLOOKUP(A59,[3]Data!$A$1:$E$87,5,FALSE)</f>
        <v>79</v>
      </c>
      <c r="H59" s="418">
        <f t="shared" si="1"/>
        <v>0.105</v>
      </c>
      <c r="I59" s="235">
        <v>42.1</v>
      </c>
      <c r="J59" s="431">
        <f t="shared" si="16"/>
        <v>0.42100000000000004</v>
      </c>
      <c r="K59" s="416">
        <f t="shared" si="2"/>
        <v>0.47</v>
      </c>
      <c r="L59" s="12">
        <v>0</v>
      </c>
      <c r="M59" s="12">
        <v>0</v>
      </c>
      <c r="N59" s="12">
        <v>0</v>
      </c>
      <c r="O59" s="236">
        <f t="shared" si="3"/>
        <v>0</v>
      </c>
      <c r="P59" s="237">
        <f t="shared" si="4"/>
        <v>0</v>
      </c>
      <c r="Q59" s="12">
        <v>11.6</v>
      </c>
      <c r="R59" s="12">
        <v>0</v>
      </c>
      <c r="S59" s="236">
        <f t="shared" si="5"/>
        <v>11.6</v>
      </c>
      <c r="T59" s="419">
        <f t="shared" si="6"/>
        <v>0.61099999999999999</v>
      </c>
      <c r="U59" s="238">
        <f>VLOOKUP(D59,[4]Sheet1!$A$1:$D$88,2,FALSE)</f>
        <v>1</v>
      </c>
      <c r="V59" s="420">
        <f t="shared" si="7"/>
        <v>0.44700000000000001</v>
      </c>
      <c r="W59" s="238">
        <f>VLOOKUP(D59,[4]Sheet1!$A$1:$D$88,3,FALSE)</f>
        <v>3</v>
      </c>
      <c r="X59" s="420">
        <f>PERCENTRANK(W$2:W544,W59)</f>
        <v>0.45800000000000002</v>
      </c>
      <c r="Y59" s="239">
        <f t="shared" si="8"/>
        <v>0.45140000000000002</v>
      </c>
      <c r="Z59" s="239">
        <v>1</v>
      </c>
      <c r="AA59" s="11">
        <f>VLOOKUP(D59,[5]Sheet3!$A$1:$B$54,2,FALSE)</f>
        <v>2</v>
      </c>
      <c r="AB59" s="421">
        <f t="shared" si="9"/>
        <v>0.505</v>
      </c>
      <c r="AD59" s="422">
        <f t="shared" si="18"/>
        <v>0</v>
      </c>
      <c r="AE59" s="422">
        <f t="shared" si="11"/>
        <v>0.64700000000000002</v>
      </c>
      <c r="AF59" s="423">
        <v>18573100</v>
      </c>
      <c r="AG59" s="424">
        <f t="shared" si="12"/>
        <v>0.57599999999999996</v>
      </c>
      <c r="AH59" s="425">
        <f>VLOOKUP(D59,[6]Data!$B$1:$D$87,2,FALSE)</f>
        <v>0</v>
      </c>
      <c r="AI59" s="426">
        <f t="shared" si="13"/>
        <v>0</v>
      </c>
      <c r="AJ59" s="425">
        <f>VLOOKUP(D59,[6]Data!$B$1:$D$87,3,FALSE)</f>
        <v>0.3</v>
      </c>
      <c r="AK59" s="426">
        <f t="shared" si="14"/>
        <v>4.7E-2</v>
      </c>
      <c r="AL59" s="240">
        <f t="shared" si="15"/>
        <v>4.4243999999999994</v>
      </c>
    </row>
    <row r="60" spans="1:38">
      <c r="A60" s="415" t="s">
        <v>575</v>
      </c>
      <c r="B60" s="415" t="s">
        <v>243</v>
      </c>
      <c r="C60" s="415" t="s">
        <v>32</v>
      </c>
      <c r="D60" s="17" t="s">
        <v>90</v>
      </c>
      <c r="E60" s="235">
        <v>291</v>
      </c>
      <c r="F60" s="416">
        <f t="shared" si="0"/>
        <v>0.105</v>
      </c>
      <c r="G60" s="417">
        <f>VLOOKUP(A60,[3]Data!$A$1:$E$87,5,FALSE)</f>
        <v>51</v>
      </c>
      <c r="H60" s="418">
        <f t="shared" si="1"/>
        <v>3.5000000000000003E-2</v>
      </c>
      <c r="I60" s="235">
        <v>42.1</v>
      </c>
      <c r="J60" s="431">
        <f t="shared" si="16"/>
        <v>0.42100000000000004</v>
      </c>
      <c r="K60" s="416">
        <f t="shared" si="2"/>
        <v>0.47</v>
      </c>
      <c r="L60" s="12">
        <v>3.1</v>
      </c>
      <c r="M60" s="12">
        <v>0</v>
      </c>
      <c r="N60" s="12">
        <v>0</v>
      </c>
      <c r="O60" s="236">
        <f t="shared" si="3"/>
        <v>0</v>
      </c>
      <c r="P60" s="237">
        <f t="shared" si="4"/>
        <v>0</v>
      </c>
      <c r="Q60" s="12">
        <v>0</v>
      </c>
      <c r="R60" s="12">
        <v>0</v>
      </c>
      <c r="S60" s="236">
        <f t="shared" si="5"/>
        <v>0</v>
      </c>
      <c r="T60" s="419">
        <f t="shared" si="6"/>
        <v>0</v>
      </c>
      <c r="U60" s="238">
        <f>VLOOKUP(D60,[4]Sheet1!$A$1:$D$88,2,FALSE)</f>
        <v>0</v>
      </c>
      <c r="V60" s="420">
        <f t="shared" si="7"/>
        <v>0</v>
      </c>
      <c r="W60" s="238">
        <f>VLOOKUP(D60,[4]Sheet1!$A$1:$D$88,3,FALSE)</f>
        <v>0</v>
      </c>
      <c r="X60" s="420">
        <f>PERCENTRANK(W$2:W545,W60)</f>
        <v>0</v>
      </c>
      <c r="Y60" s="239">
        <f t="shared" si="8"/>
        <v>0</v>
      </c>
      <c r="Z60" s="239">
        <v>1</v>
      </c>
      <c r="AA60" s="11">
        <v>0</v>
      </c>
      <c r="AB60" s="421">
        <f t="shared" si="9"/>
        <v>0</v>
      </c>
      <c r="AD60" s="422">
        <f t="shared" si="18"/>
        <v>0</v>
      </c>
      <c r="AE60" s="422">
        <f t="shared" si="11"/>
        <v>0.64700000000000002</v>
      </c>
      <c r="AF60" s="423">
        <v>0</v>
      </c>
      <c r="AG60" s="424">
        <f t="shared" si="12"/>
        <v>0</v>
      </c>
      <c r="AH60" s="425">
        <f>VLOOKUP(D60,[6]Data!$B$1:$D$87,2,FALSE)</f>
        <v>0</v>
      </c>
      <c r="AI60" s="426">
        <f t="shared" si="13"/>
        <v>0</v>
      </c>
      <c r="AJ60" s="425">
        <f>VLOOKUP(D60,[6]Data!$B$1:$D$87,3,FALSE)</f>
        <v>3.6</v>
      </c>
      <c r="AK60" s="426">
        <f t="shared" si="14"/>
        <v>0.96399999999999997</v>
      </c>
      <c r="AL60" s="240">
        <f t="shared" si="15"/>
        <v>3.1859999999999999</v>
      </c>
    </row>
    <row r="61" spans="1:38">
      <c r="A61" s="415" t="s">
        <v>607</v>
      </c>
      <c r="B61" s="415" t="str">
        <f>VLOOKUP(D61,[2]Tikina!$A$2:$E$262,5,FALSE)</f>
        <v>Eastern</v>
      </c>
      <c r="C61" s="415" t="str">
        <f>VLOOKUP(D61,[2]Tikina!$A$2:$E$262,4,FALSE)</f>
        <v>Lomaiviti</v>
      </c>
      <c r="D61" s="17" t="s">
        <v>68</v>
      </c>
      <c r="E61" s="235">
        <v>266</v>
      </c>
      <c r="F61" s="416">
        <f t="shared" si="0"/>
        <v>8.2000000000000003E-2</v>
      </c>
      <c r="G61" s="417">
        <f>VLOOKUP(A61,[3]Data!$A$1:$E$87,5,FALSE)</f>
        <v>92</v>
      </c>
      <c r="H61" s="418">
        <f t="shared" si="1"/>
        <v>0.129</v>
      </c>
      <c r="I61" s="235">
        <v>42.1</v>
      </c>
      <c r="J61" s="431">
        <f t="shared" si="16"/>
        <v>0.42100000000000004</v>
      </c>
      <c r="K61" s="416">
        <f t="shared" si="2"/>
        <v>0.47</v>
      </c>
      <c r="L61" s="12">
        <v>1.8</v>
      </c>
      <c r="M61" s="12">
        <v>0</v>
      </c>
      <c r="N61" s="12">
        <v>0</v>
      </c>
      <c r="O61" s="236">
        <f t="shared" si="3"/>
        <v>0</v>
      </c>
      <c r="P61" s="237">
        <f t="shared" si="4"/>
        <v>0</v>
      </c>
      <c r="Q61" s="12">
        <v>0</v>
      </c>
      <c r="R61" s="12">
        <v>0</v>
      </c>
      <c r="S61" s="236">
        <f t="shared" si="5"/>
        <v>0</v>
      </c>
      <c r="T61" s="419">
        <f t="shared" si="6"/>
        <v>0</v>
      </c>
      <c r="U61" s="238">
        <f>VLOOKUP(D61,[4]Sheet1!$A$1:$D$88,2,FALSE)</f>
        <v>16</v>
      </c>
      <c r="V61" s="420">
        <f t="shared" si="7"/>
        <v>0.68200000000000005</v>
      </c>
      <c r="W61" s="238">
        <f>VLOOKUP(D61,[4]Sheet1!$A$1:$D$88,3,FALSE)</f>
        <v>10</v>
      </c>
      <c r="X61" s="420">
        <f>PERCENTRANK(W$2:W546,W61)</f>
        <v>0.48199999999999998</v>
      </c>
      <c r="Y61" s="239">
        <f t="shared" si="8"/>
        <v>0.60199999999999998</v>
      </c>
      <c r="Z61" s="239">
        <v>1</v>
      </c>
      <c r="AA61" s="11">
        <f>VLOOKUP(D61,[5]Sheet3!$A$1:$B$54,2,FALSE)</f>
        <v>1</v>
      </c>
      <c r="AB61" s="421">
        <f t="shared" si="9"/>
        <v>0.4</v>
      </c>
      <c r="AD61" s="422">
        <v>0</v>
      </c>
      <c r="AE61" s="422">
        <f t="shared" si="11"/>
        <v>0.64700000000000002</v>
      </c>
      <c r="AF61" s="423">
        <v>18573100</v>
      </c>
      <c r="AG61" s="424">
        <f t="shared" si="12"/>
        <v>0.57599999999999996</v>
      </c>
      <c r="AH61" s="425">
        <f>VLOOKUP(D61,[6]Data!$B$1:$D$87,2,FALSE)</f>
        <v>0</v>
      </c>
      <c r="AI61" s="426">
        <f t="shared" si="13"/>
        <v>0</v>
      </c>
      <c r="AJ61" s="425">
        <f>VLOOKUP(D61,[6]Data!$B$1:$D$87,3,FALSE)</f>
        <v>1.6</v>
      </c>
      <c r="AK61" s="426">
        <f t="shared" si="14"/>
        <v>0.87</v>
      </c>
      <c r="AL61" s="240">
        <f t="shared" si="15"/>
        <v>4.6469999999999994</v>
      </c>
    </row>
    <row r="62" spans="1:38">
      <c r="A62" s="415" t="s">
        <v>573</v>
      </c>
      <c r="B62" s="415" t="s">
        <v>243</v>
      </c>
      <c r="C62" s="415" t="s">
        <v>32</v>
      </c>
      <c r="D62" s="17" t="s">
        <v>88</v>
      </c>
      <c r="E62" s="235">
        <v>266</v>
      </c>
      <c r="F62" s="416">
        <f t="shared" si="0"/>
        <v>8.2000000000000003E-2</v>
      </c>
      <c r="G62" s="417">
        <f>VLOOKUP(A62,[3]Data!$A$1:$E$87,5,FALSE)</f>
        <v>64</v>
      </c>
      <c r="H62" s="418">
        <f t="shared" si="1"/>
        <v>9.4E-2</v>
      </c>
      <c r="I62" s="235">
        <v>42.1</v>
      </c>
      <c r="J62" s="431">
        <f t="shared" si="16"/>
        <v>0.42100000000000004</v>
      </c>
      <c r="K62" s="416">
        <f t="shared" si="2"/>
        <v>0.47</v>
      </c>
      <c r="L62" s="12">
        <v>9.1</v>
      </c>
      <c r="M62" s="12">
        <v>0</v>
      </c>
      <c r="N62" s="12">
        <v>0</v>
      </c>
      <c r="O62" s="236">
        <f t="shared" si="3"/>
        <v>0</v>
      </c>
      <c r="P62" s="237">
        <f t="shared" si="4"/>
        <v>0</v>
      </c>
      <c r="Q62" s="12">
        <v>0</v>
      </c>
      <c r="R62" s="12">
        <v>0</v>
      </c>
      <c r="S62" s="236">
        <f t="shared" si="5"/>
        <v>0</v>
      </c>
      <c r="T62" s="419">
        <f t="shared" si="6"/>
        <v>0</v>
      </c>
      <c r="U62" s="238">
        <f>VLOOKUP(D62,[4]Sheet1!$A$1:$D$88,2,FALSE)</f>
        <v>0</v>
      </c>
      <c r="V62" s="420">
        <f t="shared" si="7"/>
        <v>0</v>
      </c>
      <c r="W62" s="238">
        <f>VLOOKUP(D62,[4]Sheet1!$A$1:$D$88,3,FALSE)</f>
        <v>0</v>
      </c>
      <c r="X62" s="420">
        <f>PERCENTRANK(W$2:W547,W62)</f>
        <v>0</v>
      </c>
      <c r="Y62" s="239">
        <f t="shared" si="8"/>
        <v>0</v>
      </c>
      <c r="Z62" s="239">
        <v>1</v>
      </c>
      <c r="AA62" s="11">
        <v>0</v>
      </c>
      <c r="AB62" s="421">
        <f t="shared" si="9"/>
        <v>0</v>
      </c>
      <c r="AD62" s="422">
        <v>0</v>
      </c>
      <c r="AE62" s="422">
        <f t="shared" si="11"/>
        <v>0.64700000000000002</v>
      </c>
      <c r="AF62" s="423">
        <v>0</v>
      </c>
      <c r="AG62" s="424">
        <f t="shared" si="12"/>
        <v>0</v>
      </c>
      <c r="AH62" s="425">
        <f>VLOOKUP(D62,[6]Data!$B$1:$D$87,2,FALSE)</f>
        <v>0</v>
      </c>
      <c r="AI62" s="426">
        <f t="shared" si="13"/>
        <v>0</v>
      </c>
      <c r="AJ62" s="425">
        <f>VLOOKUP(D62,[6]Data!$B$1:$D$87,3,FALSE)</f>
        <v>3.9</v>
      </c>
      <c r="AK62" s="426">
        <f t="shared" si="14"/>
        <v>0.97599999999999998</v>
      </c>
      <c r="AL62" s="240">
        <f t="shared" si="15"/>
        <v>3.1749999999999998</v>
      </c>
    </row>
    <row r="63" spans="1:38">
      <c r="A63" s="415" t="s">
        <v>574</v>
      </c>
      <c r="B63" s="415" t="s">
        <v>243</v>
      </c>
      <c r="C63" s="415" t="s">
        <v>32</v>
      </c>
      <c r="D63" s="17" t="s">
        <v>89</v>
      </c>
      <c r="E63" s="235">
        <v>250</v>
      </c>
      <c r="F63" s="416">
        <f t="shared" si="0"/>
        <v>7.0000000000000007E-2</v>
      </c>
      <c r="G63" s="417">
        <f>VLOOKUP(A63,[3]Data!$A$1:$E$87,5,FALSE)</f>
        <v>54</v>
      </c>
      <c r="H63" s="418">
        <f t="shared" si="1"/>
        <v>8.2000000000000003E-2</v>
      </c>
      <c r="I63" s="235">
        <v>42.1</v>
      </c>
      <c r="J63" s="431">
        <f t="shared" si="16"/>
        <v>0.42100000000000004</v>
      </c>
      <c r="K63" s="416">
        <f t="shared" si="2"/>
        <v>0.47</v>
      </c>
      <c r="L63" s="12">
        <v>5.8</v>
      </c>
      <c r="M63" s="12">
        <v>0</v>
      </c>
      <c r="N63" s="12">
        <v>0</v>
      </c>
      <c r="O63" s="236">
        <f t="shared" si="3"/>
        <v>0</v>
      </c>
      <c r="P63" s="237">
        <f t="shared" si="4"/>
        <v>0</v>
      </c>
      <c r="Q63" s="12">
        <v>0</v>
      </c>
      <c r="R63" s="12">
        <v>0</v>
      </c>
      <c r="S63" s="236">
        <f t="shared" si="5"/>
        <v>0</v>
      </c>
      <c r="T63" s="419">
        <f t="shared" si="6"/>
        <v>0</v>
      </c>
      <c r="U63" s="238">
        <f>VLOOKUP(D63,[4]Sheet1!$A$1:$D$88,2,FALSE)</f>
        <v>0</v>
      </c>
      <c r="V63" s="420">
        <f t="shared" si="7"/>
        <v>0</v>
      </c>
      <c r="W63" s="238">
        <f>VLOOKUP(D63,[4]Sheet1!$A$1:$D$88,3,FALSE)</f>
        <v>0</v>
      </c>
      <c r="X63" s="420">
        <f>PERCENTRANK(W$2:W548,W63)</f>
        <v>0</v>
      </c>
      <c r="Y63" s="239">
        <f t="shared" si="8"/>
        <v>0</v>
      </c>
      <c r="Z63" s="239">
        <v>1</v>
      </c>
      <c r="AA63" s="11">
        <v>0</v>
      </c>
      <c r="AB63" s="421">
        <f t="shared" si="9"/>
        <v>0</v>
      </c>
      <c r="AD63" s="422">
        <f>AC63*-1</f>
        <v>0</v>
      </c>
      <c r="AE63" s="422">
        <f t="shared" si="11"/>
        <v>0.64700000000000002</v>
      </c>
      <c r="AF63" s="423">
        <v>0</v>
      </c>
      <c r="AG63" s="424">
        <f t="shared" si="12"/>
        <v>0</v>
      </c>
      <c r="AH63" s="425">
        <f>VLOOKUP(D63,[6]Data!$B$1:$D$87,2,FALSE)</f>
        <v>0</v>
      </c>
      <c r="AI63" s="426">
        <f t="shared" si="13"/>
        <v>0</v>
      </c>
      <c r="AJ63" s="425">
        <f>VLOOKUP(D63,[6]Data!$B$1:$D$87,3,FALSE)</f>
        <v>1.2</v>
      </c>
      <c r="AK63" s="426">
        <f t="shared" si="14"/>
        <v>0.71699999999999997</v>
      </c>
      <c r="AL63" s="240">
        <f t="shared" si="15"/>
        <v>2.9040000000000004</v>
      </c>
    </row>
    <row r="64" spans="1:38">
      <c r="A64" s="415" t="s">
        <v>606</v>
      </c>
      <c r="B64" s="415" t="s">
        <v>243</v>
      </c>
      <c r="C64" s="415" t="s">
        <v>27</v>
      </c>
      <c r="D64" s="17" t="s">
        <v>2040</v>
      </c>
      <c r="E64" s="235">
        <v>238</v>
      </c>
      <c r="F64" s="416">
        <f t="shared" si="0"/>
        <v>5.8000000000000003E-2</v>
      </c>
      <c r="G64" s="417">
        <f>VLOOKUP(A64,[3]Data!$A$1:$E$87,5,FALSE)</f>
        <v>52</v>
      </c>
      <c r="H64" s="418">
        <f t="shared" si="1"/>
        <v>7.0000000000000007E-2</v>
      </c>
      <c r="I64" s="235">
        <v>42.1</v>
      </c>
      <c r="J64" s="431">
        <f t="shared" si="16"/>
        <v>0.42100000000000004</v>
      </c>
      <c r="K64" s="416">
        <f t="shared" si="2"/>
        <v>0.47</v>
      </c>
      <c r="L64" s="12">
        <v>15.6</v>
      </c>
      <c r="M64" s="12">
        <v>0</v>
      </c>
      <c r="N64" s="12">
        <v>0</v>
      </c>
      <c r="O64" s="236">
        <f t="shared" si="3"/>
        <v>0</v>
      </c>
      <c r="P64" s="237">
        <f t="shared" si="4"/>
        <v>0</v>
      </c>
      <c r="Q64" s="12">
        <v>0</v>
      </c>
      <c r="R64" s="12">
        <v>0</v>
      </c>
      <c r="S64" s="236">
        <f t="shared" si="5"/>
        <v>0</v>
      </c>
      <c r="T64" s="419">
        <f t="shared" si="6"/>
        <v>0</v>
      </c>
      <c r="U64" s="238">
        <f>VLOOKUP(D64,[4]Sheet1!$A$1:$D$88,2,FALSE)</f>
        <v>0</v>
      </c>
      <c r="V64" s="420">
        <f t="shared" si="7"/>
        <v>0</v>
      </c>
      <c r="W64" s="238">
        <f>VLOOKUP(D64,[4]Sheet1!$A$1:$D$88,3,FALSE)</f>
        <v>0</v>
      </c>
      <c r="X64" s="420">
        <f>PERCENTRANK(W$2:W549,W64)</f>
        <v>0</v>
      </c>
      <c r="Y64" s="239">
        <f t="shared" si="8"/>
        <v>0</v>
      </c>
      <c r="Z64" s="239">
        <v>3</v>
      </c>
      <c r="AA64" s="11">
        <f>VLOOKUP(D64,[5]Sheet3!$A$1:$B$54,2,FALSE)</f>
        <v>2</v>
      </c>
      <c r="AB64" s="421">
        <f t="shared" si="9"/>
        <v>0.505</v>
      </c>
      <c r="AD64" s="422">
        <f>AC64*-1</f>
        <v>0</v>
      </c>
      <c r="AE64" s="422">
        <f t="shared" si="11"/>
        <v>0.64700000000000002</v>
      </c>
      <c r="AF64" s="423">
        <v>2805365</v>
      </c>
      <c r="AG64" s="424">
        <f t="shared" si="12"/>
        <v>0.25800000000000001</v>
      </c>
      <c r="AH64" s="425">
        <f>VLOOKUP(D64,[6]Data!$B$1:$D$87,2,FALSE)</f>
        <v>0</v>
      </c>
      <c r="AI64" s="426">
        <f t="shared" si="13"/>
        <v>0</v>
      </c>
      <c r="AJ64" s="425">
        <f>VLOOKUP(D64,[6]Data!$B$1:$D$87,3,FALSE)</f>
        <v>0</v>
      </c>
      <c r="AK64" s="426">
        <f t="shared" si="14"/>
        <v>0</v>
      </c>
      <c r="AL64" s="240">
        <f t="shared" si="15"/>
        <v>4.9380000000000006</v>
      </c>
    </row>
    <row r="65" spans="1:38">
      <c r="A65" s="415" t="s">
        <v>576</v>
      </c>
      <c r="B65" s="415" t="s">
        <v>243</v>
      </c>
      <c r="C65" s="415" t="s">
        <v>32</v>
      </c>
      <c r="D65" s="17" t="s">
        <v>91</v>
      </c>
      <c r="E65" s="235">
        <v>230</v>
      </c>
      <c r="F65" s="416">
        <f t="shared" si="0"/>
        <v>4.7E-2</v>
      </c>
      <c r="G65" s="417">
        <f>VLOOKUP(A65,[3]Data!$A$1:$E$87,5,FALSE)</f>
        <v>51</v>
      </c>
      <c r="H65" s="418">
        <f t="shared" si="1"/>
        <v>3.5000000000000003E-2</v>
      </c>
      <c r="I65" s="235">
        <v>42.1</v>
      </c>
      <c r="J65" s="431">
        <f t="shared" si="16"/>
        <v>0.42100000000000004</v>
      </c>
      <c r="K65" s="416">
        <f t="shared" si="2"/>
        <v>0.47</v>
      </c>
      <c r="L65" s="12">
        <v>4.7</v>
      </c>
      <c r="M65" s="12">
        <v>0</v>
      </c>
      <c r="N65" s="12">
        <v>0</v>
      </c>
      <c r="O65" s="236">
        <f t="shared" si="3"/>
        <v>0</v>
      </c>
      <c r="P65" s="237">
        <f t="shared" si="4"/>
        <v>0</v>
      </c>
      <c r="Q65" s="12">
        <v>0</v>
      </c>
      <c r="R65" s="12">
        <v>0</v>
      </c>
      <c r="S65" s="236">
        <f t="shared" si="5"/>
        <v>0</v>
      </c>
      <c r="T65" s="419">
        <f t="shared" si="6"/>
        <v>0</v>
      </c>
      <c r="U65" s="238">
        <f>VLOOKUP(D65,[4]Sheet1!$A$1:$D$88,2,FALSE)</f>
        <v>0</v>
      </c>
      <c r="V65" s="420">
        <f t="shared" si="7"/>
        <v>0</v>
      </c>
      <c r="W65" s="238">
        <f>VLOOKUP(D65,[4]Sheet1!$A$1:$D$88,3,FALSE)</f>
        <v>0</v>
      </c>
      <c r="X65" s="420">
        <f>PERCENTRANK(W$2:W550,W65)</f>
        <v>0</v>
      </c>
      <c r="Y65" s="239">
        <f t="shared" si="8"/>
        <v>0</v>
      </c>
      <c r="Z65" s="239">
        <v>1</v>
      </c>
      <c r="AA65" s="11">
        <v>0</v>
      </c>
      <c r="AB65" s="421">
        <f t="shared" si="9"/>
        <v>0</v>
      </c>
      <c r="AD65" s="422">
        <f>AC65*-1</f>
        <v>0</v>
      </c>
      <c r="AE65" s="422">
        <f t="shared" si="11"/>
        <v>0.64700000000000002</v>
      </c>
      <c r="AF65" s="423">
        <v>0</v>
      </c>
      <c r="AG65" s="424">
        <f t="shared" si="12"/>
        <v>0</v>
      </c>
      <c r="AH65" s="425">
        <f>VLOOKUP(D65,[6]Data!$B$1:$D$87,2,FALSE)</f>
        <v>0</v>
      </c>
      <c r="AI65" s="426">
        <f t="shared" si="13"/>
        <v>0</v>
      </c>
      <c r="AJ65" s="425">
        <f>VLOOKUP(D65,[6]Data!$B$1:$D$87,3,FALSE)</f>
        <v>4.5</v>
      </c>
      <c r="AK65" s="426">
        <f t="shared" si="14"/>
        <v>0.98799999999999999</v>
      </c>
      <c r="AL65" s="240">
        <f t="shared" si="15"/>
        <v>3.1519999999999997</v>
      </c>
    </row>
    <row r="66" spans="1:38">
      <c r="A66" s="415" t="s">
        <v>602</v>
      </c>
      <c r="B66" s="415" t="str">
        <f>VLOOKUP(D66,[2]Tikina!$A$2:$E$262,5,FALSE)</f>
        <v>Eastern</v>
      </c>
      <c r="C66" s="415" t="str">
        <f>VLOOKUP(D66,[2]Tikina!$A$2:$E$262,4,FALSE)</f>
        <v>Lau</v>
      </c>
      <c r="D66" s="17" t="s">
        <v>57</v>
      </c>
      <c r="E66" s="235">
        <v>159</v>
      </c>
      <c r="F66" s="416">
        <f t="shared" ref="F66:F87" si="19">PERCENTRANK(E$2:E$87,E66)</f>
        <v>3.5000000000000003E-2</v>
      </c>
      <c r="G66" s="417">
        <f>VLOOKUP(A66,[3]Data!$A$1:$E$87,5,FALSE)</f>
        <v>51</v>
      </c>
      <c r="H66" s="418">
        <f t="shared" ref="H66:H87" si="20">PERCENTRANK(G$2:G$87,G66)</f>
        <v>3.5000000000000003E-2</v>
      </c>
      <c r="I66" s="235">
        <v>42.1</v>
      </c>
      <c r="J66" s="431">
        <f t="shared" si="16"/>
        <v>0.42100000000000004</v>
      </c>
      <c r="K66" s="416">
        <f t="shared" ref="K66:K87" si="21">PERCENTRANK(I$2:I$87,I66)</f>
        <v>0.47</v>
      </c>
      <c r="L66" s="12">
        <v>0</v>
      </c>
      <c r="M66" s="12">
        <v>0</v>
      </c>
      <c r="N66" s="12">
        <v>0</v>
      </c>
      <c r="O66" s="236">
        <f t="shared" ref="O66:O87" si="22">M66+N66</f>
        <v>0</v>
      </c>
      <c r="P66" s="237">
        <f t="shared" ref="P66:P87" si="23">PERCENTRANK(O$2:O$87,O66)</f>
        <v>0</v>
      </c>
      <c r="Q66" s="12">
        <v>0</v>
      </c>
      <c r="R66" s="12">
        <v>0</v>
      </c>
      <c r="S66" s="236">
        <f t="shared" ref="S66:S87" si="24">Q66+R66</f>
        <v>0</v>
      </c>
      <c r="T66" s="419">
        <f t="shared" ref="T66:T87" si="25">PERCENTRANK(S$2:S$87,S66)</f>
        <v>0</v>
      </c>
      <c r="U66" s="238">
        <f>VLOOKUP(D66,[4]Sheet1!$A$1:$D$88,2,FALSE)</f>
        <v>0</v>
      </c>
      <c r="V66" s="420">
        <f t="shared" ref="V66:V87" si="26">PERCENTRANK(U$2:U$87,U66)</f>
        <v>0</v>
      </c>
      <c r="W66" s="238">
        <f>VLOOKUP(D66,[4]Sheet1!$A$1:$D$88,3,FALSE)</f>
        <v>0</v>
      </c>
      <c r="X66" s="420">
        <f>PERCENTRANK(W$2:W551,W66)</f>
        <v>0</v>
      </c>
      <c r="Y66" s="239">
        <f t="shared" ref="Y66:Y87" si="27">(V66*0.6)+(X66*0.4)</f>
        <v>0</v>
      </c>
      <c r="Z66" s="239">
        <v>1</v>
      </c>
      <c r="AA66" s="11">
        <v>0</v>
      </c>
      <c r="AB66" s="421">
        <f t="shared" ref="AB66:AB87" si="28">PERCENTRANK(AA$2:AA$87,AA66)</f>
        <v>0</v>
      </c>
      <c r="AD66" s="422">
        <f>AC66*-1</f>
        <v>0</v>
      </c>
      <c r="AE66" s="422">
        <f t="shared" ref="AE66:AE87" si="29">PERCENTRANK(AD$2:AD$87,AD66)</f>
        <v>0.64700000000000002</v>
      </c>
      <c r="AF66" s="423">
        <v>2805365</v>
      </c>
      <c r="AG66" s="424">
        <f t="shared" ref="AG66:AG87" si="30">PERCENTRANK(AF$2:AF$87,AF66)</f>
        <v>0.25800000000000001</v>
      </c>
      <c r="AH66" s="425">
        <f>VLOOKUP(D66,[6]Data!$B$1:$D$87,2,FALSE)</f>
        <v>0</v>
      </c>
      <c r="AI66" s="426">
        <f t="shared" ref="AI66:AI87" si="31">PERCENTRANK(AH$2:AH$87,AH66)</f>
        <v>0</v>
      </c>
      <c r="AJ66" s="425">
        <f>VLOOKUP(D66,[6]Data!$B$1:$D$87,3,FALSE)</f>
        <v>0</v>
      </c>
      <c r="AK66" s="426">
        <f t="shared" ref="AK66:AK87" si="32">PERCENTRANK(AJ$2:AJ$87,AJ66)</f>
        <v>0</v>
      </c>
      <c r="AL66" s="240">
        <f t="shared" ref="AL66:AL87" si="33">F66+K66+P66+T66+Y66+Z66+AB66+AE66+AG66+AI66+AK66</f>
        <v>2.41</v>
      </c>
    </row>
    <row r="67" spans="1:38">
      <c r="A67" s="415" t="s">
        <v>577</v>
      </c>
      <c r="B67" s="415" t="s">
        <v>243</v>
      </c>
      <c r="C67" s="415" t="s">
        <v>32</v>
      </c>
      <c r="D67" s="17" t="s">
        <v>2042</v>
      </c>
      <c r="E67" s="235">
        <v>150</v>
      </c>
      <c r="F67" s="416">
        <f t="shared" si="19"/>
        <v>2.3E-2</v>
      </c>
      <c r="G67" s="417">
        <f>VLOOKUP(A67,[3]Data!$A$1:$E$87,5,FALSE)</f>
        <v>23</v>
      </c>
      <c r="H67" s="418">
        <f t="shared" si="20"/>
        <v>1.0999999999999999E-2</v>
      </c>
      <c r="I67" s="235">
        <v>42.1</v>
      </c>
      <c r="J67" s="431">
        <f t="shared" ref="J67:J87" si="34">I67*0.01</f>
        <v>0.42100000000000004</v>
      </c>
      <c r="K67" s="416">
        <f t="shared" si="21"/>
        <v>0.47</v>
      </c>
      <c r="L67" s="12">
        <v>3.6</v>
      </c>
      <c r="M67" s="12">
        <v>0</v>
      </c>
      <c r="N67" s="12">
        <v>0</v>
      </c>
      <c r="O67" s="236">
        <f t="shared" si="22"/>
        <v>0</v>
      </c>
      <c r="P67" s="237">
        <f t="shared" si="23"/>
        <v>0</v>
      </c>
      <c r="Q67" s="12">
        <v>0</v>
      </c>
      <c r="R67" s="12">
        <v>0</v>
      </c>
      <c r="S67" s="236">
        <f t="shared" si="24"/>
        <v>0</v>
      </c>
      <c r="T67" s="419">
        <f t="shared" si="25"/>
        <v>0</v>
      </c>
      <c r="U67" s="238">
        <f>VLOOKUP(D67,[4]Sheet1!$A$1:$D$88,2,FALSE)</f>
        <v>0</v>
      </c>
      <c r="V67" s="420">
        <f t="shared" si="26"/>
        <v>0</v>
      </c>
      <c r="W67" s="238">
        <f>VLOOKUP(D67,[4]Sheet1!$A$1:$D$88,3,FALSE)</f>
        <v>0</v>
      </c>
      <c r="X67" s="420">
        <f>PERCENTRANK(W$2:W552,W67)</f>
        <v>0</v>
      </c>
      <c r="Y67" s="239">
        <f t="shared" si="27"/>
        <v>0</v>
      </c>
      <c r="Z67" s="239">
        <v>1</v>
      </c>
      <c r="AA67" s="11">
        <v>0</v>
      </c>
      <c r="AB67" s="421">
        <f t="shared" si="28"/>
        <v>0</v>
      </c>
      <c r="AD67" s="422">
        <f>AC67*-1</f>
        <v>0</v>
      </c>
      <c r="AE67" s="422">
        <f t="shared" si="29"/>
        <v>0.64700000000000002</v>
      </c>
      <c r="AF67" s="423">
        <v>0</v>
      </c>
      <c r="AG67" s="424">
        <f t="shared" si="30"/>
        <v>0</v>
      </c>
      <c r="AH67" s="425">
        <f>VLOOKUP(D67,[6]Data!$B$1:$D$87,2,FALSE)</f>
        <v>0</v>
      </c>
      <c r="AI67" s="426">
        <f t="shared" si="31"/>
        <v>0</v>
      </c>
      <c r="AJ67" s="425">
        <f>VLOOKUP(D67,[6]Data!$B$1:$D$87,3,FALSE)</f>
        <v>3.4</v>
      </c>
      <c r="AK67" s="426">
        <f t="shared" si="32"/>
        <v>0.95199999999999996</v>
      </c>
      <c r="AL67" s="240">
        <f t="shared" si="33"/>
        <v>3.0919999999999996</v>
      </c>
    </row>
    <row r="68" spans="1:38">
      <c r="A68" s="415" t="s">
        <v>571</v>
      </c>
      <c r="B68" s="415" t="s">
        <v>243</v>
      </c>
      <c r="C68" s="415" t="s">
        <v>32</v>
      </c>
      <c r="D68" s="17" t="s">
        <v>86</v>
      </c>
      <c r="E68" s="235">
        <v>120</v>
      </c>
      <c r="F68" s="416">
        <f t="shared" si="19"/>
        <v>1.0999999999999999E-2</v>
      </c>
      <c r="G68" s="417">
        <f>VLOOKUP(A68,[3]Data!$A$1:$E$87,5,FALSE)</f>
        <v>26</v>
      </c>
      <c r="H68" s="418">
        <f t="shared" si="20"/>
        <v>2.3E-2</v>
      </c>
      <c r="I68" s="235">
        <v>42.1</v>
      </c>
      <c r="J68" s="431">
        <f t="shared" si="34"/>
        <v>0.42100000000000004</v>
      </c>
      <c r="K68" s="416">
        <f t="shared" si="21"/>
        <v>0.47</v>
      </c>
      <c r="L68" s="12">
        <v>0</v>
      </c>
      <c r="M68" s="12">
        <v>0</v>
      </c>
      <c r="N68" s="12">
        <v>0</v>
      </c>
      <c r="O68" s="236">
        <f t="shared" si="22"/>
        <v>0</v>
      </c>
      <c r="P68" s="237">
        <f t="shared" si="23"/>
        <v>0</v>
      </c>
      <c r="Q68" s="12">
        <v>0</v>
      </c>
      <c r="R68" s="12">
        <v>0</v>
      </c>
      <c r="S68" s="236">
        <f t="shared" si="24"/>
        <v>0</v>
      </c>
      <c r="T68" s="419">
        <f t="shared" si="25"/>
        <v>0</v>
      </c>
      <c r="U68" s="238">
        <f>VLOOKUP(D68,[4]Sheet1!$A$1:$D$88,2,FALSE)</f>
        <v>0</v>
      </c>
      <c r="V68" s="420">
        <f t="shared" si="26"/>
        <v>0</v>
      </c>
      <c r="W68" s="238">
        <f>VLOOKUP(D68,[4]Sheet1!$A$1:$D$88,3,FALSE)</f>
        <v>0</v>
      </c>
      <c r="X68" s="420">
        <f>PERCENTRANK(W$2:W553,W68)</f>
        <v>0</v>
      </c>
      <c r="Y68" s="239">
        <f t="shared" si="27"/>
        <v>0</v>
      </c>
      <c r="Z68" s="239">
        <v>1</v>
      </c>
      <c r="AA68" s="11">
        <v>0</v>
      </c>
      <c r="AB68" s="421">
        <f t="shared" si="28"/>
        <v>0</v>
      </c>
      <c r="AD68" s="422">
        <v>0</v>
      </c>
      <c r="AE68" s="422">
        <f t="shared" si="29"/>
        <v>0.64700000000000002</v>
      </c>
      <c r="AF68" s="423">
        <v>0</v>
      </c>
      <c r="AG68" s="424">
        <f t="shared" si="30"/>
        <v>0</v>
      </c>
      <c r="AH68" s="425">
        <f>VLOOKUP(D68,[6]Data!$B$1:$D$87,2,FALSE)</f>
        <v>0</v>
      </c>
      <c r="AI68" s="426">
        <f t="shared" si="31"/>
        <v>0</v>
      </c>
      <c r="AJ68" s="425">
        <f>VLOOKUP(D68,[6]Data!$B$1:$D$87,3,FALSE)</f>
        <v>6.9</v>
      </c>
      <c r="AK68" s="426">
        <f t="shared" si="32"/>
        <v>1</v>
      </c>
      <c r="AL68" s="240">
        <f t="shared" si="33"/>
        <v>3.1280000000000001</v>
      </c>
    </row>
    <row r="69" spans="1:38">
      <c r="A69" s="415" t="s">
        <v>628</v>
      </c>
      <c r="B69" s="415" t="str">
        <f>VLOOKUP(D69,[2]Tikina!$A$2:$E$262,5,FALSE)</f>
        <v>Central</v>
      </c>
      <c r="C69" s="415" t="str">
        <f>VLOOKUP(D69,[2]Tikina!$A$2:$E$262,4,FALSE)</f>
        <v>Naitasiri</v>
      </c>
      <c r="D69" s="241" t="s">
        <v>21</v>
      </c>
      <c r="E69" s="235">
        <v>149658</v>
      </c>
      <c r="F69" s="416">
        <f t="shared" si="19"/>
        <v>1</v>
      </c>
      <c r="G69" s="417">
        <f>VLOOKUP(A69,[3]Data!$A$1:$E$87,5,FALSE)</f>
        <v>28849</v>
      </c>
      <c r="H69" s="418">
        <f t="shared" si="20"/>
        <v>1</v>
      </c>
      <c r="I69" s="235">
        <v>17</v>
      </c>
      <c r="J69" s="431">
        <f t="shared" si="34"/>
        <v>0.17</v>
      </c>
      <c r="K69" s="416">
        <f t="shared" si="21"/>
        <v>0</v>
      </c>
      <c r="L69" s="12">
        <v>0.2</v>
      </c>
      <c r="M69" s="12">
        <v>0.3</v>
      </c>
      <c r="N69" s="12">
        <v>0.1</v>
      </c>
      <c r="O69" s="236">
        <f t="shared" si="22"/>
        <v>0.4</v>
      </c>
      <c r="P69" s="237">
        <f t="shared" si="23"/>
        <v>0.34100000000000003</v>
      </c>
      <c r="Q69" s="12">
        <v>0.4</v>
      </c>
      <c r="R69" s="12">
        <v>1.2</v>
      </c>
      <c r="S69" s="236">
        <f t="shared" si="24"/>
        <v>1.6</v>
      </c>
      <c r="T69" s="419">
        <f t="shared" si="25"/>
        <v>0.38800000000000001</v>
      </c>
      <c r="U69" s="238">
        <f>VLOOKUP(D69,[4]Sheet1!$A$1:$D$88,2,FALSE)</f>
        <v>9</v>
      </c>
      <c r="V69" s="420">
        <f t="shared" si="26"/>
        <v>0.54100000000000004</v>
      </c>
      <c r="W69" s="238">
        <f>VLOOKUP(D69,[4]Sheet1!$A$1:$D$88,3,FALSE)</f>
        <v>14</v>
      </c>
      <c r="X69" s="420">
        <f>PERCENTRANK(W$2:W554,W69)</f>
        <v>0.51700000000000002</v>
      </c>
      <c r="Y69" s="239">
        <f t="shared" si="27"/>
        <v>0.53139999999999998</v>
      </c>
      <c r="Z69" s="239">
        <v>1</v>
      </c>
      <c r="AA69" s="11">
        <f>VLOOKUP(D69,[5]Sheet3!$A$1:$B$54,2,FALSE)</f>
        <v>4</v>
      </c>
      <c r="AB69" s="421">
        <f t="shared" si="28"/>
        <v>0.63500000000000001</v>
      </c>
      <c r="AC69" s="422">
        <v>379635</v>
      </c>
      <c r="AD69" s="422">
        <f t="shared" ref="AD69:AD85" si="35">AC69*-1</f>
        <v>-379635</v>
      </c>
      <c r="AE69" s="422">
        <f t="shared" si="29"/>
        <v>4.7E-2</v>
      </c>
      <c r="AF69" s="423">
        <v>21826277</v>
      </c>
      <c r="AG69" s="424">
        <f t="shared" si="30"/>
        <v>0.64700000000000002</v>
      </c>
      <c r="AH69" s="425">
        <f>VLOOKUP(D69,[6]Data!$B$1:$D$87,2,FALSE)</f>
        <v>4</v>
      </c>
      <c r="AI69" s="426">
        <f t="shared" si="31"/>
        <v>0.94099999999999995</v>
      </c>
      <c r="AJ69" s="425">
        <f>VLOOKUP(D69,[6]Data!$B$1:$D$87,3,FALSE)</f>
        <v>0.8</v>
      </c>
      <c r="AK69" s="426">
        <f t="shared" si="32"/>
        <v>0.23499999999999999</v>
      </c>
      <c r="AL69" s="240">
        <f t="shared" si="33"/>
        <v>5.7654000000000005</v>
      </c>
    </row>
    <row r="70" spans="1:38">
      <c r="A70" s="415" t="s">
        <v>563</v>
      </c>
      <c r="B70" s="415" t="str">
        <f>VLOOKUP(D70,[2]Tikina!$A$2:$E$262,5,FALSE)</f>
        <v>Central</v>
      </c>
      <c r="C70" s="415" t="str">
        <f>VLOOKUP(D70,[2]Tikina!$A$2:$E$262,4,FALSE)</f>
        <v>Rewa</v>
      </c>
      <c r="D70" s="241" t="s">
        <v>45</v>
      </c>
      <c r="E70" s="235">
        <v>92369</v>
      </c>
      <c r="F70" s="416">
        <f t="shared" si="19"/>
        <v>0.97599999999999998</v>
      </c>
      <c r="G70" s="417">
        <f>VLOOKUP(A70,[3]Data!$A$1:$E$87,5,FALSE)</f>
        <v>16874</v>
      </c>
      <c r="H70" s="418">
        <f t="shared" si="20"/>
        <v>0.98799999999999999</v>
      </c>
      <c r="I70" s="235">
        <v>17</v>
      </c>
      <c r="J70" s="431">
        <f t="shared" si="34"/>
        <v>0.17</v>
      </c>
      <c r="K70" s="416">
        <f t="shared" si="21"/>
        <v>0</v>
      </c>
      <c r="L70" s="12">
        <v>0.2</v>
      </c>
      <c r="M70" s="12">
        <v>0.4</v>
      </c>
      <c r="N70" s="12">
        <v>0.1</v>
      </c>
      <c r="O70" s="236">
        <f t="shared" si="22"/>
        <v>0.5</v>
      </c>
      <c r="P70" s="237">
        <f t="shared" si="23"/>
        <v>0.41099999999999998</v>
      </c>
      <c r="Q70" s="12">
        <v>0.7</v>
      </c>
      <c r="R70" s="12">
        <v>0</v>
      </c>
      <c r="S70" s="236">
        <f t="shared" si="24"/>
        <v>0.7</v>
      </c>
      <c r="T70" s="419">
        <f t="shared" si="25"/>
        <v>0.317</v>
      </c>
      <c r="U70" s="238">
        <f>VLOOKUP(D70,[4]Sheet1!$A$1:$D$88,2,FALSE)</f>
        <v>0</v>
      </c>
      <c r="V70" s="420">
        <f t="shared" si="26"/>
        <v>0</v>
      </c>
      <c r="W70" s="238">
        <f>VLOOKUP(D70,[4]Sheet1!$A$1:$D$88,3,FALSE)</f>
        <v>0</v>
      </c>
      <c r="X70" s="420">
        <f>PERCENTRANK(W$2:W555,W70)</f>
        <v>0</v>
      </c>
      <c r="Y70" s="239">
        <f t="shared" si="27"/>
        <v>0</v>
      </c>
      <c r="Z70" s="239">
        <v>1</v>
      </c>
      <c r="AA70" s="11">
        <f>VLOOKUP(D70,[5]Sheet3!$A$1:$B$54,2,FALSE)</f>
        <v>19</v>
      </c>
      <c r="AB70" s="421">
        <f t="shared" si="28"/>
        <v>0.96399999999999997</v>
      </c>
      <c r="AC70" s="422">
        <v>299463</v>
      </c>
      <c r="AD70" s="422">
        <f t="shared" si="35"/>
        <v>-299463</v>
      </c>
      <c r="AE70" s="422">
        <f t="shared" si="29"/>
        <v>8.2000000000000003E-2</v>
      </c>
      <c r="AF70" s="423">
        <v>1191872</v>
      </c>
      <c r="AG70" s="424">
        <f t="shared" si="30"/>
        <v>0.21099999999999999</v>
      </c>
      <c r="AH70" s="425">
        <f>VLOOKUP(D70,[6]Data!$B$1:$D$87,2,FALSE)</f>
        <v>6.2</v>
      </c>
      <c r="AI70" s="426">
        <f t="shared" si="31"/>
        <v>0.96399999999999997</v>
      </c>
      <c r="AJ70" s="425">
        <f>VLOOKUP(D70,[6]Data!$B$1:$D$87,3,FALSE)</f>
        <v>0.6</v>
      </c>
      <c r="AK70" s="426">
        <f t="shared" si="32"/>
        <v>0.14099999999999999</v>
      </c>
      <c r="AL70" s="240">
        <f t="shared" si="33"/>
        <v>5.0659999999999989</v>
      </c>
    </row>
    <row r="71" spans="1:38">
      <c r="A71" s="415" t="s">
        <v>566</v>
      </c>
      <c r="B71" s="415" t="str">
        <f>VLOOKUP(D71,[2]Tikina!$A$2:$E$262,5,FALSE)</f>
        <v>Central</v>
      </c>
      <c r="C71" s="415" t="str">
        <f>VLOOKUP(D71,[2]Tikina!$A$2:$E$262,4,FALSE)</f>
        <v>Tailevu</v>
      </c>
      <c r="D71" s="241" t="s">
        <v>47</v>
      </c>
      <c r="E71" s="235">
        <v>27530</v>
      </c>
      <c r="F71" s="416">
        <f t="shared" si="19"/>
        <v>0.92900000000000005</v>
      </c>
      <c r="G71" s="417">
        <f>VLOOKUP(A71,[3]Data!$A$1:$E$87,5,FALSE)</f>
        <v>5489</v>
      </c>
      <c r="H71" s="418">
        <f t="shared" si="20"/>
        <v>0.92900000000000005</v>
      </c>
      <c r="I71" s="235">
        <v>17</v>
      </c>
      <c r="J71" s="431">
        <f t="shared" si="34"/>
        <v>0.17</v>
      </c>
      <c r="K71" s="416">
        <f t="shared" si="21"/>
        <v>0</v>
      </c>
      <c r="L71" s="12">
        <v>0.8</v>
      </c>
      <c r="M71" s="12">
        <v>0.5</v>
      </c>
      <c r="N71" s="12">
        <v>0.1</v>
      </c>
      <c r="O71" s="236">
        <f t="shared" si="22"/>
        <v>0.6</v>
      </c>
      <c r="P71" s="237">
        <f t="shared" si="23"/>
        <v>0.47</v>
      </c>
      <c r="Q71" s="12">
        <v>3</v>
      </c>
      <c r="R71" s="12">
        <v>0</v>
      </c>
      <c r="S71" s="236">
        <f t="shared" si="24"/>
        <v>3</v>
      </c>
      <c r="T71" s="419">
        <f t="shared" si="25"/>
        <v>0.42299999999999999</v>
      </c>
      <c r="U71" s="238">
        <f>VLOOKUP(D71,[4]Sheet1!$A$1:$D$88,2,FALSE)</f>
        <v>14</v>
      </c>
      <c r="V71" s="420">
        <f t="shared" si="26"/>
        <v>0.63500000000000001</v>
      </c>
      <c r="W71" s="238">
        <f>VLOOKUP(D71,[4]Sheet1!$A$1:$D$88,3,FALSE)</f>
        <v>107</v>
      </c>
      <c r="X71" s="420">
        <f>PERCENTRANK(W$2:W556,W71)</f>
        <v>0.72899999999999998</v>
      </c>
      <c r="Y71" s="239">
        <f t="shared" si="27"/>
        <v>0.67260000000000009</v>
      </c>
      <c r="Z71" s="239">
        <v>1</v>
      </c>
      <c r="AA71" s="11">
        <f>VLOOKUP(D71,[5]Sheet3!$A$1:$B$54,2,FALSE)</f>
        <v>15</v>
      </c>
      <c r="AB71" s="421">
        <f t="shared" si="28"/>
        <v>0.92900000000000005</v>
      </c>
      <c r="AC71" s="422">
        <v>166501</v>
      </c>
      <c r="AD71" s="422">
        <f t="shared" si="35"/>
        <v>-166501</v>
      </c>
      <c r="AE71" s="422">
        <f t="shared" si="29"/>
        <v>0.27</v>
      </c>
      <c r="AF71" s="423">
        <v>16461446</v>
      </c>
      <c r="AG71" s="424">
        <f t="shared" si="30"/>
        <v>0.51700000000000002</v>
      </c>
      <c r="AH71" s="425">
        <f>VLOOKUP(D71,[6]Data!$B$1:$D$87,2,FALSE)</f>
        <v>6.3</v>
      </c>
      <c r="AI71" s="426">
        <f t="shared" si="31"/>
        <v>0.97599999999999998</v>
      </c>
      <c r="AJ71" s="425">
        <f>VLOOKUP(D71,[6]Data!$B$1:$D$87,3,FALSE)</f>
        <v>1</v>
      </c>
      <c r="AK71" s="426">
        <f t="shared" si="32"/>
        <v>0.505</v>
      </c>
      <c r="AL71" s="240">
        <f t="shared" si="33"/>
        <v>6.6916000000000002</v>
      </c>
    </row>
    <row r="72" spans="1:38">
      <c r="A72" s="415" t="s">
        <v>565</v>
      </c>
      <c r="B72" s="415" t="str">
        <f>VLOOKUP(D72,[2]Tikina!$A$2:$E$262,5,FALSE)</f>
        <v>Central</v>
      </c>
      <c r="C72" s="415" t="str">
        <f>VLOOKUP(D72,[2]Tikina!$A$2:$E$262,4,FALSE)</f>
        <v>Serua</v>
      </c>
      <c r="D72" s="17" t="s">
        <v>24</v>
      </c>
      <c r="E72" s="235">
        <v>15132</v>
      </c>
      <c r="F72" s="416">
        <f t="shared" si="19"/>
        <v>0.89400000000000002</v>
      </c>
      <c r="G72" s="417">
        <f>VLOOKUP(A72,[3]Data!$A$1:$E$87,5,FALSE)</f>
        <v>3154</v>
      </c>
      <c r="H72" s="418">
        <f t="shared" si="20"/>
        <v>0.89400000000000002</v>
      </c>
      <c r="I72" s="235">
        <v>36.9</v>
      </c>
      <c r="J72" s="431">
        <f t="shared" si="34"/>
        <v>0.36899999999999999</v>
      </c>
      <c r="K72" s="416">
        <f t="shared" si="21"/>
        <v>0.28199999999999997</v>
      </c>
      <c r="L72" s="12">
        <v>0.8</v>
      </c>
      <c r="M72" s="12">
        <v>0.3</v>
      </c>
      <c r="N72" s="12">
        <v>0.1</v>
      </c>
      <c r="O72" s="236">
        <f t="shared" si="22"/>
        <v>0.4</v>
      </c>
      <c r="P72" s="237">
        <f t="shared" si="23"/>
        <v>0.34100000000000003</v>
      </c>
      <c r="Q72" s="12">
        <v>0.3</v>
      </c>
      <c r="R72" s="12">
        <v>0</v>
      </c>
      <c r="S72" s="236">
        <f t="shared" si="24"/>
        <v>0.3</v>
      </c>
      <c r="T72" s="419">
        <f t="shared" si="25"/>
        <v>0.25800000000000001</v>
      </c>
      <c r="U72" s="238">
        <f>VLOOKUP(D72,[4]Sheet1!$A$1:$D$88,2,FALSE)</f>
        <v>13</v>
      </c>
      <c r="V72" s="420">
        <f t="shared" si="26"/>
        <v>0.6</v>
      </c>
      <c r="W72" s="238">
        <f>VLOOKUP(D72,[4]Sheet1!$A$1:$D$88,3,FALSE)</f>
        <v>31</v>
      </c>
      <c r="X72" s="420">
        <f>PERCENTRANK(W$2:W557,W72)</f>
        <v>0.57599999999999996</v>
      </c>
      <c r="Y72" s="239">
        <f t="shared" si="27"/>
        <v>0.59040000000000004</v>
      </c>
      <c r="Z72" s="239">
        <v>1</v>
      </c>
      <c r="AA72" s="11">
        <f>VLOOKUP(D72,[5]Sheet3!$A$1:$B$54,2,FALSE)</f>
        <v>5</v>
      </c>
      <c r="AB72" s="421">
        <f t="shared" si="28"/>
        <v>0.69399999999999995</v>
      </c>
      <c r="AC72" s="422">
        <v>196730</v>
      </c>
      <c r="AD72" s="422">
        <f t="shared" si="35"/>
        <v>-196730</v>
      </c>
      <c r="AE72" s="422">
        <f t="shared" si="29"/>
        <v>0.2</v>
      </c>
      <c r="AF72" s="423">
        <v>509780</v>
      </c>
      <c r="AG72" s="424">
        <f t="shared" si="30"/>
        <v>0.188</v>
      </c>
      <c r="AH72" s="425">
        <f>VLOOKUP(D72,[6]Data!$B$1:$D$87,2,FALSE)</f>
        <v>3.7</v>
      </c>
      <c r="AI72" s="426">
        <f t="shared" si="31"/>
        <v>0.92900000000000005</v>
      </c>
      <c r="AJ72" s="425">
        <f>VLOOKUP(D72,[6]Data!$B$1:$D$87,3,FALSE)</f>
        <v>0.8</v>
      </c>
      <c r="AK72" s="426">
        <f t="shared" si="32"/>
        <v>0.23499999999999999</v>
      </c>
      <c r="AL72" s="240">
        <f t="shared" si="33"/>
        <v>5.6114000000000006</v>
      </c>
    </row>
    <row r="73" spans="1:38">
      <c r="A73" s="415" t="s">
        <v>569</v>
      </c>
      <c r="B73" s="415" t="str">
        <f>VLOOKUP(D73,[2]Tikina!$A$2:$E$262,5,FALSE)</f>
        <v>Central</v>
      </c>
      <c r="C73" s="415" t="str">
        <f>VLOOKUP(D73,[2]Tikina!$A$2:$E$262,4,FALSE)</f>
        <v>Tailevu</v>
      </c>
      <c r="D73" s="17" t="s">
        <v>49</v>
      </c>
      <c r="E73" s="235">
        <v>9921</v>
      </c>
      <c r="F73" s="416">
        <f t="shared" si="19"/>
        <v>0.81100000000000005</v>
      </c>
      <c r="G73" s="417">
        <f>VLOOKUP(A73,[3]Data!$A$1:$E$87,5,FALSE)</f>
        <v>2457</v>
      </c>
      <c r="H73" s="418">
        <f t="shared" si="20"/>
        <v>0.82299999999999995</v>
      </c>
      <c r="I73" s="235">
        <v>36.9</v>
      </c>
      <c r="J73" s="431">
        <f t="shared" si="34"/>
        <v>0.36899999999999999</v>
      </c>
      <c r="K73" s="416">
        <f t="shared" si="21"/>
        <v>0.28199999999999997</v>
      </c>
      <c r="L73" s="12">
        <v>1.8</v>
      </c>
      <c r="M73" s="12">
        <v>0.7</v>
      </c>
      <c r="N73" s="12">
        <v>0.8</v>
      </c>
      <c r="O73" s="236">
        <f t="shared" si="22"/>
        <v>1.5</v>
      </c>
      <c r="P73" s="237">
        <f t="shared" si="23"/>
        <v>0.69399999999999995</v>
      </c>
      <c r="Q73" s="12">
        <v>15.4</v>
      </c>
      <c r="R73" s="12">
        <v>0</v>
      </c>
      <c r="S73" s="236">
        <f t="shared" si="24"/>
        <v>15.4</v>
      </c>
      <c r="T73" s="419">
        <f t="shared" si="25"/>
        <v>0.72899999999999998</v>
      </c>
      <c r="U73" s="238">
        <f>VLOOKUP(D73,[4]Sheet1!$A$1:$D$88,2,FALSE)</f>
        <v>44</v>
      </c>
      <c r="V73" s="420">
        <f t="shared" si="26"/>
        <v>0.72899999999999998</v>
      </c>
      <c r="W73" s="238">
        <f>VLOOKUP(D73,[4]Sheet1!$A$1:$D$88,3,FALSE)</f>
        <v>94</v>
      </c>
      <c r="X73" s="420">
        <f>PERCENTRANK(W$2:W558,W73)</f>
        <v>0.70499999999999996</v>
      </c>
      <c r="Y73" s="239">
        <f t="shared" si="27"/>
        <v>0.71939999999999993</v>
      </c>
      <c r="Z73" s="239">
        <v>2</v>
      </c>
      <c r="AA73" s="11">
        <f>VLOOKUP(D73,[5]Sheet3!$A$1:$B$54,2,FALSE)</f>
        <v>8</v>
      </c>
      <c r="AB73" s="421">
        <f t="shared" si="28"/>
        <v>0.8</v>
      </c>
      <c r="AC73" s="422">
        <v>268900</v>
      </c>
      <c r="AD73" s="422">
        <f t="shared" si="35"/>
        <v>-268900</v>
      </c>
      <c r="AE73" s="422">
        <f t="shared" si="29"/>
        <v>0.105</v>
      </c>
      <c r="AF73" s="423">
        <v>16461446</v>
      </c>
      <c r="AG73" s="424">
        <f t="shared" si="30"/>
        <v>0.51700000000000002</v>
      </c>
      <c r="AH73" s="425">
        <f>VLOOKUP(D73,[6]Data!$B$1:$D$87,2,FALSE)</f>
        <v>0.8</v>
      </c>
      <c r="AI73" s="426">
        <f t="shared" si="31"/>
        <v>0.52900000000000003</v>
      </c>
      <c r="AJ73" s="425">
        <f>VLOOKUP(D73,[6]Data!$B$1:$D$87,3,FALSE)</f>
        <v>0.9</v>
      </c>
      <c r="AK73" s="426">
        <f t="shared" si="32"/>
        <v>0.376</v>
      </c>
      <c r="AL73" s="240">
        <f t="shared" si="33"/>
        <v>7.5624000000000011</v>
      </c>
    </row>
    <row r="74" spans="1:38">
      <c r="A74" s="415" t="s">
        <v>567</v>
      </c>
      <c r="B74" s="415" t="str">
        <f>VLOOKUP(D74,[2]Tikina!$A$2:$E$262,5,FALSE)</f>
        <v>Central</v>
      </c>
      <c r="C74" s="415" t="str">
        <f>VLOOKUP(D74,[2]Tikina!$A$2:$E$262,4,FALSE)</f>
        <v>Tailevu</v>
      </c>
      <c r="D74" s="17" t="s">
        <v>48</v>
      </c>
      <c r="E74" s="235">
        <v>9554</v>
      </c>
      <c r="F74" s="416">
        <f t="shared" si="19"/>
        <v>0.8</v>
      </c>
      <c r="G74" s="417">
        <f>VLOOKUP(A74,[3]Data!$A$1:$E$87,5,FALSE)</f>
        <v>2111</v>
      </c>
      <c r="H74" s="418">
        <f t="shared" si="20"/>
        <v>0.78800000000000003</v>
      </c>
      <c r="I74" s="235">
        <v>36.9</v>
      </c>
      <c r="J74" s="431">
        <f t="shared" si="34"/>
        <v>0.36899999999999999</v>
      </c>
      <c r="K74" s="416">
        <f t="shared" si="21"/>
        <v>0.28199999999999997</v>
      </c>
      <c r="L74" s="12">
        <v>0.5</v>
      </c>
      <c r="M74" s="12">
        <v>0.7</v>
      </c>
      <c r="N74" s="12">
        <v>0.1</v>
      </c>
      <c r="O74" s="236">
        <f t="shared" si="22"/>
        <v>0.79999999999999993</v>
      </c>
      <c r="P74" s="237">
        <f t="shared" si="23"/>
        <v>0.57599999999999996</v>
      </c>
      <c r="Q74" s="12">
        <v>0.1</v>
      </c>
      <c r="R74" s="12">
        <v>0</v>
      </c>
      <c r="S74" s="236">
        <f t="shared" si="24"/>
        <v>0.1</v>
      </c>
      <c r="T74" s="419">
        <f t="shared" si="25"/>
        <v>0.23499999999999999</v>
      </c>
      <c r="U74" s="238">
        <f>VLOOKUP(D74,[4]Sheet1!$A$1:$D$88,2,FALSE)</f>
        <v>6</v>
      </c>
      <c r="V74" s="420">
        <f t="shared" si="26"/>
        <v>0.51700000000000002</v>
      </c>
      <c r="W74" s="238">
        <f>VLOOKUP(D74,[4]Sheet1!$A$1:$D$88,3,FALSE)</f>
        <v>56</v>
      </c>
      <c r="X74" s="420">
        <f>PERCENTRANK(W$2:W559,W74)</f>
        <v>0.65800000000000003</v>
      </c>
      <c r="Y74" s="239">
        <f t="shared" si="27"/>
        <v>0.57340000000000002</v>
      </c>
      <c r="Z74" s="239">
        <v>2</v>
      </c>
      <c r="AA74" s="11">
        <v>0</v>
      </c>
      <c r="AB74" s="421">
        <f t="shared" si="28"/>
        <v>0</v>
      </c>
      <c r="AC74" s="422">
        <v>76174</v>
      </c>
      <c r="AD74" s="422">
        <f t="shared" si="35"/>
        <v>-76174</v>
      </c>
      <c r="AE74" s="422">
        <f t="shared" si="29"/>
        <v>0.48199999999999998</v>
      </c>
      <c r="AF74" s="423">
        <v>16461446</v>
      </c>
      <c r="AG74" s="424">
        <f t="shared" si="30"/>
        <v>0.51700000000000002</v>
      </c>
      <c r="AH74" s="425">
        <f>VLOOKUP(D74,[6]Data!$B$1:$D$87,2,FALSE)</f>
        <v>0.2</v>
      </c>
      <c r="AI74" s="426">
        <f t="shared" si="31"/>
        <v>0.30499999999999999</v>
      </c>
      <c r="AJ74" s="425">
        <f>VLOOKUP(D74,[6]Data!$B$1:$D$87,3,FALSE)</f>
        <v>1</v>
      </c>
      <c r="AK74" s="426">
        <f t="shared" si="32"/>
        <v>0.505</v>
      </c>
      <c r="AL74" s="240">
        <f t="shared" si="33"/>
        <v>6.2754000000000003</v>
      </c>
    </row>
    <row r="75" spans="1:38">
      <c r="A75" s="415" t="s">
        <v>562</v>
      </c>
      <c r="B75" s="415" t="str">
        <f>VLOOKUP(D75,[2]Tikina!$A$2:$E$262,5,FALSE)</f>
        <v>Central</v>
      </c>
      <c r="C75" s="415" t="str">
        <f>VLOOKUP(D75,[2]Tikina!$A$2:$E$262,4,FALSE)</f>
        <v>Rewa</v>
      </c>
      <c r="D75" s="17" t="s">
        <v>23</v>
      </c>
      <c r="E75" s="235">
        <v>7859</v>
      </c>
      <c r="F75" s="416">
        <f t="shared" si="19"/>
        <v>0.76400000000000001</v>
      </c>
      <c r="G75" s="417">
        <f>VLOOKUP(A75,[3]Data!$A$1:$E$87,5,FALSE)</f>
        <v>1777</v>
      </c>
      <c r="H75" s="418">
        <f t="shared" si="20"/>
        <v>0.76400000000000001</v>
      </c>
      <c r="I75" s="235">
        <v>36.9</v>
      </c>
      <c r="J75" s="431">
        <f t="shared" si="34"/>
        <v>0.36899999999999999</v>
      </c>
      <c r="K75" s="416">
        <f t="shared" si="21"/>
        <v>0.28199999999999997</v>
      </c>
      <c r="L75" s="12">
        <v>2.9</v>
      </c>
      <c r="M75" s="12">
        <v>0.1</v>
      </c>
      <c r="N75" s="12">
        <v>0.2</v>
      </c>
      <c r="O75" s="236">
        <f t="shared" si="22"/>
        <v>0.30000000000000004</v>
      </c>
      <c r="P75" s="237">
        <f t="shared" si="23"/>
        <v>0.317</v>
      </c>
      <c r="Q75" s="12">
        <v>0.3</v>
      </c>
      <c r="R75" s="12">
        <v>0</v>
      </c>
      <c r="S75" s="236">
        <f t="shared" si="24"/>
        <v>0.3</v>
      </c>
      <c r="T75" s="419">
        <f t="shared" si="25"/>
        <v>0.25800000000000001</v>
      </c>
      <c r="U75" s="238">
        <f>VLOOKUP(D75,[4]Sheet1!$A$1:$D$88,2,FALSE)</f>
        <v>32</v>
      </c>
      <c r="V75" s="420">
        <f t="shared" si="26"/>
        <v>0.71699999999999997</v>
      </c>
      <c r="W75" s="238">
        <f>VLOOKUP(D75,[4]Sheet1!$A$1:$D$88,3,FALSE)</f>
        <v>35</v>
      </c>
      <c r="X75" s="420">
        <f>PERCENTRANK(W$2:W560,W75)</f>
        <v>0.58799999999999997</v>
      </c>
      <c r="Y75" s="239">
        <f t="shared" si="27"/>
        <v>0.66539999999999999</v>
      </c>
      <c r="Z75" s="239">
        <v>1</v>
      </c>
      <c r="AA75" s="11">
        <v>0</v>
      </c>
      <c r="AB75" s="421">
        <f t="shared" si="28"/>
        <v>0</v>
      </c>
      <c r="AC75" s="422">
        <v>26091</v>
      </c>
      <c r="AD75" s="422">
        <f t="shared" si="35"/>
        <v>-26091</v>
      </c>
      <c r="AE75" s="422">
        <f t="shared" si="29"/>
        <v>0.56399999999999995</v>
      </c>
      <c r="AF75" s="423">
        <v>1191872</v>
      </c>
      <c r="AG75" s="424">
        <f t="shared" si="30"/>
        <v>0.21099999999999999</v>
      </c>
      <c r="AH75" s="425">
        <f>VLOOKUP(D75,[6]Data!$B$1:$D$87,2,FALSE)</f>
        <v>4.4000000000000004</v>
      </c>
      <c r="AI75" s="426">
        <f t="shared" si="31"/>
        <v>0.95199999999999996</v>
      </c>
      <c r="AJ75" s="425">
        <f>VLOOKUP(D75,[6]Data!$B$1:$D$87,3,FALSE)</f>
        <v>1.2</v>
      </c>
      <c r="AK75" s="426">
        <f t="shared" si="32"/>
        <v>0.71699999999999997</v>
      </c>
      <c r="AL75" s="240">
        <f t="shared" si="33"/>
        <v>5.7303999999999995</v>
      </c>
    </row>
    <row r="76" spans="1:38">
      <c r="A76" s="415" t="s">
        <v>568</v>
      </c>
      <c r="B76" s="415" t="s">
        <v>251</v>
      </c>
      <c r="C76" s="415" t="s">
        <v>25</v>
      </c>
      <c r="D76" s="17" t="s">
        <v>51</v>
      </c>
      <c r="E76" s="235">
        <v>6812</v>
      </c>
      <c r="F76" s="416">
        <f t="shared" si="19"/>
        <v>0.74099999999999999</v>
      </c>
      <c r="G76" s="417">
        <f>VLOOKUP(A76,[3]Data!$A$1:$E$87,5,FALSE)</f>
        <v>1476</v>
      </c>
      <c r="H76" s="418">
        <f t="shared" si="20"/>
        <v>0.71699999999999997</v>
      </c>
      <c r="I76" s="235">
        <v>36.9</v>
      </c>
      <c r="J76" s="431">
        <f t="shared" si="34"/>
        <v>0.36899999999999999</v>
      </c>
      <c r="K76" s="416">
        <f t="shared" si="21"/>
        <v>0.28199999999999997</v>
      </c>
      <c r="L76" s="12">
        <v>2.2999999999999998</v>
      </c>
      <c r="M76" s="12">
        <v>0.5</v>
      </c>
      <c r="N76" s="12">
        <v>0.3</v>
      </c>
      <c r="O76" s="236">
        <f t="shared" si="22"/>
        <v>0.8</v>
      </c>
      <c r="P76" s="237">
        <f t="shared" si="23"/>
        <v>0.58799999999999997</v>
      </c>
      <c r="Q76" s="12">
        <v>3.1</v>
      </c>
      <c r="R76" s="12">
        <v>0</v>
      </c>
      <c r="S76" s="236">
        <f t="shared" si="24"/>
        <v>3.1</v>
      </c>
      <c r="T76" s="419">
        <f t="shared" si="25"/>
        <v>0.435</v>
      </c>
      <c r="U76" s="238">
        <f>VLOOKUP(D76,[4]Sheet1!$A$1:$D$88,2,FALSE)</f>
        <v>323</v>
      </c>
      <c r="V76" s="420">
        <f t="shared" si="26"/>
        <v>0.87</v>
      </c>
      <c r="W76" s="238">
        <f>VLOOKUP(D76,[4]Sheet1!$A$1:$D$88,3,FALSE)</f>
        <v>296</v>
      </c>
      <c r="X76" s="420">
        <f>PERCENTRANK(W$2:W561,W76)</f>
        <v>0.84699999999999998</v>
      </c>
      <c r="Y76" s="239">
        <f t="shared" si="27"/>
        <v>0.86080000000000001</v>
      </c>
      <c r="Z76" s="239">
        <v>1</v>
      </c>
      <c r="AA76" s="11">
        <f>VLOOKUP(D76,[5]Sheet3!$A$1:$B$54,2,FALSE)</f>
        <v>11</v>
      </c>
      <c r="AB76" s="421">
        <f t="shared" si="28"/>
        <v>0.89400000000000002</v>
      </c>
      <c r="AC76" s="422">
        <v>112470</v>
      </c>
      <c r="AD76" s="422">
        <f t="shared" si="35"/>
        <v>-112470</v>
      </c>
      <c r="AE76" s="422">
        <f t="shared" si="29"/>
        <v>0.376</v>
      </c>
      <c r="AF76" s="423">
        <v>16461446</v>
      </c>
      <c r="AG76" s="424">
        <f t="shared" si="30"/>
        <v>0.51700000000000002</v>
      </c>
      <c r="AH76" s="425">
        <f>VLOOKUP(D76,[6]Data!$B$1:$D$87,2,FALSE)</f>
        <v>1.9</v>
      </c>
      <c r="AI76" s="426">
        <f t="shared" si="31"/>
        <v>0.82299999999999995</v>
      </c>
      <c r="AJ76" s="425">
        <f>VLOOKUP(D76,[6]Data!$B$1:$D$87,3,FALSE)</f>
        <v>0.9</v>
      </c>
      <c r="AK76" s="426">
        <f t="shared" si="32"/>
        <v>0.376</v>
      </c>
      <c r="AL76" s="240">
        <f t="shared" si="33"/>
        <v>6.8928000000000003</v>
      </c>
    </row>
    <row r="77" spans="1:38">
      <c r="A77" s="415" t="s">
        <v>626</v>
      </c>
      <c r="B77" s="415" t="str">
        <f>VLOOKUP(D77,[2]Tikina!$A$2:$E$262,5,FALSE)</f>
        <v>Central</v>
      </c>
      <c r="C77" s="415" t="str">
        <f>VLOOKUP(D77,[2]Tikina!$A$2:$E$262,4,FALSE)</f>
        <v>Naitasiri</v>
      </c>
      <c r="D77" s="17" t="s">
        <v>36</v>
      </c>
      <c r="E77" s="235">
        <v>4864</v>
      </c>
      <c r="F77" s="416">
        <f t="shared" si="19"/>
        <v>0.64700000000000002</v>
      </c>
      <c r="G77" s="417">
        <f>VLOOKUP(A77,[3]Data!$A$1:$E$87,5,FALSE)</f>
        <v>1218</v>
      </c>
      <c r="H77" s="418">
        <f t="shared" si="20"/>
        <v>0.61099999999999999</v>
      </c>
      <c r="I77" s="235">
        <v>36.9</v>
      </c>
      <c r="J77" s="431">
        <f t="shared" si="34"/>
        <v>0.36899999999999999</v>
      </c>
      <c r="K77" s="416">
        <f t="shared" si="21"/>
        <v>0.28199999999999997</v>
      </c>
      <c r="L77" s="12">
        <v>5</v>
      </c>
      <c r="M77" s="12">
        <v>1.9</v>
      </c>
      <c r="N77" s="12">
        <v>2.7</v>
      </c>
      <c r="O77" s="236">
        <f t="shared" si="22"/>
        <v>4.5999999999999996</v>
      </c>
      <c r="P77" s="237">
        <f t="shared" si="23"/>
        <v>0.89400000000000002</v>
      </c>
      <c r="Q77" s="12">
        <v>7.5</v>
      </c>
      <c r="R77" s="12">
        <v>10.3</v>
      </c>
      <c r="S77" s="236">
        <f t="shared" si="24"/>
        <v>17.8</v>
      </c>
      <c r="T77" s="419">
        <f t="shared" si="25"/>
        <v>0.752</v>
      </c>
      <c r="U77" s="238">
        <f>VLOOKUP(D77,[4]Sheet1!$A$1:$D$88,2,FALSE)</f>
        <v>143</v>
      </c>
      <c r="V77" s="420">
        <f t="shared" si="26"/>
        <v>0.81100000000000005</v>
      </c>
      <c r="W77" s="238">
        <f>VLOOKUP(D77,[4]Sheet1!$A$1:$D$88,3,FALSE)</f>
        <v>115</v>
      </c>
      <c r="X77" s="420">
        <f>PERCENTRANK(W$2:W562,W77)</f>
        <v>0.752</v>
      </c>
      <c r="Y77" s="239">
        <f t="shared" si="27"/>
        <v>0.7874000000000001</v>
      </c>
      <c r="Z77" s="239">
        <v>2</v>
      </c>
      <c r="AA77" s="11">
        <v>0</v>
      </c>
      <c r="AB77" s="421">
        <f t="shared" si="28"/>
        <v>0</v>
      </c>
      <c r="AC77" s="422">
        <v>119259</v>
      </c>
      <c r="AD77" s="422">
        <f t="shared" si="35"/>
        <v>-119259</v>
      </c>
      <c r="AE77" s="422">
        <f t="shared" si="29"/>
        <v>0.35199999999999998</v>
      </c>
      <c r="AF77" s="423">
        <v>21826277</v>
      </c>
      <c r="AG77" s="424">
        <f t="shared" si="30"/>
        <v>0.64700000000000002</v>
      </c>
      <c r="AH77" s="425">
        <f>VLOOKUP(D77,[6]Data!$B$1:$D$87,2,FALSE)</f>
        <v>1</v>
      </c>
      <c r="AI77" s="426">
        <f t="shared" si="31"/>
        <v>0.58799999999999997</v>
      </c>
      <c r="AJ77" s="425">
        <f>VLOOKUP(D77,[6]Data!$B$1:$D$87,3,FALSE)</f>
        <v>0.9</v>
      </c>
      <c r="AK77" s="426">
        <f t="shared" si="32"/>
        <v>0.376</v>
      </c>
      <c r="AL77" s="240">
        <f t="shared" si="33"/>
        <v>7.325400000000001</v>
      </c>
    </row>
    <row r="78" spans="1:38">
      <c r="A78" s="415" t="s">
        <v>630</v>
      </c>
      <c r="B78" s="415" t="str">
        <f>VLOOKUP(D78,[2]Tikina!$A$2:$E$262,5,FALSE)</f>
        <v>Central</v>
      </c>
      <c r="C78" s="415" t="str">
        <f>VLOOKUP(D78,[2]Tikina!$A$2:$E$262,4,FALSE)</f>
        <v>Naitasiri</v>
      </c>
      <c r="D78" s="17" t="s">
        <v>39</v>
      </c>
      <c r="E78" s="235">
        <v>4081</v>
      </c>
      <c r="F78" s="416">
        <f t="shared" si="19"/>
        <v>0.56399999999999995</v>
      </c>
      <c r="G78" s="417">
        <f>VLOOKUP(A78,[3]Data!$A$1:$E$87,5,FALSE)</f>
        <v>1232</v>
      </c>
      <c r="H78" s="418">
        <f t="shared" si="20"/>
        <v>0.63500000000000001</v>
      </c>
      <c r="I78" s="235">
        <v>36.9</v>
      </c>
      <c r="J78" s="431">
        <f t="shared" si="34"/>
        <v>0.36899999999999999</v>
      </c>
      <c r="K78" s="416">
        <f t="shared" si="21"/>
        <v>0.28199999999999997</v>
      </c>
      <c r="L78" s="12">
        <v>5.2</v>
      </c>
      <c r="M78" s="12">
        <v>3.3</v>
      </c>
      <c r="N78" s="12">
        <v>7.2</v>
      </c>
      <c r="O78" s="236">
        <f t="shared" si="22"/>
        <v>10.5</v>
      </c>
      <c r="P78" s="237">
        <f t="shared" si="23"/>
        <v>1</v>
      </c>
      <c r="Q78" s="12">
        <v>0</v>
      </c>
      <c r="R78" s="12">
        <v>23.4</v>
      </c>
      <c r="S78" s="236">
        <f t="shared" si="24"/>
        <v>23.4</v>
      </c>
      <c r="T78" s="419">
        <f t="shared" si="25"/>
        <v>0.83499999999999996</v>
      </c>
      <c r="U78" s="238">
        <f>VLOOKUP(D78,[4]Sheet1!$A$1:$D$88,2,FALSE)</f>
        <v>121</v>
      </c>
      <c r="V78" s="420">
        <f t="shared" si="26"/>
        <v>0.78800000000000003</v>
      </c>
      <c r="W78" s="238">
        <f>VLOOKUP(D78,[4]Sheet1!$A$1:$D$88,3,FALSE)</f>
        <v>151</v>
      </c>
      <c r="X78" s="420">
        <f>PERCENTRANK(W$2:W563,W78)</f>
        <v>0.8</v>
      </c>
      <c r="Y78" s="239">
        <f t="shared" si="27"/>
        <v>0.79280000000000006</v>
      </c>
      <c r="Z78" s="239">
        <v>1</v>
      </c>
      <c r="AA78" s="11">
        <f>VLOOKUP(D78,[5]Sheet3!$A$1:$B$54,2,FALSE)</f>
        <v>1</v>
      </c>
      <c r="AB78" s="421">
        <f t="shared" si="28"/>
        <v>0.4</v>
      </c>
      <c r="AC78" s="422">
        <v>77982</v>
      </c>
      <c r="AD78" s="422">
        <f t="shared" si="35"/>
        <v>-77982</v>
      </c>
      <c r="AE78" s="422">
        <f t="shared" si="29"/>
        <v>0.47</v>
      </c>
      <c r="AF78" s="423">
        <v>21826277</v>
      </c>
      <c r="AG78" s="424">
        <f t="shared" si="30"/>
        <v>0.64700000000000002</v>
      </c>
      <c r="AH78" s="425">
        <f>VLOOKUP(D78,[6]Data!$B$1:$D$87,2,FALSE)</f>
        <v>0.1</v>
      </c>
      <c r="AI78" s="426">
        <f t="shared" si="31"/>
        <v>0.27</v>
      </c>
      <c r="AJ78" s="425">
        <f>VLOOKUP(D78,[6]Data!$B$1:$D$87,3,FALSE)</f>
        <v>1.2</v>
      </c>
      <c r="AK78" s="426">
        <f t="shared" si="32"/>
        <v>0.71699999999999997</v>
      </c>
      <c r="AL78" s="240">
        <f t="shared" si="33"/>
        <v>6.9778000000000011</v>
      </c>
    </row>
    <row r="79" spans="1:38">
      <c r="A79" s="415" t="s">
        <v>627</v>
      </c>
      <c r="B79" s="415" t="str">
        <f>VLOOKUP(D79,[2]Tikina!$A$2:$E$262,5,FALSE)</f>
        <v>Central</v>
      </c>
      <c r="C79" s="415" t="str">
        <f>VLOOKUP(D79,[2]Tikina!$A$2:$E$262,4,FALSE)</f>
        <v>Naitasiri</v>
      </c>
      <c r="D79" s="17" t="s">
        <v>37</v>
      </c>
      <c r="E79" s="235">
        <v>3972</v>
      </c>
      <c r="F79" s="416">
        <f t="shared" si="19"/>
        <v>0.55200000000000005</v>
      </c>
      <c r="G79" s="417">
        <f>VLOOKUP(A79,[3]Data!$A$1:$E$87,5,FALSE)</f>
        <v>1069</v>
      </c>
      <c r="H79" s="418">
        <f t="shared" si="20"/>
        <v>0.54100000000000004</v>
      </c>
      <c r="I79" s="235">
        <v>36.9</v>
      </c>
      <c r="J79" s="431">
        <f t="shared" si="34"/>
        <v>0.36899999999999999</v>
      </c>
      <c r="K79" s="416">
        <f t="shared" si="21"/>
        <v>0.28199999999999997</v>
      </c>
      <c r="L79" s="12">
        <v>9.4</v>
      </c>
      <c r="M79" s="12">
        <v>1.3</v>
      </c>
      <c r="N79" s="12">
        <v>0.6</v>
      </c>
      <c r="O79" s="236">
        <f t="shared" si="22"/>
        <v>1.9</v>
      </c>
      <c r="P79" s="237">
        <f t="shared" si="23"/>
        <v>0.74099999999999999</v>
      </c>
      <c r="Q79" s="12">
        <v>0.1</v>
      </c>
      <c r="R79" s="12">
        <v>1.4</v>
      </c>
      <c r="S79" s="236">
        <f t="shared" si="24"/>
        <v>1.5</v>
      </c>
      <c r="T79" s="419">
        <f t="shared" si="25"/>
        <v>0.36399999999999999</v>
      </c>
      <c r="U79" s="238">
        <f>VLOOKUP(D79,[4]Sheet1!$A$1:$D$88,2,FALSE)</f>
        <v>200</v>
      </c>
      <c r="V79" s="420">
        <f t="shared" si="26"/>
        <v>0.85799999999999998</v>
      </c>
      <c r="W79" s="238">
        <f>VLOOKUP(D79,[4]Sheet1!$A$1:$D$88,3,FALSE)</f>
        <v>338</v>
      </c>
      <c r="X79" s="420">
        <f>PERCENTRANK(W$2:W564,W79)</f>
        <v>0.88200000000000001</v>
      </c>
      <c r="Y79" s="239">
        <f t="shared" si="27"/>
        <v>0.86759999999999993</v>
      </c>
      <c r="Z79" s="239">
        <v>2</v>
      </c>
      <c r="AA79" s="11">
        <f>VLOOKUP(D79,[5]Sheet3!$A$1:$B$54,2,FALSE)</f>
        <v>3</v>
      </c>
      <c r="AB79" s="421">
        <f t="shared" si="28"/>
        <v>0.56399999999999995</v>
      </c>
      <c r="AC79" s="422">
        <v>91714</v>
      </c>
      <c r="AD79" s="422">
        <f t="shared" si="35"/>
        <v>-91714</v>
      </c>
      <c r="AE79" s="422">
        <f t="shared" si="29"/>
        <v>0.42299999999999999</v>
      </c>
      <c r="AF79" s="423">
        <v>21826277</v>
      </c>
      <c r="AG79" s="424">
        <f t="shared" si="30"/>
        <v>0.64700000000000002</v>
      </c>
      <c r="AH79" s="425">
        <f>VLOOKUP(D79,[6]Data!$B$1:$D$87,2,FALSE)</f>
        <v>0.7</v>
      </c>
      <c r="AI79" s="426">
        <f t="shared" si="31"/>
        <v>0.45800000000000002</v>
      </c>
      <c r="AJ79" s="425">
        <f>VLOOKUP(D79,[6]Data!$B$1:$D$87,3,FALSE)</f>
        <v>0.9</v>
      </c>
      <c r="AK79" s="426">
        <f t="shared" si="32"/>
        <v>0.376</v>
      </c>
      <c r="AL79" s="240">
        <f t="shared" si="33"/>
        <v>7.2746000000000004</v>
      </c>
    </row>
    <row r="80" spans="1:38">
      <c r="A80" s="415" t="s">
        <v>629</v>
      </c>
      <c r="B80" s="415" t="str">
        <f>VLOOKUP(D80,[2]Tikina!$A$2:$E$262,5,FALSE)</f>
        <v>Central</v>
      </c>
      <c r="C80" s="415" t="str">
        <f>VLOOKUP(D80,[2]Tikina!$A$2:$E$262,4,FALSE)</f>
        <v>Naitasiri</v>
      </c>
      <c r="D80" s="17" t="s">
        <v>38</v>
      </c>
      <c r="E80" s="235">
        <v>3894</v>
      </c>
      <c r="F80" s="416">
        <f t="shared" si="19"/>
        <v>0.52900000000000003</v>
      </c>
      <c r="G80" s="417">
        <f>VLOOKUP(A80,[3]Data!$A$1:$E$87,5,FALSE)</f>
        <v>1101</v>
      </c>
      <c r="H80" s="418">
        <f t="shared" si="20"/>
        <v>0.56399999999999995</v>
      </c>
      <c r="I80" s="235">
        <v>36.9</v>
      </c>
      <c r="J80" s="431">
        <f t="shared" si="34"/>
        <v>0.36899999999999999</v>
      </c>
      <c r="K80" s="416">
        <f t="shared" si="21"/>
        <v>0.28199999999999997</v>
      </c>
      <c r="L80" s="12">
        <v>11.3</v>
      </c>
      <c r="M80" s="12">
        <v>0.1</v>
      </c>
      <c r="N80" s="12">
        <v>2.7</v>
      </c>
      <c r="O80" s="236">
        <f t="shared" si="22"/>
        <v>2.8000000000000003</v>
      </c>
      <c r="P80" s="237">
        <f t="shared" si="23"/>
        <v>0.8</v>
      </c>
      <c r="Q80" s="12">
        <v>0.5</v>
      </c>
      <c r="R80" s="12">
        <v>26.9</v>
      </c>
      <c r="S80" s="236">
        <f t="shared" si="24"/>
        <v>27.4</v>
      </c>
      <c r="T80" s="419">
        <f t="shared" si="25"/>
        <v>0.88200000000000001</v>
      </c>
      <c r="U80" s="238">
        <f>VLOOKUP(D80,[4]Sheet1!$A$1:$D$88,2,FALSE)</f>
        <v>69</v>
      </c>
      <c r="V80" s="420">
        <f t="shared" si="26"/>
        <v>0.752</v>
      </c>
      <c r="W80" s="238">
        <f>VLOOKUP(D80,[4]Sheet1!$A$1:$D$88,3,FALSE)</f>
        <v>111</v>
      </c>
      <c r="X80" s="420">
        <f>PERCENTRANK(W$2:W565,W80)</f>
        <v>0.74099999999999999</v>
      </c>
      <c r="Y80" s="239">
        <f t="shared" si="27"/>
        <v>0.74760000000000004</v>
      </c>
      <c r="Z80" s="239">
        <v>1</v>
      </c>
      <c r="AA80" s="11">
        <f>VLOOKUP(D80,[5]Sheet3!$A$1:$B$54,2,FALSE)</f>
        <v>6</v>
      </c>
      <c r="AB80" s="421">
        <f t="shared" si="28"/>
        <v>0.752</v>
      </c>
      <c r="AC80" s="422">
        <v>92054</v>
      </c>
      <c r="AD80" s="422">
        <f t="shared" si="35"/>
        <v>-92054</v>
      </c>
      <c r="AE80" s="422">
        <f t="shared" si="29"/>
        <v>0.41099999999999998</v>
      </c>
      <c r="AF80" s="423">
        <v>21826277</v>
      </c>
      <c r="AG80" s="424">
        <f t="shared" si="30"/>
        <v>0.64700000000000002</v>
      </c>
      <c r="AH80" s="425">
        <f>VLOOKUP(D80,[6]Data!$B$1:$D$87,2,FALSE)</f>
        <v>1</v>
      </c>
      <c r="AI80" s="426">
        <f t="shared" si="31"/>
        <v>0.58799999999999997</v>
      </c>
      <c r="AJ80" s="425">
        <f>VLOOKUP(D80,[6]Data!$B$1:$D$87,3,FALSE)</f>
        <v>1</v>
      </c>
      <c r="AK80" s="426">
        <f t="shared" si="32"/>
        <v>0.505</v>
      </c>
      <c r="AL80" s="240">
        <f t="shared" si="33"/>
        <v>7.1435999999999993</v>
      </c>
    </row>
    <row r="81" spans="1:38">
      <c r="A81" s="415" t="s">
        <v>570</v>
      </c>
      <c r="B81" s="415" t="str">
        <f>VLOOKUP(D81,[2]Tikina!$A$2:$E$262,5,FALSE)</f>
        <v>Central</v>
      </c>
      <c r="C81" s="415" t="str">
        <f>VLOOKUP(D81,[2]Tikina!$A$2:$E$262,4,FALSE)</f>
        <v>Tailevu</v>
      </c>
      <c r="D81" s="17" t="s">
        <v>50</v>
      </c>
      <c r="E81" s="235">
        <v>3853</v>
      </c>
      <c r="F81" s="416">
        <f t="shared" si="19"/>
        <v>0.51700000000000002</v>
      </c>
      <c r="G81" s="417">
        <f>VLOOKUP(A81,[3]Data!$A$1:$E$87,5,FALSE)</f>
        <v>1126</v>
      </c>
      <c r="H81" s="418">
        <f t="shared" si="20"/>
        <v>0.57599999999999996</v>
      </c>
      <c r="I81" s="235">
        <v>36.9</v>
      </c>
      <c r="J81" s="431">
        <f t="shared" si="34"/>
        <v>0.36899999999999999</v>
      </c>
      <c r="K81" s="416">
        <f t="shared" si="21"/>
        <v>0.28199999999999997</v>
      </c>
      <c r="L81" s="12">
        <v>10.199999999999999</v>
      </c>
      <c r="M81" s="12">
        <v>0.6</v>
      </c>
      <c r="N81" s="12">
        <v>5.7</v>
      </c>
      <c r="O81" s="236">
        <f t="shared" si="22"/>
        <v>6.3</v>
      </c>
      <c r="P81" s="237">
        <f t="shared" si="23"/>
        <v>0.95199999999999996</v>
      </c>
      <c r="Q81" s="12">
        <v>0.1</v>
      </c>
      <c r="R81" s="12">
        <v>0</v>
      </c>
      <c r="S81" s="236">
        <f t="shared" si="24"/>
        <v>0.1</v>
      </c>
      <c r="T81" s="419">
        <f t="shared" si="25"/>
        <v>0.23499999999999999</v>
      </c>
      <c r="U81" s="238">
        <f>VLOOKUP(D81,[4]Sheet1!$A$1:$D$88,2,FALSE)</f>
        <v>8</v>
      </c>
      <c r="V81" s="420">
        <f t="shared" si="26"/>
        <v>0.52900000000000003</v>
      </c>
      <c r="W81" s="238">
        <f>VLOOKUP(D81,[4]Sheet1!$A$1:$D$88,3,FALSE)</f>
        <v>20</v>
      </c>
      <c r="X81" s="420">
        <f>PERCENTRANK(W$2:W566,W81)</f>
        <v>0.54100000000000004</v>
      </c>
      <c r="Y81" s="239">
        <f t="shared" si="27"/>
        <v>0.53380000000000005</v>
      </c>
      <c r="Z81" s="239">
        <v>2</v>
      </c>
      <c r="AA81" s="11">
        <f>VLOOKUP(D81,[5]Sheet3!$A$1:$B$54,2,FALSE)</f>
        <v>9</v>
      </c>
      <c r="AB81" s="421">
        <f t="shared" si="28"/>
        <v>0.82299999999999995</v>
      </c>
      <c r="AC81" s="422">
        <v>155539</v>
      </c>
      <c r="AD81" s="422">
        <f t="shared" si="35"/>
        <v>-155539</v>
      </c>
      <c r="AE81" s="422">
        <f t="shared" si="29"/>
        <v>0.29399999999999998</v>
      </c>
      <c r="AF81" s="423">
        <v>16461446</v>
      </c>
      <c r="AG81" s="424">
        <f t="shared" si="30"/>
        <v>0.51700000000000002</v>
      </c>
      <c r="AH81" s="425">
        <f>VLOOKUP(D81,[6]Data!$B$1:$D$87,2,FALSE)</f>
        <v>0.7</v>
      </c>
      <c r="AI81" s="426">
        <f t="shared" si="31"/>
        <v>0.45800000000000002</v>
      </c>
      <c r="AJ81" s="425">
        <f>VLOOKUP(D81,[6]Data!$B$1:$D$87,3,FALSE)</f>
        <v>0.8</v>
      </c>
      <c r="AK81" s="426">
        <f t="shared" si="32"/>
        <v>0.23499999999999999</v>
      </c>
      <c r="AL81" s="240">
        <f t="shared" si="33"/>
        <v>6.8468000000000009</v>
      </c>
    </row>
    <row r="82" spans="1:38">
      <c r="A82" s="415" t="s">
        <v>564</v>
      </c>
      <c r="B82" s="415" t="str">
        <f>VLOOKUP(D82,[2]Tikina!$A$2:$E$262,5,FALSE)</f>
        <v>Central</v>
      </c>
      <c r="C82" s="415" t="str">
        <f>VLOOKUP(D82,[2]Tikina!$A$2:$E$262,4,FALSE)</f>
        <v>Serua</v>
      </c>
      <c r="D82" s="17" t="s">
        <v>46</v>
      </c>
      <c r="E82" s="235">
        <v>3765</v>
      </c>
      <c r="F82" s="416">
        <f t="shared" si="19"/>
        <v>0.505</v>
      </c>
      <c r="G82" s="417">
        <f>VLOOKUP(A82,[3]Data!$A$1:$E$87,5,FALSE)</f>
        <v>930</v>
      </c>
      <c r="H82" s="418">
        <f t="shared" si="20"/>
        <v>0.49399999999999999</v>
      </c>
      <c r="I82" s="235">
        <v>36.9</v>
      </c>
      <c r="J82" s="431">
        <f t="shared" si="34"/>
        <v>0.36899999999999999</v>
      </c>
      <c r="K82" s="416">
        <f t="shared" si="21"/>
        <v>0.28199999999999997</v>
      </c>
      <c r="L82" s="12">
        <v>3.6</v>
      </c>
      <c r="M82" s="12">
        <v>0.3</v>
      </c>
      <c r="N82" s="12">
        <v>0.1</v>
      </c>
      <c r="O82" s="236">
        <f t="shared" si="22"/>
        <v>0.4</v>
      </c>
      <c r="P82" s="237">
        <f t="shared" si="23"/>
        <v>0.34100000000000003</v>
      </c>
      <c r="Q82" s="12">
        <v>3.5</v>
      </c>
      <c r="R82" s="12">
        <v>0</v>
      </c>
      <c r="S82" s="236">
        <f t="shared" si="24"/>
        <v>3.5</v>
      </c>
      <c r="T82" s="419">
        <f t="shared" si="25"/>
        <v>0.45800000000000002</v>
      </c>
      <c r="U82" s="238">
        <f>VLOOKUP(D82,[4]Sheet1!$A$1:$D$88,2,FALSE)</f>
        <v>0</v>
      </c>
      <c r="V82" s="420">
        <f t="shared" si="26"/>
        <v>0</v>
      </c>
      <c r="W82" s="238">
        <f>VLOOKUP(D82,[4]Sheet1!$A$1:$D$88,3,FALSE)</f>
        <v>0</v>
      </c>
      <c r="X82" s="420">
        <f>PERCENTRANK(W$2:W567,W82)</f>
        <v>0</v>
      </c>
      <c r="Y82" s="239">
        <f t="shared" si="27"/>
        <v>0</v>
      </c>
      <c r="Z82" s="239">
        <v>1</v>
      </c>
      <c r="AA82" s="11">
        <f>VLOOKUP(D82,[5]Sheet3!$A$1:$B$54,2,FALSE)</f>
        <v>1</v>
      </c>
      <c r="AB82" s="421">
        <f t="shared" si="28"/>
        <v>0.4</v>
      </c>
      <c r="AC82" s="422">
        <v>115809</v>
      </c>
      <c r="AD82" s="422">
        <f t="shared" si="35"/>
        <v>-115809</v>
      </c>
      <c r="AE82" s="422">
        <f t="shared" si="29"/>
        <v>0.36399999999999999</v>
      </c>
      <c r="AF82" s="423">
        <v>509780</v>
      </c>
      <c r="AG82" s="424">
        <f t="shared" si="30"/>
        <v>0.188</v>
      </c>
      <c r="AH82" s="425">
        <f>VLOOKUP(D82,[6]Data!$B$1:$D$87,2,FALSE)</f>
        <v>1.6</v>
      </c>
      <c r="AI82" s="426">
        <f t="shared" si="31"/>
        <v>0.77600000000000002</v>
      </c>
      <c r="AJ82" s="425">
        <f>VLOOKUP(D82,[6]Data!$B$1:$D$87,3,FALSE)</f>
        <v>0.6</v>
      </c>
      <c r="AK82" s="426">
        <f t="shared" si="32"/>
        <v>0.14099999999999999</v>
      </c>
      <c r="AL82" s="240">
        <f t="shared" si="33"/>
        <v>4.4550000000000001</v>
      </c>
    </row>
    <row r="83" spans="1:38">
      <c r="A83" s="415" t="s">
        <v>546</v>
      </c>
      <c r="B83" s="415" t="str">
        <f>VLOOKUP(D83,[2]Tikina!$A$2:$E$262,5,FALSE)</f>
        <v>Central</v>
      </c>
      <c r="C83" s="415" t="str">
        <f>VLOOKUP(D83,[2]Tikina!$A$2:$E$262,4,FALSE)</f>
        <v>Namosi</v>
      </c>
      <c r="D83" s="17" t="s">
        <v>40</v>
      </c>
      <c r="E83" s="235">
        <v>3735</v>
      </c>
      <c r="F83" s="416">
        <f t="shared" si="19"/>
        <v>0.49399999999999999</v>
      </c>
      <c r="G83" s="417">
        <f>VLOOKUP(A83,[3]Data!$A$1:$E$87,5,FALSE)</f>
        <v>911</v>
      </c>
      <c r="H83" s="418">
        <f t="shared" si="20"/>
        <v>0.48199999999999998</v>
      </c>
      <c r="I83" s="235">
        <v>36.9</v>
      </c>
      <c r="J83" s="431">
        <f t="shared" si="34"/>
        <v>0.36899999999999999</v>
      </c>
      <c r="K83" s="416">
        <f t="shared" si="21"/>
        <v>0.28199999999999997</v>
      </c>
      <c r="L83" s="12">
        <v>2.2000000000000002</v>
      </c>
      <c r="M83" s="12">
        <v>1.3</v>
      </c>
      <c r="N83" s="12">
        <v>2.1</v>
      </c>
      <c r="O83" s="236">
        <f t="shared" si="22"/>
        <v>3.4000000000000004</v>
      </c>
      <c r="P83" s="237">
        <f t="shared" si="23"/>
        <v>0.84699999999999998</v>
      </c>
      <c r="Q83" s="12">
        <v>1.6</v>
      </c>
      <c r="R83" s="12">
        <v>0</v>
      </c>
      <c r="S83" s="236">
        <f t="shared" si="24"/>
        <v>1.6</v>
      </c>
      <c r="T83" s="419">
        <f t="shared" si="25"/>
        <v>0.38800000000000001</v>
      </c>
      <c r="U83" s="238">
        <f>VLOOKUP(D83,[4]Sheet1!$A$1:$D$88,2,FALSE)</f>
        <v>3</v>
      </c>
      <c r="V83" s="420">
        <f t="shared" si="26"/>
        <v>0.45800000000000002</v>
      </c>
      <c r="W83" s="238">
        <f>VLOOKUP(D83,[4]Sheet1!$A$1:$D$88,3,FALSE)</f>
        <v>12</v>
      </c>
      <c r="X83" s="420">
        <f>PERCENTRANK(W$2:W568,W83)</f>
        <v>0.49399999999999999</v>
      </c>
      <c r="Y83" s="239">
        <f t="shared" si="27"/>
        <v>0.47239999999999999</v>
      </c>
      <c r="Z83" s="239">
        <v>1</v>
      </c>
      <c r="AA83" s="11">
        <f>VLOOKUP(D83,[5]Sheet3!$A$1:$B$54,2,FALSE)</f>
        <v>2</v>
      </c>
      <c r="AB83" s="421">
        <f t="shared" si="28"/>
        <v>0.505</v>
      </c>
      <c r="AC83" s="422">
        <v>70359</v>
      </c>
      <c r="AD83" s="422">
        <f t="shared" si="35"/>
        <v>-70359</v>
      </c>
      <c r="AE83" s="422">
        <f t="shared" si="29"/>
        <v>0.49399999999999999</v>
      </c>
      <c r="AF83" s="423">
        <v>21826277</v>
      </c>
      <c r="AG83" s="424">
        <f t="shared" si="30"/>
        <v>0.64700000000000002</v>
      </c>
      <c r="AH83" s="425">
        <f>VLOOKUP(D83,[6]Data!$B$1:$D$87,2,FALSE)</f>
        <v>11.6</v>
      </c>
      <c r="AI83" s="426">
        <f t="shared" si="31"/>
        <v>1</v>
      </c>
      <c r="AJ83" s="425">
        <f>VLOOKUP(D83,[6]Data!$B$1:$D$87,3,FALSE)</f>
        <v>0.8</v>
      </c>
      <c r="AK83" s="426">
        <f t="shared" si="32"/>
        <v>0.23499999999999999</v>
      </c>
      <c r="AL83" s="240">
        <f t="shared" si="33"/>
        <v>6.3644000000000007</v>
      </c>
    </row>
    <row r="84" spans="1:38">
      <c r="A84" s="415" t="s">
        <v>561</v>
      </c>
      <c r="B84" s="415" t="str">
        <f>VLOOKUP(D84,[2]Tikina!$A$2:$E$262,5,FALSE)</f>
        <v>Central</v>
      </c>
      <c r="C84" s="415" t="str">
        <f>VLOOKUP(D84,[2]Tikina!$A$2:$E$262,4,FALSE)</f>
        <v>Rewa</v>
      </c>
      <c r="D84" s="17" t="s">
        <v>44</v>
      </c>
      <c r="E84" s="235">
        <v>3187</v>
      </c>
      <c r="F84" s="416">
        <f t="shared" si="19"/>
        <v>0.45800000000000002</v>
      </c>
      <c r="G84" s="417">
        <f>VLOOKUP(A84,[3]Data!$A$1:$E$87,5,FALSE)</f>
        <v>763</v>
      </c>
      <c r="H84" s="418">
        <f t="shared" si="20"/>
        <v>0.45800000000000002</v>
      </c>
      <c r="I84" s="235">
        <v>36.9</v>
      </c>
      <c r="J84" s="431">
        <f t="shared" si="34"/>
        <v>0.36899999999999999</v>
      </c>
      <c r="K84" s="416">
        <f t="shared" si="21"/>
        <v>0.28199999999999997</v>
      </c>
      <c r="L84" s="12">
        <v>1.2</v>
      </c>
      <c r="M84" s="12">
        <v>0</v>
      </c>
      <c r="N84" s="12">
        <v>0.2</v>
      </c>
      <c r="O84" s="236">
        <f t="shared" si="22"/>
        <v>0.2</v>
      </c>
      <c r="P84" s="237">
        <f t="shared" si="23"/>
        <v>0.27</v>
      </c>
      <c r="Q84" s="12">
        <v>0</v>
      </c>
      <c r="R84" s="12">
        <v>0</v>
      </c>
      <c r="S84" s="236">
        <f t="shared" si="24"/>
        <v>0</v>
      </c>
      <c r="T84" s="419">
        <f t="shared" si="25"/>
        <v>0</v>
      </c>
      <c r="U84" s="238">
        <f>VLOOKUP(D84,[4]Sheet1!$A$1:$D$88,2,FALSE)</f>
        <v>0</v>
      </c>
      <c r="V84" s="420">
        <f t="shared" si="26"/>
        <v>0</v>
      </c>
      <c r="W84" s="238">
        <f>VLOOKUP(D84,[4]Sheet1!$A$1:$D$88,3,FALSE)</f>
        <v>0</v>
      </c>
      <c r="X84" s="420">
        <f>PERCENTRANK(W$2:W569,W84)</f>
        <v>0</v>
      </c>
      <c r="Y84" s="239">
        <f t="shared" si="27"/>
        <v>0</v>
      </c>
      <c r="Z84" s="239">
        <v>1</v>
      </c>
      <c r="AA84" s="11">
        <v>0</v>
      </c>
      <c r="AB84" s="421">
        <f t="shared" si="28"/>
        <v>0</v>
      </c>
      <c r="AC84" s="422">
        <v>18428</v>
      </c>
      <c r="AD84" s="422">
        <f t="shared" si="35"/>
        <v>-18428</v>
      </c>
      <c r="AE84" s="422">
        <f t="shared" si="29"/>
        <v>0.58799999999999997</v>
      </c>
      <c r="AF84" s="423">
        <v>1191872</v>
      </c>
      <c r="AG84" s="424">
        <f t="shared" si="30"/>
        <v>0.21099999999999999</v>
      </c>
      <c r="AH84" s="425">
        <f>VLOOKUP(D84,[6]Data!$B$1:$D$87,2,FALSE)</f>
        <v>0.7</v>
      </c>
      <c r="AI84" s="426">
        <f t="shared" si="31"/>
        <v>0.45800000000000002</v>
      </c>
      <c r="AJ84" s="425">
        <f>VLOOKUP(D84,[6]Data!$B$1:$D$87,3,FALSE)</f>
        <v>1</v>
      </c>
      <c r="AK84" s="426">
        <f t="shared" si="32"/>
        <v>0.505</v>
      </c>
      <c r="AL84" s="240">
        <f t="shared" si="33"/>
        <v>3.7719999999999998</v>
      </c>
    </row>
    <row r="85" spans="1:38">
      <c r="A85" s="415" t="s">
        <v>547</v>
      </c>
      <c r="B85" s="415" t="str">
        <f>VLOOKUP(D85,[2]Tikina!$A$2:$E$262,5,FALSE)</f>
        <v>Central</v>
      </c>
      <c r="C85" s="415" t="str">
        <f>VLOOKUP(D85,[2]Tikina!$A$2:$E$262,4,FALSE)</f>
        <v>Namosi</v>
      </c>
      <c r="D85" s="17" t="s">
        <v>41</v>
      </c>
      <c r="E85" s="235">
        <v>2410</v>
      </c>
      <c r="F85" s="416">
        <f t="shared" si="19"/>
        <v>0.376</v>
      </c>
      <c r="G85" s="417">
        <f>VLOOKUP(A85,[3]Data!$A$1:$E$87,5,FALSE)</f>
        <v>662</v>
      </c>
      <c r="H85" s="418">
        <f t="shared" si="20"/>
        <v>0.4</v>
      </c>
      <c r="I85" s="235">
        <v>36.9</v>
      </c>
      <c r="J85" s="431">
        <f t="shared" si="34"/>
        <v>0.36899999999999999</v>
      </c>
      <c r="K85" s="416">
        <f t="shared" si="21"/>
        <v>0.28199999999999997</v>
      </c>
      <c r="L85" s="12">
        <v>7.9</v>
      </c>
      <c r="M85" s="12">
        <v>6.6</v>
      </c>
      <c r="N85" s="12">
        <v>1</v>
      </c>
      <c r="O85" s="236">
        <f t="shared" si="22"/>
        <v>7.6</v>
      </c>
      <c r="P85" s="237">
        <f t="shared" si="23"/>
        <v>0.97599999999999998</v>
      </c>
      <c r="Q85" s="12">
        <v>0</v>
      </c>
      <c r="R85" s="12">
        <v>0</v>
      </c>
      <c r="S85" s="236">
        <f t="shared" si="24"/>
        <v>0</v>
      </c>
      <c r="T85" s="419">
        <f t="shared" si="25"/>
        <v>0</v>
      </c>
      <c r="U85" s="238">
        <f>VLOOKUP(D85,[4]Sheet1!$A$1:$D$88,2,FALSE)</f>
        <v>12</v>
      </c>
      <c r="V85" s="420">
        <f t="shared" si="26"/>
        <v>0.57599999999999996</v>
      </c>
      <c r="W85" s="238">
        <f>VLOOKUP(D85,[4]Sheet1!$A$1:$D$88,3,FALSE)</f>
        <v>15</v>
      </c>
      <c r="X85" s="420">
        <f>PERCENTRANK(W$2:W570,W85)</f>
        <v>0.52900000000000003</v>
      </c>
      <c r="Y85" s="239">
        <f t="shared" si="27"/>
        <v>0.55719999999999992</v>
      </c>
      <c r="Z85" s="239">
        <v>1</v>
      </c>
      <c r="AA85" s="11">
        <f>VLOOKUP(D85,[5]Sheet3!$A$1:$B$54,2,FALSE)</f>
        <v>4</v>
      </c>
      <c r="AB85" s="421">
        <f t="shared" si="28"/>
        <v>0.63500000000000001</v>
      </c>
      <c r="AC85" s="422">
        <v>28037</v>
      </c>
      <c r="AD85" s="422">
        <f t="shared" si="35"/>
        <v>-28037</v>
      </c>
      <c r="AE85" s="422">
        <f t="shared" si="29"/>
        <v>0.55200000000000005</v>
      </c>
      <c r="AF85" s="423">
        <v>21826277</v>
      </c>
      <c r="AG85" s="424">
        <f t="shared" si="30"/>
        <v>0.64700000000000002</v>
      </c>
      <c r="AH85" s="425">
        <f>VLOOKUP(D85,[6]Data!$B$1:$D$87,2,FALSE)</f>
        <v>0.2</v>
      </c>
      <c r="AI85" s="426">
        <f t="shared" si="31"/>
        <v>0.30499999999999999</v>
      </c>
      <c r="AJ85" s="425">
        <f>VLOOKUP(D85,[6]Data!$B$1:$D$87,3,FALSE)</f>
        <v>0.9</v>
      </c>
      <c r="AK85" s="426">
        <f t="shared" si="32"/>
        <v>0.376</v>
      </c>
      <c r="AL85" s="240">
        <f t="shared" si="33"/>
        <v>5.7061999999999999</v>
      </c>
    </row>
    <row r="86" spans="1:38">
      <c r="A86" s="415" t="s">
        <v>560</v>
      </c>
      <c r="B86" s="415" t="str">
        <f>VLOOKUP(D86,[2]Tikina!$A$2:$E$262,5,FALSE)</f>
        <v>Central</v>
      </c>
      <c r="C86" s="415" t="str">
        <f>VLOOKUP(D86,[2]Tikina!$A$2:$E$262,4,FALSE)</f>
        <v>Rewa</v>
      </c>
      <c r="D86" s="17" t="s">
        <v>42</v>
      </c>
      <c r="E86" s="235">
        <v>1165</v>
      </c>
      <c r="F86" s="416">
        <f t="shared" si="19"/>
        <v>0.29399999999999998</v>
      </c>
      <c r="G86" s="417">
        <f>VLOOKUP(A86,[3]Data!$A$1:$E$87,5,FALSE)</f>
        <v>280</v>
      </c>
      <c r="H86" s="418">
        <f t="shared" si="20"/>
        <v>0.29399999999999998</v>
      </c>
      <c r="I86" s="235">
        <v>36.9</v>
      </c>
      <c r="J86" s="431">
        <f t="shared" si="34"/>
        <v>0.36899999999999999</v>
      </c>
      <c r="K86" s="416">
        <f t="shared" si="21"/>
        <v>0.28199999999999997</v>
      </c>
      <c r="L86" s="12">
        <v>1.1000000000000001</v>
      </c>
      <c r="M86" s="12">
        <v>0.8</v>
      </c>
      <c r="N86" s="12">
        <v>0.4</v>
      </c>
      <c r="O86" s="236">
        <f t="shared" si="22"/>
        <v>1.2000000000000002</v>
      </c>
      <c r="P86" s="237">
        <f t="shared" si="23"/>
        <v>0.63500000000000001</v>
      </c>
      <c r="Q86" s="12">
        <v>0</v>
      </c>
      <c r="R86" s="12">
        <v>0</v>
      </c>
      <c r="S86" s="236">
        <f t="shared" si="24"/>
        <v>0</v>
      </c>
      <c r="T86" s="419">
        <f t="shared" si="25"/>
        <v>0</v>
      </c>
      <c r="U86" s="238">
        <f>VLOOKUP(D86,[4]Sheet1!$A$1:$D$88,2,FALSE)</f>
        <v>0</v>
      </c>
      <c r="V86" s="420">
        <f t="shared" si="26"/>
        <v>0</v>
      </c>
      <c r="W86" s="238">
        <f>VLOOKUP(D86,[4]Sheet1!$A$1:$D$88,3,FALSE)</f>
        <v>0</v>
      </c>
      <c r="X86" s="420">
        <f>PERCENTRANK(W$2:W571,W86)</f>
        <v>0</v>
      </c>
      <c r="Y86" s="239">
        <f t="shared" si="27"/>
        <v>0</v>
      </c>
      <c r="Z86" s="239">
        <v>1</v>
      </c>
      <c r="AA86" s="11">
        <f>VLOOKUP(D86,[5]Sheet3!$A$1:$B$54,2,FALSE)</f>
        <v>1</v>
      </c>
      <c r="AB86" s="421">
        <f t="shared" si="28"/>
        <v>0.4</v>
      </c>
      <c r="AD86" s="422">
        <v>0</v>
      </c>
      <c r="AE86" s="422">
        <f t="shared" si="29"/>
        <v>0.64700000000000002</v>
      </c>
      <c r="AF86" s="423">
        <v>1191872</v>
      </c>
      <c r="AG86" s="424">
        <f t="shared" si="30"/>
        <v>0.21099999999999999</v>
      </c>
      <c r="AH86" s="425">
        <f>VLOOKUP(D86,[6]Data!$B$1:$D$87,2,FALSE)</f>
        <v>0</v>
      </c>
      <c r="AI86" s="426">
        <f t="shared" si="31"/>
        <v>0</v>
      </c>
      <c r="AJ86" s="425">
        <f>VLOOKUP(D86,[6]Data!$B$1:$D$87,3,FALSE)</f>
        <v>0.2</v>
      </c>
      <c r="AK86" s="426">
        <f t="shared" si="32"/>
        <v>2.3E-2</v>
      </c>
      <c r="AL86" s="240">
        <f t="shared" si="33"/>
        <v>3.492</v>
      </c>
    </row>
    <row r="87" spans="1:38">
      <c r="A87" s="415" t="s">
        <v>545</v>
      </c>
      <c r="B87" s="415" t="str">
        <f>VLOOKUP(D87,[2]Tikina!$A$2:$E$262,5,FALSE)</f>
        <v>Central</v>
      </c>
      <c r="C87" s="415" t="str">
        <f>VLOOKUP(D87,[2]Tikina!$A$2:$E$262,4,FALSE)</f>
        <v>Namosi</v>
      </c>
      <c r="D87" s="17" t="s">
        <v>22</v>
      </c>
      <c r="E87" s="235">
        <v>998</v>
      </c>
      <c r="F87" s="416">
        <f t="shared" si="19"/>
        <v>0.25800000000000001</v>
      </c>
      <c r="G87" s="417">
        <f>VLOOKUP(A87,[3]Data!$A$1:$E$87,5,FALSE)</f>
        <v>274</v>
      </c>
      <c r="H87" s="418">
        <f t="shared" si="20"/>
        <v>0.28199999999999997</v>
      </c>
      <c r="I87" s="235">
        <v>36.9</v>
      </c>
      <c r="J87" s="431">
        <f t="shared" si="34"/>
        <v>0.36899999999999999</v>
      </c>
      <c r="K87" s="416">
        <f t="shared" si="21"/>
        <v>0.28199999999999997</v>
      </c>
      <c r="L87" s="12">
        <v>24.7</v>
      </c>
      <c r="M87" s="12">
        <v>1.1000000000000001</v>
      </c>
      <c r="N87" s="12">
        <v>2.7</v>
      </c>
      <c r="O87" s="236">
        <f t="shared" si="22"/>
        <v>3.8000000000000003</v>
      </c>
      <c r="P87" s="237">
        <f t="shared" si="23"/>
        <v>0.87</v>
      </c>
      <c r="Q87" s="12">
        <v>0</v>
      </c>
      <c r="R87" s="12">
        <v>0</v>
      </c>
      <c r="S87" s="236">
        <f t="shared" si="24"/>
        <v>0</v>
      </c>
      <c r="T87" s="419">
        <f t="shared" si="25"/>
        <v>0</v>
      </c>
      <c r="U87" s="238">
        <f>VLOOKUP(D87,[4]Sheet1!$A$1:$D$88,2,FALSE)</f>
        <v>12</v>
      </c>
      <c r="V87" s="420">
        <f t="shared" si="26"/>
        <v>0.57599999999999996</v>
      </c>
      <c r="W87" s="238">
        <f>VLOOKUP(D87,[4]Sheet1!$A$1:$D$88,3,FALSE)</f>
        <v>1</v>
      </c>
      <c r="X87" s="420">
        <f>PERCENTRANK(W$2:W572,W87)</f>
        <v>0.44700000000000001</v>
      </c>
      <c r="Y87" s="239">
        <f t="shared" si="27"/>
        <v>0.52439999999999998</v>
      </c>
      <c r="Z87" s="239">
        <v>1</v>
      </c>
      <c r="AA87" s="11">
        <v>0</v>
      </c>
      <c r="AB87" s="421">
        <f t="shared" si="28"/>
        <v>0</v>
      </c>
      <c r="AC87" s="422">
        <v>52396</v>
      </c>
      <c r="AD87" s="422">
        <f>AC87*-1</f>
        <v>-52396</v>
      </c>
      <c r="AE87" s="422">
        <f t="shared" si="29"/>
        <v>0.52900000000000003</v>
      </c>
      <c r="AF87" s="423">
        <v>21826277</v>
      </c>
      <c r="AG87" s="424">
        <f t="shared" si="30"/>
        <v>0.64700000000000002</v>
      </c>
      <c r="AH87" s="425">
        <f>VLOOKUP(D87,[6]Data!$B$1:$D$87,2,FALSE)</f>
        <v>0</v>
      </c>
      <c r="AI87" s="426">
        <f t="shared" si="31"/>
        <v>0</v>
      </c>
      <c r="AJ87" s="425">
        <f>VLOOKUP(D87,[6]Data!$B$1:$D$87,3,FALSE)</f>
        <v>0.7</v>
      </c>
      <c r="AK87" s="426">
        <f t="shared" si="32"/>
        <v>0.17599999999999999</v>
      </c>
      <c r="AL87" s="240">
        <f t="shared" si="33"/>
        <v>4.2864000000000004</v>
      </c>
    </row>
  </sheetData>
  <conditionalFormatting sqref="AL2:AL87">
    <cfRule type="colorScale" priority="6">
      <colorScale>
        <cfvo type="min"/>
        <cfvo type="percentile" val="50"/>
        <cfvo type="max"/>
        <color rgb="FF63BE7B"/>
        <color rgb="FFFFEB84"/>
        <color rgb="FFF8696B"/>
      </colorScale>
    </cfRule>
  </conditionalFormatting>
  <conditionalFormatting sqref="AE2:AE87">
    <cfRule type="colorScale" priority="5">
      <colorScale>
        <cfvo type="min"/>
        <cfvo type="percentile" val="50"/>
        <cfvo type="max"/>
        <color rgb="FF63BE7B"/>
        <color rgb="FFFFEB84"/>
        <color rgb="FFF8696B"/>
      </colorScale>
    </cfRule>
  </conditionalFormatting>
  <conditionalFormatting sqref="AG2:AG87">
    <cfRule type="colorScale" priority="4">
      <colorScale>
        <cfvo type="min"/>
        <cfvo type="max"/>
        <color rgb="FFFCFCFF"/>
        <color rgb="FFF8696B"/>
      </colorScale>
    </cfRule>
  </conditionalFormatting>
  <conditionalFormatting sqref="AE1:AE65536">
    <cfRule type="colorScale" priority="3">
      <colorScale>
        <cfvo type="min"/>
        <cfvo type="max"/>
        <color rgb="FFFCFCFF"/>
        <color rgb="FFF8696B"/>
      </colorScale>
    </cfRule>
  </conditionalFormatting>
  <conditionalFormatting sqref="AI1:AI65536">
    <cfRule type="colorScale" priority="2">
      <colorScale>
        <cfvo type="min"/>
        <cfvo type="max"/>
        <color rgb="FFFCFCFF"/>
        <color rgb="FFF8696B"/>
      </colorScale>
    </cfRule>
  </conditionalFormatting>
  <conditionalFormatting sqref="AK1:AK65536">
    <cfRule type="colorScale" priority="1">
      <colorScale>
        <cfvo type="min"/>
        <cfvo type="max"/>
        <color rgb="FFFCFCFF"/>
        <color rgb="FFF8696B"/>
      </colorScale>
    </cfRule>
  </conditionalFormatting>
  <printOptions gridLines="1" gridLinesSet="0"/>
  <pageMargins left="0.75" right="0.75" top="1" bottom="1" header="0.5" footer="0.5"/>
  <pageSetup fitToWidth="0" fitToHeight="0"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shelter impact summary</vt:lpstr>
      <vt:lpstr>Tikina_Location</vt:lpstr>
      <vt:lpstr>Comm Housing Damage 15 Mar</vt:lpstr>
      <vt:lpstr>Housing Damage Data 7 March</vt:lpstr>
      <vt:lpstr>Housing Damage Assessment</vt:lpstr>
      <vt:lpstr>4 April Div Comm Assessment</vt:lpstr>
      <vt:lpstr>12 Mar Local Gov Assessment</vt:lpstr>
      <vt:lpstr>poverty indicator worksheet</vt:lpstr>
      <vt:lpstr>Vulnerability Index</vt:lpstr>
      <vt:lpstr>provincial dataset</vt:lpstr>
      <vt:lpstr>tikina dataset</vt:lpstr>
      <vt:lpstr>SADD est for 350k affected</vt:lpstr>
      <vt:lpstr>Summary SADD - Pop Proj 2015</vt:lpstr>
      <vt:lpstr>Enumneration Priority Areas</vt:lpstr>
      <vt:lpstr>Local Government Assessment</vt:lpstr>
      <vt:lpstr>New_Tikina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Williams</dc:creator>
  <cp:lastModifiedBy>Smitty</cp:lastModifiedBy>
  <cp:lastPrinted>2016-04-07T03:46:55Z</cp:lastPrinted>
  <dcterms:created xsi:type="dcterms:W3CDTF">2011-10-15T06:54:22Z</dcterms:created>
  <dcterms:modified xsi:type="dcterms:W3CDTF">2016-05-04T22:43:08Z</dcterms:modified>
</cp:coreProperties>
</file>