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drawings/drawing1.xml" ContentType="application/vnd.openxmlformats-officedocument.drawing+xml"/>
  <Override PartName="/xl/customProperty4.bin" ContentType="application/vnd.openxmlformats-officedocument.spreadsheetml.customProperty"/>
  <Override PartName="/xl/drawings/drawing2.xml" ContentType="application/vnd.openxmlformats-officedocument.drawing+xml"/>
  <Override PartName="/xl/customProperty5.bin" ContentType="application/vnd.openxmlformats-officedocument.spreadsheetml.customProperty"/>
  <Override PartName="/xl/drawings/drawing3.xml" ContentType="application/vnd.openxmlformats-officedocument.drawing+xml"/>
  <Override PartName="/xl/customProperty6.bin" ContentType="application/vnd.openxmlformats-officedocument.spreadsheetml.customProperty"/>
  <Override PartName="/xl/drawings/drawing4.xml" ContentType="application/vnd.openxmlformats-officedocument.drawing+xml"/>
  <Override PartName="/xl/customProperty7.bin" ContentType="application/vnd.openxmlformats-officedocument.spreadsheetml.customProperty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UASSI\Dropbox (United Nations HC)\AFG_ESNFI\plans\2022\EQ plan\technical docs_secondary\"/>
    </mc:Choice>
  </mc:AlternateContent>
  <xr:revisionPtr revIDLastSave="0" documentId="13_ncr:1_{63065C05-2DFC-4C9D-B14D-BA517975F4F1}" xr6:coauthVersionLast="47" xr6:coauthVersionMax="47" xr10:uidLastSave="{00000000-0000-0000-0000-000000000000}"/>
  <bookViews>
    <workbookView xWindow="28680" yWindow="0" windowWidth="29040" windowHeight="15840" xr2:uid="{35B0A15A-EF77-4E64-8EF5-DAEB992705D2}"/>
  </bookViews>
  <sheets>
    <sheet name="Shelter package" sheetId="7" r:id="rId1"/>
    <sheet name="BoQ 30sqm" sheetId="1" r:id="rId2"/>
    <sheet name="Estimate Sheet 30sqm" sheetId="4" r:id="rId3"/>
    <sheet name="Screening Estimates " sheetId="5" r:id="rId4"/>
    <sheet name="Compound walls" sheetId="6" r:id="rId5"/>
  </sheets>
  <definedNames>
    <definedName name="_xlnm.Print_Area" localSheetId="1">'BoQ 30sqm'!$B$1:$L$63</definedName>
    <definedName name="_xlnm.Print_Area" localSheetId="2">'Estimate Sheet 30sqm'!$A$1:$I$47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6" l="1"/>
  <c r="E11" i="6"/>
  <c r="F10" i="6"/>
  <c r="E10" i="6"/>
  <c r="F9" i="6"/>
  <c r="G9" i="6" s="1"/>
  <c r="E9" i="6"/>
  <c r="F8" i="6"/>
  <c r="E8" i="6"/>
  <c r="D10" i="5"/>
  <c r="E10" i="5" s="1"/>
  <c r="F10" i="5" s="1"/>
  <c r="D9" i="5"/>
  <c r="E9" i="5" s="1"/>
  <c r="F9" i="5" s="1"/>
  <c r="D8" i="5"/>
  <c r="E8" i="5" s="1"/>
  <c r="F8" i="5" s="1"/>
  <c r="D7" i="5"/>
  <c r="E7" i="5" s="1"/>
  <c r="F7" i="5" s="1"/>
  <c r="G10" i="6" l="1"/>
  <c r="G11" i="6"/>
  <c r="G8" i="6"/>
  <c r="G12" i="6" l="1"/>
  <c r="J48" i="1"/>
  <c r="L48" i="1" s="1"/>
  <c r="J47" i="1"/>
  <c r="L47" i="1" s="1"/>
  <c r="J46" i="1"/>
  <c r="L46" i="1" s="1"/>
  <c r="J45" i="1"/>
  <c r="L45" i="1" s="1"/>
  <c r="J44" i="1"/>
  <c r="L44" i="1" s="1"/>
  <c r="G21" i="4" l="1"/>
  <c r="G44" i="4"/>
  <c r="G43" i="4"/>
  <c r="G42" i="4"/>
  <c r="G39" i="4"/>
  <c r="G38" i="4"/>
  <c r="J38" i="1"/>
  <c r="L38" i="1" s="1"/>
  <c r="G40" i="4" l="1"/>
  <c r="G45" i="4"/>
  <c r="J20" i="1"/>
  <c r="L20" i="1" s="1"/>
  <c r="G46" i="4" l="1"/>
  <c r="J51" i="1"/>
  <c r="L51" i="1" s="1"/>
  <c r="J50" i="1"/>
  <c r="L50" i="1" s="1"/>
  <c r="J43" i="1"/>
  <c r="L43" i="1" s="1"/>
  <c r="J42" i="1"/>
  <c r="L42" i="1" s="1"/>
  <c r="J41" i="1"/>
  <c r="L41" i="1" s="1"/>
  <c r="J40" i="1"/>
  <c r="L40" i="1" s="1"/>
  <c r="J39" i="1"/>
  <c r="L39" i="1" s="1"/>
  <c r="J37" i="1"/>
  <c r="J34" i="1"/>
  <c r="K34" i="1" s="1"/>
  <c r="J33" i="1"/>
  <c r="L33" i="1" s="1"/>
  <c r="G35" i="4"/>
  <c r="G31" i="4"/>
  <c r="G30" i="4"/>
  <c r="G26" i="4"/>
  <c r="G25" i="4"/>
  <c r="G24" i="4"/>
  <c r="G20" i="4"/>
  <c r="G19" i="4"/>
  <c r="G16" i="4"/>
  <c r="G15" i="4"/>
  <c r="G12" i="4"/>
  <c r="G34" i="4"/>
  <c r="G11" i="4"/>
  <c r="G8" i="4"/>
  <c r="G9" i="4" s="1"/>
  <c r="G22" i="4" l="1"/>
  <c r="G27" i="4"/>
  <c r="J36" i="1"/>
  <c r="G36" i="4"/>
  <c r="G47" i="4" s="1"/>
  <c r="G55" i="1"/>
  <c r="J55" i="1" s="1"/>
  <c r="L55" i="1" s="1"/>
  <c r="G36" i="1"/>
  <c r="G54" i="1"/>
  <c r="J54" i="1" s="1"/>
  <c r="L54" i="1" s="1"/>
  <c r="G53" i="1"/>
  <c r="G13" i="4"/>
  <c r="G13" i="1" s="1"/>
  <c r="G17" i="4"/>
  <c r="G16" i="1" s="1"/>
  <c r="G17" i="1" s="1"/>
  <c r="G10" i="1"/>
  <c r="G11" i="1" s="1"/>
  <c r="J11" i="1" s="1"/>
  <c r="K11" i="1" s="1"/>
  <c r="K10" i="1" s="1"/>
  <c r="L49" i="1"/>
  <c r="J49" i="1"/>
  <c r="L37" i="1"/>
  <c r="L36" i="1" s="1"/>
  <c r="G32" i="4"/>
  <c r="G24" i="1" s="1"/>
  <c r="G49" i="1"/>
  <c r="I36" i="1" l="1"/>
  <c r="I49" i="1"/>
  <c r="J14" i="1"/>
  <c r="J29" i="1"/>
  <c r="K29" i="1" s="1"/>
  <c r="G28" i="1"/>
  <c r="J28" i="1" s="1"/>
  <c r="L28" i="1" s="1"/>
  <c r="G27" i="1"/>
  <c r="J27" i="1" s="1"/>
  <c r="L27" i="1" s="1"/>
  <c r="G26" i="1"/>
  <c r="J26" i="1" s="1"/>
  <c r="L26" i="1" s="1"/>
  <c r="G25" i="1"/>
  <c r="J25" i="1" s="1"/>
  <c r="G21" i="1"/>
  <c r="J21" i="1" s="1"/>
  <c r="L21" i="1" s="1"/>
  <c r="G19" i="1"/>
  <c r="J19" i="1" s="1"/>
  <c r="L19" i="1" s="1"/>
  <c r="G18" i="1"/>
  <c r="J18" i="1" s="1"/>
  <c r="L18" i="1" s="1"/>
  <c r="J17" i="1"/>
  <c r="G22" i="1"/>
  <c r="J22" i="1" s="1"/>
  <c r="K22" i="1" s="1"/>
  <c r="K16" i="1" s="1"/>
  <c r="J10" i="1"/>
  <c r="G52" i="1"/>
  <c r="G28" i="4"/>
  <c r="I10" i="1" l="1"/>
  <c r="K24" i="1"/>
  <c r="G59" i="1"/>
  <c r="G58" i="1"/>
  <c r="J58" i="1" s="1"/>
  <c r="L58" i="1" s="1"/>
  <c r="J53" i="1"/>
  <c r="G57" i="1"/>
  <c r="J57" i="1" s="1"/>
  <c r="L57" i="1" s="1"/>
  <c r="G56" i="1"/>
  <c r="J56" i="1" s="1"/>
  <c r="L56" i="1" s="1"/>
  <c r="L25" i="1"/>
  <c r="L24" i="1" s="1"/>
  <c r="J24" i="1"/>
  <c r="I24" i="1" s="1"/>
  <c r="L17" i="1"/>
  <c r="L16" i="1" s="1"/>
  <c r="J16" i="1"/>
  <c r="I16" i="1" s="1"/>
  <c r="K14" i="1"/>
  <c r="K13" i="1" s="1"/>
  <c r="J13" i="1"/>
  <c r="I13" i="1" s="1"/>
  <c r="G30" i="1"/>
  <c r="J59" i="1" l="1"/>
  <c r="J52" i="1" s="1"/>
  <c r="G32" i="1"/>
  <c r="J32" i="1" s="1"/>
  <c r="L32" i="1" s="1"/>
  <c r="G31" i="1"/>
  <c r="J31" i="1" s="1"/>
  <c r="L31" i="1" s="1"/>
  <c r="L53" i="1"/>
  <c r="L52" i="1" s="1"/>
  <c r="L30" i="1" l="1"/>
  <c r="L60" i="1" s="1"/>
  <c r="K59" i="1"/>
  <c r="K52" i="1" s="1"/>
  <c r="K30" i="1"/>
  <c r="J30" i="1"/>
  <c r="J60" i="1" s="1"/>
  <c r="I30" i="1" l="1"/>
  <c r="K60" i="1" l="1"/>
  <c r="J6" i="1" l="1"/>
  <c r="I52" i="1"/>
  <c r="J5" i="1"/>
  <c r="J7" i="1" l="1"/>
</calcChain>
</file>

<file path=xl/sharedStrings.xml><?xml version="1.0" encoding="utf-8"?>
<sst xmlns="http://schemas.openxmlformats.org/spreadsheetml/2006/main" count="290" uniqueCount="162">
  <si>
    <t>Total Donor Contribution =</t>
  </si>
  <si>
    <t>USD</t>
  </si>
  <si>
    <t>Title</t>
  </si>
  <si>
    <t>No.</t>
  </si>
  <si>
    <t>Norm/ unit</t>
  </si>
  <si>
    <t>A*</t>
  </si>
  <si>
    <t>Item</t>
  </si>
  <si>
    <t>Quantity</t>
  </si>
  <si>
    <t>Unit</t>
  </si>
  <si>
    <t>Unit cost</t>
  </si>
  <si>
    <t>Total cost</t>
  </si>
  <si>
    <t xml:space="preserve">Contribution </t>
  </si>
  <si>
    <t>Norm</t>
  </si>
  <si>
    <t>Beneficiary, USD</t>
  </si>
  <si>
    <t>Donor, USD</t>
  </si>
  <si>
    <t>A1</t>
  </si>
  <si>
    <t>m2</t>
  </si>
  <si>
    <t>Site preparation, clearing site etc.</t>
  </si>
  <si>
    <t xml:space="preserve">                           ‐</t>
  </si>
  <si>
    <t>Preparing the project site, etc.</t>
  </si>
  <si>
    <t>A2</t>
  </si>
  <si>
    <t>m3</t>
  </si>
  <si>
    <t>md</t>
  </si>
  <si>
    <t>The land is ordinary soil</t>
  </si>
  <si>
    <t>A3</t>
  </si>
  <si>
    <t>kg</t>
  </si>
  <si>
    <t>liter</t>
  </si>
  <si>
    <t>The size of sun dried break is 22*11*6 cm</t>
  </si>
  <si>
    <t>A4</t>
  </si>
  <si>
    <t>A5</t>
  </si>
  <si>
    <t>A6</t>
  </si>
  <si>
    <t>Wooden works for roof and lentils</t>
  </si>
  <si>
    <t>A7</t>
  </si>
  <si>
    <t>No</t>
  </si>
  <si>
    <t>A8</t>
  </si>
  <si>
    <t>Straw mud plaster and roofing with mud</t>
  </si>
  <si>
    <t xml:space="preserve"> m2 </t>
  </si>
  <si>
    <t xml:space="preserve"> m3 </t>
  </si>
  <si>
    <t>Total cost of (A1+A2+A3+A4+A5+A6 + A7+ …. + A9)</t>
  </si>
  <si>
    <r>
      <t>m</t>
    </r>
    <r>
      <rPr>
        <b/>
        <sz val="5.5"/>
        <color rgb="FF000000"/>
        <rFont val="Calibri"/>
        <family val="2"/>
      </rPr>
      <t>2</t>
    </r>
  </si>
  <si>
    <r>
      <t>m</t>
    </r>
    <r>
      <rPr>
        <b/>
        <sz val="5.5"/>
        <color rgb="FF000000"/>
        <rFont val="Calibri"/>
        <family val="2"/>
      </rPr>
      <t>3</t>
    </r>
  </si>
  <si>
    <r>
      <t xml:space="preserve">* A is amendment norm (if the existing norm does not fit to the site condition please ignore it and write the actual norm to this column and follow the procedure) </t>
    </r>
    <r>
      <rPr>
        <b/>
        <sz val="6"/>
        <color rgb="FF000000"/>
        <rFont val="Calibri"/>
        <family val="2"/>
      </rPr>
      <t>Note: Any other needed activities which is not included here can be added</t>
    </r>
  </si>
  <si>
    <t>Total Cost  =</t>
  </si>
  <si>
    <t xml:space="preserve">Date: February 2022  </t>
  </si>
  <si>
    <t>Total Beneficiary Contribution =</t>
  </si>
  <si>
    <t>S/L</t>
  </si>
  <si>
    <t>Description</t>
  </si>
  <si>
    <t>Q</t>
  </si>
  <si>
    <t>L</t>
  </si>
  <si>
    <t>W</t>
  </si>
  <si>
    <t>H</t>
  </si>
  <si>
    <t>Total</t>
  </si>
  <si>
    <t>Remarks</t>
  </si>
  <si>
    <t>Site Preparation</t>
  </si>
  <si>
    <t>Subtotal</t>
  </si>
  <si>
    <t>Excavation of Foundation</t>
  </si>
  <si>
    <t>Foundation</t>
  </si>
  <si>
    <t>Volume of Doors and windows</t>
  </si>
  <si>
    <t>Pointing</t>
  </si>
  <si>
    <t>Straw Mud Plastering</t>
  </si>
  <si>
    <t>On the Floor</t>
  </si>
  <si>
    <t>External Walls</t>
  </si>
  <si>
    <t>Windows</t>
  </si>
  <si>
    <t>Kitchen Window</t>
  </si>
  <si>
    <t>On the Roof</t>
  </si>
  <si>
    <t xml:space="preserve">Site preparation:اماده ساختن ساحه </t>
  </si>
  <si>
    <t xml:space="preserve">Foundation excavation: کندن کاری تھداب </t>
  </si>
  <si>
    <t>Unskilled labour: کارگرغيرماھر</t>
  </si>
  <si>
    <t>Cement including transportation (1:6): سمنت</t>
  </si>
  <si>
    <t>water: آ ب</t>
  </si>
  <si>
    <t>Skilled labour on site: کارگرماھر</t>
  </si>
  <si>
    <t>Unskilled labour on site: کارگرغيرماھر</t>
  </si>
  <si>
    <t xml:space="preserve">Pointing Mortar (1:3): ھنگاف </t>
  </si>
  <si>
    <t xml:space="preserve">Sand including transportation: ريگ به ھمراه انتقالات ان </t>
  </si>
  <si>
    <t>Cement : سمنت</t>
  </si>
  <si>
    <t xml:space="preserve">Wooden Doors + windows : دروازه کلگين </t>
  </si>
  <si>
    <t>غوره گيل : Soil</t>
  </si>
  <si>
    <t xml:space="preserve">Bill of Quantity for Average Family Sized Shelter </t>
  </si>
  <si>
    <t xml:space="preserve">Type of Project: BoQ for one bedroom shelter (30sqm)                                                                </t>
  </si>
  <si>
    <t>Pakhsa Wall</t>
  </si>
  <si>
    <t>Foundation is from stone masonry/burnt bricks with cement mortar.</t>
  </si>
  <si>
    <t xml:space="preserve">Stone including transportation: سنک  به ھمراه انتقالات ان </t>
  </si>
  <si>
    <t xml:space="preserve">Sandy gravel/sand including transportation : ريگ </t>
  </si>
  <si>
    <t xml:space="preserve">Stone masonry for foundation and Korsi  </t>
  </si>
  <si>
    <t xml:space="preserve">Pakhsa walls </t>
  </si>
  <si>
    <t>Stone Masonry for Foundation</t>
  </si>
  <si>
    <t>Doors</t>
  </si>
  <si>
    <t xml:space="preserve">Soil for roof Leveling </t>
  </si>
  <si>
    <t xml:space="preserve">Compacted gravel for the floor  </t>
  </si>
  <si>
    <t>Net total Pakhsa wall</t>
  </si>
  <si>
    <t>Subtotal - Straw Mud Plastering</t>
  </si>
  <si>
    <t>Compund Wall portion above</t>
  </si>
  <si>
    <t>Wooden Poles @45 cm c/c L= 450 cm Dia=20 cm</t>
  </si>
  <si>
    <t xml:space="preserve">Wooden Poles for  door Lintel L= 150 cm Dia =20 cm </t>
  </si>
  <si>
    <t xml:space="preserve">Wooden Poles for  door Lintel L= 120 cm Dia =20 cm </t>
  </si>
  <si>
    <t>Wooden Poles for Cooridor oppening L=400 cm Dia=20</t>
  </si>
  <si>
    <t xml:space="preserve">Reeds(Chajakailocal Name) best quality </t>
  </si>
  <si>
    <t xml:space="preserve">Mud(Ghora Gill local name) t= 3 cm </t>
  </si>
  <si>
    <t xml:space="preserve">Soil for roofing leveling T= 3 cm </t>
  </si>
  <si>
    <t>Plastic sheet best quality double layer</t>
  </si>
  <si>
    <t xml:space="preserve">Mud Straw Plaster two layers each layer =2.5 cm total tickness = 5cm </t>
  </si>
  <si>
    <t>Drainage Pipe  Schdule 40 l= 1m ,Dia =10 cm</t>
  </si>
  <si>
    <t xml:space="preserve">Unskilled labour </t>
  </si>
  <si>
    <t>m</t>
  </si>
  <si>
    <t>Plastering with mud (on the roof, walls and floor)</t>
  </si>
  <si>
    <t xml:space="preserve">Wooden Window (0.9X0.9)m : کلکين با شيشه </t>
  </si>
  <si>
    <t xml:space="preserve">Door (2X1): دروازه </t>
  </si>
  <si>
    <t>Skilled labour (Carpenter)</t>
  </si>
  <si>
    <t>Estimate Sheet 30sqm</t>
  </si>
  <si>
    <t>S. No</t>
  </si>
  <si>
    <t xml:space="preserve">Items </t>
  </si>
  <si>
    <t>Price/SQM</t>
  </si>
  <si>
    <t>Price/SQM ($)</t>
  </si>
  <si>
    <t>Per Meter run</t>
  </si>
  <si>
    <t>Add 50% for frame &amp; Transport</t>
  </si>
  <si>
    <t xml:space="preserve">Details </t>
  </si>
  <si>
    <t xml:space="preserve">Remarks </t>
  </si>
  <si>
    <t>100% Geo-Textile/Sniper Screening</t>
  </si>
  <si>
    <t xml:space="preserve">200 CM Length, 400 CM height </t>
  </si>
  <si>
    <t>70% Geo-Textile/Sniper Screening</t>
  </si>
  <si>
    <t xml:space="preserve">Good Quality Chajakaye </t>
  </si>
  <si>
    <t xml:space="preserve">Normal Quality Chajakaye </t>
  </si>
  <si>
    <t>Compound wall - Reference to Vulnerable House BoQ</t>
  </si>
  <si>
    <t xml:space="preserve">Quantity </t>
  </si>
  <si>
    <t>Cost</t>
  </si>
  <si>
    <t>Unit Cost m3</t>
  </si>
  <si>
    <t>Quantity per m of 4m height</t>
  </si>
  <si>
    <t>Excavation</t>
  </si>
  <si>
    <t>M3</t>
  </si>
  <si>
    <t>Stone Foundation</t>
  </si>
  <si>
    <t>M2</t>
  </si>
  <si>
    <t>Pakhsa walls</t>
  </si>
  <si>
    <t>TOTAL COST</t>
  </si>
  <si>
    <r>
      <t>100% Quality</t>
    </r>
    <r>
      <rPr>
        <sz val="8"/>
        <color rgb="FF000000"/>
        <rFont val="Calibri"/>
        <family val="2"/>
      </rPr>
      <t>. Width of the sheet ranges from 3 to 4 miter. The hightest quality sniper screen cost/miter is 350 AFN.</t>
    </r>
  </si>
  <si>
    <r>
      <t xml:space="preserve">70% Quality. </t>
    </r>
    <r>
      <rPr>
        <sz val="8"/>
        <color rgb="FF000000"/>
        <rFont val="Calibri"/>
        <family val="2"/>
      </rPr>
      <t>Width of the sheet ranges from 3 to 4 miter. Normal (70%) quality sniper screen cost/miter is 150 AFN.</t>
    </r>
  </si>
  <si>
    <r>
      <t>Good Quality</t>
    </r>
    <r>
      <rPr>
        <sz val="8"/>
        <color rgb="FF000000"/>
        <rFont val="Calibri"/>
        <family val="2"/>
      </rPr>
      <t>. Normally Chajakay is sold at role base. One Role has 2*4 size. 2 miter height and 4 miter length. Qood quality costs 2400 AFN</t>
    </r>
  </si>
  <si>
    <r>
      <t>Normal Quality.</t>
    </r>
    <r>
      <rPr>
        <sz val="8"/>
        <color rgb="FF000000"/>
        <rFont val="Calibri"/>
        <family val="2"/>
      </rPr>
      <t xml:space="preserve"> Normally Chajakay is sold at role base. One Role has 2*4 size. 2 miter height and 4 miter length. Normal quality costs 1700 AFN </t>
    </r>
  </si>
  <si>
    <t xml:space="preserve">Screening Estimates </t>
  </si>
  <si>
    <t>Shelter Assistance package</t>
  </si>
  <si>
    <t>Package</t>
  </si>
  <si>
    <t>Cost estimate ($)</t>
  </si>
  <si>
    <t>Public Outreach of Key Messages</t>
  </si>
  <si>
    <t>-</t>
  </si>
  <si>
    <t>Winterization Assistance</t>
  </si>
  <si>
    <t>Pcs</t>
  </si>
  <si>
    <t xml:space="preserve">Winter Clothing &amp; Heating </t>
  </si>
  <si>
    <t>Emergency Compound Privacy Screening</t>
  </si>
  <si>
    <t>Per Meter</t>
  </si>
  <si>
    <t>Screening height – 3m</t>
  </si>
  <si>
    <t>Compound Wall Repairs</t>
  </si>
  <si>
    <t>Compound wall height – 4m</t>
  </si>
  <si>
    <t>Vernacular Room Repairs</t>
  </si>
  <si>
    <t>Per Room (Average -15 m2)</t>
  </si>
  <si>
    <t>Repairs estimated as requiring 50% of new room construction inputs</t>
  </si>
  <si>
    <t>Vernacular New Room Construction</t>
  </si>
  <si>
    <t>30m2 average family house cost $ 2,620 a room is estimated as 50% of this</t>
  </si>
  <si>
    <t>Vernacular Seismic Upgrade</t>
  </si>
  <si>
    <t>Based on assessments</t>
  </si>
  <si>
    <t xml:space="preserve">Seismic Upgrades            </t>
  </si>
  <si>
    <t> -</t>
  </si>
  <si>
    <t>Site Specific HLP Support</t>
  </si>
  <si>
    <t>Relocation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</si>
</sst>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#,##0.0"/>
    <numFmt numFmtId="165" formatCode="[$AFN]\ #,##0.00"/>
    <numFmt numFmtId="166" formatCode="&quot;$&quot;#,##0"/>
  </numFmts>
  <fonts count="32" x14ac:knownFonts="1">
    <font>
      <sz val="11"/>
      <color theme="1"/>
      <name val="Arial"/>
      <family val="2"/>
    </font>
    <font>
      <sz val="11"/>
      <color rgb="FF000000"/>
      <name val="Calibri"/>
      <family val="2"/>
    </font>
    <font>
      <b/>
      <sz val="6.5"/>
      <color rgb="FF000000"/>
      <name val="Calibri"/>
      <family val="2"/>
    </font>
    <font>
      <sz val="6.5"/>
      <color rgb="FF000000"/>
      <name val="Calibri"/>
      <family val="2"/>
    </font>
    <font>
      <b/>
      <sz val="6"/>
      <color rgb="FF000000"/>
      <name val="Calibri"/>
      <family val="2"/>
    </font>
    <font>
      <b/>
      <sz val="7"/>
      <color rgb="FF000000"/>
      <name val="Calibri"/>
      <family val="2"/>
    </font>
    <font>
      <b/>
      <sz val="8"/>
      <color rgb="FF000000"/>
      <name val="Calibri"/>
      <family val="2"/>
    </font>
    <font>
      <b/>
      <sz val="5.5"/>
      <color rgb="FF000000"/>
      <name val="Calibri"/>
      <family val="2"/>
    </font>
    <font>
      <sz val="6"/>
      <color rgb="FF000000"/>
      <name val="Calibri"/>
      <family val="2"/>
    </font>
    <font>
      <b/>
      <sz val="8.5"/>
      <color rgb="FF000000"/>
      <name val="Calibri"/>
      <family val="2"/>
    </font>
    <font>
      <b/>
      <sz val="6.5"/>
      <name val="Calibri"/>
      <family val="2"/>
    </font>
    <font>
      <b/>
      <sz val="11"/>
      <color theme="1"/>
      <name val="Arial"/>
      <family val="2"/>
    </font>
    <font>
      <sz val="8"/>
      <name val="Arial"/>
      <family val="2"/>
    </font>
    <font>
      <sz val="6"/>
      <name val="Calibri"/>
      <family val="2"/>
    </font>
    <font>
      <sz val="11"/>
      <name val="Arial"/>
      <family val="2"/>
    </font>
    <font>
      <b/>
      <sz val="6"/>
      <name val="Calibri"/>
      <family val="2"/>
    </font>
    <font>
      <b/>
      <sz val="8"/>
      <name val="Calibri"/>
      <family val="2"/>
    </font>
    <font>
      <sz val="11"/>
      <name val="Calibri"/>
      <family val="2"/>
    </font>
    <font>
      <sz val="6.5"/>
      <name val="Calibri"/>
      <family val="2"/>
    </font>
    <font>
      <sz val="6"/>
      <color rgb="FFFF0000"/>
      <name val="Calibri"/>
      <family val="2"/>
    </font>
    <font>
      <sz val="6"/>
      <color rgb="FF00B050"/>
      <name val="Calibri"/>
      <family val="2"/>
    </font>
    <font>
      <b/>
      <sz val="9.5"/>
      <color theme="0"/>
      <name val="Calibri"/>
      <family val="2"/>
    </font>
    <font>
      <b/>
      <sz val="11.5"/>
      <color rgb="FF7F1416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</font>
    <font>
      <sz val="8"/>
      <name val="Calibri"/>
      <family val="2"/>
    </font>
    <font>
      <b/>
      <sz val="10"/>
      <color theme="0"/>
      <name val="Calibri"/>
      <family val="2"/>
    </font>
    <font>
      <b/>
      <sz val="10"/>
      <color theme="0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7F1416"/>
        <bgColor indexed="64"/>
      </patternFill>
    </fill>
    <fill>
      <patternFill patternType="solid">
        <fgColor rgb="FFE5D0D0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D4D4D4"/>
      </bottom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3" fillId="0" borderId="0"/>
  </cellStyleXfs>
  <cellXfs count="15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2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vertical="center"/>
    </xf>
    <xf numFmtId="2" fontId="0" fillId="0" borderId="0" xfId="0" applyNumberForma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8" fillId="0" borderId="1" xfId="0" applyFont="1" applyBorder="1" applyAlignment="1">
      <alignment horizontal="left" vertical="center" wrapText="1" readingOrder="2"/>
    </xf>
    <xf numFmtId="164" fontId="0" fillId="0" borderId="0" xfId="0" applyNumberFormat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8" fillId="0" borderId="1" xfId="0" applyNumberFormat="1" applyFont="1" applyBorder="1" applyAlignment="1">
      <alignment horizontal="center" vertical="center" wrapText="1"/>
    </xf>
    <xf numFmtId="2" fontId="10" fillId="2" borderId="15" xfId="0" applyNumberFormat="1" applyFont="1" applyFill="1" applyBorder="1" applyAlignment="1">
      <alignment horizontal="right" vertical="center" wrapText="1"/>
    </xf>
    <xf numFmtId="3" fontId="2" fillId="2" borderId="16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23" xfId="0" applyNumberFormat="1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left" vertical="center" wrapText="1"/>
    </xf>
    <xf numFmtId="164" fontId="8" fillId="0" borderId="26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2" fontId="14" fillId="0" borderId="0" xfId="0" applyNumberFormat="1" applyFont="1"/>
    <xf numFmtId="2" fontId="13" fillId="0" borderId="1" xfId="0" applyNumberFormat="1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vertical="center" wrapText="1"/>
    </xf>
    <xf numFmtId="0" fontId="14" fillId="0" borderId="0" xfId="0" applyFont="1"/>
    <xf numFmtId="0" fontId="18" fillId="2" borderId="0" xfId="0" applyFont="1" applyFill="1" applyBorder="1" applyAlignment="1">
      <alignment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0" fontId="17" fillId="0" borderId="27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164" fontId="13" fillId="0" borderId="26" xfId="0" applyNumberFormat="1" applyFont="1" applyBorder="1" applyAlignment="1">
      <alignment horizontal="center" vertical="center" wrapText="1"/>
    </xf>
    <xf numFmtId="2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 readingOrder="2"/>
    </xf>
    <xf numFmtId="0" fontId="2" fillId="2" borderId="21" xfId="0" applyFont="1" applyFill="1" applyBorder="1" applyAlignment="1">
      <alignment horizontal="right" vertical="center" wrapText="1"/>
    </xf>
    <xf numFmtId="0" fontId="2" fillId="2" borderId="22" xfId="0" applyFont="1" applyFill="1" applyBorder="1" applyAlignment="1">
      <alignment horizontal="right" vertical="center" wrapText="1"/>
    </xf>
    <xf numFmtId="0" fontId="2" fillId="2" borderId="23" xfId="0" applyFont="1" applyFill="1" applyBorder="1" applyAlignment="1">
      <alignment horizontal="right" vertical="center" wrapText="1"/>
    </xf>
    <xf numFmtId="164" fontId="2" fillId="2" borderId="17" xfId="0" applyNumberFormat="1" applyFont="1" applyFill="1" applyBorder="1" applyAlignment="1">
      <alignment horizontal="left" vertical="center" wrapText="1"/>
    </xf>
    <xf numFmtId="164" fontId="2" fillId="2" borderId="18" xfId="0" applyNumberFormat="1" applyFont="1" applyFill="1" applyBorder="1" applyAlignment="1">
      <alignment horizontal="left" vertical="center" wrapText="1"/>
    </xf>
    <xf numFmtId="164" fontId="2" fillId="2" borderId="8" xfId="0" applyNumberFormat="1" applyFont="1" applyFill="1" applyBorder="1" applyAlignment="1">
      <alignment horizontal="left" vertical="center" wrapText="1"/>
    </xf>
    <xf numFmtId="164" fontId="2" fillId="2" borderId="20" xfId="0" applyNumberFormat="1" applyFont="1" applyFill="1" applyBorder="1" applyAlignment="1">
      <alignment horizontal="left" vertical="center" wrapText="1"/>
    </xf>
    <xf numFmtId="164" fontId="2" fillId="2" borderId="24" xfId="0" applyNumberFormat="1" applyFont="1" applyFill="1" applyBorder="1" applyAlignment="1">
      <alignment horizontal="left" vertical="center" wrapText="1"/>
    </xf>
    <xf numFmtId="164" fontId="2" fillId="2" borderId="11" xfId="0" applyNumberFormat="1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horizontal="justify" vertical="center" wrapText="1"/>
    </xf>
    <xf numFmtId="0" fontId="3" fillId="2" borderId="0" xfId="0" applyFont="1" applyFill="1" applyAlignment="1">
      <alignment horizontal="left" vertical="center" wrapText="1"/>
    </xf>
    <xf numFmtId="0" fontId="0" fillId="2" borderId="0" xfId="0" applyFill="1" applyAlignment="1">
      <alignment vertical="top" wrapText="1"/>
    </xf>
    <xf numFmtId="0" fontId="8" fillId="0" borderId="28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4" borderId="0" xfId="0" applyFill="1"/>
    <xf numFmtId="0" fontId="6" fillId="4" borderId="27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2" fontId="16" fillId="4" borderId="1" xfId="0" applyNumberFormat="1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164" fontId="4" fillId="4" borderId="26" xfId="0" applyNumberFormat="1" applyFont="1" applyFill="1" applyBorder="1" applyAlignment="1">
      <alignment horizontal="center" vertical="center" wrapText="1"/>
    </xf>
    <xf numFmtId="164" fontId="8" fillId="4" borderId="26" xfId="0" applyNumberFormat="1" applyFont="1" applyFill="1" applyBorder="1" applyAlignment="1">
      <alignment horizontal="center" vertical="center" wrapText="1"/>
    </xf>
    <xf numFmtId="0" fontId="16" fillId="4" borderId="27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left" vertical="center" wrapText="1"/>
    </xf>
    <xf numFmtId="164" fontId="15" fillId="4" borderId="1" xfId="0" applyNumberFormat="1" applyFont="1" applyFill="1" applyBorder="1" applyAlignment="1">
      <alignment horizontal="center" vertical="center" wrapText="1"/>
    </xf>
    <xf numFmtId="164" fontId="13" fillId="4" borderId="1" xfId="0" applyNumberFormat="1" applyFont="1" applyFill="1" applyBorder="1" applyAlignment="1">
      <alignment horizontal="center" vertical="center" wrapText="1"/>
    </xf>
    <xf numFmtId="164" fontId="15" fillId="4" borderId="26" xfId="0" applyNumberFormat="1" applyFont="1" applyFill="1" applyBorder="1" applyAlignment="1">
      <alignment horizontal="center" vertical="center" wrapText="1"/>
    </xf>
    <xf numFmtId="0" fontId="9" fillId="4" borderId="27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5" fillId="4" borderId="29" xfId="0" applyFont="1" applyFill="1" applyBorder="1" applyAlignment="1">
      <alignment horizontal="left" vertical="center" wrapText="1"/>
    </xf>
    <xf numFmtId="0" fontId="5" fillId="4" borderId="30" xfId="0" applyFont="1" applyFill="1" applyBorder="1" applyAlignment="1">
      <alignment horizontal="left" vertical="center" wrapText="1"/>
    </xf>
    <xf numFmtId="0" fontId="5" fillId="4" borderId="22" xfId="0" applyFont="1" applyFill="1" applyBorder="1" applyAlignment="1">
      <alignment horizontal="left" vertical="center" wrapText="1"/>
    </xf>
    <xf numFmtId="0" fontId="5" fillId="4" borderId="31" xfId="0" applyFont="1" applyFill="1" applyBorder="1" applyAlignment="1">
      <alignment horizontal="left" vertical="center" wrapText="1"/>
    </xf>
    <xf numFmtId="164" fontId="6" fillId="4" borderId="23" xfId="0" applyNumberFormat="1" applyFont="1" applyFill="1" applyBorder="1" applyAlignment="1">
      <alignment horizontal="center" vertical="center" wrapText="1"/>
    </xf>
    <xf numFmtId="164" fontId="6" fillId="4" borderId="22" xfId="0" applyNumberFormat="1" applyFont="1" applyFill="1" applyBorder="1" applyAlignment="1">
      <alignment horizontal="center" vertical="center" wrapText="1"/>
    </xf>
    <xf numFmtId="164" fontId="6" fillId="4" borderId="9" xfId="0" applyNumberFormat="1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2" fontId="24" fillId="0" borderId="10" xfId="0" applyNumberFormat="1" applyFont="1" applyBorder="1" applyAlignment="1">
      <alignment horizontal="center" vertical="center"/>
    </xf>
    <xf numFmtId="0" fontId="24" fillId="0" borderId="10" xfId="0" applyFont="1" applyBorder="1" applyAlignment="1">
      <alignment vertical="center"/>
    </xf>
    <xf numFmtId="2" fontId="24" fillId="0" borderId="10" xfId="0" applyNumberFormat="1" applyFont="1" applyBorder="1" applyAlignment="1">
      <alignment vertical="center"/>
    </xf>
    <xf numFmtId="0" fontId="24" fillId="0" borderId="10" xfId="0" applyFont="1" applyBorder="1" applyAlignment="1">
      <alignment horizontal="center" vertical="center"/>
    </xf>
    <xf numFmtId="2" fontId="25" fillId="0" borderId="10" xfId="0" applyNumberFormat="1" applyFont="1" applyBorder="1" applyAlignment="1">
      <alignment horizontal="center" vertical="center"/>
    </xf>
    <xf numFmtId="0" fontId="25" fillId="0" borderId="10" xfId="0" applyFont="1" applyBorder="1" applyAlignment="1">
      <alignment vertical="center"/>
    </xf>
    <xf numFmtId="2" fontId="25" fillId="0" borderId="10" xfId="0" applyNumberFormat="1" applyFont="1" applyBorder="1" applyAlignment="1">
      <alignment vertical="center"/>
    </xf>
    <xf numFmtId="0" fontId="25" fillId="0" borderId="10" xfId="0" applyFont="1" applyBorder="1" applyAlignment="1">
      <alignment horizontal="center" vertical="center"/>
    </xf>
    <xf numFmtId="0" fontId="21" fillId="3" borderId="0" xfId="0" applyFont="1" applyFill="1" applyBorder="1" applyAlignment="1">
      <alignment vertical="center" wrapText="1"/>
    </xf>
    <xf numFmtId="2" fontId="24" fillId="4" borderId="10" xfId="0" applyNumberFormat="1" applyFont="1" applyFill="1" applyBorder="1" applyAlignment="1">
      <alignment horizontal="center" vertical="center"/>
    </xf>
    <xf numFmtId="0" fontId="24" fillId="4" borderId="10" xfId="0" applyFont="1" applyFill="1" applyBorder="1" applyAlignment="1">
      <alignment vertical="center"/>
    </xf>
    <xf numFmtId="2" fontId="24" fillId="4" borderId="10" xfId="0" applyNumberFormat="1" applyFont="1" applyFill="1" applyBorder="1" applyAlignment="1">
      <alignment vertical="center"/>
    </xf>
    <xf numFmtId="0" fontId="24" fillId="4" borderId="10" xfId="0" applyFont="1" applyFill="1" applyBorder="1" applyAlignment="1">
      <alignment horizontal="center" vertical="center"/>
    </xf>
    <xf numFmtId="2" fontId="24" fillId="5" borderId="10" xfId="0" applyNumberFormat="1" applyFont="1" applyFill="1" applyBorder="1" applyAlignment="1">
      <alignment horizontal="center" vertical="center"/>
    </xf>
    <xf numFmtId="0" fontId="24" fillId="5" borderId="10" xfId="0" applyFont="1" applyFill="1" applyBorder="1" applyAlignment="1">
      <alignment horizontal="center" vertical="center"/>
    </xf>
    <xf numFmtId="2" fontId="25" fillId="4" borderId="10" xfId="0" applyNumberFormat="1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horizontal="left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left" vertical="center" wrapText="1"/>
    </xf>
    <xf numFmtId="2" fontId="15" fillId="5" borderId="3" xfId="0" applyNumberFormat="1" applyFont="1" applyFill="1" applyBorder="1" applyAlignment="1">
      <alignment horizontal="center" vertical="center" wrapText="1"/>
    </xf>
    <xf numFmtId="164" fontId="4" fillId="5" borderId="3" xfId="0" applyNumberFormat="1" applyFont="1" applyFill="1" applyBorder="1" applyAlignment="1">
      <alignment horizontal="center" vertical="center" wrapText="1"/>
    </xf>
    <xf numFmtId="164" fontId="4" fillId="5" borderId="7" xfId="0" applyNumberFormat="1" applyFont="1" applyFill="1" applyBorder="1" applyAlignment="1">
      <alignment horizontal="center" vertical="center" wrapText="1"/>
    </xf>
    <xf numFmtId="164" fontId="4" fillId="5" borderId="26" xfId="0" applyNumberFormat="1" applyFont="1" applyFill="1" applyBorder="1" applyAlignment="1">
      <alignment horizontal="center" vertical="center" wrapText="1"/>
    </xf>
    <xf numFmtId="0" fontId="4" fillId="5" borderId="27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left" vertical="center" wrapText="1"/>
    </xf>
    <xf numFmtId="2" fontId="15" fillId="5" borderId="1" xfId="0" applyNumberFormat="1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justify" vertical="center" wrapText="1"/>
    </xf>
    <xf numFmtId="164" fontId="4" fillId="5" borderId="26" xfId="0" applyNumberFormat="1" applyFont="1" applyFill="1" applyBorder="1" applyAlignment="1">
      <alignment horizontal="center" vertical="center" wrapText="1"/>
    </xf>
    <xf numFmtId="0" fontId="23" fillId="0" borderId="0" xfId="1" applyAlignment="1">
      <alignment vertical="center"/>
    </xf>
    <xf numFmtId="0" fontId="23" fillId="0" borderId="0" xfId="1"/>
    <xf numFmtId="3" fontId="23" fillId="0" borderId="0" xfId="1" applyNumberFormat="1"/>
    <xf numFmtId="0" fontId="23" fillId="0" borderId="0" xfId="1" applyAlignment="1">
      <alignment wrapText="1"/>
    </xf>
    <xf numFmtId="0" fontId="25" fillId="0" borderId="10" xfId="1" applyFont="1" applyBorder="1"/>
    <xf numFmtId="3" fontId="25" fillId="0" borderId="10" xfId="1" applyNumberFormat="1" applyFont="1" applyBorder="1"/>
    <xf numFmtId="3" fontId="24" fillId="0" borderId="10" xfId="1" applyNumberFormat="1" applyFont="1" applyBorder="1"/>
    <xf numFmtId="0" fontId="24" fillId="5" borderId="10" xfId="1" applyFont="1" applyFill="1" applyBorder="1" applyAlignment="1">
      <alignment vertical="center"/>
    </xf>
    <xf numFmtId="3" fontId="24" fillId="5" borderId="10" xfId="1" applyNumberFormat="1" applyFont="1" applyFill="1" applyBorder="1" applyAlignment="1">
      <alignment vertical="center"/>
    </xf>
    <xf numFmtId="0" fontId="24" fillId="0" borderId="10" xfId="1" applyFont="1" applyBorder="1" applyAlignment="1">
      <alignment horizontal="right"/>
    </xf>
    <xf numFmtId="0" fontId="25" fillId="0" borderId="0" xfId="1" applyFont="1" applyBorder="1"/>
    <xf numFmtId="0" fontId="26" fillId="0" borderId="11" xfId="1" applyFont="1" applyBorder="1" applyAlignment="1">
      <alignment vertical="center"/>
    </xf>
    <xf numFmtId="165" fontId="26" fillId="0" borderId="11" xfId="1" applyNumberFormat="1" applyFont="1" applyBorder="1" applyAlignment="1">
      <alignment horizontal="right" vertical="center"/>
    </xf>
    <xf numFmtId="166" fontId="26" fillId="0" borderId="11" xfId="1" applyNumberFormat="1" applyFont="1" applyBorder="1" applyAlignment="1">
      <alignment horizontal="right" vertical="center"/>
    </xf>
    <xf numFmtId="166" fontId="27" fillId="0" borderId="11" xfId="1" applyNumberFormat="1" applyFont="1" applyBorder="1" applyAlignment="1">
      <alignment horizontal="right" vertical="center"/>
    </xf>
    <xf numFmtId="0" fontId="6" fillId="0" borderId="11" xfId="1" applyFont="1" applyBorder="1" applyAlignment="1">
      <alignment vertical="center" wrapText="1"/>
    </xf>
    <xf numFmtId="0" fontId="28" fillId="3" borderId="13" xfId="0" applyFont="1" applyFill="1" applyBorder="1" applyAlignment="1">
      <alignment horizontal="center" vertical="center" wrapText="1"/>
    </xf>
    <xf numFmtId="0" fontId="28" fillId="3" borderId="14" xfId="0" applyFont="1" applyFill="1" applyBorder="1" applyAlignment="1">
      <alignment horizontal="center" vertical="center" wrapText="1"/>
    </xf>
    <xf numFmtId="0" fontId="28" fillId="3" borderId="18" xfId="0" applyFont="1" applyFill="1" applyBorder="1" applyAlignment="1">
      <alignment horizontal="center" vertical="center" wrapText="1"/>
    </xf>
    <xf numFmtId="0" fontId="29" fillId="3" borderId="0" xfId="1" applyFont="1" applyFill="1" applyAlignment="1">
      <alignment horizontal="center" vertical="center"/>
    </xf>
    <xf numFmtId="0" fontId="6" fillId="5" borderId="9" xfId="1" applyFont="1" applyFill="1" applyBorder="1" applyAlignment="1">
      <alignment horizontal="center" vertical="center" wrapText="1"/>
    </xf>
    <xf numFmtId="0" fontId="6" fillId="5" borderId="32" xfId="1" applyFont="1" applyFill="1" applyBorder="1" applyAlignment="1">
      <alignment horizontal="center" vertical="center" wrapText="1"/>
    </xf>
    <xf numFmtId="0" fontId="26" fillId="0" borderId="33" xfId="1" applyFont="1" applyBorder="1" applyAlignment="1">
      <alignment horizontal="center" vertical="center"/>
    </xf>
    <xf numFmtId="0" fontId="30" fillId="0" borderId="10" xfId="0" applyFont="1" applyBorder="1"/>
    <xf numFmtId="6" fontId="30" fillId="0" borderId="10" xfId="0" applyNumberFormat="1" applyFont="1" applyBorder="1"/>
    <xf numFmtId="0" fontId="28" fillId="0" borderId="0" xfId="0" applyFont="1" applyFill="1" applyBorder="1" applyAlignment="1">
      <alignment vertical="center" wrapText="1"/>
    </xf>
    <xf numFmtId="0" fontId="28" fillId="3" borderId="0" xfId="0" applyFont="1" applyFill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/>
    </xf>
    <xf numFmtId="0" fontId="30" fillId="0" borderId="10" xfId="0" applyFont="1" applyBorder="1" applyAlignment="1">
      <alignment horizontal="left"/>
    </xf>
    <xf numFmtId="0" fontId="31" fillId="5" borderId="10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C0596B6-1EDD-4EA6-A8FA-31B5B3AA849A}"/>
  </cellStyles>
  <dxfs count="0"/>
  <tableStyles count="0" defaultTableStyle="TableStyleMedium2" defaultPivotStyle="PivotStyleLight16"/>
  <colors>
    <mruColors>
      <color rgb="FF7F1416"/>
      <color rgb="FFE5D0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728575</xdr:colOff>
      <xdr:row>1</xdr:row>
      <xdr:rowOff>111650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A98A32-EE58-401F-977D-CDC41806C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14375" cy="292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2634</xdr:colOff>
      <xdr:row>1</xdr:row>
      <xdr:rowOff>114031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62CC4B7-F1CB-4C27-AE38-A22710AB23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06838" cy="2951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746007</xdr:colOff>
      <xdr:row>1</xdr:row>
      <xdr:rowOff>115766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DFB035-549F-4870-8BE3-BDB0685C3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15331" cy="29596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1042900</xdr:colOff>
      <xdr:row>1</xdr:row>
      <xdr:rowOff>102125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A53789-225C-4CED-BB31-C3A7E74C95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14375" cy="2926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290425</xdr:colOff>
      <xdr:row>1</xdr:row>
      <xdr:rowOff>102125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6FDBE6-C388-489D-90B6-FC231C9CB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14375" cy="292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customProperty" Target="../customProperty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CF6B5-0CAE-4218-AE39-26E55DCCE39B}">
  <dimension ref="A5:K17"/>
  <sheetViews>
    <sheetView tabSelected="1" view="pageBreakPreview" zoomScale="112" zoomScaleNormal="100" zoomScaleSheetLayoutView="112" workbookViewId="0">
      <selection activeCell="E32" sqref="E32"/>
    </sheetView>
  </sheetViews>
  <sheetFormatPr defaultRowHeight="14.25" x14ac:dyDescent="0.2"/>
  <cols>
    <col min="2" max="2" width="27.125" customWidth="1"/>
    <col min="3" max="3" width="19.5" customWidth="1"/>
    <col min="4" max="4" width="13.5" customWidth="1"/>
    <col min="5" max="5" width="49.625" customWidth="1"/>
  </cols>
  <sheetData>
    <row r="5" spans="1:11" ht="30.75" customHeight="1" x14ac:dyDescent="0.2">
      <c r="A5" s="151" t="s">
        <v>138</v>
      </c>
      <c r="B5" s="151"/>
      <c r="C5" s="151"/>
      <c r="D5" s="151"/>
      <c r="E5" s="151"/>
      <c r="F5" s="150"/>
      <c r="G5" s="150"/>
      <c r="H5" s="150"/>
      <c r="I5" s="150"/>
      <c r="J5" s="150"/>
      <c r="K5" s="150"/>
    </row>
    <row r="8" spans="1:11" ht="25.5" customHeight="1" x14ac:dyDescent="0.2">
      <c r="A8" s="154" t="s">
        <v>3</v>
      </c>
      <c r="B8" s="154" t="s">
        <v>139</v>
      </c>
      <c r="C8" s="154" t="s">
        <v>8</v>
      </c>
      <c r="D8" s="154" t="s">
        <v>140</v>
      </c>
      <c r="E8" s="154" t="s">
        <v>52</v>
      </c>
    </row>
    <row r="9" spans="1:11" x14ac:dyDescent="0.2">
      <c r="A9" s="152">
        <v>1</v>
      </c>
      <c r="B9" s="148" t="s">
        <v>141</v>
      </c>
      <c r="C9" s="148" t="s">
        <v>142</v>
      </c>
      <c r="D9" s="148" t="s">
        <v>142</v>
      </c>
      <c r="E9" s="153"/>
    </row>
    <row r="10" spans="1:11" x14ac:dyDescent="0.2">
      <c r="A10" s="152">
        <v>2</v>
      </c>
      <c r="B10" s="148" t="s">
        <v>143</v>
      </c>
      <c r="C10" s="148" t="s">
        <v>144</v>
      </c>
      <c r="D10" s="149">
        <v>274</v>
      </c>
      <c r="E10" s="153" t="s">
        <v>145</v>
      </c>
    </row>
    <row r="11" spans="1:11" x14ac:dyDescent="0.2">
      <c r="A11" s="152">
        <v>3</v>
      </c>
      <c r="B11" s="148" t="s">
        <v>146</v>
      </c>
      <c r="C11" s="148" t="s">
        <v>147</v>
      </c>
      <c r="D11" s="149">
        <v>7</v>
      </c>
      <c r="E11" s="153" t="s">
        <v>148</v>
      </c>
    </row>
    <row r="12" spans="1:11" x14ac:dyDescent="0.2">
      <c r="A12" s="152">
        <v>4</v>
      </c>
      <c r="B12" s="148" t="s">
        <v>149</v>
      </c>
      <c r="C12" s="148" t="s">
        <v>147</v>
      </c>
      <c r="D12" s="149">
        <v>42</v>
      </c>
      <c r="E12" s="153" t="s">
        <v>150</v>
      </c>
    </row>
    <row r="13" spans="1:11" x14ac:dyDescent="0.2">
      <c r="A13" s="152">
        <v>5</v>
      </c>
      <c r="B13" s="148" t="s">
        <v>151</v>
      </c>
      <c r="C13" s="148" t="s">
        <v>152</v>
      </c>
      <c r="D13" s="149">
        <v>655</v>
      </c>
      <c r="E13" s="153" t="s">
        <v>153</v>
      </c>
    </row>
    <row r="14" spans="1:11" x14ac:dyDescent="0.2">
      <c r="A14" s="152">
        <v>6</v>
      </c>
      <c r="B14" s="148" t="s">
        <v>154</v>
      </c>
      <c r="C14" s="148" t="s">
        <v>152</v>
      </c>
      <c r="D14" s="149">
        <v>1310</v>
      </c>
      <c r="E14" s="153" t="s">
        <v>155</v>
      </c>
    </row>
    <row r="15" spans="1:11" x14ac:dyDescent="0.2">
      <c r="A15" s="152">
        <v>7</v>
      </c>
      <c r="B15" s="148" t="s">
        <v>156</v>
      </c>
      <c r="C15" s="148" t="s">
        <v>142</v>
      </c>
      <c r="D15" s="148" t="s">
        <v>142</v>
      </c>
      <c r="E15" s="153" t="s">
        <v>157</v>
      </c>
    </row>
    <row r="16" spans="1:11" x14ac:dyDescent="0.2">
      <c r="A16" s="152">
        <v>8</v>
      </c>
      <c r="B16" s="148" t="s">
        <v>158</v>
      </c>
      <c r="C16" s="148" t="s">
        <v>159</v>
      </c>
      <c r="D16" s="148" t="s">
        <v>142</v>
      </c>
      <c r="E16" s="153" t="s">
        <v>157</v>
      </c>
    </row>
    <row r="17" spans="1:5" x14ac:dyDescent="0.2">
      <c r="A17" s="152">
        <v>9</v>
      </c>
      <c r="B17" s="148" t="s">
        <v>160</v>
      </c>
      <c r="C17" s="148" t="s">
        <v>142</v>
      </c>
      <c r="D17" s="148" t="s">
        <v>142</v>
      </c>
      <c r="E17" s="153" t="s">
        <v>161</v>
      </c>
    </row>
  </sheetData>
  <mergeCells count="1">
    <mergeCell ref="A5:E5"/>
  </mergeCells>
  <pageMargins left="0.7" right="0.7" top="0.75" bottom="0.75" header="0.3" footer="0.3"/>
  <pageSetup scale="58" orientation="portrait" r:id="rId1"/>
  <customProperties>
    <customPr name="layoutContexts" r:id="rId2"/>
    <customPr name="pages" r:id="rId3"/>
    <customPr name="screen" r:id="rId4"/>
  </customProperties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F375D-D251-49B4-8911-4C45E7095F9F}">
  <dimension ref="A3:L63"/>
  <sheetViews>
    <sheetView view="pageBreakPreview" topLeftCell="B1" zoomScale="112" zoomScaleNormal="78" zoomScaleSheetLayoutView="112" workbookViewId="0">
      <selection activeCell="B4" sqref="B4:L4"/>
    </sheetView>
  </sheetViews>
  <sheetFormatPr defaultRowHeight="14.25" x14ac:dyDescent="0.2"/>
  <cols>
    <col min="1" max="1" width="0" hidden="1" customWidth="1"/>
    <col min="3" max="3" width="3" style="5" bestFit="1" customWidth="1"/>
    <col min="4" max="4" width="6.5" style="5" bestFit="1" customWidth="1"/>
    <col min="5" max="5" width="3.875" style="5" bestFit="1" customWidth="1"/>
    <col min="6" max="6" width="22" customWidth="1"/>
    <col min="7" max="7" width="5.75" style="28" bestFit="1" customWidth="1"/>
    <col min="8" max="8" width="3.125" bestFit="1" customWidth="1"/>
    <col min="9" max="9" width="8.875" style="25" bestFit="1" customWidth="1"/>
    <col min="10" max="10" width="6.5" style="13" bestFit="1" customWidth="1"/>
    <col min="11" max="11" width="8" style="14" bestFit="1" customWidth="1"/>
    <col min="12" max="12" width="7.5" style="15" customWidth="1"/>
  </cols>
  <sheetData>
    <row r="3" spans="1:12" ht="15" thickBot="1" x14ac:dyDescent="0.25"/>
    <row r="4" spans="1:12" ht="28.9" customHeight="1" thickBot="1" x14ac:dyDescent="0.25">
      <c r="B4" s="141" t="s">
        <v>77</v>
      </c>
      <c r="C4" s="142"/>
      <c r="D4" s="142"/>
      <c r="E4" s="142"/>
      <c r="F4" s="142"/>
      <c r="G4" s="142"/>
      <c r="H4" s="142"/>
      <c r="I4" s="142"/>
      <c r="J4" s="142"/>
      <c r="K4" s="142"/>
      <c r="L4" s="143"/>
    </row>
    <row r="5" spans="1:12" ht="18.75" thickBot="1" x14ac:dyDescent="0.25">
      <c r="B5" s="87" t="s">
        <v>78</v>
      </c>
      <c r="C5" s="88"/>
      <c r="D5" s="88"/>
      <c r="E5" s="88"/>
      <c r="F5" s="88"/>
      <c r="G5" s="88"/>
      <c r="H5" s="88"/>
      <c r="I5" s="17" t="s">
        <v>42</v>
      </c>
      <c r="J5" s="18">
        <f>J60</f>
        <v>2619.7545500000006</v>
      </c>
      <c r="K5" s="44" t="s">
        <v>1</v>
      </c>
      <c r="L5" s="45"/>
    </row>
    <row r="6" spans="1:12" ht="15" customHeight="1" thickBot="1" x14ac:dyDescent="0.25">
      <c r="B6" s="89" t="s">
        <v>43</v>
      </c>
      <c r="C6" s="90"/>
      <c r="D6" s="90"/>
      <c r="E6" s="90"/>
      <c r="F6" s="90"/>
      <c r="G6" s="29"/>
      <c r="H6" s="50" t="s">
        <v>44</v>
      </c>
      <c r="I6" s="51"/>
      <c r="J6" s="19">
        <f>K60</f>
        <v>301.8184</v>
      </c>
      <c r="K6" s="46" t="s">
        <v>1</v>
      </c>
      <c r="L6" s="47"/>
    </row>
    <row r="7" spans="1:12" ht="15" thickBot="1" x14ac:dyDescent="0.25">
      <c r="B7" s="41" t="s">
        <v>0</v>
      </c>
      <c r="C7" s="42"/>
      <c r="D7" s="42"/>
      <c r="E7" s="42"/>
      <c r="F7" s="42"/>
      <c r="G7" s="42"/>
      <c r="H7" s="42"/>
      <c r="I7" s="43"/>
      <c r="J7" s="20">
        <f>J5-J6</f>
        <v>2317.9361500000005</v>
      </c>
      <c r="K7" s="48" t="s">
        <v>1</v>
      </c>
      <c r="L7" s="49"/>
    </row>
    <row r="8" spans="1:12" ht="17.25" thickBot="1" x14ac:dyDescent="0.25">
      <c r="B8" s="107" t="s">
        <v>2</v>
      </c>
      <c r="C8" s="108" t="s">
        <v>3</v>
      </c>
      <c r="D8" s="108" t="s">
        <v>4</v>
      </c>
      <c r="E8" s="109" t="s">
        <v>5</v>
      </c>
      <c r="F8" s="110" t="s">
        <v>6</v>
      </c>
      <c r="G8" s="111" t="s">
        <v>7</v>
      </c>
      <c r="H8" s="108" t="s">
        <v>8</v>
      </c>
      <c r="I8" s="112" t="s">
        <v>9</v>
      </c>
      <c r="J8" s="113" t="s">
        <v>10</v>
      </c>
      <c r="K8" s="114" t="s">
        <v>11</v>
      </c>
      <c r="L8" s="115"/>
    </row>
    <row r="9" spans="1:12" ht="17.25" thickBot="1" x14ac:dyDescent="0.25">
      <c r="B9" s="116"/>
      <c r="C9" s="117"/>
      <c r="D9" s="117"/>
      <c r="E9" s="118" t="s">
        <v>12</v>
      </c>
      <c r="F9" s="119"/>
      <c r="G9" s="120"/>
      <c r="H9" s="117"/>
      <c r="I9" s="121" t="s">
        <v>1</v>
      </c>
      <c r="J9" s="122" t="s">
        <v>1</v>
      </c>
      <c r="K9" s="123" t="s">
        <v>13</v>
      </c>
      <c r="L9" s="124" t="s">
        <v>14</v>
      </c>
    </row>
    <row r="10" spans="1:12" ht="15.75" thickBot="1" x14ac:dyDescent="0.25">
      <c r="A10" s="62"/>
      <c r="B10" s="63" t="s">
        <v>15</v>
      </c>
      <c r="C10" s="64">
        <v>1</v>
      </c>
      <c r="D10" s="65"/>
      <c r="E10" s="64">
        <v>1</v>
      </c>
      <c r="F10" s="66" t="s">
        <v>65</v>
      </c>
      <c r="G10" s="67">
        <f>'Estimate Sheet 30sqm'!G9</f>
        <v>61.94</v>
      </c>
      <c r="H10" s="64" t="s">
        <v>39</v>
      </c>
      <c r="I10" s="67">
        <f>J10/G10</f>
        <v>0.08</v>
      </c>
      <c r="J10" s="68">
        <f>J11</f>
        <v>4.9551999999999996</v>
      </c>
      <c r="K10" s="68">
        <f>K11</f>
        <v>4.9551999999999996</v>
      </c>
      <c r="L10" s="69"/>
    </row>
    <row r="11" spans="1:12" ht="15.75" thickBot="1" x14ac:dyDescent="0.25">
      <c r="B11" s="21"/>
      <c r="C11" s="3">
        <v>1.01</v>
      </c>
      <c r="D11" s="3">
        <v>0.04</v>
      </c>
      <c r="E11" s="4"/>
      <c r="F11" s="2" t="s">
        <v>17</v>
      </c>
      <c r="G11" s="30">
        <f>D11*G10</f>
        <v>2.4775999999999998</v>
      </c>
      <c r="H11" s="4"/>
      <c r="I11" s="26">
        <v>2</v>
      </c>
      <c r="J11" s="16">
        <f>I11*G11</f>
        <v>4.9551999999999996</v>
      </c>
      <c r="K11" s="16">
        <f>J11</f>
        <v>4.9551999999999996</v>
      </c>
      <c r="L11" s="22"/>
    </row>
    <row r="12" spans="1:12" ht="15.75" thickBot="1" x14ac:dyDescent="0.25">
      <c r="B12" s="55" t="s">
        <v>19</v>
      </c>
      <c r="C12" s="56"/>
      <c r="D12" s="56"/>
      <c r="E12" s="57"/>
      <c r="F12" s="1"/>
      <c r="G12" s="31"/>
      <c r="H12" s="4"/>
      <c r="I12" s="27"/>
      <c r="J12" s="16"/>
      <c r="K12" s="16"/>
      <c r="L12" s="22"/>
    </row>
    <row r="13" spans="1:12" ht="23.25" thickBot="1" x14ac:dyDescent="0.25">
      <c r="B13" s="63" t="s">
        <v>20</v>
      </c>
      <c r="C13" s="64">
        <v>2</v>
      </c>
      <c r="D13" s="65"/>
      <c r="E13" s="64">
        <v>2</v>
      </c>
      <c r="F13" s="66" t="s">
        <v>66</v>
      </c>
      <c r="G13" s="67">
        <f>'Estimate Sheet 30sqm'!G13</f>
        <v>26.46</v>
      </c>
      <c r="H13" s="64" t="s">
        <v>40</v>
      </c>
      <c r="I13" s="67">
        <f>J13/G13</f>
        <v>0.90702947845804982</v>
      </c>
      <c r="J13" s="68">
        <f>J14</f>
        <v>24</v>
      </c>
      <c r="K13" s="68">
        <f>K14</f>
        <v>24</v>
      </c>
      <c r="L13" s="70"/>
    </row>
    <row r="14" spans="1:12" ht="15.75" thickBot="1" x14ac:dyDescent="0.25">
      <c r="B14" s="21"/>
      <c r="C14" s="3">
        <v>2.0099999999999998</v>
      </c>
      <c r="D14" s="3">
        <v>0.5</v>
      </c>
      <c r="E14" s="4"/>
      <c r="F14" s="2" t="s">
        <v>67</v>
      </c>
      <c r="G14" s="30">
        <v>6</v>
      </c>
      <c r="H14" s="3" t="s">
        <v>22</v>
      </c>
      <c r="I14" s="37">
        <v>4</v>
      </c>
      <c r="J14" s="16">
        <f>I14*G14</f>
        <v>24</v>
      </c>
      <c r="K14" s="16">
        <f>J14</f>
        <v>24</v>
      </c>
      <c r="L14" s="22"/>
    </row>
    <row r="15" spans="1:12" ht="15.75" thickBot="1" x14ac:dyDescent="0.25">
      <c r="B15" s="55" t="s">
        <v>23</v>
      </c>
      <c r="C15" s="56"/>
      <c r="D15" s="56"/>
      <c r="E15" s="56"/>
      <c r="F15" s="57"/>
      <c r="G15" s="31"/>
      <c r="H15" s="4"/>
      <c r="I15" s="27"/>
      <c r="J15" s="16"/>
      <c r="K15" s="16"/>
      <c r="L15" s="22"/>
    </row>
    <row r="16" spans="1:12" ht="23.25" thickBot="1" x14ac:dyDescent="0.25">
      <c r="B16" s="63" t="s">
        <v>24</v>
      </c>
      <c r="C16" s="64">
        <v>3</v>
      </c>
      <c r="D16" s="65"/>
      <c r="E16" s="64">
        <v>3</v>
      </c>
      <c r="F16" s="66" t="s">
        <v>83</v>
      </c>
      <c r="G16" s="67">
        <f>'Estimate Sheet 30sqm'!G17</f>
        <v>22.995000000000001</v>
      </c>
      <c r="H16" s="64" t="s">
        <v>40</v>
      </c>
      <c r="I16" s="67">
        <f>J16/G16</f>
        <v>30.373242009132426</v>
      </c>
      <c r="J16" s="68">
        <f>SUM(J17:J22)</f>
        <v>698.43270000000018</v>
      </c>
      <c r="K16" s="68">
        <f t="shared" ref="K16:L16" si="0">SUM(K17:K22)</f>
        <v>91.98</v>
      </c>
      <c r="L16" s="69">
        <f t="shared" si="0"/>
        <v>606.45270000000016</v>
      </c>
    </row>
    <row r="17" spans="2:12" ht="34.15" customHeight="1" thickBot="1" x14ac:dyDescent="0.25">
      <c r="B17" s="23"/>
      <c r="C17" s="3">
        <v>3.01</v>
      </c>
      <c r="D17" s="3">
        <v>0.9</v>
      </c>
      <c r="E17" s="4"/>
      <c r="F17" s="2" t="s">
        <v>81</v>
      </c>
      <c r="G17" s="32">
        <f>G16*D17</f>
        <v>20.695500000000003</v>
      </c>
      <c r="H17" s="3" t="s">
        <v>21</v>
      </c>
      <c r="I17" s="39">
        <v>10</v>
      </c>
      <c r="J17" s="16">
        <f>I17*G17</f>
        <v>206.95500000000004</v>
      </c>
      <c r="K17" s="16"/>
      <c r="L17" s="16">
        <f>J17</f>
        <v>206.95500000000004</v>
      </c>
    </row>
    <row r="18" spans="2:12" ht="17.25" thickBot="1" x14ac:dyDescent="0.25">
      <c r="B18" s="23"/>
      <c r="C18" s="3">
        <v>3.02</v>
      </c>
      <c r="D18" s="3">
        <v>0.39</v>
      </c>
      <c r="E18" s="4"/>
      <c r="F18" s="2" t="s">
        <v>82</v>
      </c>
      <c r="G18" s="24">
        <f>D18*G16</f>
        <v>8.9680499999999999</v>
      </c>
      <c r="H18" s="3" t="s">
        <v>21</v>
      </c>
      <c r="I18" s="39">
        <v>14</v>
      </c>
      <c r="J18" s="16">
        <f>I18*G18</f>
        <v>125.5527</v>
      </c>
      <c r="K18" s="16"/>
      <c r="L18" s="16">
        <f>J18</f>
        <v>125.5527</v>
      </c>
    </row>
    <row r="19" spans="2:12" ht="15.75" thickBot="1" x14ac:dyDescent="0.25">
      <c r="B19" s="23"/>
      <c r="C19" s="3">
        <v>3.03</v>
      </c>
      <c r="D19" s="3">
        <v>80</v>
      </c>
      <c r="E19" s="4"/>
      <c r="F19" s="2" t="s">
        <v>68</v>
      </c>
      <c r="G19" s="26">
        <f>G16*D19</f>
        <v>1839.6000000000001</v>
      </c>
      <c r="H19" s="3" t="s">
        <v>25</v>
      </c>
      <c r="I19" s="38">
        <v>0.1</v>
      </c>
      <c r="J19" s="16">
        <f t="shared" ref="J19:J22" si="1">I19*G19</f>
        <v>183.96000000000004</v>
      </c>
      <c r="K19" s="16"/>
      <c r="L19" s="16">
        <f>J19</f>
        <v>183.96000000000004</v>
      </c>
    </row>
    <row r="20" spans="2:12" ht="15.75" thickBot="1" x14ac:dyDescent="0.25">
      <c r="B20" s="23"/>
      <c r="C20" s="3">
        <v>3.04</v>
      </c>
      <c r="D20" s="3">
        <v>80.5</v>
      </c>
      <c r="E20" s="4"/>
      <c r="F20" s="2" t="s">
        <v>69</v>
      </c>
      <c r="G20" s="24">
        <v>2100</v>
      </c>
      <c r="H20" s="3" t="s">
        <v>26</v>
      </c>
      <c r="I20" s="24">
        <v>0.01</v>
      </c>
      <c r="J20" s="16">
        <f t="shared" si="1"/>
        <v>21</v>
      </c>
      <c r="K20" s="16"/>
      <c r="L20" s="16">
        <f>J20</f>
        <v>21</v>
      </c>
    </row>
    <row r="21" spans="2:12" ht="15.75" thickBot="1" x14ac:dyDescent="0.25">
      <c r="B21" s="23"/>
      <c r="C21" s="3">
        <v>3.05</v>
      </c>
      <c r="D21" s="3">
        <v>0.5</v>
      </c>
      <c r="E21" s="4"/>
      <c r="F21" s="2" t="s">
        <v>70</v>
      </c>
      <c r="G21" s="24">
        <f>D21*G16</f>
        <v>11.4975</v>
      </c>
      <c r="H21" s="3" t="s">
        <v>22</v>
      </c>
      <c r="I21" s="38">
        <v>6</v>
      </c>
      <c r="J21" s="16">
        <f t="shared" si="1"/>
        <v>68.984999999999999</v>
      </c>
      <c r="K21" s="16"/>
      <c r="L21" s="16">
        <f>J21</f>
        <v>68.984999999999999</v>
      </c>
    </row>
    <row r="22" spans="2:12" ht="17.25" thickBot="1" x14ac:dyDescent="0.25">
      <c r="B22" s="23"/>
      <c r="C22" s="3">
        <v>3.06</v>
      </c>
      <c r="D22" s="3">
        <v>1</v>
      </c>
      <c r="E22" s="4"/>
      <c r="F22" s="2" t="s">
        <v>71</v>
      </c>
      <c r="G22" s="24">
        <f>G16*D22</f>
        <v>22.995000000000001</v>
      </c>
      <c r="H22" s="3" t="s">
        <v>22</v>
      </c>
      <c r="I22" s="38">
        <v>4</v>
      </c>
      <c r="J22" s="16">
        <f t="shared" si="1"/>
        <v>91.98</v>
      </c>
      <c r="K22" s="16">
        <f>J22</f>
        <v>91.98</v>
      </c>
      <c r="L22" s="16" t="s">
        <v>18</v>
      </c>
    </row>
    <row r="23" spans="2:12" ht="15" customHeight="1" thickBot="1" x14ac:dyDescent="0.25">
      <c r="B23" s="58"/>
      <c r="C23" s="59"/>
      <c r="D23" s="59"/>
      <c r="E23" s="59"/>
      <c r="F23" s="59"/>
      <c r="G23" s="24"/>
      <c r="H23" s="3"/>
      <c r="I23" s="26"/>
      <c r="J23" s="16"/>
      <c r="K23" s="16"/>
      <c r="L23" s="22"/>
    </row>
    <row r="24" spans="2:12" ht="15.75" thickBot="1" x14ac:dyDescent="0.25">
      <c r="B24" s="63" t="s">
        <v>28</v>
      </c>
      <c r="C24" s="64">
        <v>4</v>
      </c>
      <c r="D24" s="65"/>
      <c r="E24" s="64">
        <v>4</v>
      </c>
      <c r="F24" s="66" t="s">
        <v>72</v>
      </c>
      <c r="G24" s="67">
        <f>'Estimate Sheet 30sqm'!G32</f>
        <v>5.7299999999999995</v>
      </c>
      <c r="H24" s="64" t="s">
        <v>16</v>
      </c>
      <c r="I24" s="67">
        <f>J24/G24</f>
        <v>2.3980802792321119</v>
      </c>
      <c r="J24" s="68">
        <f>SUM(J25:J29)</f>
        <v>13.741</v>
      </c>
      <c r="K24" s="68">
        <f>SUM(K25:K29)</f>
        <v>4</v>
      </c>
      <c r="L24" s="69">
        <f>SUM(L25:L29)</f>
        <v>9.7409999999999997</v>
      </c>
    </row>
    <row r="25" spans="2:12" ht="17.25" thickBot="1" x14ac:dyDescent="0.25">
      <c r="B25" s="21"/>
      <c r="C25" s="3">
        <v>4.01</v>
      </c>
      <c r="D25" s="3">
        <v>0.01</v>
      </c>
      <c r="E25" s="4"/>
      <c r="F25" s="2" t="s">
        <v>73</v>
      </c>
      <c r="G25" s="24">
        <f>G24*D25</f>
        <v>5.7299999999999997E-2</v>
      </c>
      <c r="H25" s="3" t="s">
        <v>21</v>
      </c>
      <c r="I25" s="39">
        <v>14</v>
      </c>
      <c r="J25" s="16">
        <f t="shared" ref="J25:J29" si="2">I25*G25</f>
        <v>0.80219999999999991</v>
      </c>
      <c r="K25" s="16"/>
      <c r="L25" s="16">
        <f>J25</f>
        <v>0.80219999999999991</v>
      </c>
    </row>
    <row r="26" spans="2:12" ht="15.75" thickBot="1" x14ac:dyDescent="0.25">
      <c r="B26" s="21"/>
      <c r="C26" s="3">
        <v>4.0199999999999996</v>
      </c>
      <c r="D26" s="3">
        <v>3.4</v>
      </c>
      <c r="E26" s="4"/>
      <c r="F26" s="2" t="s">
        <v>74</v>
      </c>
      <c r="G26" s="24">
        <f>G24*D26</f>
        <v>19.481999999999999</v>
      </c>
      <c r="H26" s="3" t="s">
        <v>25</v>
      </c>
      <c r="I26" s="38">
        <v>0.1</v>
      </c>
      <c r="J26" s="16">
        <f t="shared" si="2"/>
        <v>1.9481999999999999</v>
      </c>
      <c r="K26" s="16"/>
      <c r="L26" s="16">
        <f>J26</f>
        <v>1.9481999999999999</v>
      </c>
    </row>
    <row r="27" spans="2:12" ht="15.75" thickBot="1" x14ac:dyDescent="0.25">
      <c r="B27" s="21"/>
      <c r="C27" s="3">
        <v>4.03</v>
      </c>
      <c r="D27" s="3">
        <v>20</v>
      </c>
      <c r="E27" s="4"/>
      <c r="F27" s="2" t="s">
        <v>69</v>
      </c>
      <c r="G27" s="24">
        <f>G24*D27</f>
        <v>114.6</v>
      </c>
      <c r="H27" s="3" t="s">
        <v>26</v>
      </c>
      <c r="I27" s="24">
        <v>0.01</v>
      </c>
      <c r="J27" s="16">
        <f t="shared" si="2"/>
        <v>1.1459999999999999</v>
      </c>
      <c r="K27" s="16"/>
      <c r="L27" s="16">
        <f>J27</f>
        <v>1.1459999999999999</v>
      </c>
    </row>
    <row r="28" spans="2:12" ht="15.75" thickBot="1" x14ac:dyDescent="0.25">
      <c r="B28" s="21"/>
      <c r="C28" s="3">
        <v>4.04</v>
      </c>
      <c r="D28" s="3">
        <v>0.17</v>
      </c>
      <c r="E28" s="4"/>
      <c r="F28" s="2" t="s">
        <v>70</v>
      </c>
      <c r="G28" s="24">
        <f>G24*D28</f>
        <v>0.97409999999999997</v>
      </c>
      <c r="H28" s="3" t="s">
        <v>22</v>
      </c>
      <c r="I28" s="38">
        <v>6</v>
      </c>
      <c r="J28" s="16">
        <f t="shared" si="2"/>
        <v>5.8445999999999998</v>
      </c>
      <c r="K28" s="16"/>
      <c r="L28" s="16">
        <f>J28</f>
        <v>5.8445999999999998</v>
      </c>
    </row>
    <row r="29" spans="2:12" ht="17.25" thickBot="1" x14ac:dyDescent="0.25">
      <c r="B29" s="21"/>
      <c r="C29" s="3">
        <v>4.05</v>
      </c>
      <c r="D29" s="3">
        <v>0.17</v>
      </c>
      <c r="E29" s="4"/>
      <c r="F29" s="2" t="s">
        <v>71</v>
      </c>
      <c r="G29" s="24">
        <v>1</v>
      </c>
      <c r="H29" s="3" t="s">
        <v>22</v>
      </c>
      <c r="I29" s="38">
        <v>4</v>
      </c>
      <c r="J29" s="16">
        <f t="shared" si="2"/>
        <v>4</v>
      </c>
      <c r="K29" s="16">
        <f>J29</f>
        <v>4</v>
      </c>
      <c r="L29" s="16" t="s">
        <v>18</v>
      </c>
    </row>
    <row r="30" spans="2:12" ht="15.75" thickBot="1" x14ac:dyDescent="0.25">
      <c r="B30" s="63" t="s">
        <v>29</v>
      </c>
      <c r="C30" s="64">
        <v>5</v>
      </c>
      <c r="D30" s="65"/>
      <c r="E30" s="64">
        <v>5</v>
      </c>
      <c r="F30" s="66" t="s">
        <v>84</v>
      </c>
      <c r="G30" s="67">
        <f>'Estimate Sheet 30sqm'!G28</f>
        <v>68.607500000000002</v>
      </c>
      <c r="H30" s="64" t="s">
        <v>40</v>
      </c>
      <c r="I30" s="67">
        <f>J30/G30</f>
        <v>13.173067813285719</v>
      </c>
      <c r="J30" s="68">
        <f>SUM(J31:J34)</f>
        <v>903.77125000000001</v>
      </c>
      <c r="K30" s="68">
        <f>SUM(K31:K35)</f>
        <v>144</v>
      </c>
      <c r="L30" s="69">
        <f>SUM(L31:L35)</f>
        <v>759.77125000000001</v>
      </c>
    </row>
    <row r="31" spans="2:12" ht="15.75" thickBot="1" x14ac:dyDescent="0.25">
      <c r="B31" s="21"/>
      <c r="C31" s="3">
        <v>5.01</v>
      </c>
      <c r="D31" s="3">
        <v>1.5</v>
      </c>
      <c r="E31" s="4"/>
      <c r="F31" s="12" t="s">
        <v>76</v>
      </c>
      <c r="G31" s="32">
        <f>G30*D31</f>
        <v>102.91125</v>
      </c>
      <c r="H31" s="3" t="s">
        <v>37</v>
      </c>
      <c r="I31" s="37">
        <v>5</v>
      </c>
      <c r="J31" s="16">
        <f t="shared" ref="J31:J34" si="3">I31*G31</f>
        <v>514.55624999999998</v>
      </c>
      <c r="K31" s="16"/>
      <c r="L31" s="22">
        <f>J31</f>
        <v>514.55624999999998</v>
      </c>
    </row>
    <row r="32" spans="2:12" ht="15.75" thickBot="1" x14ac:dyDescent="0.25">
      <c r="B32" s="21"/>
      <c r="C32" s="3">
        <v>5.0199999999999996</v>
      </c>
      <c r="D32" s="3">
        <v>200</v>
      </c>
      <c r="E32" s="4"/>
      <c r="F32" s="2" t="s">
        <v>69</v>
      </c>
      <c r="G32" s="32">
        <f>G30*D32</f>
        <v>13721.5</v>
      </c>
      <c r="H32" s="3" t="s">
        <v>26</v>
      </c>
      <c r="I32" s="24">
        <v>0.01</v>
      </c>
      <c r="J32" s="16">
        <f t="shared" si="3"/>
        <v>137.215</v>
      </c>
      <c r="K32" s="16"/>
      <c r="L32" s="22">
        <f>J32</f>
        <v>137.215</v>
      </c>
    </row>
    <row r="33" spans="2:12" ht="15.75" thickBot="1" x14ac:dyDescent="0.25">
      <c r="B33" s="21"/>
      <c r="C33" s="3">
        <v>5.03</v>
      </c>
      <c r="D33" s="3">
        <v>0.33</v>
      </c>
      <c r="E33" s="4"/>
      <c r="F33" s="2" t="s">
        <v>70</v>
      </c>
      <c r="G33" s="32">
        <v>18</v>
      </c>
      <c r="H33" s="3" t="s">
        <v>22</v>
      </c>
      <c r="I33" s="38">
        <v>6</v>
      </c>
      <c r="J33" s="16">
        <f t="shared" si="3"/>
        <v>108</v>
      </c>
      <c r="K33" s="16"/>
      <c r="L33" s="22">
        <f>J33</f>
        <v>108</v>
      </c>
    </row>
    <row r="34" spans="2:12" ht="17.25" thickBot="1" x14ac:dyDescent="0.25">
      <c r="B34" s="33"/>
      <c r="C34" s="24">
        <v>5.04</v>
      </c>
      <c r="D34" s="24">
        <v>1.32</v>
      </c>
      <c r="E34" s="31"/>
      <c r="F34" s="34" t="s">
        <v>71</v>
      </c>
      <c r="G34" s="32">
        <v>36</v>
      </c>
      <c r="H34" s="24" t="s">
        <v>22</v>
      </c>
      <c r="I34" s="38">
        <v>4</v>
      </c>
      <c r="J34" s="35">
        <f t="shared" si="3"/>
        <v>144</v>
      </c>
      <c r="K34" s="35">
        <f>J34</f>
        <v>144</v>
      </c>
      <c r="L34" s="36" t="s">
        <v>18</v>
      </c>
    </row>
    <row r="35" spans="2:12" ht="15" customHeight="1" thickBot="1" x14ac:dyDescent="0.25">
      <c r="B35" s="60" t="s">
        <v>27</v>
      </c>
      <c r="C35" s="61"/>
      <c r="D35" s="61"/>
      <c r="E35" s="61"/>
      <c r="F35" s="61"/>
      <c r="G35" s="24"/>
      <c r="H35" s="24"/>
      <c r="I35" s="26"/>
      <c r="J35" s="35"/>
      <c r="K35" s="35"/>
      <c r="L35" s="36"/>
    </row>
    <row r="36" spans="2:12" ht="15.75" thickBot="1" x14ac:dyDescent="0.25">
      <c r="B36" s="71" t="s">
        <v>30</v>
      </c>
      <c r="C36" s="72">
        <v>6</v>
      </c>
      <c r="D36" s="73"/>
      <c r="E36" s="72">
        <v>6</v>
      </c>
      <c r="F36" s="74" t="s">
        <v>31</v>
      </c>
      <c r="G36" s="67">
        <f>'Estimate Sheet 30sqm'!G35</f>
        <v>61.94</v>
      </c>
      <c r="H36" s="72" t="s">
        <v>16</v>
      </c>
      <c r="I36" s="67">
        <f>J36/G36</f>
        <v>10.691798514691637</v>
      </c>
      <c r="J36" s="75">
        <f>SUM(J37:J48)</f>
        <v>662.25</v>
      </c>
      <c r="K36" s="76"/>
      <c r="L36" s="77">
        <f>SUM(L37:L48)</f>
        <v>662.25</v>
      </c>
    </row>
    <row r="37" spans="2:12" ht="17.25" thickBot="1" x14ac:dyDescent="0.25">
      <c r="B37" s="33"/>
      <c r="C37" s="24">
        <v>6.01</v>
      </c>
      <c r="D37" s="31"/>
      <c r="E37" s="31"/>
      <c r="F37" s="34" t="s">
        <v>92</v>
      </c>
      <c r="G37" s="24">
        <v>25</v>
      </c>
      <c r="H37" s="24" t="s">
        <v>33</v>
      </c>
      <c r="I37" s="37">
        <v>8</v>
      </c>
      <c r="J37" s="35">
        <f t="shared" ref="J37:J43" si="4">I37*G37</f>
        <v>200</v>
      </c>
      <c r="K37" s="35"/>
      <c r="L37" s="36">
        <f t="shared" ref="L37:L43" si="5">J37</f>
        <v>200</v>
      </c>
    </row>
    <row r="38" spans="2:12" ht="17.25" thickBot="1" x14ac:dyDescent="0.25">
      <c r="B38" s="21"/>
      <c r="C38" s="3">
        <v>6.02</v>
      </c>
      <c r="D38" s="4"/>
      <c r="E38" s="4"/>
      <c r="F38" s="2" t="s">
        <v>93</v>
      </c>
      <c r="G38" s="24">
        <v>8</v>
      </c>
      <c r="H38" s="3" t="s">
        <v>33</v>
      </c>
      <c r="I38" s="37">
        <v>4</v>
      </c>
      <c r="J38" s="16">
        <f t="shared" ref="J38" si="6">I38*G38</f>
        <v>32</v>
      </c>
      <c r="K38" s="16"/>
      <c r="L38" s="22">
        <f t="shared" si="5"/>
        <v>32</v>
      </c>
    </row>
    <row r="39" spans="2:12" ht="17.25" thickBot="1" x14ac:dyDescent="0.25">
      <c r="B39" s="21"/>
      <c r="C39" s="3">
        <v>6.03</v>
      </c>
      <c r="D39" s="4"/>
      <c r="E39" s="4"/>
      <c r="F39" s="2" t="s">
        <v>94</v>
      </c>
      <c r="G39" s="24">
        <v>8</v>
      </c>
      <c r="H39" s="3" t="s">
        <v>33</v>
      </c>
      <c r="I39" s="37">
        <v>3</v>
      </c>
      <c r="J39" s="16">
        <f t="shared" si="4"/>
        <v>24</v>
      </c>
      <c r="K39" s="16"/>
      <c r="L39" s="22">
        <f t="shared" si="5"/>
        <v>24</v>
      </c>
    </row>
    <row r="40" spans="2:12" ht="17.25" thickBot="1" x14ac:dyDescent="0.25">
      <c r="B40" s="21"/>
      <c r="C40" s="3">
        <v>6.04</v>
      </c>
      <c r="D40" s="4"/>
      <c r="E40" s="4"/>
      <c r="F40" s="2" t="s">
        <v>95</v>
      </c>
      <c r="G40" s="24">
        <v>4</v>
      </c>
      <c r="H40" s="3" t="s">
        <v>33</v>
      </c>
      <c r="I40" s="37">
        <v>8</v>
      </c>
      <c r="J40" s="16">
        <f t="shared" si="4"/>
        <v>32</v>
      </c>
      <c r="K40" s="16"/>
      <c r="L40" s="22">
        <f t="shared" si="5"/>
        <v>32</v>
      </c>
    </row>
    <row r="41" spans="2:12" ht="15.75" thickBot="1" x14ac:dyDescent="0.25">
      <c r="B41" s="21"/>
      <c r="C41" s="3">
        <v>6.05</v>
      </c>
      <c r="D41" s="4"/>
      <c r="E41" s="4"/>
      <c r="F41" s="2" t="s">
        <v>96</v>
      </c>
      <c r="G41" s="24">
        <v>62</v>
      </c>
      <c r="H41" s="3" t="s">
        <v>16</v>
      </c>
      <c r="I41" s="26">
        <v>1</v>
      </c>
      <c r="J41" s="16">
        <f t="shared" si="4"/>
        <v>62</v>
      </c>
      <c r="K41" s="16"/>
      <c r="L41" s="22">
        <f t="shared" si="5"/>
        <v>62</v>
      </c>
    </row>
    <row r="42" spans="2:12" ht="15.75" thickBot="1" x14ac:dyDescent="0.25">
      <c r="B42" s="21"/>
      <c r="C42" s="3">
        <v>6.06</v>
      </c>
      <c r="D42" s="4"/>
      <c r="E42" s="4"/>
      <c r="F42" s="2" t="s">
        <v>97</v>
      </c>
      <c r="G42" s="24">
        <v>62</v>
      </c>
      <c r="H42" s="3" t="s">
        <v>16</v>
      </c>
      <c r="I42" s="26">
        <v>0.3</v>
      </c>
      <c r="J42" s="16">
        <f t="shared" si="4"/>
        <v>18.599999999999998</v>
      </c>
      <c r="K42" s="16"/>
      <c r="L42" s="22">
        <f t="shared" si="5"/>
        <v>18.599999999999998</v>
      </c>
    </row>
    <row r="43" spans="2:12" ht="15.75" thickBot="1" x14ac:dyDescent="0.25">
      <c r="B43" s="21"/>
      <c r="C43" s="3">
        <v>6.07</v>
      </c>
      <c r="D43" s="4"/>
      <c r="E43" s="4"/>
      <c r="F43" s="2" t="s">
        <v>98</v>
      </c>
      <c r="G43" s="26">
        <v>1.86</v>
      </c>
      <c r="H43" s="3" t="s">
        <v>21</v>
      </c>
      <c r="I43" s="37">
        <v>5</v>
      </c>
      <c r="J43" s="16">
        <f t="shared" si="4"/>
        <v>9.3000000000000007</v>
      </c>
      <c r="K43" s="16"/>
      <c r="L43" s="22">
        <f t="shared" si="5"/>
        <v>9.3000000000000007</v>
      </c>
    </row>
    <row r="44" spans="2:12" ht="15.75" thickBot="1" x14ac:dyDescent="0.25">
      <c r="B44" s="21"/>
      <c r="C44" s="3">
        <v>6.08</v>
      </c>
      <c r="D44" s="4"/>
      <c r="E44" s="4"/>
      <c r="F44" s="2" t="s">
        <v>99</v>
      </c>
      <c r="G44" s="24">
        <v>65</v>
      </c>
      <c r="H44" s="3" t="s">
        <v>16</v>
      </c>
      <c r="I44" s="26">
        <v>0.15</v>
      </c>
      <c r="J44" s="16">
        <f t="shared" ref="J44:J48" si="7">I44*G44</f>
        <v>9.75</v>
      </c>
      <c r="K44" s="16"/>
      <c r="L44" s="22">
        <f t="shared" ref="L44:L48" si="8">J44</f>
        <v>9.75</v>
      </c>
    </row>
    <row r="45" spans="2:12" ht="17.25" thickBot="1" x14ac:dyDescent="0.25">
      <c r="B45" s="21"/>
      <c r="C45" s="3">
        <v>6.09</v>
      </c>
      <c r="D45" s="4"/>
      <c r="E45" s="4"/>
      <c r="F45" s="2" t="s">
        <v>100</v>
      </c>
      <c r="G45" s="24">
        <v>62</v>
      </c>
      <c r="H45" s="3" t="s">
        <v>16</v>
      </c>
      <c r="I45" s="26">
        <v>0.8</v>
      </c>
      <c r="J45" s="16">
        <f t="shared" si="7"/>
        <v>49.6</v>
      </c>
      <c r="K45" s="16"/>
      <c r="L45" s="22">
        <f t="shared" si="8"/>
        <v>49.6</v>
      </c>
    </row>
    <row r="46" spans="2:12" ht="15.75" thickBot="1" x14ac:dyDescent="0.25">
      <c r="B46" s="21"/>
      <c r="C46" s="3">
        <v>6.1</v>
      </c>
      <c r="D46" s="4"/>
      <c r="E46" s="4"/>
      <c r="F46" s="2" t="s">
        <v>101</v>
      </c>
      <c r="G46" s="24">
        <v>3</v>
      </c>
      <c r="H46" s="3" t="s">
        <v>103</v>
      </c>
      <c r="I46" s="37">
        <v>5</v>
      </c>
      <c r="J46" s="16">
        <f t="shared" si="7"/>
        <v>15</v>
      </c>
      <c r="K46" s="16"/>
      <c r="L46" s="22">
        <f t="shared" si="8"/>
        <v>15</v>
      </c>
    </row>
    <row r="47" spans="2:12" ht="15.75" thickBot="1" x14ac:dyDescent="0.25">
      <c r="B47" s="21"/>
      <c r="C47" s="3">
        <v>6.11</v>
      </c>
      <c r="D47" s="4"/>
      <c r="E47" s="4"/>
      <c r="F47" s="2" t="s">
        <v>107</v>
      </c>
      <c r="G47" s="24">
        <v>10</v>
      </c>
      <c r="H47" s="3" t="s">
        <v>22</v>
      </c>
      <c r="I47" s="37">
        <v>13</v>
      </c>
      <c r="J47" s="16">
        <f t="shared" si="7"/>
        <v>130</v>
      </c>
      <c r="K47" s="16"/>
      <c r="L47" s="22">
        <f t="shared" si="8"/>
        <v>130</v>
      </c>
    </row>
    <row r="48" spans="2:12" ht="15.75" thickBot="1" x14ac:dyDescent="0.25">
      <c r="B48" s="21"/>
      <c r="C48" s="3">
        <v>6.12</v>
      </c>
      <c r="D48" s="4"/>
      <c r="E48" s="4"/>
      <c r="F48" s="2" t="s">
        <v>102</v>
      </c>
      <c r="G48" s="26">
        <v>20</v>
      </c>
      <c r="H48" s="3" t="s">
        <v>22</v>
      </c>
      <c r="I48" s="37">
        <v>4</v>
      </c>
      <c r="J48" s="16">
        <f t="shared" si="7"/>
        <v>80</v>
      </c>
      <c r="K48" s="16"/>
      <c r="L48" s="22">
        <f t="shared" si="8"/>
        <v>80</v>
      </c>
    </row>
    <row r="49" spans="2:12" ht="23.25" thickBot="1" x14ac:dyDescent="0.25">
      <c r="B49" s="63" t="s">
        <v>32</v>
      </c>
      <c r="C49" s="64">
        <v>7</v>
      </c>
      <c r="D49" s="65"/>
      <c r="E49" s="64">
        <v>7</v>
      </c>
      <c r="F49" s="66" t="s">
        <v>75</v>
      </c>
      <c r="G49" s="67">
        <f>'Estimate Sheet 30sqm'!G27</f>
        <v>6.7200000000000006</v>
      </c>
      <c r="H49" s="64" t="s">
        <v>39</v>
      </c>
      <c r="I49" s="67">
        <f>J49/G49</f>
        <v>19.345238095238095</v>
      </c>
      <c r="J49" s="68">
        <f>SUM(J50:J51)</f>
        <v>130</v>
      </c>
      <c r="K49" s="68">
        <v>0</v>
      </c>
      <c r="L49" s="69">
        <f>SUM(L50:L51)</f>
        <v>130</v>
      </c>
    </row>
    <row r="50" spans="2:12" ht="15.75" thickBot="1" x14ac:dyDescent="0.25">
      <c r="B50" s="21"/>
      <c r="C50" s="3">
        <v>7.01</v>
      </c>
      <c r="D50" s="3"/>
      <c r="E50" s="4"/>
      <c r="F50" s="2" t="s">
        <v>105</v>
      </c>
      <c r="G50" s="24">
        <v>2</v>
      </c>
      <c r="H50" s="3" t="s">
        <v>33</v>
      </c>
      <c r="I50" s="37">
        <v>20</v>
      </c>
      <c r="J50" s="16">
        <f t="shared" ref="J50:J51" si="9">I50*G50</f>
        <v>40</v>
      </c>
      <c r="K50" s="16"/>
      <c r="L50" s="22">
        <f t="shared" ref="L50:L51" si="10">J50</f>
        <v>40</v>
      </c>
    </row>
    <row r="51" spans="2:12" ht="15.75" thickBot="1" x14ac:dyDescent="0.25">
      <c r="B51" s="21"/>
      <c r="C51" s="3">
        <v>7.02</v>
      </c>
      <c r="D51" s="3"/>
      <c r="E51" s="4"/>
      <c r="F51" s="2" t="s">
        <v>106</v>
      </c>
      <c r="G51" s="24">
        <v>2</v>
      </c>
      <c r="H51" s="3" t="s">
        <v>33</v>
      </c>
      <c r="I51" s="37">
        <v>45</v>
      </c>
      <c r="J51" s="16">
        <f t="shared" si="9"/>
        <v>90</v>
      </c>
      <c r="K51" s="16"/>
      <c r="L51" s="22">
        <f t="shared" si="10"/>
        <v>90</v>
      </c>
    </row>
    <row r="52" spans="2:12" ht="23.25" thickBot="1" x14ac:dyDescent="0.25">
      <c r="B52" s="78" t="s">
        <v>34</v>
      </c>
      <c r="C52" s="64">
        <v>8</v>
      </c>
      <c r="D52" s="65"/>
      <c r="E52" s="64">
        <v>8</v>
      </c>
      <c r="F52" s="79" t="s">
        <v>35</v>
      </c>
      <c r="G52" s="67">
        <f>'Estimate Sheet 30sqm'!G47</f>
        <v>205.52</v>
      </c>
      <c r="H52" s="64" t="s">
        <v>36</v>
      </c>
      <c r="I52" s="67">
        <f>J52/G52</f>
        <v>0.88849941611521988</v>
      </c>
      <c r="J52" s="68">
        <f>SUM(J53:J59)</f>
        <v>182.6044</v>
      </c>
      <c r="K52" s="68">
        <f>SUM(K53:K59)</f>
        <v>32.883200000000002</v>
      </c>
      <c r="L52" s="69">
        <f>SUM(L53:L59)</f>
        <v>149.72120000000001</v>
      </c>
    </row>
    <row r="53" spans="2:12" ht="15.75" thickBot="1" x14ac:dyDescent="0.25">
      <c r="B53" s="21"/>
      <c r="C53" s="3">
        <v>8.01</v>
      </c>
      <c r="D53" s="3">
        <v>0.03</v>
      </c>
      <c r="E53" s="4"/>
      <c r="F53" s="12" t="s">
        <v>76</v>
      </c>
      <c r="G53" s="24">
        <f>'Estimate Sheet 30sqm'!G35*D53</f>
        <v>1.8581999999999999</v>
      </c>
      <c r="H53" s="3" t="s">
        <v>37</v>
      </c>
      <c r="I53" s="37">
        <v>5</v>
      </c>
      <c r="J53" s="16">
        <f t="shared" ref="J53:J58" si="11">I53*G53</f>
        <v>9.2909999999999986</v>
      </c>
      <c r="K53" s="16"/>
      <c r="L53" s="22">
        <f t="shared" ref="L53:L58" si="12">J53</f>
        <v>9.2909999999999986</v>
      </c>
    </row>
    <row r="54" spans="2:12" ht="15.75" thickBot="1" x14ac:dyDescent="0.25">
      <c r="B54" s="21"/>
      <c r="C54" s="3">
        <v>8.02</v>
      </c>
      <c r="D54" s="3">
        <v>0.03</v>
      </c>
      <c r="E54" s="4"/>
      <c r="F54" s="12" t="s">
        <v>87</v>
      </c>
      <c r="G54" s="24">
        <f>'Estimate Sheet 30sqm'!G35*D54</f>
        <v>1.8581999999999999</v>
      </c>
      <c r="H54" s="3" t="s">
        <v>37</v>
      </c>
      <c r="I54" s="37">
        <v>5</v>
      </c>
      <c r="J54" s="16">
        <f t="shared" si="11"/>
        <v>9.2909999999999986</v>
      </c>
      <c r="K54" s="16"/>
      <c r="L54" s="22">
        <f t="shared" si="12"/>
        <v>9.2909999999999986</v>
      </c>
    </row>
    <row r="55" spans="2:12" ht="15.75" thickBot="1" x14ac:dyDescent="0.25">
      <c r="B55" s="21"/>
      <c r="C55" s="3">
        <v>8.0299999999999994</v>
      </c>
      <c r="D55" s="3">
        <v>0.1</v>
      </c>
      <c r="E55" s="4"/>
      <c r="F55" s="40" t="s">
        <v>88</v>
      </c>
      <c r="G55" s="24">
        <f>D55*'Estimate Sheet 30sqm'!G34</f>
        <v>3</v>
      </c>
      <c r="H55" s="3" t="s">
        <v>37</v>
      </c>
      <c r="I55" s="26">
        <v>12.2</v>
      </c>
      <c r="J55" s="16">
        <f t="shared" si="11"/>
        <v>36.599999999999994</v>
      </c>
      <c r="K55" s="16"/>
      <c r="L55" s="22">
        <f t="shared" si="12"/>
        <v>36.599999999999994</v>
      </c>
    </row>
    <row r="56" spans="2:12" ht="17.25" thickBot="1" x14ac:dyDescent="0.25">
      <c r="B56" s="21"/>
      <c r="C56" s="3">
        <v>8.0399999999999991</v>
      </c>
      <c r="D56" s="3">
        <v>1</v>
      </c>
      <c r="E56" s="4"/>
      <c r="F56" s="34" t="s">
        <v>104</v>
      </c>
      <c r="G56" s="24">
        <f>G52*D56</f>
        <v>205.52</v>
      </c>
      <c r="H56" s="3" t="s">
        <v>36</v>
      </c>
      <c r="I56" s="26">
        <v>0.2</v>
      </c>
      <c r="J56" s="16">
        <f t="shared" si="11"/>
        <v>41.104000000000006</v>
      </c>
      <c r="K56" s="16"/>
      <c r="L56" s="22">
        <f t="shared" si="12"/>
        <v>41.104000000000006</v>
      </c>
    </row>
    <row r="57" spans="2:12" ht="15.75" thickBot="1" x14ac:dyDescent="0.25">
      <c r="B57" s="21"/>
      <c r="C57" s="3">
        <v>8.0500000000000007</v>
      </c>
      <c r="D57" s="3">
        <v>20</v>
      </c>
      <c r="E57" s="4"/>
      <c r="F57" s="34" t="s">
        <v>69</v>
      </c>
      <c r="G57" s="24">
        <f>G52*D57</f>
        <v>4110.4000000000005</v>
      </c>
      <c r="H57" s="3" t="s">
        <v>26</v>
      </c>
      <c r="I57" s="26">
        <v>0.01</v>
      </c>
      <c r="J57" s="16">
        <f t="shared" ref="J57" si="13">I57*G57</f>
        <v>41.104000000000006</v>
      </c>
      <c r="K57" s="16"/>
      <c r="L57" s="22">
        <f t="shared" si="12"/>
        <v>41.104000000000006</v>
      </c>
    </row>
    <row r="58" spans="2:12" ht="15.75" thickBot="1" x14ac:dyDescent="0.25">
      <c r="B58" s="21"/>
      <c r="C58" s="3">
        <v>8.06</v>
      </c>
      <c r="D58" s="3">
        <v>0.01</v>
      </c>
      <c r="E58" s="4"/>
      <c r="F58" s="2" t="s">
        <v>70</v>
      </c>
      <c r="G58" s="24">
        <f>G52*D58</f>
        <v>2.0552000000000001</v>
      </c>
      <c r="H58" s="3" t="s">
        <v>22</v>
      </c>
      <c r="I58" s="37">
        <v>6</v>
      </c>
      <c r="J58" s="16">
        <f t="shared" si="11"/>
        <v>12.331200000000001</v>
      </c>
      <c r="K58" s="16"/>
      <c r="L58" s="22">
        <f t="shared" si="12"/>
        <v>12.331200000000001</v>
      </c>
    </row>
    <row r="59" spans="2:12" ht="17.25" thickBot="1" x14ac:dyDescent="0.25">
      <c r="B59" s="21"/>
      <c r="C59" s="3">
        <v>8.07</v>
      </c>
      <c r="D59" s="3">
        <v>0.04</v>
      </c>
      <c r="E59" s="4"/>
      <c r="F59" s="2" t="s">
        <v>71</v>
      </c>
      <c r="G59" s="24">
        <f>G52*D59</f>
        <v>8.2208000000000006</v>
      </c>
      <c r="H59" s="3" t="s">
        <v>22</v>
      </c>
      <c r="I59" s="37">
        <v>4</v>
      </c>
      <c r="J59" s="16">
        <f>I59*G59</f>
        <v>32.883200000000002</v>
      </c>
      <c r="K59" s="16">
        <f>J59</f>
        <v>32.883200000000002</v>
      </c>
      <c r="L59" s="16" t="s">
        <v>18</v>
      </c>
    </row>
    <row r="60" spans="2:12" ht="15" thickBot="1" x14ac:dyDescent="0.25">
      <c r="B60" s="80" t="s">
        <v>38</v>
      </c>
      <c r="C60" s="81"/>
      <c r="D60" s="81"/>
      <c r="E60" s="81"/>
      <c r="F60" s="81"/>
      <c r="G60" s="82"/>
      <c r="H60" s="81"/>
      <c r="I60" s="83"/>
      <c r="J60" s="84">
        <f>J10+J13+J16+J24+J30+J36+J49+J52</f>
        <v>2619.7545500000006</v>
      </c>
      <c r="K60" s="85">
        <f>K10+K13+K16+K24+K30+K36+K49+K52</f>
        <v>301.8184</v>
      </c>
      <c r="L60" s="86">
        <f>L10+L13+L16+L24+L30+L36+L49+L52</f>
        <v>2317.93615</v>
      </c>
    </row>
    <row r="61" spans="2:12" ht="15.6" customHeight="1" x14ac:dyDescent="0.2">
      <c r="B61" s="52" t="s">
        <v>41</v>
      </c>
      <c r="C61" s="52"/>
      <c r="D61" s="52"/>
      <c r="E61" s="52"/>
      <c r="F61" s="52"/>
      <c r="G61" s="52"/>
      <c r="H61" s="52"/>
      <c r="I61" s="52"/>
      <c r="J61" s="52"/>
      <c r="K61" s="52"/>
      <c r="L61" s="52"/>
    </row>
    <row r="62" spans="2:12" x14ac:dyDescent="0.2">
      <c r="B62" s="53" t="s">
        <v>80</v>
      </c>
      <c r="C62" s="53"/>
      <c r="D62" s="53"/>
      <c r="E62" s="53"/>
      <c r="F62" s="53"/>
      <c r="G62" s="53"/>
      <c r="H62" s="53"/>
      <c r="I62" s="53"/>
      <c r="J62" s="53"/>
      <c r="K62" s="53"/>
      <c r="L62" s="53"/>
    </row>
    <row r="63" spans="2:12" x14ac:dyDescent="0.2"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</row>
  </sheetData>
  <mergeCells count="23">
    <mergeCell ref="B60:I60"/>
    <mergeCell ref="B61:L61"/>
    <mergeCell ref="B62:L62"/>
    <mergeCell ref="B63:L63"/>
    <mergeCell ref="K8:L8"/>
    <mergeCell ref="B12:E12"/>
    <mergeCell ref="B15:F15"/>
    <mergeCell ref="B8:B9"/>
    <mergeCell ref="C8:C9"/>
    <mergeCell ref="D8:D9"/>
    <mergeCell ref="F8:F9"/>
    <mergeCell ref="G8:G9"/>
    <mergeCell ref="H8:H9"/>
    <mergeCell ref="B23:F23"/>
    <mergeCell ref="B35:F35"/>
    <mergeCell ref="B4:L4"/>
    <mergeCell ref="B7:I7"/>
    <mergeCell ref="K5:L5"/>
    <mergeCell ref="K6:L6"/>
    <mergeCell ref="K7:L7"/>
    <mergeCell ref="B5:H5"/>
    <mergeCell ref="H6:I6"/>
    <mergeCell ref="B6:F6"/>
  </mergeCells>
  <pageMargins left="0.7" right="0.7" top="0.75" bottom="0.75" header="0.3" footer="0.3"/>
  <pageSetup paperSize="9" scale="95" orientation="portrait" r:id="rId1"/>
  <rowBreaks count="1" manualBreakCount="1">
    <brk id="35" max="16383" man="1"/>
  </rowBreaks>
  <customProperties>
    <customPr name="layoutContexts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DE3CF-B9F3-445F-B592-8FEA6F0A3E7C}">
  <dimension ref="A2:K47"/>
  <sheetViews>
    <sheetView view="pageBreakPreview" zoomScale="106" zoomScaleNormal="85" zoomScaleSheetLayoutView="106" workbookViewId="0">
      <selection activeCell="A6" sqref="A6:I6"/>
    </sheetView>
  </sheetViews>
  <sheetFormatPr defaultColWidth="8.75" defaultRowHeight="14.25" x14ac:dyDescent="0.2"/>
  <cols>
    <col min="1" max="1" width="8.75" style="10"/>
    <col min="2" max="2" width="29.125" style="6" bestFit="1" customWidth="1"/>
    <col min="3" max="3" width="8.75" style="6"/>
    <col min="4" max="6" width="8.75" style="7"/>
    <col min="7" max="7" width="8.75" style="10"/>
    <col min="8" max="8" width="8.75" style="8"/>
    <col min="9" max="9" width="17.125" style="6" bestFit="1" customWidth="1"/>
    <col min="10" max="16384" width="8.75" style="6"/>
  </cols>
  <sheetData>
    <row r="2" spans="1:11" ht="15" thickBot="1" x14ac:dyDescent="0.25"/>
    <row r="3" spans="1:11" ht="26.25" customHeight="1" x14ac:dyDescent="0.2">
      <c r="A3" s="141" t="s">
        <v>108</v>
      </c>
      <c r="B3" s="142"/>
      <c r="C3" s="142"/>
      <c r="D3" s="142"/>
      <c r="E3" s="142"/>
      <c r="F3" s="142"/>
      <c r="G3" s="142"/>
      <c r="H3" s="142"/>
      <c r="I3" s="142"/>
      <c r="J3" s="99"/>
      <c r="K3" s="99"/>
    </row>
    <row r="6" spans="1:11" s="9" customFormat="1" ht="28.5" customHeight="1" x14ac:dyDescent="0.2">
      <c r="A6" s="104" t="s">
        <v>45</v>
      </c>
      <c r="B6" s="105" t="s">
        <v>46</v>
      </c>
      <c r="C6" s="105" t="s">
        <v>47</v>
      </c>
      <c r="D6" s="104" t="s">
        <v>48</v>
      </c>
      <c r="E6" s="104" t="s">
        <v>49</v>
      </c>
      <c r="F6" s="104" t="s">
        <v>50</v>
      </c>
      <c r="G6" s="104" t="s">
        <v>51</v>
      </c>
      <c r="H6" s="105" t="s">
        <v>8</v>
      </c>
      <c r="I6" s="105" t="s">
        <v>52</v>
      </c>
    </row>
    <row r="7" spans="1:11" s="9" customFormat="1" ht="15" x14ac:dyDescent="0.2">
      <c r="A7" s="100">
        <v>1</v>
      </c>
      <c r="B7" s="101" t="s">
        <v>53</v>
      </c>
      <c r="C7" s="101"/>
      <c r="D7" s="102"/>
      <c r="E7" s="102"/>
      <c r="F7" s="102"/>
      <c r="G7" s="100"/>
      <c r="H7" s="103"/>
      <c r="I7" s="101"/>
    </row>
    <row r="8" spans="1:11" x14ac:dyDescent="0.2">
      <c r="A8" s="95">
        <v>1.01</v>
      </c>
      <c r="B8" s="96" t="s">
        <v>53</v>
      </c>
      <c r="C8" s="96">
        <v>1</v>
      </c>
      <c r="D8" s="97">
        <v>16.3</v>
      </c>
      <c r="E8" s="97">
        <v>3.8</v>
      </c>
      <c r="F8" s="97">
        <v>1</v>
      </c>
      <c r="G8" s="95">
        <f>F8*E8*D8*C8</f>
        <v>61.94</v>
      </c>
      <c r="H8" s="98" t="s">
        <v>16</v>
      </c>
      <c r="I8" s="96"/>
    </row>
    <row r="9" spans="1:11" s="9" customFormat="1" ht="15" x14ac:dyDescent="0.2">
      <c r="A9" s="91"/>
      <c r="B9" s="92" t="s">
        <v>54</v>
      </c>
      <c r="C9" s="92"/>
      <c r="D9" s="93"/>
      <c r="E9" s="93"/>
      <c r="F9" s="93"/>
      <c r="G9" s="91">
        <f>G8</f>
        <v>61.94</v>
      </c>
      <c r="H9" s="94" t="s">
        <v>16</v>
      </c>
      <c r="I9" s="92"/>
    </row>
    <row r="10" spans="1:11" s="9" customFormat="1" ht="15" x14ac:dyDescent="0.2">
      <c r="A10" s="100">
        <v>2</v>
      </c>
      <c r="B10" s="101" t="s">
        <v>55</v>
      </c>
      <c r="C10" s="101"/>
      <c r="D10" s="102"/>
      <c r="E10" s="102"/>
      <c r="F10" s="102"/>
      <c r="G10" s="100"/>
      <c r="H10" s="103"/>
      <c r="I10" s="101"/>
    </row>
    <row r="11" spans="1:11" x14ac:dyDescent="0.2">
      <c r="A11" s="95">
        <v>2.0099999999999998</v>
      </c>
      <c r="B11" s="96" t="s">
        <v>55</v>
      </c>
      <c r="C11" s="96">
        <v>2</v>
      </c>
      <c r="D11" s="97">
        <v>16.399999999999999</v>
      </c>
      <c r="E11" s="97">
        <v>0.6</v>
      </c>
      <c r="F11" s="97">
        <v>0.9</v>
      </c>
      <c r="G11" s="95">
        <f>F11*E11*D11*C11</f>
        <v>17.712</v>
      </c>
      <c r="H11" s="98" t="s">
        <v>21</v>
      </c>
      <c r="I11" s="96"/>
    </row>
    <row r="12" spans="1:11" x14ac:dyDescent="0.2">
      <c r="A12" s="95">
        <v>2.02</v>
      </c>
      <c r="B12" s="96" t="s">
        <v>55</v>
      </c>
      <c r="C12" s="96">
        <v>4</v>
      </c>
      <c r="D12" s="97">
        <v>2.7</v>
      </c>
      <c r="E12" s="97">
        <v>0.9</v>
      </c>
      <c r="F12" s="97">
        <v>0.9</v>
      </c>
      <c r="G12" s="95">
        <f t="shared" ref="G12:G34" si="0">F12*E12*D12*C12</f>
        <v>8.7480000000000011</v>
      </c>
      <c r="H12" s="98" t="s">
        <v>21</v>
      </c>
      <c r="I12" s="96"/>
    </row>
    <row r="13" spans="1:11" s="9" customFormat="1" ht="15" x14ac:dyDescent="0.2">
      <c r="A13" s="91"/>
      <c r="B13" s="92" t="s">
        <v>54</v>
      </c>
      <c r="C13" s="92"/>
      <c r="D13" s="93"/>
      <c r="E13" s="93"/>
      <c r="F13" s="93"/>
      <c r="G13" s="91">
        <f>SUM(G11:G12)</f>
        <v>26.46</v>
      </c>
      <c r="H13" s="94" t="s">
        <v>21</v>
      </c>
      <c r="I13" s="92"/>
    </row>
    <row r="14" spans="1:11" s="9" customFormat="1" ht="15" x14ac:dyDescent="0.2">
      <c r="A14" s="100">
        <v>3</v>
      </c>
      <c r="B14" s="101" t="s">
        <v>85</v>
      </c>
      <c r="C14" s="101"/>
      <c r="D14" s="102"/>
      <c r="E14" s="102"/>
      <c r="F14" s="102"/>
      <c r="G14" s="106"/>
      <c r="H14" s="103"/>
      <c r="I14" s="101"/>
    </row>
    <row r="15" spans="1:11" x14ac:dyDescent="0.2">
      <c r="A15" s="95">
        <v>3.01</v>
      </c>
      <c r="B15" s="96" t="s">
        <v>56</v>
      </c>
      <c r="C15" s="96">
        <v>2</v>
      </c>
      <c r="D15" s="97">
        <v>16.3</v>
      </c>
      <c r="E15" s="97">
        <v>0.5</v>
      </c>
      <c r="F15" s="97">
        <v>1.05</v>
      </c>
      <c r="G15" s="95">
        <f>F15*E15*D15*C15</f>
        <v>17.115000000000002</v>
      </c>
      <c r="H15" s="98" t="s">
        <v>21</v>
      </c>
      <c r="I15" s="96"/>
    </row>
    <row r="16" spans="1:11" x14ac:dyDescent="0.2">
      <c r="A16" s="95">
        <v>3.02</v>
      </c>
      <c r="B16" s="96" t="s">
        <v>56</v>
      </c>
      <c r="C16" s="96">
        <v>4</v>
      </c>
      <c r="D16" s="97">
        <v>2.8</v>
      </c>
      <c r="E16" s="97">
        <v>0.5</v>
      </c>
      <c r="F16" s="97">
        <v>1.05</v>
      </c>
      <c r="G16" s="95">
        <f t="shared" ref="G16" si="1">F16*E16*D16*C16</f>
        <v>5.88</v>
      </c>
      <c r="H16" s="98" t="s">
        <v>21</v>
      </c>
      <c r="I16" s="96"/>
    </row>
    <row r="17" spans="1:10" s="9" customFormat="1" ht="15" x14ac:dyDescent="0.2">
      <c r="A17" s="91"/>
      <c r="B17" s="92" t="s">
        <v>54</v>
      </c>
      <c r="C17" s="92"/>
      <c r="D17" s="93"/>
      <c r="E17" s="93"/>
      <c r="F17" s="93"/>
      <c r="G17" s="91">
        <f>SUM(G15:G16)</f>
        <v>22.995000000000001</v>
      </c>
      <c r="H17" s="94" t="s">
        <v>21</v>
      </c>
      <c r="I17" s="92"/>
      <c r="J17" s="11"/>
    </row>
    <row r="18" spans="1:10" s="9" customFormat="1" ht="15" x14ac:dyDescent="0.2">
      <c r="A18" s="100">
        <v>4</v>
      </c>
      <c r="B18" s="101" t="s">
        <v>79</v>
      </c>
      <c r="C18" s="101"/>
      <c r="D18" s="102"/>
      <c r="E18" s="102"/>
      <c r="F18" s="102"/>
      <c r="G18" s="106"/>
      <c r="H18" s="103"/>
      <c r="I18" s="101"/>
    </row>
    <row r="19" spans="1:10" x14ac:dyDescent="0.2">
      <c r="A19" s="95">
        <v>4.01</v>
      </c>
      <c r="B19" s="96" t="s">
        <v>61</v>
      </c>
      <c r="C19" s="96">
        <v>2</v>
      </c>
      <c r="D19" s="97">
        <v>16.3</v>
      </c>
      <c r="E19" s="97">
        <v>0.5</v>
      </c>
      <c r="F19" s="97">
        <v>2.9</v>
      </c>
      <c r="G19" s="95">
        <f>F19*E19*D19*C19</f>
        <v>47.27</v>
      </c>
      <c r="H19" s="98" t="s">
        <v>21</v>
      </c>
      <c r="I19" s="96"/>
    </row>
    <row r="20" spans="1:10" x14ac:dyDescent="0.2">
      <c r="A20" s="95">
        <v>4.0199999999999996</v>
      </c>
      <c r="B20" s="96" t="s">
        <v>61</v>
      </c>
      <c r="C20" s="96">
        <v>4</v>
      </c>
      <c r="D20" s="97">
        <v>2.8</v>
      </c>
      <c r="E20" s="97">
        <v>0.5</v>
      </c>
      <c r="F20" s="97">
        <v>2.9</v>
      </c>
      <c r="G20" s="95">
        <f t="shared" ref="G20" si="2">F20*E20*D20*C20</f>
        <v>16.239999999999998</v>
      </c>
      <c r="H20" s="98" t="s">
        <v>21</v>
      </c>
      <c r="I20" s="96"/>
    </row>
    <row r="21" spans="1:10" x14ac:dyDescent="0.2">
      <c r="A21" s="95">
        <v>4.03</v>
      </c>
      <c r="B21" s="96" t="s">
        <v>91</v>
      </c>
      <c r="C21" s="96">
        <v>1</v>
      </c>
      <c r="D21" s="97">
        <v>16.3</v>
      </c>
      <c r="E21" s="97">
        <v>0.5</v>
      </c>
      <c r="F21" s="97">
        <v>1.45</v>
      </c>
      <c r="G21" s="95">
        <f t="shared" ref="G21" si="3">F21*E21*D21*C21</f>
        <v>11.817500000000001</v>
      </c>
      <c r="H21" s="98" t="s">
        <v>21</v>
      </c>
      <c r="I21" s="96"/>
    </row>
    <row r="22" spans="1:10" s="9" customFormat="1" ht="15" x14ac:dyDescent="0.2">
      <c r="A22" s="91"/>
      <c r="B22" s="92" t="s">
        <v>54</v>
      </c>
      <c r="C22" s="92"/>
      <c r="D22" s="93"/>
      <c r="E22" s="93"/>
      <c r="F22" s="93"/>
      <c r="G22" s="91">
        <f>SUM(G19:G21)</f>
        <v>75.327500000000001</v>
      </c>
      <c r="H22" s="94" t="s">
        <v>21</v>
      </c>
      <c r="I22" s="92"/>
    </row>
    <row r="23" spans="1:10" x14ac:dyDescent="0.2">
      <c r="A23" s="95"/>
      <c r="B23" s="92" t="s">
        <v>57</v>
      </c>
      <c r="C23" s="96"/>
      <c r="D23" s="97"/>
      <c r="E23" s="97"/>
      <c r="F23" s="97"/>
      <c r="G23" s="95"/>
      <c r="H23" s="98"/>
      <c r="I23" s="96"/>
    </row>
    <row r="24" spans="1:10" x14ac:dyDescent="0.2">
      <c r="A24" s="95">
        <v>4.03</v>
      </c>
      <c r="B24" s="96" t="s">
        <v>86</v>
      </c>
      <c r="C24" s="96">
        <v>2</v>
      </c>
      <c r="D24" s="97">
        <v>0.9</v>
      </c>
      <c r="E24" s="97">
        <v>0.5</v>
      </c>
      <c r="F24" s="97">
        <v>2.1</v>
      </c>
      <c r="G24" s="95">
        <f>F24*E24*D24*C24</f>
        <v>1.8900000000000001</v>
      </c>
      <c r="H24" s="98" t="s">
        <v>21</v>
      </c>
      <c r="I24" s="96"/>
    </row>
    <row r="25" spans="1:10" x14ac:dyDescent="0.2">
      <c r="A25" s="95">
        <v>4.04</v>
      </c>
      <c r="B25" s="96" t="s">
        <v>62</v>
      </c>
      <c r="C25" s="96">
        <v>2</v>
      </c>
      <c r="D25" s="97">
        <v>0.6</v>
      </c>
      <c r="E25" s="97">
        <v>0.5</v>
      </c>
      <c r="F25" s="97">
        <v>0.9</v>
      </c>
      <c r="G25" s="95">
        <f t="shared" ref="G25:G26" si="4">F25*E25*D25*C25</f>
        <v>0.54</v>
      </c>
      <c r="H25" s="98" t="s">
        <v>21</v>
      </c>
      <c r="I25" s="96"/>
    </row>
    <row r="26" spans="1:10" x14ac:dyDescent="0.2">
      <c r="A26" s="95">
        <v>4.05</v>
      </c>
      <c r="B26" s="96" t="s">
        <v>63</v>
      </c>
      <c r="C26" s="96">
        <v>1</v>
      </c>
      <c r="D26" s="97">
        <v>3.3</v>
      </c>
      <c r="E26" s="97">
        <v>0.5</v>
      </c>
      <c r="F26" s="97">
        <v>2.6</v>
      </c>
      <c r="G26" s="95">
        <f t="shared" si="4"/>
        <v>4.29</v>
      </c>
      <c r="H26" s="98" t="s">
        <v>21</v>
      </c>
      <c r="I26" s="96"/>
    </row>
    <row r="27" spans="1:10" s="9" customFormat="1" ht="15" x14ac:dyDescent="0.2">
      <c r="A27" s="91"/>
      <c r="B27" s="92" t="s">
        <v>54</v>
      </c>
      <c r="C27" s="92"/>
      <c r="D27" s="93"/>
      <c r="E27" s="93"/>
      <c r="F27" s="93"/>
      <c r="G27" s="91">
        <f>SUM(G24:G26)</f>
        <v>6.7200000000000006</v>
      </c>
      <c r="H27" s="94" t="s">
        <v>21</v>
      </c>
      <c r="I27" s="92"/>
    </row>
    <row r="28" spans="1:10" s="9" customFormat="1" ht="15" x14ac:dyDescent="0.2">
      <c r="A28" s="91"/>
      <c r="B28" s="92" t="s">
        <v>54</v>
      </c>
      <c r="C28" s="92"/>
      <c r="D28" s="93"/>
      <c r="E28" s="93"/>
      <c r="F28" s="93"/>
      <c r="G28" s="91">
        <f>G22-G27</f>
        <v>68.607500000000002</v>
      </c>
      <c r="H28" s="94" t="s">
        <v>21</v>
      </c>
      <c r="I28" s="92"/>
    </row>
    <row r="29" spans="1:10" s="9" customFormat="1" ht="15" x14ac:dyDescent="0.2">
      <c r="A29" s="100">
        <v>5</v>
      </c>
      <c r="B29" s="101" t="s">
        <v>58</v>
      </c>
      <c r="C29" s="101"/>
      <c r="D29" s="102"/>
      <c r="E29" s="102"/>
      <c r="F29" s="102"/>
      <c r="G29" s="106"/>
      <c r="H29" s="103"/>
      <c r="I29" s="101"/>
    </row>
    <row r="30" spans="1:10" x14ac:dyDescent="0.2">
      <c r="A30" s="95">
        <v>5.01</v>
      </c>
      <c r="B30" s="96" t="s">
        <v>61</v>
      </c>
      <c r="C30" s="96">
        <v>2</v>
      </c>
      <c r="D30" s="97">
        <v>16.3</v>
      </c>
      <c r="E30" s="97">
        <v>1</v>
      </c>
      <c r="F30" s="97">
        <v>0.15</v>
      </c>
      <c r="G30" s="95">
        <f>F30*E30*D30*C30</f>
        <v>4.8899999999999997</v>
      </c>
      <c r="H30" s="98" t="s">
        <v>16</v>
      </c>
      <c r="I30" s="96"/>
    </row>
    <row r="31" spans="1:10" x14ac:dyDescent="0.2">
      <c r="A31" s="95">
        <v>5.0199999999999996</v>
      </c>
      <c r="B31" s="96" t="s">
        <v>61</v>
      </c>
      <c r="C31" s="96">
        <v>2</v>
      </c>
      <c r="D31" s="97">
        <v>2.8</v>
      </c>
      <c r="E31" s="97">
        <v>1</v>
      </c>
      <c r="F31" s="97">
        <v>0.15</v>
      </c>
      <c r="G31" s="95">
        <f t="shared" ref="G31" si="5">F31*E31*D31*C31</f>
        <v>0.84</v>
      </c>
      <c r="H31" s="98" t="s">
        <v>16</v>
      </c>
      <c r="I31" s="96"/>
    </row>
    <row r="32" spans="1:10" s="9" customFormat="1" ht="15" x14ac:dyDescent="0.2">
      <c r="A32" s="91"/>
      <c r="B32" s="92" t="s">
        <v>54</v>
      </c>
      <c r="C32" s="92"/>
      <c r="D32" s="93"/>
      <c r="E32" s="93"/>
      <c r="F32" s="93"/>
      <c r="G32" s="91">
        <f>SUM(G30:G31)</f>
        <v>5.7299999999999995</v>
      </c>
      <c r="H32" s="94" t="s">
        <v>16</v>
      </c>
      <c r="I32" s="92"/>
    </row>
    <row r="33" spans="1:9" s="9" customFormat="1" ht="15" x14ac:dyDescent="0.2">
      <c r="A33" s="100">
        <v>6</v>
      </c>
      <c r="B33" s="101" t="s">
        <v>59</v>
      </c>
      <c r="C33" s="101"/>
      <c r="D33" s="102"/>
      <c r="E33" s="102"/>
      <c r="F33" s="102"/>
      <c r="G33" s="106"/>
      <c r="H33" s="103"/>
      <c r="I33" s="101"/>
    </row>
    <row r="34" spans="1:9" x14ac:dyDescent="0.2">
      <c r="A34" s="95">
        <v>6.01</v>
      </c>
      <c r="B34" s="96" t="s">
        <v>60</v>
      </c>
      <c r="C34" s="96">
        <v>1</v>
      </c>
      <c r="D34" s="97">
        <v>1</v>
      </c>
      <c r="E34" s="97">
        <v>30</v>
      </c>
      <c r="F34" s="97">
        <v>1</v>
      </c>
      <c r="G34" s="95">
        <f t="shared" si="0"/>
        <v>30</v>
      </c>
      <c r="H34" s="98" t="s">
        <v>16</v>
      </c>
      <c r="I34" s="96"/>
    </row>
    <row r="35" spans="1:9" x14ac:dyDescent="0.2">
      <c r="A35" s="95">
        <v>6.02</v>
      </c>
      <c r="B35" s="96" t="s">
        <v>64</v>
      </c>
      <c r="C35" s="96">
        <v>1</v>
      </c>
      <c r="D35" s="97">
        <v>16.3</v>
      </c>
      <c r="E35" s="97">
        <v>3.8</v>
      </c>
      <c r="F35" s="97">
        <v>1</v>
      </c>
      <c r="G35" s="95">
        <f t="shared" ref="G35" si="6">F35*E35*D35*C35</f>
        <v>61.94</v>
      </c>
      <c r="H35" s="98" t="s">
        <v>16</v>
      </c>
      <c r="I35" s="96"/>
    </row>
    <row r="36" spans="1:9" s="9" customFormat="1" ht="15" x14ac:dyDescent="0.2">
      <c r="A36" s="91"/>
      <c r="B36" s="92" t="s">
        <v>54</v>
      </c>
      <c r="C36" s="92"/>
      <c r="D36" s="93"/>
      <c r="E36" s="93"/>
      <c r="F36" s="93"/>
      <c r="G36" s="91">
        <f>SUM(G34:G35)</f>
        <v>91.94</v>
      </c>
      <c r="H36" s="94" t="s">
        <v>16</v>
      </c>
      <c r="I36" s="92"/>
    </row>
    <row r="37" spans="1:9" s="9" customFormat="1" ht="15" x14ac:dyDescent="0.2">
      <c r="A37" s="91"/>
      <c r="B37" s="92" t="s">
        <v>79</v>
      </c>
      <c r="C37" s="92"/>
      <c r="D37" s="93"/>
      <c r="E37" s="93"/>
      <c r="F37" s="93"/>
      <c r="G37" s="95"/>
      <c r="H37" s="94"/>
      <c r="I37" s="92"/>
    </row>
    <row r="38" spans="1:9" x14ac:dyDescent="0.2">
      <c r="A38" s="95">
        <v>3.01</v>
      </c>
      <c r="B38" s="96" t="s">
        <v>61</v>
      </c>
      <c r="C38" s="96">
        <v>2</v>
      </c>
      <c r="D38" s="97">
        <v>16.3</v>
      </c>
      <c r="E38" s="97">
        <v>1</v>
      </c>
      <c r="F38" s="97">
        <v>2.9</v>
      </c>
      <c r="G38" s="95">
        <f>F38*E38*D38*C38</f>
        <v>94.54</v>
      </c>
      <c r="H38" s="98" t="s">
        <v>16</v>
      </c>
      <c r="I38" s="96"/>
    </row>
    <row r="39" spans="1:9" x14ac:dyDescent="0.2">
      <c r="A39" s="95">
        <v>3.02</v>
      </c>
      <c r="B39" s="96" t="s">
        <v>61</v>
      </c>
      <c r="C39" s="96">
        <v>4</v>
      </c>
      <c r="D39" s="97">
        <v>2.8</v>
      </c>
      <c r="E39" s="97">
        <v>1</v>
      </c>
      <c r="F39" s="97">
        <v>2.9</v>
      </c>
      <c r="G39" s="95">
        <f t="shared" ref="G39" si="7">F39*E39*D39*C39</f>
        <v>32.479999999999997</v>
      </c>
      <c r="H39" s="98" t="s">
        <v>16</v>
      </c>
      <c r="I39" s="96"/>
    </row>
    <row r="40" spans="1:9" s="9" customFormat="1" ht="15" x14ac:dyDescent="0.2">
      <c r="A40" s="91"/>
      <c r="B40" s="92" t="s">
        <v>54</v>
      </c>
      <c r="C40" s="92"/>
      <c r="D40" s="93"/>
      <c r="E40" s="93"/>
      <c r="F40" s="93"/>
      <c r="G40" s="91">
        <f>SUM(G38:G39)</f>
        <v>127.02000000000001</v>
      </c>
      <c r="H40" s="94" t="s">
        <v>16</v>
      </c>
      <c r="I40" s="92"/>
    </row>
    <row r="41" spans="1:9" x14ac:dyDescent="0.2">
      <c r="A41" s="95"/>
      <c r="B41" s="92" t="s">
        <v>57</v>
      </c>
      <c r="C41" s="96"/>
      <c r="D41" s="97"/>
      <c r="E41" s="97"/>
      <c r="F41" s="97"/>
      <c r="G41" s="95"/>
      <c r="H41" s="98"/>
      <c r="I41" s="96"/>
    </row>
    <row r="42" spans="1:9" x14ac:dyDescent="0.2">
      <c r="A42" s="95">
        <v>3.06</v>
      </c>
      <c r="B42" s="96" t="s">
        <v>86</v>
      </c>
      <c r="C42" s="96">
        <v>2</v>
      </c>
      <c r="D42" s="97">
        <v>0.9</v>
      </c>
      <c r="E42" s="97">
        <v>1</v>
      </c>
      <c r="F42" s="97">
        <v>2.1</v>
      </c>
      <c r="G42" s="95">
        <f>F42*E42*D42*C42</f>
        <v>3.7800000000000002</v>
      </c>
      <c r="H42" s="98" t="s">
        <v>16</v>
      </c>
      <c r="I42" s="96"/>
    </row>
    <row r="43" spans="1:9" x14ac:dyDescent="0.2">
      <c r="A43" s="95">
        <v>3.07</v>
      </c>
      <c r="B43" s="96" t="s">
        <v>62</v>
      </c>
      <c r="C43" s="96">
        <v>2</v>
      </c>
      <c r="D43" s="97">
        <v>0.6</v>
      </c>
      <c r="E43" s="97">
        <v>1</v>
      </c>
      <c r="F43" s="97">
        <v>0.9</v>
      </c>
      <c r="G43" s="95">
        <f t="shared" ref="G43:G44" si="8">F43*E43*D43*C43</f>
        <v>1.08</v>
      </c>
      <c r="H43" s="98" t="s">
        <v>16</v>
      </c>
      <c r="I43" s="96"/>
    </row>
    <row r="44" spans="1:9" x14ac:dyDescent="0.2">
      <c r="A44" s="95">
        <v>3.08</v>
      </c>
      <c r="B44" s="96" t="s">
        <v>63</v>
      </c>
      <c r="C44" s="96">
        <v>1</v>
      </c>
      <c r="D44" s="97">
        <v>3.3</v>
      </c>
      <c r="E44" s="97">
        <v>1</v>
      </c>
      <c r="F44" s="97">
        <v>2.6</v>
      </c>
      <c r="G44" s="95">
        <f t="shared" si="8"/>
        <v>8.58</v>
      </c>
      <c r="H44" s="98" t="s">
        <v>16</v>
      </c>
      <c r="I44" s="96"/>
    </row>
    <row r="45" spans="1:9" s="9" customFormat="1" ht="15" x14ac:dyDescent="0.2">
      <c r="A45" s="91"/>
      <c r="B45" s="92" t="s">
        <v>54</v>
      </c>
      <c r="C45" s="92"/>
      <c r="D45" s="93"/>
      <c r="E45" s="93"/>
      <c r="F45" s="93"/>
      <c r="G45" s="91">
        <f>SUM(G42:G44)</f>
        <v>13.440000000000001</v>
      </c>
      <c r="H45" s="94" t="s">
        <v>16</v>
      </c>
      <c r="I45" s="92"/>
    </row>
    <row r="46" spans="1:9" s="9" customFormat="1" ht="15" x14ac:dyDescent="0.2">
      <c r="A46" s="91"/>
      <c r="B46" s="92" t="s">
        <v>89</v>
      </c>
      <c r="C46" s="92"/>
      <c r="D46" s="93"/>
      <c r="E46" s="93"/>
      <c r="F46" s="93"/>
      <c r="G46" s="91">
        <f>G40-G45</f>
        <v>113.58000000000001</v>
      </c>
      <c r="H46" s="94" t="s">
        <v>16</v>
      </c>
      <c r="I46" s="92"/>
    </row>
    <row r="47" spans="1:9" s="9" customFormat="1" ht="15" x14ac:dyDescent="0.2">
      <c r="A47" s="91"/>
      <c r="B47" s="92" t="s">
        <v>90</v>
      </c>
      <c r="C47" s="92"/>
      <c r="D47" s="93"/>
      <c r="E47" s="93"/>
      <c r="F47" s="93"/>
      <c r="G47" s="91">
        <f>G46+G36</f>
        <v>205.52</v>
      </c>
      <c r="H47" s="94" t="s">
        <v>16</v>
      </c>
      <c r="I47" s="92"/>
    </row>
  </sheetData>
  <mergeCells count="1">
    <mergeCell ref="A3:I3"/>
  </mergeCells>
  <phoneticPr fontId="12" type="noConversion"/>
  <pageMargins left="0.7" right="0.7" top="0.75" bottom="0.75" header="0.3" footer="0.3"/>
  <pageSetup scale="71" orientation="portrait" horizontalDpi="4294967295" verticalDpi="4294967295" r:id="rId1"/>
  <customProperties>
    <customPr name="layoutContexts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250EB-37C2-4F00-B48C-C91CBF5EDE77}">
  <dimension ref="A3:H11"/>
  <sheetViews>
    <sheetView view="pageBreakPreview" zoomScale="106" zoomScaleNormal="100" zoomScaleSheetLayoutView="106" workbookViewId="0">
      <selection activeCell="D29" sqref="D29"/>
    </sheetView>
  </sheetViews>
  <sheetFormatPr defaultRowHeight="15" x14ac:dyDescent="0.25"/>
  <cols>
    <col min="1" max="1" width="4.875" style="126" bestFit="1" customWidth="1"/>
    <col min="2" max="2" width="25" style="126" customWidth="1"/>
    <col min="3" max="3" width="10.5" style="126" customWidth="1"/>
    <col min="4" max="4" width="10.75" style="126" customWidth="1"/>
    <col min="5" max="5" width="10.25" style="126" customWidth="1"/>
    <col min="6" max="6" width="13.5" style="126" customWidth="1"/>
    <col min="7" max="7" width="43.5" style="128" customWidth="1"/>
    <col min="8" max="8" width="19.625" style="126" customWidth="1"/>
    <col min="9" max="16384" width="9" style="126"/>
  </cols>
  <sheetData>
    <row r="3" spans="1:8" ht="16.5" customHeight="1" x14ac:dyDescent="0.25"/>
    <row r="4" spans="1:8" ht="27" customHeight="1" x14ac:dyDescent="0.25">
      <c r="A4" s="144" t="s">
        <v>137</v>
      </c>
      <c r="B4" s="144"/>
      <c r="C4" s="144"/>
      <c r="D4" s="144"/>
      <c r="E4" s="144"/>
      <c r="F4" s="144"/>
      <c r="G4" s="144"/>
      <c r="H4" s="144"/>
    </row>
    <row r="5" spans="1:8" ht="15.75" thickBot="1" x14ac:dyDescent="0.3">
      <c r="A5" s="125"/>
    </row>
    <row r="6" spans="1:8" ht="32.25" customHeight="1" thickBot="1" x14ac:dyDescent="0.3">
      <c r="A6" s="145" t="s">
        <v>109</v>
      </c>
      <c r="B6" s="146" t="s">
        <v>110</v>
      </c>
      <c r="C6" s="146" t="s">
        <v>111</v>
      </c>
      <c r="D6" s="146" t="s">
        <v>112</v>
      </c>
      <c r="E6" s="146" t="s">
        <v>113</v>
      </c>
      <c r="F6" s="146" t="s">
        <v>114</v>
      </c>
      <c r="G6" s="146" t="s">
        <v>115</v>
      </c>
      <c r="H6" s="146" t="s">
        <v>116</v>
      </c>
    </row>
    <row r="7" spans="1:8" ht="33.75" customHeight="1" thickBot="1" x14ac:dyDescent="0.3">
      <c r="A7" s="147">
        <v>2</v>
      </c>
      <c r="B7" s="136" t="s">
        <v>117</v>
      </c>
      <c r="C7" s="137">
        <v>350</v>
      </c>
      <c r="D7" s="138">
        <f t="shared" ref="D7:D10" si="0">C7/90.13</f>
        <v>3.8832797070897596</v>
      </c>
      <c r="E7" s="139">
        <f>D7*3</f>
        <v>11.649839121269279</v>
      </c>
      <c r="F7" s="139">
        <f>E7*1.5</f>
        <v>17.474758681903918</v>
      </c>
      <c r="G7" s="140" t="s">
        <v>133</v>
      </c>
      <c r="H7" s="136" t="s">
        <v>118</v>
      </c>
    </row>
    <row r="8" spans="1:8" ht="33.75" customHeight="1" thickBot="1" x14ac:dyDescent="0.3">
      <c r="A8" s="147">
        <v>3</v>
      </c>
      <c r="B8" s="136" t="s">
        <v>119</v>
      </c>
      <c r="C8" s="137">
        <v>150</v>
      </c>
      <c r="D8" s="138">
        <f t="shared" si="0"/>
        <v>1.6642627316098968</v>
      </c>
      <c r="E8" s="139">
        <f t="shared" ref="E8:E10" si="1">D8*3</f>
        <v>4.9927881948296902</v>
      </c>
      <c r="F8" s="139">
        <f>E8*1.5</f>
        <v>7.4891822922445357</v>
      </c>
      <c r="G8" s="140" t="s">
        <v>134</v>
      </c>
      <c r="H8" s="136" t="s">
        <v>118</v>
      </c>
    </row>
    <row r="9" spans="1:8" ht="33.75" customHeight="1" thickBot="1" x14ac:dyDescent="0.3">
      <c r="A9" s="147">
        <v>4</v>
      </c>
      <c r="B9" s="136" t="s">
        <v>120</v>
      </c>
      <c r="C9" s="137">
        <v>2400</v>
      </c>
      <c r="D9" s="138">
        <f t="shared" si="0"/>
        <v>26.628203705758349</v>
      </c>
      <c r="E9" s="139">
        <f t="shared" si="1"/>
        <v>79.884611117275043</v>
      </c>
      <c r="F9" s="139">
        <f t="shared" ref="F9:F10" si="2">E9*1.5</f>
        <v>119.82691667591257</v>
      </c>
      <c r="G9" s="140" t="s">
        <v>135</v>
      </c>
      <c r="H9" s="136" t="s">
        <v>118</v>
      </c>
    </row>
    <row r="10" spans="1:8" ht="33.75" customHeight="1" thickBot="1" x14ac:dyDescent="0.3">
      <c r="A10" s="147">
        <v>5</v>
      </c>
      <c r="B10" s="136" t="s">
        <v>121</v>
      </c>
      <c r="C10" s="137">
        <v>1700</v>
      </c>
      <c r="D10" s="138">
        <f t="shared" si="0"/>
        <v>18.86164429157883</v>
      </c>
      <c r="E10" s="139">
        <f t="shared" si="1"/>
        <v>56.584932874736495</v>
      </c>
      <c r="F10" s="139">
        <f t="shared" si="2"/>
        <v>84.877399312104743</v>
      </c>
      <c r="G10" s="140" t="s">
        <v>136</v>
      </c>
      <c r="H10" s="136" t="s">
        <v>118</v>
      </c>
    </row>
    <row r="11" spans="1:8" x14ac:dyDescent="0.25">
      <c r="A11" s="125"/>
    </row>
  </sheetData>
  <mergeCells count="1">
    <mergeCell ref="A4:H4"/>
  </mergeCells>
  <pageMargins left="0.7" right="0.7" top="0.75" bottom="0.75" header="0.3" footer="0.3"/>
  <pageSetup scale="58" orientation="portrait" r:id="rId1"/>
  <customProperties>
    <customPr name="layoutContexts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2437D-6493-4539-AEBC-C7FBA3804BEF}">
  <dimension ref="A5:G12"/>
  <sheetViews>
    <sheetView view="pageBreakPreview" zoomScaleNormal="100" zoomScaleSheetLayoutView="100" workbookViewId="0">
      <selection activeCell="F28" sqref="F28"/>
    </sheetView>
  </sheetViews>
  <sheetFormatPr defaultRowHeight="15" x14ac:dyDescent="0.25"/>
  <cols>
    <col min="1" max="1" width="14.75" style="126" bestFit="1" customWidth="1"/>
    <col min="2" max="2" width="4.125" style="126" bestFit="1" customWidth="1"/>
    <col min="3" max="3" width="10.375" style="126" customWidth="1"/>
    <col min="4" max="4" width="8.125" style="126" customWidth="1"/>
    <col min="5" max="5" width="13.75" style="126" customWidth="1"/>
    <col min="6" max="6" width="23.125" style="126" bestFit="1" customWidth="1"/>
    <col min="7" max="7" width="9" style="127"/>
    <col min="8" max="16384" width="9" style="126"/>
  </cols>
  <sheetData>
    <row r="5" spans="1:7" ht="26.25" customHeight="1" x14ac:dyDescent="0.25">
      <c r="A5" s="144" t="s">
        <v>122</v>
      </c>
      <c r="B5" s="144"/>
      <c r="C5" s="144"/>
      <c r="D5" s="144"/>
      <c r="E5" s="144"/>
      <c r="F5" s="144"/>
      <c r="G5" s="144"/>
    </row>
    <row r="7" spans="1:7" ht="29.25" customHeight="1" x14ac:dyDescent="0.25">
      <c r="A7" s="132" t="s">
        <v>46</v>
      </c>
      <c r="B7" s="132" t="s">
        <v>8</v>
      </c>
      <c r="C7" s="132" t="s">
        <v>123</v>
      </c>
      <c r="D7" s="132" t="s">
        <v>124</v>
      </c>
      <c r="E7" s="132" t="s">
        <v>125</v>
      </c>
      <c r="F7" s="132" t="s">
        <v>126</v>
      </c>
      <c r="G7" s="133" t="s">
        <v>124</v>
      </c>
    </row>
    <row r="8" spans="1:7" x14ac:dyDescent="0.25">
      <c r="A8" s="129" t="s">
        <v>127</v>
      </c>
      <c r="B8" s="129" t="s">
        <v>128</v>
      </c>
      <c r="C8" s="129">
        <v>26.46</v>
      </c>
      <c r="D8" s="129">
        <v>24</v>
      </c>
      <c r="E8" s="129">
        <f>D8/C8</f>
        <v>0.90702947845804982</v>
      </c>
      <c r="F8" s="129">
        <f>0.9*0.6*1</f>
        <v>0.54</v>
      </c>
      <c r="G8" s="130">
        <f>F8*E8</f>
        <v>0.48979591836734693</v>
      </c>
    </row>
    <row r="9" spans="1:7" x14ac:dyDescent="0.25">
      <c r="A9" s="129" t="s">
        <v>129</v>
      </c>
      <c r="B9" s="129" t="s">
        <v>128</v>
      </c>
      <c r="C9" s="129">
        <v>23</v>
      </c>
      <c r="D9" s="129">
        <v>698</v>
      </c>
      <c r="E9" s="129">
        <f t="shared" ref="E9:E11" si="0">D9/C9</f>
        <v>30.347826086956523</v>
      </c>
      <c r="F9" s="129">
        <f>0.5*1.05*1</f>
        <v>0.52500000000000002</v>
      </c>
      <c r="G9" s="130">
        <f t="shared" ref="G9:G11" si="1">F9*E9</f>
        <v>15.932608695652176</v>
      </c>
    </row>
    <row r="10" spans="1:7" x14ac:dyDescent="0.25">
      <c r="A10" s="129" t="s">
        <v>58</v>
      </c>
      <c r="B10" s="129" t="s">
        <v>130</v>
      </c>
      <c r="C10" s="129">
        <v>5.73</v>
      </c>
      <c r="D10" s="129">
        <v>14</v>
      </c>
      <c r="E10" s="129">
        <f t="shared" si="0"/>
        <v>2.4432809773123907</v>
      </c>
      <c r="F10" s="129">
        <f>0.15*1</f>
        <v>0.15</v>
      </c>
      <c r="G10" s="130">
        <f t="shared" si="1"/>
        <v>0.36649214659685858</v>
      </c>
    </row>
    <row r="11" spans="1:7" x14ac:dyDescent="0.25">
      <c r="A11" s="129" t="s">
        <v>131</v>
      </c>
      <c r="B11" s="129" t="s">
        <v>128</v>
      </c>
      <c r="C11" s="129">
        <v>68.61</v>
      </c>
      <c r="D11" s="129">
        <v>904</v>
      </c>
      <c r="E11" s="129">
        <f t="shared" si="0"/>
        <v>13.175921877277364</v>
      </c>
      <c r="F11" s="129">
        <f>3.85*0.5*1</f>
        <v>1.925</v>
      </c>
      <c r="G11" s="130">
        <f t="shared" si="1"/>
        <v>25.363649613758927</v>
      </c>
    </row>
    <row r="12" spans="1:7" x14ac:dyDescent="0.25">
      <c r="A12" s="135"/>
      <c r="B12" s="135"/>
      <c r="C12" s="135"/>
      <c r="D12" s="135"/>
      <c r="E12" s="135"/>
      <c r="F12" s="134" t="s">
        <v>132</v>
      </c>
      <c r="G12" s="131">
        <f>SUM(G8:G11)</f>
        <v>42.152546374375305</v>
      </c>
    </row>
  </sheetData>
  <mergeCells count="1">
    <mergeCell ref="A5:G5"/>
  </mergeCells>
  <pageMargins left="0.7" right="0.7" top="0.75" bottom="0.75" header="0.3" footer="0.3"/>
  <pageSetup orientation="portrait" r:id="rId1"/>
  <customProperties>
    <customPr name="layoutContexts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Shelter package</vt:lpstr>
      <vt:lpstr>BoQ 30sqm</vt:lpstr>
      <vt:lpstr>Estimate Sheet 30sqm</vt:lpstr>
      <vt:lpstr>Screening Estimates </vt:lpstr>
      <vt:lpstr>Compound walls</vt:lpstr>
      <vt:lpstr>'BoQ 30sqm'!Print_Area</vt:lpstr>
      <vt:lpstr>'Estimate Sheet 30sqm'!Print_Area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Kadjo Modeste Kouassi</dc:creator>
  <cp:lastModifiedBy>Kadjo Modeste Kouassi</cp:lastModifiedBy>
  <cp:lastPrinted>2022-08-30T09:24:32Z</cp:lastPrinted>
  <dcterms:created xsi:type="dcterms:W3CDTF">2022-01-31T11:04:50Z</dcterms:created>
  <dcterms:modified xsi:type="dcterms:W3CDTF">2022-08-30T11:36:22Z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2022-08-30T11:36:22Z</vt:filetime>
  </property>
</Properties>
</file>