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odekruis-my.sharepoint.com/personal/ekleinholkenborg_redcross_nl/Documents/Documenten/Global Shelter Cluster/Dec18_Website/"/>
    </mc:Choice>
  </mc:AlternateContent>
  <xr:revisionPtr revIDLastSave="81" documentId="14_{55001F67-CB07-4D95-BBC2-F25C187AD1D0}" xr6:coauthVersionLast="47" xr6:coauthVersionMax="47" xr10:uidLastSave="{3B6379E4-82D8-4861-997B-6E964EB6B96E}"/>
  <bookViews>
    <workbookView xWindow="-108" yWindow="-108" windowWidth="23256" windowHeight="12456" xr2:uid="{D50F8174-B681-4032-A03D-AC39081E7530}"/>
  </bookViews>
  <sheets>
    <sheet name="Version Dec3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" i="5" l="1"/>
  <c r="D24" i="5"/>
  <c r="O30" i="5"/>
  <c r="L36" i="5"/>
  <c r="L35" i="5"/>
  <c r="K22" i="5"/>
  <c r="J22" i="5"/>
  <c r="I21" i="5"/>
  <c r="I23" i="5" s="1"/>
  <c r="I24" i="5" s="1"/>
  <c r="H21" i="5"/>
  <c r="H23" i="5" s="1"/>
  <c r="H24" i="5" s="1"/>
  <c r="G21" i="5"/>
  <c r="G23" i="5" s="1"/>
  <c r="G24" i="5" s="1"/>
  <c r="F21" i="5"/>
  <c r="F23" i="5" s="1"/>
  <c r="F24" i="5" s="1"/>
  <c r="E21" i="5"/>
  <c r="E23" i="5" s="1"/>
  <c r="E24" i="5" s="1"/>
  <c r="D21" i="5"/>
  <c r="D23" i="5" s="1"/>
  <c r="K20" i="5"/>
  <c r="J20" i="5"/>
  <c r="K19" i="5"/>
  <c r="J19" i="5"/>
  <c r="O18" i="5"/>
  <c r="K18" i="5"/>
  <c r="J18" i="5"/>
  <c r="O17" i="5"/>
  <c r="K17" i="5"/>
  <c r="J17" i="5"/>
  <c r="K16" i="5"/>
  <c r="J16" i="5"/>
  <c r="O15" i="5"/>
  <c r="K15" i="5"/>
  <c r="J15" i="5"/>
  <c r="O14" i="5"/>
  <c r="K14" i="5"/>
  <c r="J14" i="5"/>
  <c r="K13" i="5"/>
  <c r="J13" i="5"/>
  <c r="L13" i="5" s="1"/>
  <c r="K12" i="5"/>
  <c r="J12" i="5"/>
  <c r="L12" i="5" s="1"/>
  <c r="K11" i="5"/>
  <c r="J11" i="5"/>
  <c r="K10" i="5"/>
  <c r="J10" i="5"/>
  <c r="K9" i="5"/>
  <c r="J9" i="5"/>
  <c r="K8" i="5"/>
  <c r="J8" i="5"/>
  <c r="L8" i="5" s="1"/>
  <c r="N8" i="5" s="1"/>
  <c r="L18" i="5" l="1"/>
  <c r="L19" i="5"/>
  <c r="L14" i="5"/>
  <c r="L17" i="5"/>
  <c r="L11" i="5"/>
  <c r="N11" i="5" s="1"/>
  <c r="O11" i="5" s="1"/>
  <c r="L16" i="5"/>
  <c r="N16" i="5" s="1"/>
  <c r="O16" i="5" s="1"/>
  <c r="L22" i="5"/>
  <c r="L9" i="5"/>
  <c r="L15" i="5"/>
  <c r="L10" i="5"/>
  <c r="L20" i="5"/>
  <c r="N20" i="5" s="1"/>
  <c r="O20" i="5" s="1"/>
  <c r="N12" i="5"/>
  <c r="O12" i="5" s="1"/>
  <c r="O10" i="5"/>
  <c r="O9" i="5"/>
  <c r="K21" i="5"/>
  <c r="K23" i="5" s="1"/>
  <c r="K24" i="5" s="1"/>
  <c r="N13" i="5"/>
  <c r="O13" i="5" s="1"/>
  <c r="O19" i="5"/>
  <c r="J21" i="5"/>
  <c r="J23" i="5" s="1"/>
  <c r="J24" i="5" s="1"/>
  <c r="M34" i="5" l="1"/>
  <c r="O8" i="5"/>
  <c r="O21" i="5" s="1"/>
  <c r="N36" i="5" s="1"/>
  <c r="N21" i="5"/>
  <c r="N34" i="5" l="1"/>
  <c r="L23" i="5"/>
  <c r="L24" i="5" s="1"/>
  <c r="N35" i="5"/>
  <c r="M35" i="5"/>
  <c r="N23" i="5"/>
  <c r="O34" i="5"/>
  <c r="O35" i="5"/>
  <c r="O36" i="5"/>
  <c r="M36" i="5"/>
</calcChain>
</file>

<file path=xl/sharedStrings.xml><?xml version="1.0" encoding="utf-8"?>
<sst xmlns="http://schemas.openxmlformats.org/spreadsheetml/2006/main" count="124" uniqueCount="70">
  <si>
    <t>Province</t>
  </si>
  <si>
    <t>Region 2</t>
  </si>
  <si>
    <t>Batanes</t>
  </si>
  <si>
    <t>Cagayan</t>
  </si>
  <si>
    <t>Isabela</t>
  </si>
  <si>
    <t>Nueva Vizcaya</t>
  </si>
  <si>
    <t>Region 3</t>
  </si>
  <si>
    <t>Aurora</t>
  </si>
  <si>
    <t>Region 4A</t>
  </si>
  <si>
    <t>Batangas</t>
  </si>
  <si>
    <t>Laguna</t>
  </si>
  <si>
    <t>Quezon</t>
  </si>
  <si>
    <t>Region 5</t>
  </si>
  <si>
    <t>Albay</t>
  </si>
  <si>
    <t>Camarines Sur</t>
  </si>
  <si>
    <t>Camarines Norte</t>
  </si>
  <si>
    <t>Catanduanes</t>
  </si>
  <si>
    <t>Sorsogon</t>
  </si>
  <si>
    <t>Destroyed HH</t>
  </si>
  <si>
    <t>Poverty rate</t>
  </si>
  <si>
    <t>KRISTINE LEON</t>
  </si>
  <si>
    <t>MARCE</t>
  </si>
  <si>
    <t>NIKA OFEL PEPITO</t>
  </si>
  <si>
    <t>-</t>
  </si>
  <si>
    <t>Partially Damaged HH</t>
  </si>
  <si>
    <t>Legend</t>
  </si>
  <si>
    <t>n/a</t>
  </si>
  <si>
    <t>Damaged reported in all 3 stages</t>
  </si>
  <si>
    <t>Damaged reported in 2 / 3 stages</t>
  </si>
  <si>
    <t>Damaged reported in 1 stages</t>
  </si>
  <si>
    <t>Prioritised Regions</t>
  </si>
  <si>
    <t>Previously Reported</t>
  </si>
  <si>
    <t>PIN</t>
  </si>
  <si>
    <t>Budget</t>
  </si>
  <si>
    <t xml:space="preserve"># Increase </t>
  </si>
  <si>
    <t>DROMIC Report #60 of 29 NOV</t>
  </si>
  <si>
    <t>DROMIC Report #24 of 23 NOV</t>
  </si>
  <si>
    <t>DROMIC Report #33 of 29 NOV</t>
  </si>
  <si>
    <t>Period: 20 - 31 OCT</t>
  </si>
  <si>
    <t>Period: 3 - 8 NOV</t>
  </si>
  <si>
    <t>Period: 9 - 18 NOV</t>
  </si>
  <si>
    <t>White: Original prioritised regions</t>
  </si>
  <si>
    <t>Blue: Regions with new or increased case load</t>
  </si>
  <si>
    <t>Created by: Global Shelter Cluster IM/Philippines Shelter Cluster</t>
  </si>
  <si>
    <t>Targeted HH</t>
  </si>
  <si>
    <t>Date version: 3 Dec 2024 v2</t>
  </si>
  <si>
    <t>Government support</t>
  </si>
  <si>
    <t>Overall need for support</t>
  </si>
  <si>
    <t>GAP IN GOVERNMENT FUNDING</t>
  </si>
  <si>
    <t>COMPARISON TO PREVIOUS REPORT</t>
  </si>
  <si>
    <t>Reduction of targeted HH applied to reach budget limit 20%</t>
  </si>
  <si>
    <t>Region*</t>
  </si>
  <si>
    <t>Povery rates 2021 (%)</t>
  </si>
  <si>
    <t>% Increase</t>
  </si>
  <si>
    <t>Government coverage</t>
  </si>
  <si>
    <t># events in Region</t>
  </si>
  <si>
    <t>HUMANITARIAN NEEDS PRIORITY (DECEMBER 3)</t>
  </si>
  <si>
    <t>ALL TYPHOONS</t>
  </si>
  <si>
    <t>Kristine, Leon, Marce, Nika, Ofel and Pepito</t>
  </si>
  <si>
    <t>Partially Damaged AND Destroyed HH (SUM)</t>
  </si>
  <si>
    <t>TOTAL HOUSEHOLDS</t>
  </si>
  <si>
    <t>TOTAL INDIVIDUALS</t>
  </si>
  <si>
    <t>TOTAL HOUSEHOLDS IN ENTIRE PHILIPPINES</t>
  </si>
  <si>
    <t>TOTAL INDIVIDUALS IN ENTIRE PHILIPPINES</t>
  </si>
  <si>
    <t>TARGETED HOUSEHOLDS</t>
  </si>
  <si>
    <t>REQUIRED BUDGET</t>
  </si>
  <si>
    <t>Figures December 3</t>
  </si>
  <si>
    <t>Region 2*</t>
  </si>
  <si>
    <t>Region 4A*</t>
  </si>
  <si>
    <t>Region 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</si>
</sst>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&quot;$&quot;* #,##0.0_);_(&quot;$&quot;* \(#,##0.0\);_(&quot;$&quot;* &quot;-&quot;?_);_(@_)"/>
    <numFmt numFmtId="166" formatCode="_([$PHP]\ * #,##0_);_([$PHP]\ * \(#,##0\);_([$PHP]\ * &quot;-&quot;??_);_(@_)"/>
  </numFmts>
  <fonts count="15" x14ac:knownFonts="1">
    <font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b/>
      <sz val="26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color rgb="FF000000"/>
      <name val="Aptos Narrow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E97B7B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D70303"/>
        <bgColor indexed="64"/>
      </patternFill>
    </fill>
    <fill>
      <patternFill patternType="solid">
        <fgColor rgb="FFADA193"/>
        <bgColor indexed="64"/>
      </patternFill>
    </fill>
    <fill>
      <patternFill patternType="solid">
        <fgColor rgb="FF14AF8F"/>
        <bgColor indexed="64"/>
      </patternFill>
    </fill>
    <fill>
      <patternFill patternType="solid">
        <fgColor rgb="FFF3722C"/>
        <bgColor indexed="64"/>
      </patternFill>
    </fill>
    <fill>
      <patternFill patternType="solid">
        <fgColor rgb="FFEDE7E3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F8781"/>
        <bgColor indexed="64"/>
      </patternFill>
    </fill>
    <fill>
      <patternFill patternType="solid">
        <fgColor rgb="FFAF8781"/>
        <bgColor rgb="FF000000"/>
      </patternFill>
    </fill>
    <fill>
      <patternFill patternType="solid">
        <fgColor rgb="FFD2BBB6"/>
        <bgColor indexed="64"/>
      </patternFill>
    </fill>
    <fill>
      <patternFill patternType="solid">
        <fgColor rgb="FFD2BBB6"/>
        <bgColor rgb="FF000000"/>
      </patternFill>
    </fill>
    <fill>
      <patternFill patternType="solid">
        <fgColor rgb="FF87CBB5"/>
        <bgColor indexed="64"/>
      </patternFill>
    </fill>
    <fill>
      <patternFill patternType="solid">
        <fgColor rgb="FF87CBB5"/>
        <bgColor rgb="FF000000"/>
      </patternFill>
    </fill>
  </fills>
  <borders count="4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medium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57">
    <xf numFmtId="0" fontId="0" fillId="0" borderId="0" xfId="0"/>
    <xf numFmtId="0" fontId="4" fillId="0" borderId="6" xfId="0" applyFont="1" applyBorder="1"/>
    <xf numFmtId="3" fontId="2" fillId="0" borderId="0" xfId="0" applyNumberFormat="1" applyFont="1"/>
    <xf numFmtId="0" fontId="4" fillId="0" borderId="10" xfId="0" applyFont="1" applyBorder="1"/>
    <xf numFmtId="0" fontId="0" fillId="0" borderId="11" xfId="0" applyBorder="1"/>
    <xf numFmtId="3" fontId="2" fillId="0" borderId="11" xfId="0" applyNumberFormat="1" applyFont="1" applyBorder="1"/>
    <xf numFmtId="3" fontId="2" fillId="0" borderId="12" xfId="0" applyNumberFormat="1" applyFont="1" applyBorder="1"/>
    <xf numFmtId="0" fontId="4" fillId="0" borderId="0" xfId="0" applyFont="1"/>
    <xf numFmtId="0" fontId="0" fillId="5" borderId="6" xfId="0" applyFill="1" applyBorder="1"/>
    <xf numFmtId="0" fontId="0" fillId="4" borderId="6" xfId="0" applyFill="1" applyBorder="1"/>
    <xf numFmtId="164" fontId="0" fillId="0" borderId="2" xfId="1" applyNumberFormat="1" applyFont="1" applyBorder="1"/>
    <xf numFmtId="0" fontId="5" fillId="0" borderId="0" xfId="0" applyFont="1"/>
    <xf numFmtId="0" fontId="2" fillId="3" borderId="3" xfId="0" applyFont="1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0" xfId="0" applyFill="1"/>
    <xf numFmtId="0" fontId="0" fillId="3" borderId="7" xfId="0" applyFill="1" applyBorder="1"/>
    <xf numFmtId="0" fontId="0" fillId="3" borderId="2" xfId="0" applyFill="1" applyBorder="1"/>
    <xf numFmtId="0" fontId="0" fillId="3" borderId="9" xfId="0" applyFill="1" applyBorder="1"/>
    <xf numFmtId="0" fontId="0" fillId="6" borderId="8" xfId="0" applyFill="1" applyBorder="1"/>
    <xf numFmtId="9" fontId="0" fillId="0" borderId="0" xfId="2" applyFont="1" applyBorder="1"/>
    <xf numFmtId="9" fontId="0" fillId="0" borderId="2" xfId="2" applyFont="1" applyBorder="1"/>
    <xf numFmtId="165" fontId="0" fillId="0" borderId="0" xfId="0" applyNumberFormat="1"/>
    <xf numFmtId="3" fontId="2" fillId="0" borderId="11" xfId="0" applyNumberFormat="1" applyFont="1" applyBorder="1" applyAlignment="1">
      <alignment horizontal="right"/>
    </xf>
    <xf numFmtId="164" fontId="0" fillId="0" borderId="2" xfId="0" applyNumberFormat="1" applyBorder="1"/>
    <xf numFmtId="166" fontId="0" fillId="0" borderId="7" xfId="0" applyNumberFormat="1" applyBorder="1"/>
    <xf numFmtId="10" fontId="0" fillId="0" borderId="9" xfId="2" applyNumberFormat="1" applyFont="1" applyBorder="1"/>
    <xf numFmtId="3" fontId="5" fillId="0" borderId="0" xfId="0" applyNumberFormat="1" applyFont="1"/>
    <xf numFmtId="3" fontId="5" fillId="0" borderId="0" xfId="0" applyNumberFormat="1" applyFont="1" applyAlignment="1">
      <alignment horizontal="right"/>
    </xf>
    <xf numFmtId="3" fontId="6" fillId="0" borderId="0" xfId="0" applyNumberFormat="1" applyFont="1"/>
    <xf numFmtId="3" fontId="6" fillId="0" borderId="1" xfId="0" applyNumberFormat="1" applyFont="1" applyBorder="1"/>
    <xf numFmtId="0" fontId="0" fillId="3" borderId="8" xfId="0" applyFill="1" applyBorder="1"/>
    <xf numFmtId="0" fontId="0" fillId="3" borderId="0" xfId="0" applyFill="1" applyBorder="1"/>
    <xf numFmtId="3" fontId="5" fillId="0" borderId="0" xfId="0" applyNumberFormat="1" applyFont="1" applyBorder="1" applyAlignment="1">
      <alignment horizontal="right"/>
    </xf>
    <xf numFmtId="3" fontId="6" fillId="0" borderId="0" xfId="0" applyNumberFormat="1" applyFont="1" applyBorder="1"/>
    <xf numFmtId="3" fontId="5" fillId="0" borderId="27" xfId="0" applyNumberFormat="1" applyFont="1" applyBorder="1"/>
    <xf numFmtId="3" fontId="6" fillId="0" borderId="27" xfId="0" applyNumberFormat="1" applyFont="1" applyBorder="1"/>
    <xf numFmtId="3" fontId="2" fillId="0" borderId="29" xfId="0" applyNumberFormat="1" applyFont="1" applyBorder="1"/>
    <xf numFmtId="3" fontId="2" fillId="0" borderId="29" xfId="0" applyNumberFormat="1" applyFont="1" applyBorder="1" applyAlignment="1">
      <alignment horizontal="right"/>
    </xf>
    <xf numFmtId="0" fontId="7" fillId="7" borderId="0" xfId="0" applyFont="1" applyFill="1" applyBorder="1" applyAlignment="1">
      <alignment horizontal="center" vertical="center" wrapText="1"/>
    </xf>
    <xf numFmtId="3" fontId="2" fillId="0" borderId="33" xfId="0" applyNumberFormat="1" applyFont="1" applyBorder="1"/>
    <xf numFmtId="3" fontId="2" fillId="0" borderId="33" xfId="0" applyNumberFormat="1" applyFont="1" applyBorder="1" applyAlignment="1">
      <alignment horizontal="right"/>
    </xf>
    <xf numFmtId="0" fontId="5" fillId="0" borderId="0" xfId="0" applyFont="1" applyBorder="1"/>
    <xf numFmtId="3" fontId="6" fillId="0" borderId="2" xfId="0" applyNumberFormat="1" applyFont="1" applyBorder="1" applyAlignment="1">
      <alignment horizontal="right"/>
    </xf>
    <xf numFmtId="3" fontId="2" fillId="0" borderId="2" xfId="0" applyNumberFormat="1" applyFont="1" applyBorder="1" applyAlignment="1">
      <alignment horizontal="right"/>
    </xf>
    <xf numFmtId="0" fontId="5" fillId="0" borderId="6" xfId="0" applyFont="1" applyBorder="1"/>
    <xf numFmtId="0" fontId="5" fillId="5" borderId="0" xfId="0" applyFont="1" applyFill="1"/>
    <xf numFmtId="0" fontId="5" fillId="0" borderId="0" xfId="0" applyFont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27" xfId="0" applyFont="1" applyBorder="1"/>
    <xf numFmtId="0" fontId="5" fillId="6" borderId="0" xfId="0" applyFont="1" applyFill="1"/>
    <xf numFmtId="0" fontId="5" fillId="4" borderId="0" xfId="0" applyFont="1" applyFill="1"/>
    <xf numFmtId="0" fontId="5" fillId="2" borderId="0" xfId="0" applyFont="1" applyFill="1"/>
    <xf numFmtId="0" fontId="5" fillId="4" borderId="2" xfId="0" applyFont="1" applyFill="1" applyBorder="1"/>
    <xf numFmtId="0" fontId="5" fillId="11" borderId="0" xfId="0" applyFont="1" applyFill="1"/>
    <xf numFmtId="3" fontId="5" fillId="12" borderId="0" xfId="0" applyNumberFormat="1" applyFont="1" applyFill="1"/>
    <xf numFmtId="0" fontId="5" fillId="12" borderId="0" xfId="0" applyFont="1" applyFill="1"/>
    <xf numFmtId="3" fontId="5" fillId="12" borderId="0" xfId="0" applyNumberFormat="1" applyFont="1" applyFill="1" applyAlignment="1">
      <alignment horizontal="right"/>
    </xf>
    <xf numFmtId="3" fontId="5" fillId="12" borderId="0" xfId="0" applyNumberFormat="1" applyFont="1" applyFill="1" applyBorder="1" applyAlignment="1">
      <alignment horizontal="right"/>
    </xf>
    <xf numFmtId="3" fontId="5" fillId="12" borderId="27" xfId="0" applyNumberFormat="1" applyFont="1" applyFill="1" applyBorder="1"/>
    <xf numFmtId="0" fontId="5" fillId="12" borderId="0" xfId="0" applyFont="1" applyFill="1" applyBorder="1"/>
    <xf numFmtId="0" fontId="5" fillId="12" borderId="6" xfId="0" applyFont="1" applyFill="1" applyBorder="1"/>
    <xf numFmtId="3" fontId="5" fillId="11" borderId="0" xfId="0" applyNumberFormat="1" applyFont="1" applyFill="1"/>
    <xf numFmtId="3" fontId="5" fillId="11" borderId="0" xfId="0" applyNumberFormat="1" applyFont="1" applyFill="1" applyAlignment="1">
      <alignment horizontal="right"/>
    </xf>
    <xf numFmtId="3" fontId="5" fillId="11" borderId="0" xfId="0" applyNumberFormat="1" applyFont="1" applyFill="1" applyBorder="1" applyAlignment="1">
      <alignment horizontal="right"/>
    </xf>
    <xf numFmtId="3" fontId="5" fillId="11" borderId="27" xfId="0" applyNumberFormat="1" applyFont="1" applyFill="1" applyBorder="1"/>
    <xf numFmtId="0" fontId="5" fillId="11" borderId="2" xfId="0" applyFont="1" applyFill="1" applyBorder="1"/>
    <xf numFmtId="3" fontId="5" fillId="12" borderId="2" xfId="0" applyNumberFormat="1" applyFont="1" applyFill="1" applyBorder="1"/>
    <xf numFmtId="0" fontId="5" fillId="12" borderId="2" xfId="0" applyFont="1" applyFill="1" applyBorder="1"/>
    <xf numFmtId="3" fontId="5" fillId="12" borderId="2" xfId="0" applyNumberFormat="1" applyFont="1" applyFill="1" applyBorder="1" applyAlignment="1">
      <alignment horizontal="right"/>
    </xf>
    <xf numFmtId="3" fontId="5" fillId="12" borderId="28" xfId="0" applyNumberFormat="1" applyFont="1" applyFill="1" applyBorder="1"/>
    <xf numFmtId="0" fontId="5" fillId="12" borderId="8" xfId="0" applyFont="1" applyFill="1" applyBorder="1"/>
    <xf numFmtId="3" fontId="2" fillId="0" borderId="11" xfId="0" applyNumberFormat="1" applyFont="1" applyBorder="1" applyAlignment="1">
      <alignment horizontal="left"/>
    </xf>
    <xf numFmtId="0" fontId="5" fillId="4" borderId="0" xfId="0" applyFont="1" applyFill="1" applyBorder="1"/>
    <xf numFmtId="3" fontId="6" fillId="0" borderId="31" xfId="0" applyNumberFormat="1" applyFont="1" applyFill="1" applyBorder="1"/>
    <xf numFmtId="3" fontId="5" fillId="11" borderId="0" xfId="0" applyNumberFormat="1" applyFont="1" applyFill="1" applyBorder="1"/>
    <xf numFmtId="3" fontId="5" fillId="12" borderId="0" xfId="0" applyNumberFormat="1" applyFont="1" applyFill="1" applyBorder="1"/>
    <xf numFmtId="3" fontId="5" fillId="0" borderId="0" xfId="0" applyNumberFormat="1" applyFont="1" applyBorder="1"/>
    <xf numFmtId="3" fontId="6" fillId="12" borderId="0" xfId="0" applyNumberFormat="1" applyFont="1" applyFill="1" applyBorder="1"/>
    <xf numFmtId="3" fontId="6" fillId="12" borderId="32" xfId="0" applyNumberFormat="1" applyFont="1" applyFill="1" applyBorder="1"/>
    <xf numFmtId="164" fontId="6" fillId="12" borderId="7" xfId="1" applyNumberFormat="1" applyFont="1" applyFill="1" applyBorder="1"/>
    <xf numFmtId="0" fontId="6" fillId="12" borderId="34" xfId="0" applyFont="1" applyFill="1" applyBorder="1"/>
    <xf numFmtId="0" fontId="6" fillId="13" borderId="34" xfId="0" applyFont="1" applyFill="1" applyBorder="1"/>
    <xf numFmtId="164" fontId="6" fillId="13" borderId="7" xfId="1" applyNumberFormat="1" applyFont="1" applyFill="1" applyBorder="1"/>
    <xf numFmtId="0" fontId="6" fillId="13" borderId="17" xfId="0" applyFont="1" applyFill="1" applyBorder="1"/>
    <xf numFmtId="164" fontId="6" fillId="13" borderId="9" xfId="1" applyNumberFormat="1" applyFont="1" applyFill="1" applyBorder="1"/>
    <xf numFmtId="0" fontId="11" fillId="8" borderId="35" xfId="0" applyFont="1" applyFill="1" applyBorder="1" applyAlignment="1">
      <alignment horizontal="center" vertical="center" wrapText="1"/>
    </xf>
    <xf numFmtId="0" fontId="11" fillId="9" borderId="36" xfId="0" applyFont="1" applyFill="1" applyBorder="1" applyAlignment="1">
      <alignment horizontal="center" vertical="center" wrapText="1"/>
    </xf>
    <xf numFmtId="0" fontId="11" fillId="8" borderId="37" xfId="0" applyFont="1" applyFill="1" applyBorder="1" applyAlignment="1">
      <alignment horizontal="center" vertical="center" wrapText="1"/>
    </xf>
    <xf numFmtId="0" fontId="11" fillId="9" borderId="38" xfId="0" applyFont="1" applyFill="1" applyBorder="1" applyAlignment="1">
      <alignment horizontal="center" vertical="center" wrapText="1"/>
    </xf>
    <xf numFmtId="0" fontId="11" fillId="8" borderId="39" xfId="0" applyFont="1" applyFill="1" applyBorder="1" applyAlignment="1">
      <alignment horizontal="center" vertical="center" wrapText="1"/>
    </xf>
    <xf numFmtId="0" fontId="11" fillId="9" borderId="40" xfId="0" applyFont="1" applyFill="1" applyBorder="1" applyAlignment="1">
      <alignment horizontal="center" vertical="center" wrapText="1"/>
    </xf>
    <xf numFmtId="3" fontId="9" fillId="8" borderId="17" xfId="0" applyNumberFormat="1" applyFont="1" applyFill="1" applyBorder="1"/>
    <xf numFmtId="164" fontId="9" fillId="9" borderId="9" xfId="1" applyNumberFormat="1" applyFont="1" applyFill="1" applyBorder="1"/>
    <xf numFmtId="3" fontId="14" fillId="0" borderId="13" xfId="0" applyNumberFormat="1" applyFont="1" applyBorder="1" applyAlignment="1">
      <alignment horizontal="right"/>
    </xf>
    <xf numFmtId="3" fontId="14" fillId="0" borderId="15" xfId="0" applyNumberFormat="1" applyFont="1" applyBorder="1" applyAlignment="1">
      <alignment horizontal="right"/>
    </xf>
    <xf numFmtId="3" fontId="9" fillId="8" borderId="14" xfId="0" applyNumberFormat="1" applyFont="1" applyFill="1" applyBorder="1" applyAlignment="1">
      <alignment horizontal="right"/>
    </xf>
    <xf numFmtId="3" fontId="14" fillId="0" borderId="23" xfId="0" applyNumberFormat="1" applyFont="1" applyBorder="1" applyAlignment="1">
      <alignment horizontal="right"/>
    </xf>
    <xf numFmtId="3" fontId="14" fillId="0" borderId="11" xfId="0" applyNumberFormat="1" applyFont="1" applyBorder="1" applyAlignment="1">
      <alignment horizontal="right"/>
    </xf>
    <xf numFmtId="3" fontId="1" fillId="10" borderId="6" xfId="0" applyNumberFormat="1" applyFont="1" applyFill="1" applyBorder="1" applyAlignment="1">
      <alignment horizontal="right"/>
    </xf>
    <xf numFmtId="0" fontId="5" fillId="0" borderId="8" xfId="0" applyFont="1" applyBorder="1"/>
    <xf numFmtId="3" fontId="7" fillId="9" borderId="19" xfId="0" applyNumberFormat="1" applyFont="1" applyFill="1" applyBorder="1"/>
    <xf numFmtId="164" fontId="7" fillId="9" borderId="16" xfId="0" applyNumberFormat="1" applyFont="1" applyFill="1" applyBorder="1"/>
    <xf numFmtId="0" fontId="9" fillId="9" borderId="18" xfId="0" applyFont="1" applyFill="1" applyBorder="1"/>
    <xf numFmtId="0" fontId="4" fillId="10" borderId="6" xfId="0" applyFont="1" applyFill="1" applyBorder="1"/>
    <xf numFmtId="0" fontId="4" fillId="10" borderId="8" xfId="0" applyFont="1" applyFill="1" applyBorder="1"/>
    <xf numFmtId="0" fontId="0" fillId="0" borderId="0" xfId="0" applyFill="1"/>
    <xf numFmtId="0" fontId="5" fillId="0" borderId="0" xfId="0" applyFont="1" applyFill="1"/>
    <xf numFmtId="0" fontId="12" fillId="14" borderId="24" xfId="0" applyFont="1" applyFill="1" applyBorder="1" applyAlignment="1">
      <alignment horizontal="center" vertical="center"/>
    </xf>
    <xf numFmtId="0" fontId="0" fillId="14" borderId="0" xfId="0" applyFill="1"/>
    <xf numFmtId="0" fontId="8" fillId="14" borderId="6" xfId="0" applyFont="1" applyFill="1" applyBorder="1"/>
    <xf numFmtId="0" fontId="7" fillId="14" borderId="6" xfId="0" applyFont="1" applyFill="1" applyBorder="1" applyAlignment="1">
      <alignment horizontal="center" vertical="center" wrapText="1"/>
    </xf>
    <xf numFmtId="0" fontId="7" fillId="14" borderId="8" xfId="0" applyFont="1" applyFill="1" applyBorder="1" applyAlignment="1">
      <alignment horizontal="center" vertical="center" wrapText="1"/>
    </xf>
    <xf numFmtId="0" fontId="8" fillId="14" borderId="0" xfId="0" applyFont="1" applyFill="1" applyBorder="1"/>
    <xf numFmtId="0" fontId="8" fillId="14" borderId="0" xfId="0" applyFont="1" applyFill="1"/>
    <xf numFmtId="0" fontId="7" fillId="15" borderId="0" xfId="0" applyFont="1" applyFill="1" applyBorder="1" applyAlignment="1">
      <alignment horizontal="center" vertical="center"/>
    </xf>
    <xf numFmtId="0" fontId="7" fillId="15" borderId="2" xfId="0" applyFont="1" applyFill="1" applyBorder="1" applyAlignment="1">
      <alignment horizontal="center" vertical="center"/>
    </xf>
    <xf numFmtId="0" fontId="10" fillId="14" borderId="0" xfId="0" applyFont="1" applyFill="1" applyBorder="1" applyAlignment="1">
      <alignment horizontal="center"/>
    </xf>
    <xf numFmtId="16" fontId="8" fillId="14" borderId="0" xfId="0" applyNumberFormat="1" applyFont="1" applyFill="1" applyAlignment="1">
      <alignment horizontal="center"/>
    </xf>
    <xf numFmtId="0" fontId="8" fillId="14" borderId="0" xfId="0" applyFont="1" applyFill="1" applyAlignment="1">
      <alignment horizontal="center"/>
    </xf>
    <xf numFmtId="0" fontId="7" fillId="15" borderId="0" xfId="0" applyFont="1" applyFill="1" applyBorder="1" applyAlignment="1">
      <alignment horizontal="center" vertical="center" wrapText="1"/>
    </xf>
    <xf numFmtId="0" fontId="7" fillId="15" borderId="2" xfId="0" applyFont="1" applyFill="1" applyBorder="1" applyAlignment="1">
      <alignment horizontal="center" vertical="center" wrapText="1"/>
    </xf>
    <xf numFmtId="0" fontId="8" fillId="16" borderId="0" xfId="0" applyFont="1" applyFill="1"/>
    <xf numFmtId="0" fontId="7" fillId="17" borderId="0" xfId="0" applyFont="1" applyFill="1" applyAlignment="1">
      <alignment wrapText="1"/>
    </xf>
    <xf numFmtId="0" fontId="7" fillId="17" borderId="0" xfId="0" applyFont="1" applyFill="1" applyBorder="1" applyAlignment="1">
      <alignment horizontal="center" vertical="center" wrapText="1"/>
    </xf>
    <xf numFmtId="0" fontId="10" fillId="16" borderId="0" xfId="0" applyFont="1" applyFill="1" applyBorder="1" applyAlignment="1">
      <alignment horizontal="center" wrapText="1"/>
    </xf>
    <xf numFmtId="0" fontId="8" fillId="16" borderId="0" xfId="0" applyFont="1" applyFill="1" applyAlignment="1">
      <alignment horizontal="center"/>
    </xf>
    <xf numFmtId="0" fontId="7" fillId="17" borderId="0" xfId="0" applyFont="1" applyFill="1" applyBorder="1" applyAlignment="1">
      <alignment horizontal="center" vertical="center"/>
    </xf>
    <xf numFmtId="0" fontId="7" fillId="17" borderId="2" xfId="0" applyFont="1" applyFill="1" applyBorder="1" applyAlignment="1">
      <alignment horizontal="center" vertical="center" wrapText="1"/>
    </xf>
    <xf numFmtId="0" fontId="7" fillId="17" borderId="2" xfId="0" applyFont="1" applyFill="1" applyBorder="1" applyAlignment="1">
      <alignment horizontal="center" vertical="center"/>
    </xf>
    <xf numFmtId="0" fontId="10" fillId="16" borderId="0" xfId="0" applyFont="1" applyFill="1" applyBorder="1" applyAlignment="1">
      <alignment horizontal="center"/>
    </xf>
    <xf numFmtId="0" fontId="8" fillId="16" borderId="0" xfId="0" applyFont="1" applyFill="1" applyBorder="1" applyAlignment="1">
      <alignment horizontal="center"/>
    </xf>
    <xf numFmtId="0" fontId="9" fillId="14" borderId="10" xfId="0" applyFont="1" applyFill="1" applyBorder="1" applyAlignment="1">
      <alignment horizontal="center"/>
    </xf>
    <xf numFmtId="0" fontId="9" fillId="14" borderId="11" xfId="0" applyFont="1" applyFill="1" applyBorder="1" applyAlignment="1">
      <alignment horizontal="center"/>
    </xf>
    <xf numFmtId="0" fontId="9" fillId="14" borderId="3" xfId="0" applyFont="1" applyFill="1" applyBorder="1"/>
    <xf numFmtId="0" fontId="13" fillId="14" borderId="4" xfId="0" applyFont="1" applyFill="1" applyBorder="1"/>
    <xf numFmtId="0" fontId="9" fillId="14" borderId="21" xfId="0" applyFont="1" applyFill="1" applyBorder="1" applyAlignment="1">
      <alignment horizontal="center"/>
    </xf>
    <xf numFmtId="0" fontId="9" fillId="14" borderId="22" xfId="0" applyFont="1" applyFill="1" applyBorder="1" applyAlignment="1">
      <alignment horizontal="center"/>
    </xf>
    <xf numFmtId="0" fontId="7" fillId="14" borderId="6" xfId="0" applyFont="1" applyFill="1" applyBorder="1"/>
    <xf numFmtId="0" fontId="13" fillId="14" borderId="7" xfId="0" applyFont="1" applyFill="1" applyBorder="1"/>
    <xf numFmtId="0" fontId="10" fillId="18" borderId="25" xfId="0" applyFont="1" applyFill="1" applyBorder="1" applyAlignment="1">
      <alignment horizontal="center"/>
    </xf>
    <xf numFmtId="0" fontId="10" fillId="18" borderId="26" xfId="0" applyFont="1" applyFill="1" applyBorder="1" applyAlignment="1">
      <alignment horizontal="center"/>
    </xf>
    <xf numFmtId="0" fontId="10" fillId="18" borderId="30" xfId="0" applyFont="1" applyFill="1" applyBorder="1" applyAlignment="1">
      <alignment horizontal="center"/>
    </xf>
    <xf numFmtId="0" fontId="8" fillId="18" borderId="27" xfId="0" applyFont="1" applyFill="1" applyBorder="1" applyAlignment="1">
      <alignment horizontal="center"/>
    </xf>
    <xf numFmtId="0" fontId="8" fillId="18" borderId="0" xfId="0" applyFont="1" applyFill="1" applyBorder="1" applyAlignment="1">
      <alignment horizontal="center"/>
    </xf>
    <xf numFmtId="0" fontId="8" fillId="18" borderId="31" xfId="0" applyFont="1" applyFill="1" applyBorder="1" applyAlignment="1">
      <alignment horizontal="center"/>
    </xf>
    <xf numFmtId="0" fontId="8" fillId="18" borderId="27" xfId="0" applyFont="1" applyFill="1" applyBorder="1" applyAlignment="1"/>
    <xf numFmtId="0" fontId="8" fillId="18" borderId="0" xfId="0" applyFont="1" applyFill="1" applyBorder="1" applyAlignment="1"/>
    <xf numFmtId="0" fontId="6" fillId="18" borderId="31" xfId="0" applyFont="1" applyFill="1" applyBorder="1" applyAlignment="1">
      <alignment vertical="center" wrapText="1"/>
    </xf>
    <xf numFmtId="0" fontId="7" fillId="19" borderId="27" xfId="0" applyFont="1" applyFill="1" applyBorder="1" applyAlignment="1">
      <alignment horizontal="center" vertical="center" wrapText="1"/>
    </xf>
    <xf numFmtId="0" fontId="7" fillId="19" borderId="0" xfId="0" applyFont="1" applyFill="1" applyBorder="1" applyAlignment="1">
      <alignment horizontal="center" vertical="center"/>
    </xf>
    <xf numFmtId="0" fontId="7" fillId="18" borderId="31" xfId="0" applyFont="1" applyFill="1" applyBorder="1" applyAlignment="1">
      <alignment horizontal="center" vertical="center" wrapText="1"/>
    </xf>
    <xf numFmtId="3" fontId="1" fillId="0" borderId="0" xfId="0" applyNumberFormat="1" applyFont="1" applyBorder="1"/>
    <xf numFmtId="3" fontId="0" fillId="0" borderId="0" xfId="0" applyNumberFormat="1" applyBorder="1"/>
    <xf numFmtId="0" fontId="9" fillId="14" borderId="20" xfId="0" applyFont="1" applyFill="1" applyBorder="1" applyAlignment="1">
      <alignment horizontal="center"/>
    </xf>
    <xf numFmtId="0" fontId="5" fillId="3" borderId="0" xfId="0" applyFont="1" applyFill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87CBB5"/>
      <color rgb="FFAFD9CB"/>
      <color rgb="FFBFCCE7"/>
      <color rgb="FFCFD9ED"/>
      <color rgb="FFAF8781"/>
      <color rgb="FF7A9DD1"/>
      <color rgb="FFD2BBB6"/>
      <color rgb="FF5E0212"/>
      <color rgb="FF763230"/>
      <color rgb="FFEDE7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093A4-4467-4F8C-B00E-14AB4E6D89FC}">
  <sheetPr codeName="Sheet4"/>
  <dimension ref="A1:BR36"/>
  <sheetViews>
    <sheetView showGridLines="0" tabSelected="1" zoomScale="55" zoomScaleNormal="55" workbookViewId="0">
      <selection activeCell="A26" sqref="A26:D36"/>
    </sheetView>
  </sheetViews>
  <sheetFormatPr defaultRowHeight="14.4" x14ac:dyDescent="0.3"/>
  <cols>
    <col min="1" max="1" width="11.44140625" customWidth="1"/>
    <col min="2" max="2" width="11.109375" customWidth="1"/>
    <col min="3" max="3" width="29" customWidth="1"/>
    <col min="4" max="9" width="18.44140625" customWidth="1"/>
    <col min="10" max="11" width="22.88671875" customWidth="1"/>
    <col min="12" max="12" width="25" customWidth="1"/>
    <col min="13" max="13" width="15.77734375" customWidth="1"/>
    <col min="14" max="14" width="24.44140625" customWidth="1"/>
    <col min="15" max="15" width="24.6640625" customWidth="1"/>
    <col min="17" max="70" width="8.88671875" style="16"/>
  </cols>
  <sheetData>
    <row r="1" spans="1:70" s="110" customFormat="1" ht="91.2" customHeight="1" thickBot="1" x14ac:dyDescent="0.35">
      <c r="A1" s="109" t="s">
        <v>56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7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</row>
    <row r="2" spans="1:70" ht="27" customHeight="1" x14ac:dyDescent="0.4">
      <c r="A2" s="111"/>
      <c r="B2" s="123"/>
      <c r="C2" s="114"/>
      <c r="D2" s="126" t="s">
        <v>20</v>
      </c>
      <c r="E2" s="126"/>
      <c r="F2" s="118" t="s">
        <v>21</v>
      </c>
      <c r="G2" s="118"/>
      <c r="H2" s="131" t="s">
        <v>22</v>
      </c>
      <c r="I2" s="131"/>
      <c r="J2" s="141" t="s">
        <v>57</v>
      </c>
      <c r="K2" s="142"/>
      <c r="L2" s="143"/>
      <c r="M2" s="40" t="s">
        <v>52</v>
      </c>
      <c r="N2" s="87" t="s">
        <v>64</v>
      </c>
      <c r="O2" s="88" t="s">
        <v>65</v>
      </c>
      <c r="P2" s="107"/>
    </row>
    <row r="3" spans="1:70" ht="13.8" customHeight="1" x14ac:dyDescent="0.3">
      <c r="A3" s="111"/>
      <c r="B3" s="124"/>
      <c r="C3" s="115"/>
      <c r="D3" s="127" t="s">
        <v>38</v>
      </c>
      <c r="E3" s="127"/>
      <c r="F3" s="119" t="s">
        <v>39</v>
      </c>
      <c r="G3" s="119"/>
      <c r="H3" s="132" t="s">
        <v>40</v>
      </c>
      <c r="I3" s="132"/>
      <c r="J3" s="144" t="s">
        <v>58</v>
      </c>
      <c r="K3" s="145"/>
      <c r="L3" s="146"/>
      <c r="M3" s="40"/>
      <c r="N3" s="89"/>
      <c r="O3" s="90"/>
    </row>
    <row r="4" spans="1:70" ht="13.8" customHeight="1" x14ac:dyDescent="0.3">
      <c r="A4" s="111"/>
      <c r="B4" s="124"/>
      <c r="C4" s="115"/>
      <c r="D4" s="127" t="s">
        <v>35</v>
      </c>
      <c r="E4" s="127"/>
      <c r="F4" s="120" t="s">
        <v>36</v>
      </c>
      <c r="G4" s="120"/>
      <c r="H4" s="132" t="s">
        <v>37</v>
      </c>
      <c r="I4" s="132"/>
      <c r="J4" s="147"/>
      <c r="K4" s="148"/>
      <c r="L4" s="149"/>
      <c r="M4" s="40"/>
      <c r="N4" s="89"/>
      <c r="O4" s="90"/>
    </row>
    <row r="5" spans="1:70" ht="28.8" customHeight="1" x14ac:dyDescent="0.3">
      <c r="A5" s="112" t="s">
        <v>30</v>
      </c>
      <c r="B5" s="125" t="s">
        <v>55</v>
      </c>
      <c r="C5" s="116" t="s">
        <v>0</v>
      </c>
      <c r="D5" s="125" t="s">
        <v>24</v>
      </c>
      <c r="E5" s="128" t="s">
        <v>18</v>
      </c>
      <c r="F5" s="121" t="s">
        <v>24</v>
      </c>
      <c r="G5" s="121" t="s">
        <v>18</v>
      </c>
      <c r="H5" s="125" t="s">
        <v>24</v>
      </c>
      <c r="I5" s="128" t="s">
        <v>18</v>
      </c>
      <c r="J5" s="150" t="s">
        <v>24</v>
      </c>
      <c r="K5" s="151" t="s">
        <v>18</v>
      </c>
      <c r="L5" s="152" t="s">
        <v>59</v>
      </c>
      <c r="M5" s="40"/>
      <c r="N5" s="89"/>
      <c r="O5" s="90"/>
      <c r="P5" s="107"/>
    </row>
    <row r="6" spans="1:70" ht="43.2" customHeight="1" x14ac:dyDescent="0.3">
      <c r="A6" s="112"/>
      <c r="B6" s="125"/>
      <c r="C6" s="116"/>
      <c r="D6" s="125"/>
      <c r="E6" s="128"/>
      <c r="F6" s="121"/>
      <c r="G6" s="121"/>
      <c r="H6" s="125"/>
      <c r="I6" s="128"/>
      <c r="J6" s="150"/>
      <c r="K6" s="151"/>
      <c r="L6" s="152"/>
      <c r="M6" s="40"/>
      <c r="N6" s="89"/>
      <c r="O6" s="90"/>
      <c r="P6" s="107"/>
    </row>
    <row r="7" spans="1:70" ht="15" thickBot="1" x14ac:dyDescent="0.35">
      <c r="A7" s="113"/>
      <c r="B7" s="125"/>
      <c r="C7" s="117"/>
      <c r="D7" s="129"/>
      <c r="E7" s="130"/>
      <c r="F7" s="122"/>
      <c r="G7" s="122"/>
      <c r="H7" s="125"/>
      <c r="I7" s="128"/>
      <c r="J7" s="150"/>
      <c r="K7" s="151"/>
      <c r="L7" s="152"/>
      <c r="M7" s="40" t="s">
        <v>19</v>
      </c>
      <c r="N7" s="91"/>
      <c r="O7" s="92"/>
      <c r="P7" s="107"/>
    </row>
    <row r="8" spans="1:70" s="11" customFormat="1" x14ac:dyDescent="0.3">
      <c r="A8" s="46" t="s">
        <v>1</v>
      </c>
      <c r="B8" s="47"/>
      <c r="C8" s="11" t="s">
        <v>2</v>
      </c>
      <c r="D8" s="11">
        <v>548</v>
      </c>
      <c r="E8" s="11">
        <v>1</v>
      </c>
      <c r="F8" s="48" t="s">
        <v>23</v>
      </c>
      <c r="G8" s="48" t="s">
        <v>23</v>
      </c>
      <c r="H8" s="48" t="s">
        <v>23</v>
      </c>
      <c r="I8" s="49" t="s">
        <v>23</v>
      </c>
      <c r="J8" s="50">
        <f t="shared" ref="J8:K20" si="0">SUM(D8,F8,H8)</f>
        <v>548</v>
      </c>
      <c r="K8" s="43">
        <f t="shared" si="0"/>
        <v>1</v>
      </c>
      <c r="L8" s="35">
        <f>J8+K8</f>
        <v>549</v>
      </c>
      <c r="M8" s="43">
        <v>3.4</v>
      </c>
      <c r="N8" s="82">
        <f>ROUND((M8*L8)/100, 0)</f>
        <v>19</v>
      </c>
      <c r="O8" s="81">
        <f t="shared" ref="O8:O20" si="1">N8*270</f>
        <v>5130</v>
      </c>
      <c r="P8" s="108"/>
      <c r="Q8" s="156"/>
      <c r="R8" s="156"/>
      <c r="S8" s="156"/>
      <c r="T8" s="156"/>
      <c r="U8" s="156"/>
      <c r="V8" s="156"/>
      <c r="W8" s="156"/>
      <c r="X8" s="156"/>
      <c r="Y8" s="156"/>
      <c r="Z8" s="156"/>
      <c r="AA8" s="156"/>
      <c r="AB8" s="156"/>
      <c r="AC8" s="156"/>
      <c r="AD8" s="156"/>
      <c r="AE8" s="156"/>
      <c r="AF8" s="156"/>
      <c r="AG8" s="156"/>
      <c r="AH8" s="156"/>
      <c r="AI8" s="156"/>
      <c r="AJ8" s="156"/>
      <c r="AK8" s="156"/>
      <c r="AL8" s="156"/>
      <c r="AM8" s="156"/>
      <c r="AN8" s="156"/>
      <c r="AO8" s="156"/>
      <c r="AP8" s="156"/>
      <c r="AQ8" s="156"/>
      <c r="AR8" s="156"/>
      <c r="AS8" s="156"/>
      <c r="AT8" s="156"/>
      <c r="AU8" s="156"/>
      <c r="AV8" s="156"/>
      <c r="AW8" s="156"/>
      <c r="AX8" s="156"/>
      <c r="AY8" s="156"/>
      <c r="AZ8" s="156"/>
      <c r="BA8" s="156"/>
      <c r="BB8" s="156"/>
      <c r="BC8" s="156"/>
      <c r="BD8" s="156"/>
      <c r="BE8" s="156"/>
      <c r="BF8" s="156"/>
      <c r="BG8" s="156"/>
      <c r="BH8" s="156"/>
      <c r="BI8" s="156"/>
      <c r="BJ8" s="156"/>
      <c r="BK8" s="156"/>
      <c r="BL8" s="156"/>
      <c r="BM8" s="156"/>
      <c r="BN8" s="156"/>
      <c r="BO8" s="156"/>
      <c r="BP8" s="156"/>
      <c r="BQ8" s="156"/>
      <c r="BR8" s="156"/>
    </row>
    <row r="9" spans="1:70" s="57" customFormat="1" x14ac:dyDescent="0.3">
      <c r="A9" s="62" t="s">
        <v>67</v>
      </c>
      <c r="B9" s="51"/>
      <c r="C9" s="55" t="s">
        <v>3</v>
      </c>
      <c r="D9" s="63">
        <v>23</v>
      </c>
      <c r="E9" s="63">
        <v>4</v>
      </c>
      <c r="F9" s="64">
        <v>47937</v>
      </c>
      <c r="G9" s="64">
        <v>2759</v>
      </c>
      <c r="H9" s="64">
        <v>898</v>
      </c>
      <c r="I9" s="65">
        <v>109</v>
      </c>
      <c r="J9" s="66">
        <f t="shared" si="0"/>
        <v>48858</v>
      </c>
      <c r="K9" s="76">
        <f t="shared" si="0"/>
        <v>2872</v>
      </c>
      <c r="L9" s="79">
        <f>J9+K9</f>
        <v>51730</v>
      </c>
      <c r="M9" s="61">
        <v>10.1</v>
      </c>
      <c r="N9" s="83">
        <v>4000</v>
      </c>
      <c r="O9" s="84">
        <f t="shared" si="1"/>
        <v>1080000</v>
      </c>
      <c r="P9" s="108"/>
      <c r="Q9" s="156"/>
      <c r="R9" s="156"/>
      <c r="S9" s="156"/>
      <c r="T9" s="156"/>
      <c r="U9" s="156"/>
      <c r="V9" s="156"/>
      <c r="W9" s="156"/>
      <c r="X9" s="156"/>
      <c r="Y9" s="156"/>
      <c r="Z9" s="156"/>
      <c r="AA9" s="156"/>
      <c r="AB9" s="156"/>
      <c r="AC9" s="156"/>
      <c r="AD9" s="156"/>
      <c r="AE9" s="156"/>
      <c r="AF9" s="156"/>
      <c r="AG9" s="156"/>
      <c r="AH9" s="156"/>
      <c r="AI9" s="156"/>
      <c r="AJ9" s="156"/>
      <c r="AK9" s="156"/>
      <c r="AL9" s="156"/>
      <c r="AM9" s="156"/>
      <c r="AN9" s="156"/>
      <c r="AO9" s="156"/>
      <c r="AP9" s="156"/>
      <c r="AQ9" s="156"/>
      <c r="AR9" s="156"/>
      <c r="AS9" s="156"/>
      <c r="AT9" s="156"/>
      <c r="AU9" s="156"/>
      <c r="AV9" s="156"/>
      <c r="AW9" s="156"/>
      <c r="AX9" s="156"/>
      <c r="AY9" s="156"/>
      <c r="AZ9" s="156"/>
      <c r="BA9" s="156"/>
      <c r="BB9" s="156"/>
      <c r="BC9" s="156"/>
      <c r="BD9" s="156"/>
      <c r="BE9" s="156"/>
      <c r="BF9" s="156"/>
      <c r="BG9" s="156"/>
      <c r="BH9" s="156"/>
      <c r="BI9" s="156"/>
      <c r="BJ9" s="156"/>
      <c r="BK9" s="156"/>
      <c r="BL9" s="156"/>
      <c r="BM9" s="156"/>
      <c r="BN9" s="156"/>
      <c r="BO9" s="156"/>
      <c r="BP9" s="156"/>
      <c r="BQ9" s="156"/>
      <c r="BR9" s="156"/>
    </row>
    <row r="10" spans="1:70" s="57" customFormat="1" x14ac:dyDescent="0.3">
      <c r="A10" s="62" t="s">
        <v>67</v>
      </c>
      <c r="B10" s="74"/>
      <c r="C10" s="55" t="s">
        <v>4</v>
      </c>
      <c r="D10" s="56">
        <v>18</v>
      </c>
      <c r="E10" s="57">
        <v>7</v>
      </c>
      <c r="F10" s="58" t="s">
        <v>23</v>
      </c>
      <c r="G10" s="58" t="s">
        <v>23</v>
      </c>
      <c r="H10" s="58">
        <v>8932</v>
      </c>
      <c r="I10" s="59">
        <v>485</v>
      </c>
      <c r="J10" s="60">
        <f t="shared" si="0"/>
        <v>8950</v>
      </c>
      <c r="K10" s="77">
        <f t="shared" si="0"/>
        <v>492</v>
      </c>
      <c r="L10" s="79">
        <f>J10+K10</f>
        <v>9442</v>
      </c>
      <c r="M10" s="61">
        <v>20.3</v>
      </c>
      <c r="N10" s="83">
        <v>1517</v>
      </c>
      <c r="O10" s="84">
        <f t="shared" si="1"/>
        <v>409590</v>
      </c>
      <c r="P10" s="108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6"/>
      <c r="AN10" s="156"/>
      <c r="AO10" s="156"/>
      <c r="AP10" s="156"/>
      <c r="AQ10" s="156"/>
      <c r="AR10" s="156"/>
      <c r="AS10" s="156"/>
      <c r="AT10" s="156"/>
      <c r="AU10" s="156"/>
      <c r="AV10" s="156"/>
      <c r="AW10" s="156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</row>
    <row r="11" spans="1:70" s="11" customFormat="1" x14ac:dyDescent="0.3">
      <c r="A11" s="46" t="s">
        <v>1</v>
      </c>
      <c r="B11" s="74"/>
      <c r="C11" s="43" t="s">
        <v>5</v>
      </c>
      <c r="D11" s="28">
        <v>2</v>
      </c>
      <c r="E11" s="11">
        <v>0</v>
      </c>
      <c r="F11" s="29" t="s">
        <v>23</v>
      </c>
      <c r="G11" s="29" t="s">
        <v>23</v>
      </c>
      <c r="H11" s="29">
        <v>4386</v>
      </c>
      <c r="I11" s="34">
        <v>537</v>
      </c>
      <c r="J11" s="36">
        <f t="shared" si="0"/>
        <v>4388</v>
      </c>
      <c r="K11" s="78">
        <f t="shared" si="0"/>
        <v>537</v>
      </c>
      <c r="L11" s="35">
        <f>J11+K11</f>
        <v>4925</v>
      </c>
      <c r="M11" s="43">
        <v>15.5</v>
      </c>
      <c r="N11" s="82">
        <f>ROUND((M11*L11)/100, 0)</f>
        <v>763</v>
      </c>
      <c r="O11" s="81">
        <f t="shared" si="1"/>
        <v>206010</v>
      </c>
      <c r="P11" s="108"/>
      <c r="Q11" s="156"/>
      <c r="R11" s="156"/>
      <c r="S11" s="156"/>
      <c r="T11" s="156"/>
      <c r="U11" s="156"/>
      <c r="V11" s="156"/>
      <c r="W11" s="156"/>
      <c r="X11" s="156"/>
      <c r="Y11" s="156"/>
      <c r="Z11" s="156"/>
      <c r="AA11" s="156"/>
      <c r="AB11" s="156"/>
      <c r="AC11" s="156"/>
      <c r="AD11" s="156"/>
      <c r="AE11" s="156"/>
      <c r="AF11" s="156"/>
      <c r="AG11" s="156"/>
      <c r="AH11" s="156"/>
      <c r="AI11" s="156"/>
      <c r="AJ11" s="156"/>
      <c r="AK11" s="156"/>
      <c r="AL11" s="156"/>
      <c r="AM11" s="156"/>
      <c r="AN11" s="156"/>
      <c r="AO11" s="156"/>
      <c r="AP11" s="156"/>
      <c r="AQ11" s="156"/>
      <c r="AR11" s="156"/>
      <c r="AS11" s="156"/>
      <c r="AT11" s="156"/>
      <c r="AU11" s="156"/>
      <c r="AV11" s="156"/>
      <c r="AW11" s="156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</row>
    <row r="12" spans="1:70" s="57" customFormat="1" x14ac:dyDescent="0.3">
      <c r="A12" s="62" t="s">
        <v>6</v>
      </c>
      <c r="B12" s="74"/>
      <c r="C12" s="55" t="s">
        <v>7</v>
      </c>
      <c r="D12" s="56">
        <v>7</v>
      </c>
      <c r="E12" s="57">
        <v>0</v>
      </c>
      <c r="F12" s="58" t="s">
        <v>23</v>
      </c>
      <c r="G12" s="58" t="s">
        <v>23</v>
      </c>
      <c r="H12" s="58">
        <v>5035</v>
      </c>
      <c r="I12" s="59">
        <v>772</v>
      </c>
      <c r="J12" s="60">
        <f t="shared" si="0"/>
        <v>5042</v>
      </c>
      <c r="K12" s="77">
        <f t="shared" si="0"/>
        <v>772</v>
      </c>
      <c r="L12" s="79">
        <f>J12+K12</f>
        <v>5814</v>
      </c>
      <c r="M12" s="61">
        <v>21.6</v>
      </c>
      <c r="N12" s="83">
        <f>ROUND((M12*L12)/100, 0)</f>
        <v>1256</v>
      </c>
      <c r="O12" s="84">
        <f t="shared" si="1"/>
        <v>339120</v>
      </c>
      <c r="P12" s="108"/>
      <c r="Q12" s="156"/>
      <c r="R12" s="156"/>
      <c r="S12" s="156"/>
      <c r="T12" s="156"/>
      <c r="U12" s="156"/>
      <c r="V12" s="156"/>
      <c r="W12" s="156"/>
      <c r="X12" s="156"/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56"/>
      <c r="AQ12" s="156"/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56"/>
      <c r="BI12" s="156"/>
      <c r="BJ12" s="156"/>
      <c r="BK12" s="156"/>
      <c r="BL12" s="156"/>
      <c r="BM12" s="156"/>
      <c r="BN12" s="156"/>
      <c r="BO12" s="156"/>
      <c r="BP12" s="156"/>
      <c r="BQ12" s="156"/>
      <c r="BR12" s="156"/>
    </row>
    <row r="13" spans="1:70" s="57" customFormat="1" x14ac:dyDescent="0.3">
      <c r="A13" s="62" t="s">
        <v>8</v>
      </c>
      <c r="B13" s="47"/>
      <c r="C13" s="55" t="s">
        <v>9</v>
      </c>
      <c r="D13" s="56">
        <v>33323</v>
      </c>
      <c r="E13" s="56">
        <v>5224</v>
      </c>
      <c r="F13" s="58" t="s">
        <v>23</v>
      </c>
      <c r="G13" s="58" t="s">
        <v>23</v>
      </c>
      <c r="H13" s="58" t="s">
        <v>23</v>
      </c>
      <c r="I13" s="59" t="s">
        <v>23</v>
      </c>
      <c r="J13" s="60">
        <f t="shared" si="0"/>
        <v>33323</v>
      </c>
      <c r="K13" s="77">
        <f t="shared" si="0"/>
        <v>5224</v>
      </c>
      <c r="L13" s="79">
        <f>J13+K13</f>
        <v>38547</v>
      </c>
      <c r="M13" s="61">
        <v>6.3</v>
      </c>
      <c r="N13" s="83">
        <f>ROUND((M13*L13)/100, 0)</f>
        <v>2428</v>
      </c>
      <c r="O13" s="84">
        <f t="shared" si="1"/>
        <v>655560</v>
      </c>
      <c r="P13" s="108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/>
      <c r="AO13" s="156"/>
      <c r="AP13" s="156"/>
      <c r="AQ13" s="156"/>
      <c r="AR13" s="156"/>
      <c r="AS13" s="156"/>
      <c r="AT13" s="156"/>
      <c r="AU13" s="156"/>
      <c r="AV13" s="156"/>
      <c r="AW13" s="156"/>
      <c r="AX13" s="156"/>
      <c r="AY13" s="156"/>
      <c r="AZ13" s="156"/>
      <c r="BA13" s="156"/>
      <c r="BB13" s="156"/>
      <c r="BC13" s="156"/>
      <c r="BD13" s="156"/>
      <c r="BE13" s="156"/>
      <c r="BF13" s="156"/>
      <c r="BG13" s="156"/>
      <c r="BH13" s="156"/>
      <c r="BI13" s="156"/>
      <c r="BJ13" s="156"/>
      <c r="BK13" s="156"/>
      <c r="BL13" s="156"/>
      <c r="BM13" s="156"/>
      <c r="BN13" s="156"/>
      <c r="BO13" s="156"/>
      <c r="BP13" s="156"/>
      <c r="BQ13" s="156"/>
      <c r="BR13" s="156"/>
    </row>
    <row r="14" spans="1:70" s="11" customFormat="1" x14ac:dyDescent="0.3">
      <c r="A14" s="46" t="s">
        <v>68</v>
      </c>
      <c r="B14" s="47"/>
      <c r="C14" s="11" t="s">
        <v>10</v>
      </c>
      <c r="D14" s="28">
        <v>15210</v>
      </c>
      <c r="E14" s="28">
        <v>1601</v>
      </c>
      <c r="F14" s="29" t="s">
        <v>23</v>
      </c>
      <c r="G14" s="29" t="s">
        <v>23</v>
      </c>
      <c r="H14" s="29" t="s">
        <v>23</v>
      </c>
      <c r="I14" s="34" t="s">
        <v>23</v>
      </c>
      <c r="J14" s="36">
        <f t="shared" si="0"/>
        <v>15210</v>
      </c>
      <c r="K14" s="78">
        <f t="shared" si="0"/>
        <v>1601</v>
      </c>
      <c r="L14" s="35">
        <f>J14+K14</f>
        <v>16811</v>
      </c>
      <c r="M14" s="43">
        <v>9.5</v>
      </c>
      <c r="N14" s="82">
        <v>1000</v>
      </c>
      <c r="O14" s="81">
        <f t="shared" si="1"/>
        <v>270000</v>
      </c>
      <c r="P14" s="108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56"/>
      <c r="AU14" s="156"/>
      <c r="AV14" s="156"/>
      <c r="AW14" s="156"/>
      <c r="AX14" s="156"/>
      <c r="AY14" s="156"/>
      <c r="AZ14" s="156"/>
      <c r="BA14" s="156"/>
      <c r="BB14" s="156"/>
      <c r="BC14" s="156"/>
      <c r="BD14" s="156"/>
      <c r="BE14" s="156"/>
      <c r="BF14" s="156"/>
      <c r="BG14" s="156"/>
      <c r="BH14" s="156"/>
      <c r="BI14" s="156"/>
      <c r="BJ14" s="156"/>
      <c r="BK14" s="156"/>
      <c r="BL14" s="156"/>
      <c r="BM14" s="156"/>
      <c r="BN14" s="156"/>
      <c r="BO14" s="156"/>
      <c r="BP14" s="156"/>
      <c r="BQ14" s="156"/>
      <c r="BR14" s="156"/>
    </row>
    <row r="15" spans="1:70" s="11" customFormat="1" x14ac:dyDescent="0.3">
      <c r="A15" s="46" t="s">
        <v>68</v>
      </c>
      <c r="B15" s="47"/>
      <c r="C15" s="11" t="s">
        <v>11</v>
      </c>
      <c r="D15" s="28">
        <v>6081</v>
      </c>
      <c r="E15" s="11">
        <v>198</v>
      </c>
      <c r="F15" s="29" t="s">
        <v>23</v>
      </c>
      <c r="G15" s="29" t="s">
        <v>23</v>
      </c>
      <c r="H15" s="29" t="s">
        <v>23</v>
      </c>
      <c r="I15" s="34" t="s">
        <v>23</v>
      </c>
      <c r="J15" s="36">
        <f t="shared" si="0"/>
        <v>6081</v>
      </c>
      <c r="K15" s="78">
        <f t="shared" si="0"/>
        <v>198</v>
      </c>
      <c r="L15" s="35">
        <f>J15+K15</f>
        <v>6279</v>
      </c>
      <c r="M15" s="43">
        <v>21.61</v>
      </c>
      <c r="N15" s="82">
        <v>500</v>
      </c>
      <c r="O15" s="81">
        <f t="shared" si="1"/>
        <v>135000</v>
      </c>
      <c r="P15" s="108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  <c r="AR15" s="156"/>
      <c r="AS15" s="156"/>
      <c r="AT15" s="156"/>
      <c r="AU15" s="156"/>
      <c r="AV15" s="156"/>
      <c r="AW15" s="156"/>
      <c r="AX15" s="156"/>
      <c r="AY15" s="156"/>
      <c r="AZ15" s="156"/>
      <c r="BA15" s="156"/>
      <c r="BB15" s="156"/>
      <c r="BC15" s="156"/>
      <c r="BD15" s="156"/>
      <c r="BE15" s="156"/>
      <c r="BF15" s="156"/>
      <c r="BG15" s="156"/>
      <c r="BH15" s="156"/>
      <c r="BI15" s="156"/>
      <c r="BJ15" s="156"/>
      <c r="BK15" s="156"/>
      <c r="BL15" s="156"/>
      <c r="BM15" s="156"/>
      <c r="BN15" s="156"/>
      <c r="BO15" s="156"/>
      <c r="BP15" s="156"/>
      <c r="BQ15" s="156"/>
      <c r="BR15" s="156"/>
    </row>
    <row r="16" spans="1:70" s="57" customFormat="1" x14ac:dyDescent="0.3">
      <c r="A16" s="62" t="s">
        <v>12</v>
      </c>
      <c r="B16" s="52"/>
      <c r="C16" s="55" t="s">
        <v>13</v>
      </c>
      <c r="D16" s="56">
        <v>31239</v>
      </c>
      <c r="E16" s="56">
        <v>1244</v>
      </c>
      <c r="F16" s="58" t="s">
        <v>23</v>
      </c>
      <c r="G16" s="58" t="s">
        <v>23</v>
      </c>
      <c r="H16" s="58">
        <v>2049</v>
      </c>
      <c r="I16" s="59">
        <v>55</v>
      </c>
      <c r="J16" s="60">
        <f t="shared" si="0"/>
        <v>33288</v>
      </c>
      <c r="K16" s="77">
        <f t="shared" si="0"/>
        <v>1299</v>
      </c>
      <c r="L16" s="79">
        <f>J16+K16</f>
        <v>34587</v>
      </c>
      <c r="M16" s="61">
        <v>20.399999999999999</v>
      </c>
      <c r="N16" s="83">
        <f>ROUND((M16*L16)/100, 0)</f>
        <v>7056</v>
      </c>
      <c r="O16" s="84">
        <f t="shared" si="1"/>
        <v>1905120</v>
      </c>
      <c r="P16" s="108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  <c r="AR16" s="156"/>
      <c r="AS16" s="156"/>
      <c r="AT16" s="156"/>
      <c r="AU16" s="156"/>
      <c r="AV16" s="156"/>
      <c r="AW16" s="156"/>
      <c r="AX16" s="156"/>
      <c r="AY16" s="156"/>
      <c r="AZ16" s="156"/>
      <c r="BA16" s="156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</row>
    <row r="17" spans="1:70" s="57" customFormat="1" x14ac:dyDescent="0.3">
      <c r="A17" s="62" t="s">
        <v>69</v>
      </c>
      <c r="B17" s="52"/>
      <c r="C17" s="55" t="s">
        <v>14</v>
      </c>
      <c r="D17" s="63">
        <v>27829</v>
      </c>
      <c r="E17" s="63">
        <v>2962</v>
      </c>
      <c r="F17" s="64" t="s">
        <v>23</v>
      </c>
      <c r="G17" s="64" t="s">
        <v>23</v>
      </c>
      <c r="H17" s="64">
        <v>2860</v>
      </c>
      <c r="I17" s="65">
        <v>506</v>
      </c>
      <c r="J17" s="66">
        <f t="shared" si="0"/>
        <v>30689</v>
      </c>
      <c r="K17" s="76">
        <f t="shared" si="0"/>
        <v>3468</v>
      </c>
      <c r="L17" s="79">
        <f>J17+K17</f>
        <v>34157</v>
      </c>
      <c r="M17" s="61">
        <v>38.700000000000003</v>
      </c>
      <c r="N17" s="83">
        <v>12500</v>
      </c>
      <c r="O17" s="84">
        <f t="shared" si="1"/>
        <v>3375000</v>
      </c>
      <c r="P17" s="108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6"/>
      <c r="BA17" s="156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</row>
    <row r="18" spans="1:70" s="11" customFormat="1" x14ac:dyDescent="0.3">
      <c r="A18" s="46" t="s">
        <v>12</v>
      </c>
      <c r="B18" s="52"/>
      <c r="C18" s="53" t="s">
        <v>15</v>
      </c>
      <c r="D18" s="28">
        <v>11391</v>
      </c>
      <c r="E18" s="28">
        <v>1622</v>
      </c>
      <c r="F18" s="29" t="s">
        <v>23</v>
      </c>
      <c r="G18" s="29" t="s">
        <v>23</v>
      </c>
      <c r="H18" s="29">
        <v>1446</v>
      </c>
      <c r="I18" s="34">
        <v>232</v>
      </c>
      <c r="J18" s="36">
        <f t="shared" si="0"/>
        <v>12837</v>
      </c>
      <c r="K18" s="78">
        <f t="shared" si="0"/>
        <v>1854</v>
      </c>
      <c r="L18" s="35">
        <f>J18+K18</f>
        <v>14691</v>
      </c>
      <c r="M18" s="43">
        <v>22.2</v>
      </c>
      <c r="N18" s="82">
        <v>3000</v>
      </c>
      <c r="O18" s="81">
        <f t="shared" si="1"/>
        <v>810000</v>
      </c>
      <c r="P18" s="108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6"/>
      <c r="BA18" s="156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</row>
    <row r="19" spans="1:70" s="57" customFormat="1" x14ac:dyDescent="0.3">
      <c r="A19" s="62" t="s">
        <v>69</v>
      </c>
      <c r="B19" s="52"/>
      <c r="C19" s="55" t="s">
        <v>16</v>
      </c>
      <c r="D19" s="63">
        <v>425</v>
      </c>
      <c r="E19" s="63">
        <v>44</v>
      </c>
      <c r="F19" s="64" t="s">
        <v>23</v>
      </c>
      <c r="G19" s="64" t="s">
        <v>23</v>
      </c>
      <c r="H19" s="64">
        <v>28475</v>
      </c>
      <c r="I19" s="65">
        <v>8442</v>
      </c>
      <c r="J19" s="66">
        <f t="shared" si="0"/>
        <v>28900</v>
      </c>
      <c r="K19" s="76">
        <f t="shared" si="0"/>
        <v>8486</v>
      </c>
      <c r="L19" s="79">
        <f>J19+K19</f>
        <v>37386</v>
      </c>
      <c r="M19" s="61">
        <v>23.5</v>
      </c>
      <c r="N19" s="83">
        <v>8586</v>
      </c>
      <c r="O19" s="84">
        <f t="shared" si="1"/>
        <v>2318220</v>
      </c>
      <c r="P19" s="108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6"/>
      <c r="AW19" s="156"/>
      <c r="AX19" s="156"/>
      <c r="AY19" s="156"/>
      <c r="AZ19" s="156"/>
      <c r="BA19" s="156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</row>
    <row r="20" spans="1:70" s="57" customFormat="1" ht="15" thickBot="1" x14ac:dyDescent="0.35">
      <c r="A20" s="72" t="s">
        <v>12</v>
      </c>
      <c r="B20" s="54"/>
      <c r="C20" s="67" t="s">
        <v>17</v>
      </c>
      <c r="D20" s="68">
        <v>5118</v>
      </c>
      <c r="E20" s="69">
        <v>660</v>
      </c>
      <c r="F20" s="70" t="s">
        <v>23</v>
      </c>
      <c r="G20" s="70" t="s">
        <v>23</v>
      </c>
      <c r="H20" s="70" t="s">
        <v>23</v>
      </c>
      <c r="I20" s="70" t="s">
        <v>23</v>
      </c>
      <c r="J20" s="71">
        <f t="shared" si="0"/>
        <v>5118</v>
      </c>
      <c r="K20" s="68">
        <f t="shared" si="0"/>
        <v>660</v>
      </c>
      <c r="L20" s="80">
        <f>J20+K20</f>
        <v>5778</v>
      </c>
      <c r="M20" s="69">
        <v>30</v>
      </c>
      <c r="N20" s="85">
        <f>ROUND((M20*L20)/100, 0)</f>
        <v>1733</v>
      </c>
      <c r="O20" s="86">
        <f t="shared" si="1"/>
        <v>467910</v>
      </c>
      <c r="P20" s="108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6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</row>
    <row r="21" spans="1:70" ht="18.600000000000001" thickBot="1" x14ac:dyDescent="0.4">
      <c r="A21" s="1" t="s">
        <v>60</v>
      </c>
      <c r="D21" s="30">
        <f t="shared" ref="D21:K21" si="2">SUM(D8:D20)</f>
        <v>131214</v>
      </c>
      <c r="E21" s="30">
        <f t="shared" si="2"/>
        <v>13567</v>
      </c>
      <c r="F21" s="30">
        <f t="shared" si="2"/>
        <v>47937</v>
      </c>
      <c r="G21" s="30">
        <f t="shared" si="2"/>
        <v>2759</v>
      </c>
      <c r="H21" s="30">
        <f t="shared" si="2"/>
        <v>54081</v>
      </c>
      <c r="I21" s="35">
        <f t="shared" si="2"/>
        <v>11138</v>
      </c>
      <c r="J21" s="37">
        <f t="shared" si="2"/>
        <v>233232</v>
      </c>
      <c r="K21" s="31">
        <f t="shared" si="2"/>
        <v>27464</v>
      </c>
      <c r="L21" s="75">
        <f>SUM(L8:L20)</f>
        <v>260696</v>
      </c>
      <c r="M21" s="44" t="s">
        <v>26</v>
      </c>
      <c r="N21" s="93">
        <f>SUM(N8:N20)</f>
        <v>44358</v>
      </c>
      <c r="O21" s="94">
        <f>SUM(O8:O20)</f>
        <v>11976660</v>
      </c>
      <c r="P21" s="107"/>
    </row>
    <row r="22" spans="1:70" ht="18.600000000000001" thickBot="1" x14ac:dyDescent="0.4">
      <c r="A22" s="3" t="s">
        <v>62</v>
      </c>
      <c r="B22" s="4"/>
      <c r="C22" s="5"/>
      <c r="D22" s="5">
        <v>178594</v>
      </c>
      <c r="E22" s="5">
        <v>15679</v>
      </c>
      <c r="F22" s="5">
        <v>58586</v>
      </c>
      <c r="G22" s="5">
        <v>3394</v>
      </c>
      <c r="H22" s="5">
        <v>56052</v>
      </c>
      <c r="I22" s="5">
        <v>11215</v>
      </c>
      <c r="J22" s="38">
        <f>SUM(D22,F22,H22)</f>
        <v>293232</v>
      </c>
      <c r="K22" s="6">
        <f>SUM(E22,G22,I22)</f>
        <v>30288</v>
      </c>
      <c r="L22" s="41">
        <f>J22+K22</f>
        <v>323520</v>
      </c>
      <c r="M22" s="45" t="s">
        <v>26</v>
      </c>
      <c r="N22" s="95" t="s">
        <v>26</v>
      </c>
      <c r="O22" s="96" t="s">
        <v>26</v>
      </c>
      <c r="P22" s="107"/>
    </row>
    <row r="23" spans="1:70" ht="18.600000000000001" thickBot="1" x14ac:dyDescent="0.4">
      <c r="A23" s="3" t="s">
        <v>61</v>
      </c>
      <c r="B23" s="4"/>
      <c r="C23" s="5"/>
      <c r="D23" s="24">
        <f>D21*5</f>
        <v>656070</v>
      </c>
      <c r="E23" s="24">
        <f>E21*5</f>
        <v>67835</v>
      </c>
      <c r="F23" s="24">
        <f>F21*5</f>
        <v>239685</v>
      </c>
      <c r="G23" s="24">
        <f>G21*5</f>
        <v>13795</v>
      </c>
      <c r="H23" s="24">
        <f>H21*5</f>
        <v>270405</v>
      </c>
      <c r="I23" s="24">
        <f>I21*5</f>
        <v>55690</v>
      </c>
      <c r="J23" s="39">
        <f>J21*5</f>
        <v>1166160</v>
      </c>
      <c r="K23" s="24">
        <f>K21*5</f>
        <v>137320</v>
      </c>
      <c r="L23" s="42">
        <f>L21*5</f>
        <v>1303480</v>
      </c>
      <c r="M23" s="24" t="s">
        <v>26</v>
      </c>
      <c r="N23" s="97">
        <f>N21*5</f>
        <v>221790</v>
      </c>
      <c r="O23" s="98" t="s">
        <v>26</v>
      </c>
      <c r="P23" s="107"/>
    </row>
    <row r="24" spans="1:70" ht="18.600000000000001" thickBot="1" x14ac:dyDescent="0.4">
      <c r="A24" s="73" t="s">
        <v>63</v>
      </c>
      <c r="B24" s="24"/>
      <c r="C24" s="24"/>
      <c r="D24" s="24">
        <f>D23*5</f>
        <v>3280350</v>
      </c>
      <c r="E24" s="24">
        <f t="shared" ref="E24:L24" si="3">E23*5</f>
        <v>339175</v>
      </c>
      <c r="F24" s="24">
        <f t="shared" si="3"/>
        <v>1198425</v>
      </c>
      <c r="G24" s="24">
        <f t="shared" si="3"/>
        <v>68975</v>
      </c>
      <c r="H24" s="24">
        <f t="shared" si="3"/>
        <v>1352025</v>
      </c>
      <c r="I24" s="24">
        <f t="shared" si="3"/>
        <v>278450</v>
      </c>
      <c r="J24" s="24">
        <f t="shared" si="3"/>
        <v>5830800</v>
      </c>
      <c r="K24" s="24">
        <f t="shared" si="3"/>
        <v>686600</v>
      </c>
      <c r="L24" s="24">
        <f t="shared" si="3"/>
        <v>6517400</v>
      </c>
      <c r="M24" s="24" t="s">
        <v>26</v>
      </c>
      <c r="N24" s="99" t="s">
        <v>26</v>
      </c>
      <c r="O24" s="98" t="s">
        <v>26</v>
      </c>
      <c r="P24" s="107"/>
    </row>
    <row r="25" spans="1:70" ht="15" customHeight="1" thickBot="1" x14ac:dyDescent="0.35">
      <c r="A25" s="7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70" ht="18" x14ac:dyDescent="0.35">
      <c r="A26" s="12" t="s">
        <v>25</v>
      </c>
      <c r="B26" s="13"/>
      <c r="C26" s="13"/>
      <c r="D26" s="14"/>
      <c r="N26" s="137" t="s">
        <v>48</v>
      </c>
      <c r="O26" s="138"/>
    </row>
    <row r="27" spans="1:70" ht="15.6" x14ac:dyDescent="0.3">
      <c r="A27" s="100"/>
      <c r="B27" s="33" t="s">
        <v>42</v>
      </c>
      <c r="C27" s="33"/>
      <c r="D27" s="17"/>
      <c r="N27" s="139"/>
      <c r="O27" s="140" t="s">
        <v>33</v>
      </c>
    </row>
    <row r="28" spans="1:70" x14ac:dyDescent="0.3">
      <c r="A28" s="15"/>
      <c r="B28" s="33" t="s">
        <v>41</v>
      </c>
      <c r="C28" s="15"/>
      <c r="D28" s="17"/>
      <c r="N28" s="105" t="s">
        <v>47</v>
      </c>
      <c r="O28" s="26">
        <v>3000000000</v>
      </c>
    </row>
    <row r="29" spans="1:70" x14ac:dyDescent="0.3">
      <c r="A29" s="8"/>
      <c r="B29" s="33" t="s">
        <v>29</v>
      </c>
      <c r="C29" s="15"/>
      <c r="D29" s="17"/>
      <c r="N29" s="105" t="s">
        <v>46</v>
      </c>
      <c r="O29" s="26">
        <v>122000000</v>
      </c>
    </row>
    <row r="30" spans="1:70" ht="15" thickBot="1" x14ac:dyDescent="0.35">
      <c r="A30" s="9"/>
      <c r="B30" s="33" t="s">
        <v>28</v>
      </c>
      <c r="C30" s="15"/>
      <c r="D30" s="17"/>
      <c r="N30" s="106" t="s">
        <v>54</v>
      </c>
      <c r="O30" s="27">
        <f>O29/O28</f>
        <v>4.0666666666666663E-2</v>
      </c>
    </row>
    <row r="31" spans="1:70" ht="15" thickBot="1" x14ac:dyDescent="0.35">
      <c r="A31" s="20"/>
      <c r="B31" s="33" t="s">
        <v>27</v>
      </c>
      <c r="C31" s="15"/>
      <c r="D31" s="17"/>
      <c r="M31" s="23"/>
    </row>
    <row r="32" spans="1:70" ht="18.600000000000001" thickBot="1" x14ac:dyDescent="0.4">
      <c r="A32" s="101" t="s">
        <v>51</v>
      </c>
      <c r="B32" s="18" t="s">
        <v>50</v>
      </c>
      <c r="C32" s="32"/>
      <c r="D32" s="19"/>
      <c r="K32" s="133" t="s">
        <v>49</v>
      </c>
      <c r="L32" s="134"/>
      <c r="M32" s="134"/>
      <c r="N32" s="134"/>
      <c r="O32" s="155"/>
    </row>
    <row r="33" spans="1:15" ht="18" x14ac:dyDescent="0.35">
      <c r="K33" s="135"/>
      <c r="L33" s="136" t="s">
        <v>31</v>
      </c>
      <c r="M33" s="136" t="s">
        <v>34</v>
      </c>
      <c r="N33" s="136" t="s">
        <v>53</v>
      </c>
      <c r="O33" s="104" t="s">
        <v>66</v>
      </c>
    </row>
    <row r="34" spans="1:15" x14ac:dyDescent="0.3">
      <c r="K34" s="105" t="s">
        <v>32</v>
      </c>
      <c r="L34" s="153">
        <v>101278</v>
      </c>
      <c r="M34" s="154">
        <f>L21-L34</f>
        <v>159418</v>
      </c>
      <c r="N34" s="21">
        <f>(L21) / L34</f>
        <v>2.5740634688678687</v>
      </c>
      <c r="O34" s="102">
        <f>L21</f>
        <v>260696</v>
      </c>
    </row>
    <row r="35" spans="1:15" x14ac:dyDescent="0.3">
      <c r="A35" s="7" t="s">
        <v>45</v>
      </c>
      <c r="K35" s="105" t="s">
        <v>44</v>
      </c>
      <c r="L35" s="153">
        <f>37000</f>
        <v>37000</v>
      </c>
      <c r="M35" s="154">
        <f>N21-L35</f>
        <v>7358</v>
      </c>
      <c r="N35" s="21">
        <f>(N21) / L35</f>
        <v>1.1988648648648648</v>
      </c>
      <c r="O35" s="102">
        <f>N21</f>
        <v>44358</v>
      </c>
    </row>
    <row r="36" spans="1:15" ht="15" thickBot="1" x14ac:dyDescent="0.35">
      <c r="A36" s="7" t="s">
        <v>43</v>
      </c>
      <c r="K36" s="106" t="s">
        <v>33</v>
      </c>
      <c r="L36" s="10">
        <f>37*1000*270</f>
        <v>9990000</v>
      </c>
      <c r="M36" s="25">
        <f>O21-L36</f>
        <v>1986660</v>
      </c>
      <c r="N36" s="22">
        <f>(O21) / L36</f>
        <v>1.1988648648648648</v>
      </c>
      <c r="O36" s="103">
        <f>O21</f>
        <v>11976660</v>
      </c>
    </row>
  </sheetData>
  <sheetProtection algorithmName="SHA-512" hashValue="EB18wX90eCiB8DOa08kZPpRHWhrB1SkvW+Mzzq8qDSbGFiSvneTnMH6AIenWN6p3mcfhD9F9sLvXa8d3Vo540A==" saltValue="VxORZAbE4bXAiiNmeL3vHA==" spinCount="100000" sheet="1" objects="1" scenarios="1"/>
  <mergeCells count="29">
    <mergeCell ref="K32:O32"/>
    <mergeCell ref="N26:O26"/>
    <mergeCell ref="K5:K7"/>
    <mergeCell ref="L5:L7"/>
    <mergeCell ref="J2:L2"/>
    <mergeCell ref="J3:L3"/>
    <mergeCell ref="G5:G7"/>
    <mergeCell ref="H5:H7"/>
    <mergeCell ref="I5:I7"/>
    <mergeCell ref="J5:J7"/>
    <mergeCell ref="O2:O7"/>
    <mergeCell ref="D3:E3"/>
    <mergeCell ref="F3:G3"/>
    <mergeCell ref="H3:I3"/>
    <mergeCell ref="D4:E4"/>
    <mergeCell ref="F4:G4"/>
    <mergeCell ref="H4:I4"/>
    <mergeCell ref="D5:D7"/>
    <mergeCell ref="A1:O1"/>
    <mergeCell ref="D2:E2"/>
    <mergeCell ref="F2:G2"/>
    <mergeCell ref="H2:I2"/>
    <mergeCell ref="M2:M7"/>
    <mergeCell ref="N2:N7"/>
    <mergeCell ref="A5:A7"/>
    <mergeCell ref="B5:B7"/>
    <mergeCell ref="C5:C7"/>
    <mergeCell ref="E5:E7"/>
    <mergeCell ref="F5:F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Version Dec3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Addawe</dc:creator>
  <cp:lastModifiedBy>Klein Holkenborg, Emie</cp:lastModifiedBy>
  <cp:lastPrinted>2024-12-05T07:03:52Z</cp:lastPrinted>
  <dcterms:created xsi:type="dcterms:W3CDTF">2024-12-02T05:29:31Z</dcterms:created>
  <dcterms:modified xsi:type="dcterms:W3CDTF">2024-12-17T03:49:20Z</dcterms:modified>
</cp:coreProperties>
</file>