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8.xml" ContentType="application/vnd.openxmlformats-officedocument.drawing+xml"/>
  <Override PartName="/xl/worksheets/sheet1.xml" ContentType="application/vnd.openxmlformats-officedocument.spreadsheetml.worksheet+xml"/>
  <Override PartName="/xl/drawings/drawing7.xml" ContentType="application/vnd.openxmlformats-officedocument.drawing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5" windowWidth="14355" windowHeight="4935" activeTab="1"/>
  </bookViews>
  <sheets>
    <sheet name="Front Page" sheetId="7" r:id="rId1"/>
    <sheet name="Completion by type" sheetId="8" r:id="rId2"/>
    <sheet name="Compostela" sheetId="1" r:id="rId3"/>
    <sheet name="Laak (San Vicente)" sheetId="2" r:id="rId4"/>
    <sheet name="Monkayo" sheetId="3" r:id="rId5"/>
    <sheet name="Montevista" sheetId="4" r:id="rId6"/>
    <sheet name="Nabunturan" sheetId="5" r:id="rId7"/>
    <sheet name="New Bataan" sheetId="6" r:id="rId8"/>
  </sheets>
  <externalReferences>
    <externalReference r:id="rId9"/>
  </externalReferences>
  <definedNames>
    <definedName name="_xlnm.Print_Titles" localSheetId="2">Compostela!$8:$9</definedName>
    <definedName name="_xlnm.Print_Titles" localSheetId="3">'Laak (San Vicente)'!$9:$11</definedName>
    <definedName name="_xlnm.Print_Titles" localSheetId="4">Monkayo!$10:$11</definedName>
    <definedName name="_xlnm.Print_Titles" localSheetId="5">Montevista!$8:$10</definedName>
    <definedName name="_xlnm.Print_Titles" localSheetId="6">Nabunturan!$8:$9</definedName>
    <definedName name="_xlnm.Print_Titles" localSheetId="7">'New Bataan'!$8:$9</definedName>
  </definedNames>
  <calcPr calcId="144525"/>
</workbook>
</file>

<file path=xl/calcChain.xml><?xml version="1.0" encoding="utf-8"?>
<calcChain xmlns="http://schemas.openxmlformats.org/spreadsheetml/2006/main">
  <c r="N8" i="7" l="1"/>
  <c r="B7" i="5" l="1"/>
  <c r="D7" i="5"/>
  <c r="B8" i="3"/>
  <c r="D8" i="3"/>
  <c r="F5" i="4" l="1"/>
  <c r="E7" i="2"/>
  <c r="F5" i="1"/>
  <c r="G31" i="7" l="1"/>
  <c r="B8" i="7" l="1"/>
  <c r="D8" i="7"/>
  <c r="G8" i="7"/>
  <c r="H8" i="7"/>
  <c r="I8" i="7"/>
  <c r="J8" i="7"/>
  <c r="K8" i="7"/>
  <c r="L8" i="7"/>
  <c r="F9" i="7"/>
  <c r="F10" i="7"/>
  <c r="F8" i="7" s="1"/>
  <c r="F11" i="7"/>
  <c r="F12" i="7"/>
  <c r="F13" i="7"/>
  <c r="F14" i="7"/>
  <c r="F15" i="7"/>
  <c r="B16" i="7"/>
  <c r="D16" i="7"/>
  <c r="F16" i="7"/>
  <c r="F17" i="7"/>
  <c r="F18" i="7"/>
  <c r="B19" i="7"/>
  <c r="D19" i="7"/>
  <c r="F20" i="7"/>
  <c r="F19" i="7" s="1"/>
  <c r="F21" i="7"/>
  <c r="F22" i="7"/>
  <c r="F23" i="7"/>
  <c r="F24" i="7"/>
  <c r="F25" i="7"/>
  <c r="F26" i="7"/>
  <c r="F27" i="7"/>
  <c r="F28" i="7"/>
  <c r="I43" i="7"/>
  <c r="E32" i="7"/>
  <c r="E33" i="7"/>
  <c r="E34" i="7"/>
  <c r="E36" i="7"/>
  <c r="E37" i="7"/>
  <c r="E38" i="7"/>
  <c r="E39" i="7"/>
  <c r="L41" i="7"/>
  <c r="K41" i="7"/>
  <c r="J41" i="7"/>
  <c r="I41" i="7"/>
  <c r="H41" i="7"/>
  <c r="G41" i="7"/>
  <c r="F40" i="7"/>
  <c r="F39" i="7"/>
  <c r="C39" i="7"/>
  <c r="F38" i="7"/>
  <c r="C38" i="7"/>
  <c r="F37" i="7"/>
  <c r="C37" i="7"/>
  <c r="F36" i="7"/>
  <c r="C36" i="7"/>
  <c r="F35" i="7"/>
  <c r="C35" i="7"/>
  <c r="F34" i="7"/>
  <c r="C34" i="7"/>
  <c r="F33" i="7"/>
  <c r="F32" i="7"/>
  <c r="C32" i="7"/>
  <c r="F31" i="7"/>
  <c r="F30" i="7"/>
  <c r="L29" i="7"/>
  <c r="K29" i="7"/>
  <c r="J29" i="7"/>
  <c r="I29" i="7"/>
  <c r="H29" i="7"/>
  <c r="G29" i="7"/>
  <c r="D29" i="7"/>
  <c r="D43" i="7" s="1"/>
  <c r="B29" i="7"/>
  <c r="B43" i="7" s="1"/>
  <c r="F43" i="7" s="1"/>
  <c r="J43" i="7" l="1"/>
  <c r="K43" i="7"/>
  <c r="H43" i="7"/>
  <c r="L43" i="7"/>
  <c r="G43" i="7"/>
  <c r="F29" i="7"/>
  <c r="N29" i="7" s="1"/>
  <c r="M29" i="7" l="1"/>
  <c r="D7" i="6"/>
  <c r="B7" i="6"/>
  <c r="D6" i="6"/>
  <c r="F5" i="6" s="1"/>
  <c r="D6" i="5"/>
  <c r="E6" i="5" s="1"/>
  <c r="D7" i="4"/>
  <c r="B7" i="4"/>
  <c r="D6" i="4"/>
  <c r="D7" i="3"/>
  <c r="F6" i="3" s="1"/>
  <c r="D8" i="2"/>
  <c r="B8" i="2"/>
  <c r="D7" i="2"/>
  <c r="D7" i="1" l="1"/>
  <c r="B7" i="1"/>
  <c r="D6" i="1"/>
</calcChain>
</file>

<file path=xl/sharedStrings.xml><?xml version="1.0" encoding="utf-8"?>
<sst xmlns="http://schemas.openxmlformats.org/spreadsheetml/2006/main" count="606" uniqueCount="226">
  <si>
    <t>In Progress</t>
  </si>
  <si>
    <t>Planned</t>
  </si>
  <si>
    <t>Completed</t>
  </si>
  <si>
    <t>Grand Total</t>
  </si>
  <si>
    <t>Province</t>
  </si>
  <si>
    <t>Municipality</t>
  </si>
  <si>
    <t>Barangay</t>
  </si>
  <si>
    <t>Organisation</t>
  </si>
  <si>
    <t>Emergency Shelter</t>
  </si>
  <si>
    <t>Recovery Shelter</t>
  </si>
  <si>
    <t>COMPOSTELA VALLEY</t>
  </si>
  <si>
    <t>COMPOSTELA</t>
  </si>
  <si>
    <t>MANGAYON</t>
  </si>
  <si>
    <t>(blank)</t>
  </si>
  <si>
    <t>Catholic Relief Services</t>
  </si>
  <si>
    <t>Plan International</t>
  </si>
  <si>
    <t>International Organization for Migration</t>
  </si>
  <si>
    <t>NEW ALEGRIA</t>
  </si>
  <si>
    <t>HRC-OXFAM</t>
  </si>
  <si>
    <t>OSME-A</t>
  </si>
  <si>
    <t>PANAG</t>
  </si>
  <si>
    <t>POBLACION</t>
  </si>
  <si>
    <t xml:space="preserve">ShelterBox International </t>
  </si>
  <si>
    <t>SAN JOSE</t>
  </si>
  <si>
    <t>SAN MIGUEL</t>
  </si>
  <si>
    <t>TAMIA</t>
  </si>
  <si>
    <t>MUNICIPAL HALL (EC)</t>
  </si>
  <si>
    <t>ALEGRIA</t>
  </si>
  <si>
    <t>MAPARAT</t>
  </si>
  <si>
    <t>AURORA</t>
  </si>
  <si>
    <t>NGAN</t>
  </si>
  <si>
    <t>OSMENA</t>
  </si>
  <si>
    <t>BAGONGON</t>
  </si>
  <si>
    <t>GABI</t>
  </si>
  <si>
    <t>LAGAB</t>
  </si>
  <si>
    <t>MAPACA</t>
  </si>
  <si>
    <t>PANANSALAN</t>
  </si>
  <si>
    <t>SIOCON</t>
  </si>
  <si>
    <t>Mormon</t>
  </si>
  <si>
    <t>COMPOSTELA Total</t>
  </si>
  <si>
    <t>COMPOSTELA VALLEY Total</t>
  </si>
  <si>
    <t>Note 1: Damage</t>
  </si>
  <si>
    <t>Totally Destroyed :</t>
  </si>
  <si>
    <t>Partially Damage:</t>
  </si>
  <si>
    <t>Total Damage:</t>
  </si>
  <si>
    <t>Note 2: Total Number of Families Served:</t>
  </si>
  <si>
    <t>Note 2: Total Planned Numbers of Families to be Served *</t>
  </si>
  <si>
    <t>Note 1: Based on DROMIC Region XI (30 January 2013) update</t>
  </si>
  <si>
    <t xml:space="preserve">Note 2: Number of Families Served base on Agency Reports </t>
  </si>
  <si>
    <t xml:space="preserve">* Plan may change subject to funding </t>
  </si>
  <si>
    <t>All figures based on comfirmed funding status as per agency reports unless otherwise specified</t>
  </si>
  <si>
    <t>https://www.sheltercluster.org/Asia/Philippines/TyphoonPablo2012/Pages/default.aspx</t>
  </si>
  <si>
    <t>LAAK (SAN VICENTE)</t>
  </si>
  <si>
    <t>CONCEPCION</t>
  </si>
  <si>
    <t>KIDAWA</t>
  </si>
  <si>
    <t>Kiokmay</t>
  </si>
  <si>
    <t>Libuton</t>
  </si>
  <si>
    <t>Sisimon</t>
  </si>
  <si>
    <t>Kibaguio</t>
  </si>
  <si>
    <t>Anitap</t>
  </si>
  <si>
    <t>Hinagtungan</t>
  </si>
  <si>
    <t>Bollukan</t>
  </si>
  <si>
    <t>Il Katipunan</t>
  </si>
  <si>
    <t>Limut</t>
  </si>
  <si>
    <t>LAAK (SAN VICENTE) Total</t>
  </si>
  <si>
    <t>MONKAYO</t>
  </si>
  <si>
    <t>BANLAG</t>
  </si>
  <si>
    <t>Save the Children International</t>
  </si>
  <si>
    <t>Habitat for Humanity Philippines</t>
  </si>
  <si>
    <t>HAGUIMITAN</t>
  </si>
  <si>
    <t>INAMBATAN</t>
  </si>
  <si>
    <t>MOUNT DIWATA</t>
  </si>
  <si>
    <t>NABOC</t>
  </si>
  <si>
    <t>PRC</t>
  </si>
  <si>
    <t>PASIAN (SANTA FILOMENA)</t>
  </si>
  <si>
    <t>Barangay Hall(Purok 3)</t>
  </si>
  <si>
    <t>UNHCR/Unyphil</t>
  </si>
  <si>
    <t>SAN ISIDRO</t>
  </si>
  <si>
    <t>Lutheran World Relief</t>
  </si>
  <si>
    <t>UPPER ULIP</t>
  </si>
  <si>
    <t>CASOON</t>
  </si>
  <si>
    <t>RIZAL</t>
  </si>
  <si>
    <t>Barangay Hall(Purok 2)</t>
  </si>
  <si>
    <t>SALVACION</t>
  </si>
  <si>
    <t>BAYLO</t>
  </si>
  <si>
    <t>OLAYCON</t>
  </si>
  <si>
    <t>UNION</t>
  </si>
  <si>
    <t>BABAG</t>
  </si>
  <si>
    <t>MAMUNGA</t>
  </si>
  <si>
    <t>TUBO-TUBO (NEW DEL MONTE)</t>
  </si>
  <si>
    <t>AWAO</t>
  </si>
  <si>
    <t>MONKAYO Total</t>
  </si>
  <si>
    <t>MONTEVISTA</t>
  </si>
  <si>
    <t>BANKEROHAN NORTE</t>
  </si>
  <si>
    <t>NEW CALAPE</t>
  </si>
  <si>
    <t>SAN VICENTE</t>
  </si>
  <si>
    <t>TAPIA</t>
  </si>
  <si>
    <t>LINOAN</t>
  </si>
  <si>
    <t>NEW CEBULAN</t>
  </si>
  <si>
    <t>CANIDKID</t>
  </si>
  <si>
    <t>CAMANSI</t>
  </si>
  <si>
    <t>NEW VISAYAS</t>
  </si>
  <si>
    <t>PROSPERIDAD</t>
  </si>
  <si>
    <t>LEBANON</t>
  </si>
  <si>
    <t>BANAGBANAG</t>
  </si>
  <si>
    <t>BANGLASAN</t>
  </si>
  <si>
    <t>New Sibulan</t>
  </si>
  <si>
    <t>Dauman</t>
  </si>
  <si>
    <t>Bankerohan sur</t>
  </si>
  <si>
    <t>MONTEVISTA Total</t>
  </si>
  <si>
    <t>CAMANTANGAN/Purok 1</t>
  </si>
  <si>
    <t>NEW DALAGUETE/ Barangay Hall Purok 2</t>
  </si>
  <si>
    <t>NABUNTURAN</t>
  </si>
  <si>
    <t>SAN ROQUE</t>
  </si>
  <si>
    <t>MAGSAYSAY</t>
  </si>
  <si>
    <t xml:space="preserve">Unspecified </t>
  </si>
  <si>
    <t>So. Baptist Church</t>
  </si>
  <si>
    <t>PANGUTOSAN</t>
  </si>
  <si>
    <t>NABUNTURAN Total</t>
  </si>
  <si>
    <t>NEW BATAAN</t>
  </si>
  <si>
    <t>ANDAP</t>
  </si>
  <si>
    <t>Purok 6(Plateau)</t>
  </si>
  <si>
    <t>BANTACAN</t>
  </si>
  <si>
    <t>COGONON</t>
  </si>
  <si>
    <t>Swiss Red Cross/PRC</t>
  </si>
  <si>
    <t>FATIMA</t>
  </si>
  <si>
    <t>BATINAO</t>
  </si>
  <si>
    <t>MAGANGIT</t>
  </si>
  <si>
    <t>KAHAYAG</t>
  </si>
  <si>
    <t>KATIPUNAN</t>
  </si>
  <si>
    <t>Manurigao</t>
  </si>
  <si>
    <t>CABINUANGAN (POB.)</t>
  </si>
  <si>
    <t>NEW BATAAN Total</t>
  </si>
  <si>
    <t>CABINUANGAN/Parish</t>
  </si>
  <si>
    <t xml:space="preserve">Agency Overview Compostela </t>
  </si>
  <si>
    <t>Agency Overview Monkayo</t>
  </si>
  <si>
    <t>Compostela</t>
  </si>
  <si>
    <t>Montevista</t>
  </si>
  <si>
    <t>Nabunturan</t>
  </si>
  <si>
    <t>New Bataan</t>
  </si>
  <si>
    <t>REGION XI (DROMIC 30 January 2013)</t>
  </si>
  <si>
    <t>DAMAGE</t>
  </si>
  <si>
    <t>NUMBER OF</t>
  </si>
  <si>
    <t>DAMAGED HOUSES</t>
  </si>
  <si>
    <t>Emergency</t>
  </si>
  <si>
    <r>
      <rPr>
        <sz val="11"/>
        <color theme="1"/>
        <rFont val="Calibri"/>
        <family val="2"/>
        <scheme val="minor"/>
      </rPr>
      <t xml:space="preserve">Note 1: </t>
    </r>
    <r>
      <rPr>
        <b/>
        <sz val="11"/>
        <color theme="1"/>
        <rFont val="Calibri"/>
        <family val="2"/>
        <scheme val="minor"/>
      </rPr>
      <t>Coverage</t>
    </r>
  </si>
  <si>
    <t>Destroyed</t>
  </si>
  <si>
    <t>Partial</t>
  </si>
  <si>
    <t>Total</t>
  </si>
  <si>
    <t>Emergency Coverage</t>
  </si>
  <si>
    <t>DAVAO ORIENTAL</t>
  </si>
  <si>
    <t>Diff</t>
  </si>
  <si>
    <t>Partial Diff</t>
  </si>
  <si>
    <t>Baganga</t>
  </si>
  <si>
    <t>Boston</t>
  </si>
  <si>
    <t>Caraga</t>
  </si>
  <si>
    <t>Cateel</t>
  </si>
  <si>
    <t>Manay</t>
  </si>
  <si>
    <t>Tarragona</t>
  </si>
  <si>
    <t>Mati City</t>
  </si>
  <si>
    <t>DAVAO DEL SUR</t>
  </si>
  <si>
    <t>Don Marcelino</t>
  </si>
  <si>
    <t>Jose Abad Santos</t>
  </si>
  <si>
    <t>DAVAO DEL NORTE</t>
  </si>
  <si>
    <t>Asucion</t>
  </si>
  <si>
    <t>Carmen</t>
  </si>
  <si>
    <t>Dujali</t>
  </si>
  <si>
    <t>Kapalong</t>
  </si>
  <si>
    <t>New Corella</t>
  </si>
  <si>
    <t>San Isidro</t>
  </si>
  <si>
    <t>Sto.Tomas</t>
  </si>
  <si>
    <t>Talaingod</t>
  </si>
  <si>
    <t>Tagum City</t>
  </si>
  <si>
    <t>Laak</t>
  </si>
  <si>
    <t>Mabini</t>
  </si>
  <si>
    <t>Maco</t>
  </si>
  <si>
    <t>Maragusan</t>
  </si>
  <si>
    <t>Mawab</t>
  </si>
  <si>
    <t>Monkayo</t>
  </si>
  <si>
    <t>Pantukan</t>
  </si>
  <si>
    <t>Unspecified Plans/Implementations</t>
  </si>
  <si>
    <t>GRAND TOTAL</t>
  </si>
  <si>
    <t xml:space="preserve"> Based on DROMIC Region XI (30 January 2013) Update</t>
  </si>
  <si>
    <r>
      <t xml:space="preserve">Note 1: </t>
    </r>
    <r>
      <rPr>
        <sz val="11"/>
        <color theme="1"/>
        <rFont val="Calibri"/>
        <family val="2"/>
        <scheme val="minor"/>
      </rPr>
      <t xml:space="preserve">Coverage based on Agency reports on Plan, In Progress and Completed number of family figures against DROMIC damage figures </t>
    </r>
  </si>
  <si>
    <t>* Subject to funding, planning figures may change</t>
  </si>
  <si>
    <t>All figures based on confirmed Funding Status as per agency reports unless otherwise specified</t>
  </si>
  <si>
    <t>Agency Overview Laak (San Vicente)</t>
  </si>
  <si>
    <t>Agency Overview Montevista</t>
  </si>
  <si>
    <t>Agency Overview Nabunturan</t>
  </si>
  <si>
    <t>Agency Overview New Bataan</t>
  </si>
  <si>
    <t>Recovery Coverage</t>
  </si>
  <si>
    <t>Note 3: Remaining</t>
  </si>
  <si>
    <t xml:space="preserve">Note 3: Remaining </t>
  </si>
  <si>
    <t>PLGU</t>
  </si>
  <si>
    <t>LGU</t>
  </si>
  <si>
    <t>MACOPA</t>
  </si>
  <si>
    <t>Status</t>
  </si>
  <si>
    <t>MAINIT</t>
  </si>
  <si>
    <t>CABIDIANAN</t>
  </si>
  <si>
    <t>SANTA MARIA</t>
  </si>
  <si>
    <t>MANAT</t>
  </si>
  <si>
    <t>NEW SIBONGA</t>
  </si>
  <si>
    <t>BASAK</t>
  </si>
  <si>
    <t>LINDA</t>
  </si>
  <si>
    <t>ANISLAGAN</t>
  </si>
  <si>
    <t>ANTIQUERA</t>
  </si>
  <si>
    <t>BAYABAS</t>
  </si>
  <si>
    <t>BUKAL</t>
  </si>
  <si>
    <t>CABACUNGAN</t>
  </si>
  <si>
    <t>LIBASAN</t>
  </si>
  <si>
    <t>MAGADING</t>
  </si>
  <si>
    <t>MATILO</t>
  </si>
  <si>
    <t>MIPANGI</t>
  </si>
  <si>
    <t>NEW DAUIS</t>
  </si>
  <si>
    <t>OGAO</t>
  </si>
  <si>
    <t>SASA</t>
  </si>
  <si>
    <t>SANTO NI-O (KAO)</t>
  </si>
  <si>
    <t>TAGNOCON</t>
  </si>
  <si>
    <t>Updated as of Feb. 16, 2013</t>
  </si>
  <si>
    <t>Updated as of: 16 Feb 2013</t>
  </si>
  <si>
    <t xml:space="preserve"> Number of Families served</t>
  </si>
  <si>
    <t>Emergency assistance recieved</t>
  </si>
  <si>
    <t>Note 3: Remaining based on Agency report on Plan, in Progress and Completed number of family figures against DROMIC damages figures</t>
  </si>
  <si>
    <t xml:space="preserve"> Damage figures based on DROMIC Region XI (30 January 2013) Update</t>
  </si>
  <si>
    <t>Type of intervention based on Agency weekly updates</t>
  </si>
  <si>
    <t>Completed interventions by type of assistance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</si>
</sst>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10"/>
      <color theme="0"/>
      <name val="Arial"/>
      <family val="2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9" tint="-0.249977111117893"/>
        <bgColor theme="5"/>
      </patternFill>
    </fill>
    <fill>
      <patternFill patternType="solid">
        <fgColor theme="5" tint="0.59999389629810485"/>
        <bgColor theme="5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theme="5"/>
      </patternFill>
    </fill>
  </fills>
  <borders count="49">
    <border>
      <left/>
      <right/>
      <top/>
      <bottom/>
      <diagonal/>
    </border>
    <border>
      <left/>
      <right/>
      <top style="thin">
        <color theme="5" tint="0.39997558519241921"/>
      </top>
      <bottom style="thin">
        <color theme="5" tint="0.399975585192419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theme="5" tint="0.39997558519241921"/>
      </top>
      <bottom style="thin">
        <color theme="5" tint="0.39997558519241921"/>
      </bottom>
      <diagonal/>
    </border>
    <border>
      <left/>
      <right style="medium">
        <color indexed="64"/>
      </right>
      <top style="thin">
        <color theme="5" tint="0.39997558519241921"/>
      </top>
      <bottom style="thin">
        <color theme="5" tint="0.3999755851924192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theme="5" tint="-0.249977111117893"/>
      </top>
      <bottom style="medium">
        <color indexed="64"/>
      </bottom>
      <diagonal/>
    </border>
    <border>
      <left/>
      <right style="medium">
        <color indexed="64"/>
      </right>
      <top style="thin">
        <color theme="5" tint="-0.249977111117893"/>
      </top>
      <bottom style="medium">
        <color indexed="64"/>
      </bottom>
      <diagonal/>
    </border>
    <border>
      <left/>
      <right/>
      <top style="thin">
        <color theme="5" tint="-0.249977111117893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theme="5" tint="0.39997558519241921"/>
      </top>
      <bottom style="thin">
        <color theme="5" tint="0.39997558519241921"/>
      </bottom>
      <diagonal/>
    </border>
    <border>
      <left style="medium">
        <color indexed="64"/>
      </left>
      <right style="medium">
        <color indexed="64"/>
      </right>
      <top style="thin">
        <color theme="5" tint="-0.249977111117893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theme="5" tint="-0.249977111117893"/>
      </top>
      <bottom/>
      <diagonal/>
    </border>
    <border>
      <left style="medium">
        <color indexed="64"/>
      </left>
      <right/>
      <top style="medium">
        <color theme="5" tint="-0.249977111117893"/>
      </top>
      <bottom/>
      <diagonal/>
    </border>
    <border>
      <left/>
      <right style="medium">
        <color indexed="64"/>
      </right>
      <top style="medium">
        <color theme="5" tint="-0.249977111117893"/>
      </top>
      <bottom/>
      <diagonal/>
    </border>
    <border>
      <left style="medium">
        <color indexed="64"/>
      </left>
      <right style="medium">
        <color indexed="64"/>
      </right>
      <top style="medium">
        <color theme="5" tint="-0.249977111117893"/>
      </top>
      <bottom/>
      <diagonal/>
    </border>
    <border>
      <left style="medium">
        <color indexed="64"/>
      </left>
      <right/>
      <top/>
      <bottom style="thin">
        <color theme="5" tint="0.39997558519241921"/>
      </bottom>
      <diagonal/>
    </border>
    <border>
      <left/>
      <right style="medium">
        <color indexed="64"/>
      </right>
      <top/>
      <bottom style="thin">
        <color theme="5" tint="0.39997558519241921"/>
      </bottom>
      <diagonal/>
    </border>
    <border>
      <left style="medium">
        <color indexed="64"/>
      </left>
      <right style="medium">
        <color indexed="64"/>
      </right>
      <top/>
      <bottom style="thin">
        <color theme="5" tint="0.39997558519241921"/>
      </bottom>
      <diagonal/>
    </border>
  </borders>
  <cellStyleXfs count="8">
    <xf numFmtId="0" fontId="0" fillId="0" borderId="0"/>
    <xf numFmtId="0" fontId="2" fillId="0" borderId="0"/>
    <xf numFmtId="0" fontId="1" fillId="0" borderId="0"/>
    <xf numFmtId="0" fontId="3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158">
    <xf numFmtId="0" fontId="0" fillId="0" borderId="0" xfId="0"/>
    <xf numFmtId="0" fontId="2" fillId="0" borderId="0" xfId="1" applyAlignment="1">
      <alignment wrapText="1"/>
    </xf>
    <xf numFmtId="3" fontId="2" fillId="0" borderId="0" xfId="1" applyNumberFormat="1" applyAlignment="1">
      <alignment wrapText="1"/>
    </xf>
    <xf numFmtId="0" fontId="4" fillId="2" borderId="0" xfId="0" applyFont="1" applyFill="1" applyBorder="1" applyAlignment="1">
      <alignment wrapText="1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wrapText="1"/>
    </xf>
    <xf numFmtId="0" fontId="5" fillId="4" borderId="1" xfId="0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3" fontId="6" fillId="0" borderId="6" xfId="0" applyNumberFormat="1" applyFont="1" applyBorder="1" applyAlignment="1">
      <alignment wrapText="1"/>
    </xf>
    <xf numFmtId="3" fontId="6" fillId="0" borderId="7" xfId="0" applyNumberFormat="1" applyFont="1" applyBorder="1" applyAlignment="1">
      <alignment wrapText="1"/>
    </xf>
    <xf numFmtId="3" fontId="6" fillId="0" borderId="4" xfId="0" applyNumberFormat="1" applyFont="1" applyBorder="1" applyAlignment="1">
      <alignment wrapText="1"/>
    </xf>
    <xf numFmtId="3" fontId="6" fillId="0" borderId="5" xfId="0" applyNumberFormat="1" applyFont="1" applyBorder="1" applyAlignment="1">
      <alignment wrapText="1"/>
    </xf>
    <xf numFmtId="3" fontId="5" fillId="0" borderId="4" xfId="0" applyNumberFormat="1" applyFont="1" applyBorder="1" applyAlignment="1">
      <alignment wrapText="1"/>
    </xf>
    <xf numFmtId="3" fontId="5" fillId="0" borderId="5" xfId="0" applyNumberFormat="1" applyFont="1" applyBorder="1" applyAlignment="1">
      <alignment wrapText="1"/>
    </xf>
    <xf numFmtId="0" fontId="4" fillId="2" borderId="8" xfId="0" applyFont="1" applyFill="1" applyBorder="1" applyAlignment="1">
      <alignment wrapText="1"/>
    </xf>
    <xf numFmtId="3" fontId="6" fillId="0" borderId="0" xfId="0" applyNumberFormat="1" applyFont="1" applyBorder="1" applyAlignment="1">
      <alignment wrapText="1"/>
    </xf>
    <xf numFmtId="3" fontId="5" fillId="4" borderId="6" xfId="0" applyNumberFormat="1" applyFont="1" applyFill="1" applyBorder="1" applyAlignment="1">
      <alignment wrapText="1"/>
    </xf>
    <xf numFmtId="3" fontId="5" fillId="4" borderId="7" xfId="0" applyNumberFormat="1" applyFont="1" applyFill="1" applyBorder="1" applyAlignment="1">
      <alignment wrapText="1"/>
    </xf>
    <xf numFmtId="3" fontId="5" fillId="0" borderId="9" xfId="0" applyNumberFormat="1" applyFont="1" applyBorder="1" applyAlignment="1">
      <alignment wrapText="1"/>
    </xf>
    <xf numFmtId="3" fontId="5" fillId="0" borderId="10" xfId="0" applyNumberFormat="1" applyFont="1" applyBorder="1" applyAlignment="1">
      <alignment wrapText="1"/>
    </xf>
    <xf numFmtId="3" fontId="5" fillId="0" borderId="11" xfId="0" applyNumberFormat="1" applyFont="1" applyBorder="1" applyAlignment="1">
      <alignment wrapText="1"/>
    </xf>
    <xf numFmtId="3" fontId="5" fillId="4" borderId="0" xfId="0" applyNumberFormat="1" applyFont="1" applyFill="1" applyBorder="1" applyAlignment="1">
      <alignment wrapText="1"/>
    </xf>
    <xf numFmtId="3" fontId="5" fillId="4" borderId="4" xfId="0" applyNumberFormat="1" applyFont="1" applyFill="1" applyBorder="1" applyAlignment="1">
      <alignment wrapText="1"/>
    </xf>
    <xf numFmtId="3" fontId="5" fillId="4" borderId="5" xfId="0" applyNumberFormat="1" applyFont="1" applyFill="1" applyBorder="1" applyAlignment="1">
      <alignment wrapText="1"/>
    </xf>
    <xf numFmtId="0" fontId="4" fillId="2" borderId="12" xfId="0" applyFont="1" applyFill="1" applyBorder="1" applyAlignment="1">
      <alignment wrapText="1"/>
    </xf>
    <xf numFmtId="0" fontId="4" fillId="2" borderId="13" xfId="0" applyFont="1" applyFill="1" applyBorder="1" applyAlignment="1">
      <alignment wrapText="1"/>
    </xf>
    <xf numFmtId="3" fontId="6" fillId="0" borderId="14" xfId="0" applyNumberFormat="1" applyFont="1" applyBorder="1" applyAlignment="1">
      <alignment wrapText="1"/>
    </xf>
    <xf numFmtId="3" fontId="6" fillId="0" borderId="13" xfId="0" applyNumberFormat="1" applyFont="1" applyBorder="1" applyAlignment="1">
      <alignment wrapText="1"/>
    </xf>
    <xf numFmtId="3" fontId="5" fillId="0" borderId="13" xfId="0" applyNumberFormat="1" applyFont="1" applyBorder="1" applyAlignment="1">
      <alignment wrapText="1"/>
    </xf>
    <xf numFmtId="3" fontId="5" fillId="4" borderId="14" xfId="0" applyNumberFormat="1" applyFont="1" applyFill="1" applyBorder="1" applyAlignment="1">
      <alignment wrapText="1"/>
    </xf>
    <xf numFmtId="3" fontId="5" fillId="0" borderId="15" xfId="0" applyNumberFormat="1" applyFont="1" applyBorder="1" applyAlignment="1">
      <alignment wrapText="1"/>
    </xf>
    <xf numFmtId="164" fontId="7" fillId="5" borderId="0" xfId="4" applyNumberFormat="1" applyFont="1" applyFill="1" applyBorder="1" applyAlignment="1">
      <alignment wrapText="1"/>
    </xf>
    <xf numFmtId="0" fontId="7" fillId="6" borderId="0" xfId="0" applyFont="1" applyFill="1" applyBorder="1" applyAlignment="1">
      <alignment wrapText="1"/>
    </xf>
    <xf numFmtId="0" fontId="8" fillId="0" borderId="0" xfId="5"/>
    <xf numFmtId="0" fontId="7" fillId="5" borderId="2" xfId="0" applyFont="1" applyFill="1" applyBorder="1" applyAlignment="1">
      <alignment wrapText="1"/>
    </xf>
    <xf numFmtId="0" fontId="7" fillId="5" borderId="8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vertical="center" wrapText="1"/>
    </xf>
    <xf numFmtId="0" fontId="7" fillId="5" borderId="4" xfId="0" applyFont="1" applyFill="1" applyBorder="1" applyAlignment="1">
      <alignment wrapText="1"/>
    </xf>
    <xf numFmtId="164" fontId="7" fillId="5" borderId="5" xfId="4" applyNumberFormat="1" applyFont="1" applyFill="1" applyBorder="1" applyAlignment="1">
      <alignment wrapText="1"/>
    </xf>
    <xf numFmtId="0" fontId="7" fillId="6" borderId="4" xfId="0" applyFont="1" applyFill="1" applyBorder="1" applyAlignment="1">
      <alignment wrapText="1"/>
    </xf>
    <xf numFmtId="0" fontId="5" fillId="3" borderId="6" xfId="0" applyFont="1" applyFill="1" applyBorder="1" applyAlignment="1">
      <alignment wrapText="1"/>
    </xf>
    <xf numFmtId="0" fontId="6" fillId="0" borderId="7" xfId="0" applyFont="1" applyBorder="1" applyAlignment="1">
      <alignment wrapText="1"/>
    </xf>
    <xf numFmtId="0" fontId="5" fillId="3" borderId="4" xfId="0" applyFont="1" applyFill="1" applyBorder="1" applyAlignment="1">
      <alignment wrapText="1"/>
    </xf>
    <xf numFmtId="0" fontId="5" fillId="0" borderId="0" xfId="0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4" borderId="6" xfId="0" applyFont="1" applyFill="1" applyBorder="1" applyAlignment="1">
      <alignment wrapText="1"/>
    </xf>
    <xf numFmtId="0" fontId="5" fillId="4" borderId="7" xfId="0" applyFont="1" applyFill="1" applyBorder="1" applyAlignment="1">
      <alignment wrapText="1"/>
    </xf>
    <xf numFmtId="0" fontId="5" fillId="0" borderId="9" xfId="0" applyFont="1" applyBorder="1" applyAlignment="1">
      <alignment wrapText="1"/>
    </xf>
    <xf numFmtId="0" fontId="5" fillId="0" borderId="11" xfId="0" applyFont="1" applyBorder="1" applyAlignment="1">
      <alignment wrapText="1"/>
    </xf>
    <xf numFmtId="0" fontId="5" fillId="0" borderId="10" xfId="0" applyFont="1" applyBorder="1" applyAlignment="1">
      <alignment wrapText="1"/>
    </xf>
    <xf numFmtId="3" fontId="5" fillId="0" borderId="1" xfId="0" applyNumberFormat="1" applyFont="1" applyBorder="1" applyAlignment="1">
      <alignment wrapText="1"/>
    </xf>
    <xf numFmtId="0" fontId="5" fillId="0" borderId="7" xfId="0" applyFont="1" applyBorder="1" applyAlignment="1">
      <alignment wrapText="1"/>
    </xf>
    <xf numFmtId="3" fontId="5" fillId="0" borderId="6" xfId="0" applyNumberFormat="1" applyFont="1" applyBorder="1" applyAlignment="1">
      <alignment wrapText="1"/>
    </xf>
    <xf numFmtId="3" fontId="5" fillId="0" borderId="7" xfId="0" applyNumberFormat="1" applyFont="1" applyBorder="1" applyAlignment="1">
      <alignment wrapText="1"/>
    </xf>
    <xf numFmtId="3" fontId="5" fillId="0" borderId="14" xfId="0" applyNumberFormat="1" applyFont="1" applyBorder="1" applyAlignment="1">
      <alignment wrapText="1"/>
    </xf>
    <xf numFmtId="3" fontId="5" fillId="4" borderId="13" xfId="0" applyNumberFormat="1" applyFont="1" applyFill="1" applyBorder="1" applyAlignment="1">
      <alignment wrapText="1"/>
    </xf>
    <xf numFmtId="0" fontId="5" fillId="4" borderId="4" xfId="0" applyFont="1" applyFill="1" applyBorder="1" applyAlignment="1">
      <alignment wrapText="1"/>
    </xf>
    <xf numFmtId="0" fontId="5" fillId="4" borderId="0" xfId="0" applyFont="1" applyFill="1" applyBorder="1" applyAlignment="1">
      <alignment wrapText="1"/>
    </xf>
    <xf numFmtId="0" fontId="5" fillId="4" borderId="5" xfId="0" applyFont="1" applyFill="1" applyBorder="1" applyAlignment="1">
      <alignment wrapText="1"/>
    </xf>
    <xf numFmtId="0" fontId="10" fillId="0" borderId="0" xfId="0" applyFont="1"/>
    <xf numFmtId="0" fontId="9" fillId="0" borderId="0" xfId="0" applyFont="1"/>
    <xf numFmtId="0" fontId="12" fillId="7" borderId="8" xfId="6" applyFont="1" applyFill="1" applyBorder="1" applyAlignment="1"/>
    <xf numFmtId="0" fontId="12" fillId="7" borderId="18" xfId="6" applyFont="1" applyFill="1" applyBorder="1" applyAlignment="1"/>
    <xf numFmtId="0" fontId="12" fillId="7" borderId="19" xfId="6" applyFont="1" applyFill="1" applyBorder="1" applyAlignment="1"/>
    <xf numFmtId="0" fontId="0" fillId="0" borderId="0" xfId="0" applyFont="1"/>
    <xf numFmtId="0" fontId="12" fillId="7" borderId="16" xfId="6" applyFont="1" applyFill="1" applyBorder="1" applyAlignment="1"/>
    <xf numFmtId="0" fontId="12" fillId="7" borderId="21" xfId="6" applyFont="1" applyFill="1" applyBorder="1" applyAlignment="1"/>
    <xf numFmtId="0" fontId="12" fillId="7" borderId="22" xfId="6" applyFont="1" applyFill="1" applyBorder="1" applyAlignment="1"/>
    <xf numFmtId="0" fontId="9" fillId="7" borderId="25" xfId="0" applyFont="1" applyFill="1" applyBorder="1" applyAlignment="1">
      <alignment horizontal="center"/>
    </xf>
    <xf numFmtId="0" fontId="12" fillId="7" borderId="27" xfId="6" applyFont="1" applyFill="1" applyBorder="1" applyAlignment="1">
      <alignment horizontal="center" vertical="center"/>
    </xf>
    <xf numFmtId="0" fontId="12" fillId="7" borderId="28" xfId="6" applyFont="1" applyFill="1" applyBorder="1" applyAlignment="1">
      <alignment horizontal="center" vertical="center" wrapText="1"/>
    </xf>
    <xf numFmtId="0" fontId="9" fillId="7" borderId="0" xfId="0" applyFont="1" applyFill="1"/>
    <xf numFmtId="0" fontId="9" fillId="7" borderId="29" xfId="0" applyFont="1" applyFill="1" applyBorder="1"/>
    <xf numFmtId="0" fontId="9" fillId="7" borderId="30" xfId="0" applyFont="1" applyFill="1" applyBorder="1"/>
    <xf numFmtId="0" fontId="9" fillId="7" borderId="31" xfId="0" applyFont="1" applyFill="1" applyBorder="1"/>
    <xf numFmtId="164" fontId="12" fillId="8" borderId="32" xfId="7" applyNumberFormat="1" applyFont="1" applyFill="1" applyBorder="1" applyAlignment="1">
      <alignment horizontal="left"/>
    </xf>
    <xf numFmtId="164" fontId="12" fillId="8" borderId="32" xfId="7" applyNumberFormat="1" applyFont="1" applyFill="1" applyBorder="1" applyAlignment="1">
      <alignment horizontal="center"/>
    </xf>
    <xf numFmtId="3" fontId="9" fillId="8" borderId="25" xfId="4" applyNumberFormat="1" applyFont="1" applyFill="1" applyBorder="1"/>
    <xf numFmtId="9" fontId="9" fillId="8" borderId="25" xfId="4" applyNumberFormat="1" applyFont="1" applyFill="1" applyBorder="1" applyAlignment="1">
      <alignment horizontal="center" wrapText="1"/>
    </xf>
    <xf numFmtId="164" fontId="13" fillId="0" borderId="33" xfId="7" applyNumberFormat="1" applyFont="1" applyFill="1" applyBorder="1" applyAlignment="1">
      <alignment horizontal="left"/>
    </xf>
    <xf numFmtId="164" fontId="14" fillId="0" borderId="34" xfId="7" applyNumberFormat="1" applyFont="1" applyFill="1" applyBorder="1" applyAlignment="1">
      <alignment horizontal="center"/>
    </xf>
    <xf numFmtId="164" fontId="13" fillId="0" borderId="34" xfId="7" applyNumberFormat="1" applyFont="1" applyFill="1" applyBorder="1" applyAlignment="1">
      <alignment horizontal="center"/>
    </xf>
    <xf numFmtId="3" fontId="0" fillId="0" borderId="25" xfId="0" applyNumberFormat="1" applyFont="1" applyBorder="1"/>
    <xf numFmtId="0" fontId="0" fillId="0" borderId="25" xfId="0" applyFont="1" applyBorder="1"/>
    <xf numFmtId="3" fontId="0" fillId="0" borderId="35" xfId="0" applyNumberFormat="1" applyFont="1" applyBorder="1"/>
    <xf numFmtId="0" fontId="0" fillId="0" borderId="35" xfId="0" applyFont="1" applyBorder="1"/>
    <xf numFmtId="164" fontId="13" fillId="9" borderId="34" xfId="7" applyNumberFormat="1" applyFont="1" applyFill="1" applyBorder="1" applyAlignment="1">
      <alignment horizontal="center"/>
    </xf>
    <xf numFmtId="3" fontId="0" fillId="0" borderId="35" xfId="0" applyNumberFormat="1" applyFont="1" applyFill="1" applyBorder="1"/>
    <xf numFmtId="164" fontId="15" fillId="0" borderId="36" xfId="7" applyNumberFormat="1" applyFont="1" applyFill="1" applyBorder="1" applyAlignment="1">
      <alignment horizontal="left"/>
    </xf>
    <xf numFmtId="164" fontId="13" fillId="0" borderId="37" xfId="7" applyNumberFormat="1" applyFont="1" applyFill="1" applyBorder="1" applyAlignment="1">
      <alignment horizontal="center"/>
    </xf>
    <xf numFmtId="3" fontId="0" fillId="0" borderId="31" xfId="0" applyNumberFormat="1" applyFont="1" applyBorder="1"/>
    <xf numFmtId="0" fontId="0" fillId="0" borderId="31" xfId="0" applyFont="1" applyBorder="1"/>
    <xf numFmtId="3" fontId="9" fillId="8" borderId="31" xfId="4" applyNumberFormat="1" applyFont="1" applyFill="1" applyBorder="1"/>
    <xf numFmtId="9" fontId="9" fillId="8" borderId="25" xfId="4" applyNumberFormat="1" applyFont="1" applyFill="1" applyBorder="1"/>
    <xf numFmtId="3" fontId="9" fillId="8" borderId="32" xfId="4" applyNumberFormat="1" applyFont="1" applyFill="1" applyBorder="1"/>
    <xf numFmtId="9" fontId="9" fillId="8" borderId="32" xfId="4" applyNumberFormat="1" applyFont="1" applyFill="1" applyBorder="1"/>
    <xf numFmtId="164" fontId="13" fillId="0" borderId="38" xfId="7" applyNumberFormat="1" applyFont="1" applyFill="1" applyBorder="1" applyAlignment="1">
      <alignment horizontal="left"/>
    </xf>
    <xf numFmtId="164" fontId="13" fillId="0" borderId="39" xfId="7" applyNumberFormat="1" applyFont="1" applyFill="1" applyBorder="1" applyAlignment="1">
      <alignment horizontal="center"/>
    </xf>
    <xf numFmtId="164" fontId="13" fillId="0" borderId="36" xfId="7" applyNumberFormat="1" applyFont="1" applyFill="1" applyBorder="1" applyAlignment="1">
      <alignment horizontal="left"/>
    </xf>
    <xf numFmtId="164" fontId="13" fillId="0" borderId="35" xfId="7" applyNumberFormat="1" applyFont="1" applyFill="1" applyBorder="1" applyAlignment="1">
      <alignment horizontal="center"/>
    </xf>
    <xf numFmtId="164" fontId="14" fillId="0" borderId="39" xfId="7" applyNumberFormat="1" applyFont="1" applyFill="1" applyBorder="1" applyAlignment="1">
      <alignment horizontal="center"/>
    </xf>
    <xf numFmtId="3" fontId="0" fillId="0" borderId="35" xfId="0" applyNumberFormat="1" applyFont="1" applyBorder="1" applyAlignment="1">
      <alignment horizontal="right"/>
    </xf>
    <xf numFmtId="3" fontId="13" fillId="0" borderId="35" xfId="7" applyNumberFormat="1" applyFont="1" applyFill="1" applyBorder="1" applyAlignment="1">
      <alignment horizontal="right"/>
    </xf>
    <xf numFmtId="164" fontId="13" fillId="10" borderId="38" xfId="7" applyNumberFormat="1" applyFont="1" applyFill="1" applyBorder="1" applyAlignment="1">
      <alignment horizontal="left"/>
    </xf>
    <xf numFmtId="164" fontId="13" fillId="10" borderId="34" xfId="7" applyNumberFormat="1" applyFont="1" applyFill="1" applyBorder="1" applyAlignment="1">
      <alignment horizontal="center"/>
    </xf>
    <xf numFmtId="164" fontId="13" fillId="10" borderId="39" xfId="7" applyNumberFormat="1" applyFont="1" applyFill="1" applyBorder="1" applyAlignment="1">
      <alignment horizontal="center"/>
    </xf>
    <xf numFmtId="164" fontId="13" fillId="10" borderId="20" xfId="7" applyNumberFormat="1" applyFont="1" applyFill="1" applyBorder="1" applyAlignment="1">
      <alignment horizontal="left"/>
    </xf>
    <xf numFmtId="164" fontId="13" fillId="10" borderId="33" xfId="7" applyNumberFormat="1" applyFont="1" applyFill="1" applyBorder="1" applyAlignment="1">
      <alignment horizontal="left"/>
    </xf>
    <xf numFmtId="164" fontId="14" fillId="0" borderId="37" xfId="7" applyNumberFormat="1" applyFont="1" applyFill="1" applyBorder="1" applyAlignment="1">
      <alignment horizontal="center"/>
    </xf>
    <xf numFmtId="164" fontId="16" fillId="0" borderId="40" xfId="2" applyNumberFormat="1" applyFont="1" applyFill="1" applyBorder="1" applyAlignment="1">
      <alignment horizontal="left" wrapText="1"/>
    </xf>
    <xf numFmtId="164" fontId="16" fillId="0" borderId="28" xfId="2" applyNumberFormat="1" applyFont="1" applyFill="1" applyBorder="1" applyAlignment="1">
      <alignment horizontal="center" wrapText="1"/>
    </xf>
    <xf numFmtId="0" fontId="0" fillId="0" borderId="35" xfId="0" applyBorder="1"/>
    <xf numFmtId="0" fontId="0" fillId="8" borderId="32" xfId="0" applyFill="1" applyBorder="1"/>
    <xf numFmtId="164" fontId="13" fillId="0" borderId="20" xfId="7" applyNumberFormat="1" applyFont="1" applyFill="1" applyBorder="1" applyAlignment="1">
      <alignment horizontal="left"/>
    </xf>
    <xf numFmtId="0" fontId="0" fillId="0" borderId="41" xfId="0" applyBorder="1"/>
    <xf numFmtId="9" fontId="9" fillId="8" borderId="32" xfId="0" applyNumberFormat="1" applyFont="1" applyFill="1" applyBorder="1"/>
    <xf numFmtId="164" fontId="17" fillId="6" borderId="0" xfId="4" applyNumberFormat="1" applyFont="1" applyFill="1" applyBorder="1" applyAlignment="1">
      <alignment wrapText="1"/>
    </xf>
    <xf numFmtId="164" fontId="17" fillId="6" borderId="5" xfId="4" applyNumberFormat="1" applyFont="1" applyFill="1" applyBorder="1" applyAlignment="1">
      <alignment wrapText="1"/>
    </xf>
    <xf numFmtId="0" fontId="7" fillId="11" borderId="2" xfId="0" applyFont="1" applyFill="1" applyBorder="1" applyAlignment="1">
      <alignment wrapText="1"/>
    </xf>
    <xf numFmtId="164" fontId="17" fillId="11" borderId="3" xfId="0" applyNumberFormat="1" applyFont="1" applyFill="1" applyBorder="1" applyAlignment="1">
      <alignment wrapText="1"/>
    </xf>
    <xf numFmtId="0" fontId="7" fillId="11" borderId="4" xfId="0" applyFont="1" applyFill="1" applyBorder="1" applyAlignment="1">
      <alignment wrapText="1"/>
    </xf>
    <xf numFmtId="0" fontId="7" fillId="11" borderId="5" xfId="0" applyFont="1" applyFill="1" applyBorder="1" applyAlignment="1">
      <alignment wrapText="1"/>
    </xf>
    <xf numFmtId="0" fontId="19" fillId="2" borderId="13" xfId="0" applyFont="1" applyFill="1" applyBorder="1" applyAlignment="1">
      <alignment wrapText="1"/>
    </xf>
    <xf numFmtId="0" fontId="7" fillId="11" borderId="12" xfId="0" applyFont="1" applyFill="1" applyBorder="1" applyAlignment="1">
      <alignment wrapText="1"/>
    </xf>
    <xf numFmtId="3" fontId="18" fillId="11" borderId="13" xfId="0" applyNumberFormat="1" applyFont="1" applyFill="1" applyBorder="1" applyAlignment="1">
      <alignment wrapText="1"/>
    </xf>
    <xf numFmtId="3" fontId="18" fillId="11" borderId="8" xfId="0" applyNumberFormat="1" applyFont="1" applyFill="1" applyBorder="1" applyAlignment="1">
      <alignment wrapText="1"/>
    </xf>
    <xf numFmtId="0" fontId="4" fillId="2" borderId="42" xfId="0" applyFont="1" applyFill="1" applyBorder="1" applyAlignment="1">
      <alignment wrapText="1"/>
    </xf>
    <xf numFmtId="0" fontId="4" fillId="2" borderId="43" xfId="0" applyFont="1" applyFill="1" applyBorder="1" applyAlignment="1">
      <alignment wrapText="1"/>
    </xf>
    <xf numFmtId="0" fontId="4" fillId="2" borderId="44" xfId="0" applyFont="1" applyFill="1" applyBorder="1" applyAlignment="1">
      <alignment wrapText="1"/>
    </xf>
    <xf numFmtId="0" fontId="4" fillId="2" borderId="45" xfId="0" applyFont="1" applyFill="1" applyBorder="1" applyAlignment="1">
      <alignment wrapText="1"/>
    </xf>
    <xf numFmtId="3" fontId="18" fillId="11" borderId="4" xfId="0" applyNumberFormat="1" applyFont="1" applyFill="1" applyBorder="1" applyAlignment="1">
      <alignment wrapText="1"/>
    </xf>
    <xf numFmtId="0" fontId="20" fillId="0" borderId="0" xfId="0" applyFont="1"/>
    <xf numFmtId="0" fontId="19" fillId="2" borderId="43" xfId="0" applyFont="1" applyFill="1" applyBorder="1" applyAlignment="1">
      <alignment wrapText="1"/>
    </xf>
    <xf numFmtId="0" fontId="4" fillId="2" borderId="16" xfId="0" applyFont="1" applyFill="1" applyBorder="1" applyAlignment="1">
      <alignment wrapText="1"/>
    </xf>
    <xf numFmtId="0" fontId="4" fillId="2" borderId="46" xfId="0" applyFont="1" applyFill="1" applyBorder="1" applyAlignment="1">
      <alignment wrapText="1"/>
    </xf>
    <xf numFmtId="3" fontId="6" fillId="0" borderId="46" xfId="0" applyNumberFormat="1" applyFont="1" applyBorder="1" applyAlignment="1">
      <alignment wrapText="1"/>
    </xf>
    <xf numFmtId="3" fontId="6" fillId="0" borderId="47" xfId="0" applyNumberFormat="1" applyFont="1" applyBorder="1" applyAlignment="1">
      <alignment wrapText="1"/>
    </xf>
    <xf numFmtId="3" fontId="6" fillId="0" borderId="48" xfId="0" applyNumberFormat="1" applyFont="1" applyBorder="1" applyAlignment="1">
      <alignment wrapText="1"/>
    </xf>
    <xf numFmtId="0" fontId="4" fillId="2" borderId="13" xfId="0" applyFont="1" applyFill="1" applyBorder="1" applyAlignment="1">
      <alignment horizontal="center" wrapText="1"/>
    </xf>
    <xf numFmtId="0" fontId="21" fillId="0" borderId="0" xfId="0" applyFont="1"/>
    <xf numFmtId="0" fontId="12" fillId="7" borderId="17" xfId="6" applyFont="1" applyFill="1" applyBorder="1" applyAlignment="1">
      <alignment horizontal="center" vertical="center" wrapText="1"/>
    </xf>
    <xf numFmtId="0" fontId="12" fillId="7" borderId="20" xfId="6" applyFont="1" applyFill="1" applyBorder="1" applyAlignment="1">
      <alignment horizontal="center" vertical="center" wrapText="1"/>
    </xf>
    <xf numFmtId="0" fontId="12" fillId="7" borderId="26" xfId="6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/>
    </xf>
    <xf numFmtId="0" fontId="9" fillId="7" borderId="0" xfId="0" applyFont="1" applyFill="1" applyAlignment="1">
      <alignment horizontal="center"/>
    </xf>
    <xf numFmtId="0" fontId="9" fillId="7" borderId="23" xfId="0" applyFont="1" applyFill="1" applyBorder="1" applyAlignment="1">
      <alignment horizontal="center"/>
    </xf>
    <xf numFmtId="0" fontId="9" fillId="7" borderId="2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</cellXfs>
  <cellStyles count="8">
    <cellStyle name="Comma" xfId="4" builtinId="3"/>
    <cellStyle name="Comma 2" xfId="7"/>
    <cellStyle name="Hyperlink" xfId="5" builtinId="8"/>
    <cellStyle name="Normal" xfId="0" builtinId="0"/>
    <cellStyle name="Normal 2" xfId="1"/>
    <cellStyle name="Normal 3 2" xfId="2"/>
    <cellStyle name="Normal 6" xfId="6"/>
    <cellStyle name="Normal 8" xfId="3"/>
  </cellStyles>
  <dxfs count="1"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7897192530612E-2"/>
          <c:y val="9.0592334494773524E-2"/>
          <c:w val="0.76729716837241302"/>
          <c:h val="0.491289198606271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[1]COMVAL!$C$1</c:f>
              <c:strCache>
                <c:ptCount val="1"/>
                <c:pt idx="0">
                  <c:v>4 CGI/PLGU,LGU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[1]COMVAL!$A$2:$B$13</c:f>
              <c:multiLvlStrCache>
                <c:ptCount val="12"/>
                <c:lvl>
                  <c:pt idx="0">
                    <c:v>Total Damage</c:v>
                  </c:pt>
                  <c:pt idx="1">
                    <c:v>Intervention</c:v>
                  </c:pt>
                  <c:pt idx="2">
                    <c:v>Total Damage</c:v>
                  </c:pt>
                  <c:pt idx="3">
                    <c:v>Intervention</c:v>
                  </c:pt>
                  <c:pt idx="4">
                    <c:v>Total Damage</c:v>
                  </c:pt>
                  <c:pt idx="5">
                    <c:v>Intervention</c:v>
                  </c:pt>
                  <c:pt idx="6">
                    <c:v>Total Damage</c:v>
                  </c:pt>
                  <c:pt idx="7">
                    <c:v>Intervention</c:v>
                  </c:pt>
                  <c:pt idx="8">
                    <c:v>Total Damage</c:v>
                  </c:pt>
                  <c:pt idx="9">
                    <c:v>Intervention</c:v>
                  </c:pt>
                  <c:pt idx="10">
                    <c:v>Total Damage</c:v>
                  </c:pt>
                  <c:pt idx="11">
                    <c:v>Intervention</c:v>
                  </c:pt>
                </c:lvl>
                <c:lvl>
                  <c:pt idx="0">
                    <c:v>Compostela</c:v>
                  </c:pt>
                  <c:pt idx="2">
                    <c:v>Laak</c:v>
                  </c:pt>
                  <c:pt idx="4">
                    <c:v>Monkayo</c:v>
                  </c:pt>
                  <c:pt idx="6">
                    <c:v>Montevista</c:v>
                  </c:pt>
                  <c:pt idx="8">
                    <c:v>New Bataan</c:v>
                  </c:pt>
                  <c:pt idx="10">
                    <c:v>Nabunturan</c:v>
                  </c:pt>
                </c:lvl>
              </c:multiLvlStrCache>
            </c:multiLvlStrRef>
          </c:cat>
          <c:val>
            <c:numRef>
              <c:f>[1]COMVAL!$C$2:$C$13</c:f>
              <c:numCache>
                <c:formatCode>General</c:formatCode>
                <c:ptCount val="12"/>
                <c:pt idx="11">
                  <c:v>2342</c:v>
                </c:pt>
              </c:numCache>
            </c:numRef>
          </c:val>
        </c:ser>
        <c:ser>
          <c:idx val="1"/>
          <c:order val="1"/>
          <c:tx>
            <c:strRef>
              <c:f>[1]COMVAL!$D$1</c:f>
              <c:strCache>
                <c:ptCount val="1"/>
                <c:pt idx="0">
                  <c:v>5 CGI /LGU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[1]COMVAL!$A$2:$B$13</c:f>
              <c:multiLvlStrCache>
                <c:ptCount val="12"/>
                <c:lvl>
                  <c:pt idx="0">
                    <c:v>Total Damage</c:v>
                  </c:pt>
                  <c:pt idx="1">
                    <c:v>Intervention</c:v>
                  </c:pt>
                  <c:pt idx="2">
                    <c:v>Total Damage</c:v>
                  </c:pt>
                  <c:pt idx="3">
                    <c:v>Intervention</c:v>
                  </c:pt>
                  <c:pt idx="4">
                    <c:v>Total Damage</c:v>
                  </c:pt>
                  <c:pt idx="5">
                    <c:v>Intervention</c:v>
                  </c:pt>
                  <c:pt idx="6">
                    <c:v>Total Damage</c:v>
                  </c:pt>
                  <c:pt idx="7">
                    <c:v>Intervention</c:v>
                  </c:pt>
                  <c:pt idx="8">
                    <c:v>Total Damage</c:v>
                  </c:pt>
                  <c:pt idx="9">
                    <c:v>Intervention</c:v>
                  </c:pt>
                  <c:pt idx="10">
                    <c:v>Total Damage</c:v>
                  </c:pt>
                  <c:pt idx="11">
                    <c:v>Intervention</c:v>
                  </c:pt>
                </c:lvl>
                <c:lvl>
                  <c:pt idx="0">
                    <c:v>Compostela</c:v>
                  </c:pt>
                  <c:pt idx="2">
                    <c:v>Laak</c:v>
                  </c:pt>
                  <c:pt idx="4">
                    <c:v>Monkayo</c:v>
                  </c:pt>
                  <c:pt idx="6">
                    <c:v>Montevista</c:v>
                  </c:pt>
                  <c:pt idx="8">
                    <c:v>New Bataan</c:v>
                  </c:pt>
                  <c:pt idx="10">
                    <c:v>Nabunturan</c:v>
                  </c:pt>
                </c:lvl>
              </c:multiLvlStrCache>
            </c:multiLvlStrRef>
          </c:cat>
          <c:val>
            <c:numRef>
              <c:f>[1]COMVAL!$D$2:$D$13</c:f>
              <c:numCache>
                <c:formatCode>General</c:formatCode>
                <c:ptCount val="12"/>
                <c:pt idx="5">
                  <c:v>1479</c:v>
                </c:pt>
              </c:numCache>
            </c:numRef>
          </c:val>
        </c:ser>
        <c:ser>
          <c:idx val="2"/>
          <c:order val="2"/>
          <c:tx>
            <c:strRef>
              <c:f>[1]COMVAL!$E$1</c:f>
              <c:strCache>
                <c:ptCount val="1"/>
                <c:pt idx="0">
                  <c:v>Bunkhouses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[1]COMVAL!$A$2:$B$13</c:f>
              <c:multiLvlStrCache>
                <c:ptCount val="12"/>
                <c:lvl>
                  <c:pt idx="0">
                    <c:v>Total Damage</c:v>
                  </c:pt>
                  <c:pt idx="1">
                    <c:v>Intervention</c:v>
                  </c:pt>
                  <c:pt idx="2">
                    <c:v>Total Damage</c:v>
                  </c:pt>
                  <c:pt idx="3">
                    <c:v>Intervention</c:v>
                  </c:pt>
                  <c:pt idx="4">
                    <c:v>Total Damage</c:v>
                  </c:pt>
                  <c:pt idx="5">
                    <c:v>Intervention</c:v>
                  </c:pt>
                  <c:pt idx="6">
                    <c:v>Total Damage</c:v>
                  </c:pt>
                  <c:pt idx="7">
                    <c:v>Intervention</c:v>
                  </c:pt>
                  <c:pt idx="8">
                    <c:v>Total Damage</c:v>
                  </c:pt>
                  <c:pt idx="9">
                    <c:v>Intervention</c:v>
                  </c:pt>
                  <c:pt idx="10">
                    <c:v>Total Damage</c:v>
                  </c:pt>
                  <c:pt idx="11">
                    <c:v>Intervention</c:v>
                  </c:pt>
                </c:lvl>
                <c:lvl>
                  <c:pt idx="0">
                    <c:v>Compostela</c:v>
                  </c:pt>
                  <c:pt idx="2">
                    <c:v>Laak</c:v>
                  </c:pt>
                  <c:pt idx="4">
                    <c:v>Monkayo</c:v>
                  </c:pt>
                  <c:pt idx="6">
                    <c:v>Montevista</c:v>
                  </c:pt>
                  <c:pt idx="8">
                    <c:v>New Bataan</c:v>
                  </c:pt>
                  <c:pt idx="10">
                    <c:v>Nabunturan</c:v>
                  </c:pt>
                </c:lvl>
              </c:multiLvlStrCache>
            </c:multiLvlStrRef>
          </c:cat>
          <c:val>
            <c:numRef>
              <c:f>[1]COMVAL!$E$2:$E$13</c:f>
              <c:numCache>
                <c:formatCode>General</c:formatCode>
                <c:ptCount val="12"/>
              </c:numCache>
            </c:numRef>
          </c:val>
        </c:ser>
        <c:ser>
          <c:idx val="3"/>
          <c:order val="3"/>
          <c:tx>
            <c:strRef>
              <c:f>[1]COMVAL!$F$1</c:f>
              <c:strCache>
                <c:ptCount val="1"/>
                <c:pt idx="0">
                  <c:v>Emergency Shelter Kit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[1]COMVAL!$A$2:$B$13</c:f>
              <c:multiLvlStrCache>
                <c:ptCount val="12"/>
                <c:lvl>
                  <c:pt idx="0">
                    <c:v>Total Damage</c:v>
                  </c:pt>
                  <c:pt idx="1">
                    <c:v>Intervention</c:v>
                  </c:pt>
                  <c:pt idx="2">
                    <c:v>Total Damage</c:v>
                  </c:pt>
                  <c:pt idx="3">
                    <c:v>Intervention</c:v>
                  </c:pt>
                  <c:pt idx="4">
                    <c:v>Total Damage</c:v>
                  </c:pt>
                  <c:pt idx="5">
                    <c:v>Intervention</c:v>
                  </c:pt>
                  <c:pt idx="6">
                    <c:v>Total Damage</c:v>
                  </c:pt>
                  <c:pt idx="7">
                    <c:v>Intervention</c:v>
                  </c:pt>
                  <c:pt idx="8">
                    <c:v>Total Damage</c:v>
                  </c:pt>
                  <c:pt idx="9">
                    <c:v>Intervention</c:v>
                  </c:pt>
                  <c:pt idx="10">
                    <c:v>Total Damage</c:v>
                  </c:pt>
                  <c:pt idx="11">
                    <c:v>Intervention</c:v>
                  </c:pt>
                </c:lvl>
                <c:lvl>
                  <c:pt idx="0">
                    <c:v>Compostela</c:v>
                  </c:pt>
                  <c:pt idx="2">
                    <c:v>Laak</c:v>
                  </c:pt>
                  <c:pt idx="4">
                    <c:v>Monkayo</c:v>
                  </c:pt>
                  <c:pt idx="6">
                    <c:v>Montevista</c:v>
                  </c:pt>
                  <c:pt idx="8">
                    <c:v>New Bataan</c:v>
                  </c:pt>
                  <c:pt idx="10">
                    <c:v>Nabunturan</c:v>
                  </c:pt>
                </c:lvl>
              </c:multiLvlStrCache>
            </c:multiLvlStrRef>
          </c:cat>
          <c:val>
            <c:numRef>
              <c:f>[1]COMVAL!$F$2:$F$13</c:f>
              <c:numCache>
                <c:formatCode>General</c:formatCode>
                <c:ptCount val="12"/>
                <c:pt idx="1">
                  <c:v>5216</c:v>
                </c:pt>
                <c:pt idx="3">
                  <c:v>853</c:v>
                </c:pt>
                <c:pt idx="5">
                  <c:v>1228</c:v>
                </c:pt>
                <c:pt idx="7">
                  <c:v>748</c:v>
                </c:pt>
                <c:pt idx="9">
                  <c:v>1868</c:v>
                </c:pt>
                <c:pt idx="11">
                  <c:v>545</c:v>
                </c:pt>
              </c:numCache>
            </c:numRef>
          </c:val>
        </c:ser>
        <c:ser>
          <c:idx val="4"/>
          <c:order val="4"/>
          <c:tx>
            <c:strRef>
              <c:f>[1]COMVAL!$G$1</c:f>
              <c:strCache>
                <c:ptCount val="1"/>
                <c:pt idx="0">
                  <c:v>Partially Damage Kit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[1]COMVAL!$A$2:$B$13</c:f>
              <c:multiLvlStrCache>
                <c:ptCount val="12"/>
                <c:lvl>
                  <c:pt idx="0">
                    <c:v>Total Damage</c:v>
                  </c:pt>
                  <c:pt idx="1">
                    <c:v>Intervention</c:v>
                  </c:pt>
                  <c:pt idx="2">
                    <c:v>Total Damage</c:v>
                  </c:pt>
                  <c:pt idx="3">
                    <c:v>Intervention</c:v>
                  </c:pt>
                  <c:pt idx="4">
                    <c:v>Total Damage</c:v>
                  </c:pt>
                  <c:pt idx="5">
                    <c:v>Intervention</c:v>
                  </c:pt>
                  <c:pt idx="6">
                    <c:v>Total Damage</c:v>
                  </c:pt>
                  <c:pt idx="7">
                    <c:v>Intervention</c:v>
                  </c:pt>
                  <c:pt idx="8">
                    <c:v>Total Damage</c:v>
                  </c:pt>
                  <c:pt idx="9">
                    <c:v>Intervention</c:v>
                  </c:pt>
                  <c:pt idx="10">
                    <c:v>Total Damage</c:v>
                  </c:pt>
                  <c:pt idx="11">
                    <c:v>Intervention</c:v>
                  </c:pt>
                </c:lvl>
                <c:lvl>
                  <c:pt idx="0">
                    <c:v>Compostela</c:v>
                  </c:pt>
                  <c:pt idx="2">
                    <c:v>Laak</c:v>
                  </c:pt>
                  <c:pt idx="4">
                    <c:v>Monkayo</c:v>
                  </c:pt>
                  <c:pt idx="6">
                    <c:v>Montevista</c:v>
                  </c:pt>
                  <c:pt idx="8">
                    <c:v>New Bataan</c:v>
                  </c:pt>
                  <c:pt idx="10">
                    <c:v>Nabunturan</c:v>
                  </c:pt>
                </c:lvl>
              </c:multiLvlStrCache>
            </c:multiLvlStrRef>
          </c:cat>
          <c:val>
            <c:numRef>
              <c:f>[1]COMVAL!$G$2:$G$13</c:f>
              <c:numCache>
                <c:formatCode>General</c:formatCode>
                <c:ptCount val="12"/>
                <c:pt idx="3">
                  <c:v>2115</c:v>
                </c:pt>
                <c:pt idx="5">
                  <c:v>3606</c:v>
                </c:pt>
                <c:pt idx="7">
                  <c:v>577</c:v>
                </c:pt>
                <c:pt idx="9">
                  <c:v>300</c:v>
                </c:pt>
                <c:pt idx="11">
                  <c:v>560</c:v>
                </c:pt>
              </c:numCache>
            </c:numRef>
          </c:val>
        </c:ser>
        <c:ser>
          <c:idx val="5"/>
          <c:order val="5"/>
          <c:tx>
            <c:strRef>
              <c:f>[1]COMVAL!$H$1</c:f>
              <c:strCache>
                <c:ptCount val="1"/>
                <c:pt idx="0">
                  <c:v>Significantly Damaged Repair Kit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[1]COMVAL!$A$2:$B$13</c:f>
              <c:multiLvlStrCache>
                <c:ptCount val="12"/>
                <c:lvl>
                  <c:pt idx="0">
                    <c:v>Total Damage</c:v>
                  </c:pt>
                  <c:pt idx="1">
                    <c:v>Intervention</c:v>
                  </c:pt>
                  <c:pt idx="2">
                    <c:v>Total Damage</c:v>
                  </c:pt>
                  <c:pt idx="3">
                    <c:v>Intervention</c:v>
                  </c:pt>
                  <c:pt idx="4">
                    <c:v>Total Damage</c:v>
                  </c:pt>
                  <c:pt idx="5">
                    <c:v>Intervention</c:v>
                  </c:pt>
                  <c:pt idx="6">
                    <c:v>Total Damage</c:v>
                  </c:pt>
                  <c:pt idx="7">
                    <c:v>Intervention</c:v>
                  </c:pt>
                  <c:pt idx="8">
                    <c:v>Total Damage</c:v>
                  </c:pt>
                  <c:pt idx="9">
                    <c:v>Intervention</c:v>
                  </c:pt>
                  <c:pt idx="10">
                    <c:v>Total Damage</c:v>
                  </c:pt>
                  <c:pt idx="11">
                    <c:v>Intervention</c:v>
                  </c:pt>
                </c:lvl>
                <c:lvl>
                  <c:pt idx="0">
                    <c:v>Compostela</c:v>
                  </c:pt>
                  <c:pt idx="2">
                    <c:v>Laak</c:v>
                  </c:pt>
                  <c:pt idx="4">
                    <c:v>Monkayo</c:v>
                  </c:pt>
                  <c:pt idx="6">
                    <c:v>Montevista</c:v>
                  </c:pt>
                  <c:pt idx="8">
                    <c:v>New Bataan</c:v>
                  </c:pt>
                  <c:pt idx="10">
                    <c:v>Nabunturan</c:v>
                  </c:pt>
                </c:lvl>
              </c:multiLvlStrCache>
            </c:multiLvlStrRef>
          </c:cat>
          <c:val>
            <c:numRef>
              <c:f>[1]COMVAL!$H$2:$H$13</c:f>
              <c:numCache>
                <c:formatCode>General</c:formatCode>
                <c:ptCount val="12"/>
              </c:numCache>
            </c:numRef>
          </c:val>
        </c:ser>
        <c:ser>
          <c:idx val="6"/>
          <c:order val="6"/>
          <c:tx>
            <c:strRef>
              <c:f>[1]COMVAL!$I$1</c:f>
              <c:strCache>
                <c:ptCount val="1"/>
                <c:pt idx="0">
                  <c:v>Tarps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5875" cap="sq">
              <a:solidFill>
                <a:schemeClr val="tx1"/>
              </a:solidFill>
              <a:prstDash val="solid"/>
              <a:round/>
            </a:ln>
          </c:spPr>
          <c:invertIfNegative val="0"/>
          <c:cat>
            <c:multiLvlStrRef>
              <c:f>[1]COMVAL!$A$2:$B$13</c:f>
              <c:multiLvlStrCache>
                <c:ptCount val="12"/>
                <c:lvl>
                  <c:pt idx="0">
                    <c:v>Total Damage</c:v>
                  </c:pt>
                  <c:pt idx="1">
                    <c:v>Intervention</c:v>
                  </c:pt>
                  <c:pt idx="2">
                    <c:v>Total Damage</c:v>
                  </c:pt>
                  <c:pt idx="3">
                    <c:v>Intervention</c:v>
                  </c:pt>
                  <c:pt idx="4">
                    <c:v>Total Damage</c:v>
                  </c:pt>
                  <c:pt idx="5">
                    <c:v>Intervention</c:v>
                  </c:pt>
                  <c:pt idx="6">
                    <c:v>Total Damage</c:v>
                  </c:pt>
                  <c:pt idx="7">
                    <c:v>Intervention</c:v>
                  </c:pt>
                  <c:pt idx="8">
                    <c:v>Total Damage</c:v>
                  </c:pt>
                  <c:pt idx="9">
                    <c:v>Intervention</c:v>
                  </c:pt>
                  <c:pt idx="10">
                    <c:v>Total Damage</c:v>
                  </c:pt>
                  <c:pt idx="11">
                    <c:v>Intervention</c:v>
                  </c:pt>
                </c:lvl>
                <c:lvl>
                  <c:pt idx="0">
                    <c:v>Compostela</c:v>
                  </c:pt>
                  <c:pt idx="2">
                    <c:v>Laak</c:v>
                  </c:pt>
                  <c:pt idx="4">
                    <c:v>Monkayo</c:v>
                  </c:pt>
                  <c:pt idx="6">
                    <c:v>Montevista</c:v>
                  </c:pt>
                  <c:pt idx="8">
                    <c:v>New Bataan</c:v>
                  </c:pt>
                  <c:pt idx="10">
                    <c:v>Nabunturan</c:v>
                  </c:pt>
                </c:lvl>
              </c:multiLvlStrCache>
            </c:multiLvlStrRef>
          </c:cat>
          <c:val>
            <c:numRef>
              <c:f>[1]COMVAL!$I$2:$I$13</c:f>
              <c:numCache>
                <c:formatCode>General</c:formatCode>
                <c:ptCount val="12"/>
                <c:pt idx="1">
                  <c:v>1480</c:v>
                </c:pt>
                <c:pt idx="5">
                  <c:v>1054</c:v>
                </c:pt>
                <c:pt idx="7">
                  <c:v>846</c:v>
                </c:pt>
                <c:pt idx="9">
                  <c:v>1216</c:v>
                </c:pt>
                <c:pt idx="11">
                  <c:v>1100</c:v>
                </c:pt>
              </c:numCache>
            </c:numRef>
          </c:val>
        </c:ser>
        <c:ser>
          <c:idx val="7"/>
          <c:order val="7"/>
          <c:tx>
            <c:strRef>
              <c:f>[1]COMVAL!$J$1</c:f>
              <c:strCache>
                <c:ptCount val="1"/>
                <c:pt idx="0">
                  <c:v>Tents</c:v>
                </c:pt>
              </c:strCache>
            </c:strRef>
          </c:tx>
          <c:spPr>
            <a:ln w="12700">
              <a:solidFill>
                <a:schemeClr val="accent2">
                  <a:lumMod val="75000"/>
                </a:schemeClr>
              </a:solidFill>
            </a:ln>
          </c:spPr>
          <c:invertIfNegative val="0"/>
          <c:cat>
            <c:multiLvlStrRef>
              <c:f>[1]COMVAL!$A$2:$B$13</c:f>
              <c:multiLvlStrCache>
                <c:ptCount val="12"/>
                <c:lvl>
                  <c:pt idx="0">
                    <c:v>Total Damage</c:v>
                  </c:pt>
                  <c:pt idx="1">
                    <c:v>Intervention</c:v>
                  </c:pt>
                  <c:pt idx="2">
                    <c:v>Total Damage</c:v>
                  </c:pt>
                  <c:pt idx="3">
                    <c:v>Intervention</c:v>
                  </c:pt>
                  <c:pt idx="4">
                    <c:v>Total Damage</c:v>
                  </c:pt>
                  <c:pt idx="5">
                    <c:v>Intervention</c:v>
                  </c:pt>
                  <c:pt idx="6">
                    <c:v>Total Damage</c:v>
                  </c:pt>
                  <c:pt idx="7">
                    <c:v>Intervention</c:v>
                  </c:pt>
                  <c:pt idx="8">
                    <c:v>Total Damage</c:v>
                  </c:pt>
                  <c:pt idx="9">
                    <c:v>Intervention</c:v>
                  </c:pt>
                  <c:pt idx="10">
                    <c:v>Total Damage</c:v>
                  </c:pt>
                  <c:pt idx="11">
                    <c:v>Intervention</c:v>
                  </c:pt>
                </c:lvl>
                <c:lvl>
                  <c:pt idx="0">
                    <c:v>Compostela</c:v>
                  </c:pt>
                  <c:pt idx="2">
                    <c:v>Laak</c:v>
                  </c:pt>
                  <c:pt idx="4">
                    <c:v>Monkayo</c:v>
                  </c:pt>
                  <c:pt idx="6">
                    <c:v>Montevista</c:v>
                  </c:pt>
                  <c:pt idx="8">
                    <c:v>New Bataan</c:v>
                  </c:pt>
                  <c:pt idx="10">
                    <c:v>Nabunturan</c:v>
                  </c:pt>
                </c:lvl>
              </c:multiLvlStrCache>
            </c:multiLvlStrRef>
          </c:cat>
          <c:val>
            <c:numRef>
              <c:f>[1]COMVAL!$J$2:$J$13</c:f>
              <c:numCache>
                <c:formatCode>General</c:formatCode>
                <c:ptCount val="12"/>
                <c:pt idx="1">
                  <c:v>56</c:v>
                </c:pt>
                <c:pt idx="3">
                  <c:v>32</c:v>
                </c:pt>
                <c:pt idx="5">
                  <c:v>53</c:v>
                </c:pt>
                <c:pt idx="7">
                  <c:v>3</c:v>
                </c:pt>
                <c:pt idx="9">
                  <c:v>287</c:v>
                </c:pt>
              </c:numCache>
            </c:numRef>
          </c:val>
        </c:ser>
        <c:ser>
          <c:idx val="8"/>
          <c:order val="8"/>
          <c:tx>
            <c:strRef>
              <c:f>[1]COMVAL!$K$1</c:f>
              <c:strCache>
                <c:ptCount val="1"/>
                <c:pt idx="0">
                  <c:v>Total Damage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multiLvlStrRef>
              <c:f>[1]COMVAL!$A$2:$B$13</c:f>
              <c:multiLvlStrCache>
                <c:ptCount val="12"/>
                <c:lvl>
                  <c:pt idx="0">
                    <c:v>Total Damage</c:v>
                  </c:pt>
                  <c:pt idx="1">
                    <c:v>Intervention</c:v>
                  </c:pt>
                  <c:pt idx="2">
                    <c:v>Total Damage</c:v>
                  </c:pt>
                  <c:pt idx="3">
                    <c:v>Intervention</c:v>
                  </c:pt>
                  <c:pt idx="4">
                    <c:v>Total Damage</c:v>
                  </c:pt>
                  <c:pt idx="5">
                    <c:v>Intervention</c:v>
                  </c:pt>
                  <c:pt idx="6">
                    <c:v>Total Damage</c:v>
                  </c:pt>
                  <c:pt idx="7">
                    <c:v>Intervention</c:v>
                  </c:pt>
                  <c:pt idx="8">
                    <c:v>Total Damage</c:v>
                  </c:pt>
                  <c:pt idx="9">
                    <c:v>Intervention</c:v>
                  </c:pt>
                  <c:pt idx="10">
                    <c:v>Total Damage</c:v>
                  </c:pt>
                  <c:pt idx="11">
                    <c:v>Intervention</c:v>
                  </c:pt>
                </c:lvl>
                <c:lvl>
                  <c:pt idx="0">
                    <c:v>Compostela</c:v>
                  </c:pt>
                  <c:pt idx="2">
                    <c:v>Laak</c:v>
                  </c:pt>
                  <c:pt idx="4">
                    <c:v>Monkayo</c:v>
                  </c:pt>
                  <c:pt idx="6">
                    <c:v>Montevista</c:v>
                  </c:pt>
                  <c:pt idx="8">
                    <c:v>New Bataan</c:v>
                  </c:pt>
                  <c:pt idx="10">
                    <c:v>Nabunturan</c:v>
                  </c:pt>
                </c:lvl>
              </c:multiLvlStrCache>
            </c:multiLvlStrRef>
          </c:cat>
          <c:val>
            <c:numRef>
              <c:f>[1]COMVAL!$K$2:$K$13</c:f>
              <c:numCache>
                <c:formatCode>General</c:formatCode>
                <c:ptCount val="12"/>
                <c:pt idx="0">
                  <c:v>18541</c:v>
                </c:pt>
                <c:pt idx="2">
                  <c:v>13606</c:v>
                </c:pt>
                <c:pt idx="4">
                  <c:v>20974</c:v>
                </c:pt>
                <c:pt idx="6">
                  <c:v>9567</c:v>
                </c:pt>
                <c:pt idx="8">
                  <c:v>14899</c:v>
                </c:pt>
                <c:pt idx="10">
                  <c:v>9394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553856"/>
        <c:axId val="56555392"/>
      </c:barChart>
      <c:catAx>
        <c:axId val="5655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6555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555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655385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63697114652471"/>
          <c:y val="0.11498254823410231"/>
          <c:w val="0.12146497899366671"/>
          <c:h val="0.5066537735414651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sheltercluster.org/Asia/Philippines/TyphoonPablo2012/Pages/default.aspx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1.png"/><Relationship Id="rId1" Type="http://schemas.openxmlformats.org/officeDocument/2006/relationships/hyperlink" Target="https://www.sheltercluster.org/Asia/Philippines/TyphoonPablo2012/Pages/default.aspx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sheltercluster.org/Asia/Philippines/TyphoonPablo2012/Pages/default.aspx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sheltercluster.org/Asia/Philippines/TyphoonPablo2012/Pages/default.aspx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https://www.sheltercluster.org/Asia/Philippines/TyphoonPablo2012/Pages/default.aspx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https://www.sheltercluster.org/Asia/Philippines/TyphoonPablo2012/Pages/default.aspx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https://www.sheltercluster.org/Asia/Philippines/TyphoonPablo2012/Pages/default.aspx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https://www.sheltercluster.org/Asia/Philippines/TyphoonPablo2012/Pages/default.aspx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5</xdr:col>
      <xdr:colOff>643855</xdr:colOff>
      <xdr:row>3</xdr:row>
      <xdr:rowOff>77774</xdr:rowOff>
    </xdr:to>
    <xdr:pic>
      <xdr:nvPicPr>
        <xdr:cNvPr id="5" name="Picture 4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75" y="76200"/>
          <a:ext cx="3987130" cy="5730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66675</xdr:rowOff>
    </xdr:from>
    <xdr:to>
      <xdr:col>7</xdr:col>
      <xdr:colOff>443830</xdr:colOff>
      <xdr:row>3</xdr:row>
      <xdr:rowOff>20624</xdr:rowOff>
    </xdr:to>
    <xdr:pic>
      <xdr:nvPicPr>
        <xdr:cNvPr id="5" name="Picture 4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3900" y="66675"/>
          <a:ext cx="3987130" cy="573074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</xdr:row>
      <xdr:rowOff>0</xdr:rowOff>
    </xdr:from>
    <xdr:to>
      <xdr:col>19</xdr:col>
      <xdr:colOff>190500</xdr:colOff>
      <xdr:row>32</xdr:row>
      <xdr:rowOff>95250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57150</xdr:rowOff>
    </xdr:from>
    <xdr:to>
      <xdr:col>3</xdr:col>
      <xdr:colOff>224755</xdr:colOff>
      <xdr:row>2</xdr:row>
      <xdr:rowOff>249224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57150"/>
          <a:ext cx="3987130" cy="5730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114300</xdr:rowOff>
    </xdr:from>
    <xdr:to>
      <xdr:col>2</xdr:col>
      <xdr:colOff>929605</xdr:colOff>
      <xdr:row>3</xdr:row>
      <xdr:rowOff>115874</xdr:rowOff>
    </xdr:to>
    <xdr:pic>
      <xdr:nvPicPr>
        <xdr:cNvPr id="5" name="Picture 4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" y="114300"/>
          <a:ext cx="3987130" cy="57307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133350</xdr:rowOff>
    </xdr:from>
    <xdr:to>
      <xdr:col>3</xdr:col>
      <xdr:colOff>234280</xdr:colOff>
      <xdr:row>3</xdr:row>
      <xdr:rowOff>134924</xdr:rowOff>
    </xdr:to>
    <xdr:pic>
      <xdr:nvPicPr>
        <xdr:cNvPr id="5" name="Picture 4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" y="133350"/>
          <a:ext cx="3987130" cy="57307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104775</xdr:rowOff>
    </xdr:from>
    <xdr:to>
      <xdr:col>3</xdr:col>
      <xdr:colOff>243805</xdr:colOff>
      <xdr:row>3</xdr:row>
      <xdr:rowOff>30149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75" y="104775"/>
          <a:ext cx="3987130" cy="57307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95250</xdr:rowOff>
    </xdr:from>
    <xdr:to>
      <xdr:col>2</xdr:col>
      <xdr:colOff>967705</xdr:colOff>
      <xdr:row>3</xdr:row>
      <xdr:rowOff>20624</xdr:rowOff>
    </xdr:to>
    <xdr:pic>
      <xdr:nvPicPr>
        <xdr:cNvPr id="5" name="Picture 4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" y="95250"/>
          <a:ext cx="3987130" cy="57307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3</xdr:col>
      <xdr:colOff>253330</xdr:colOff>
      <xdr:row>2</xdr:row>
      <xdr:rowOff>258749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" y="66675"/>
          <a:ext cx="3987130" cy="5730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opha%20Phillipines\GAPS\ShelterCluster%20meeting\Graph%20Al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vao Oriental"/>
      <sheetName val="COMVAL"/>
      <sheetName val="Surigao Del Sur"/>
      <sheetName val="Agusan Del Sur"/>
    </sheetNames>
    <sheetDataSet>
      <sheetData sheetId="0"/>
      <sheetData sheetId="1">
        <row r="1">
          <cell r="C1" t="str">
            <v>4 CGI/PLGU,LGU</v>
          </cell>
          <cell r="D1" t="str">
            <v>5 CGI /LGU</v>
          </cell>
          <cell r="E1" t="str">
            <v>Bunkhouses</v>
          </cell>
          <cell r="F1" t="str">
            <v>Emergency Shelter Kit</v>
          </cell>
          <cell r="G1" t="str">
            <v>Partially Damage Kit</v>
          </cell>
          <cell r="H1" t="str">
            <v>Significantly Damaged Repair Kit</v>
          </cell>
          <cell r="I1" t="str">
            <v>Tarps</v>
          </cell>
          <cell r="J1" t="str">
            <v>Tents</v>
          </cell>
          <cell r="K1" t="str">
            <v>Total Damage</v>
          </cell>
        </row>
        <row r="2">
          <cell r="A2" t="str">
            <v>Compostela</v>
          </cell>
          <cell r="B2" t="str">
            <v>Total Damage</v>
          </cell>
          <cell r="K2">
            <v>18541</v>
          </cell>
        </row>
        <row r="3">
          <cell r="B3" t="str">
            <v>Intervention</v>
          </cell>
          <cell r="F3">
            <v>5216</v>
          </cell>
          <cell r="I3">
            <v>1480</v>
          </cell>
          <cell r="J3">
            <v>56</v>
          </cell>
        </row>
        <row r="4">
          <cell r="A4" t="str">
            <v>Laak</v>
          </cell>
          <cell r="B4" t="str">
            <v>Total Damage</v>
          </cell>
          <cell r="K4">
            <v>13606</v>
          </cell>
        </row>
        <row r="5">
          <cell r="B5" t="str">
            <v>Intervention</v>
          </cell>
          <cell r="F5">
            <v>853</v>
          </cell>
          <cell r="G5">
            <v>2115</v>
          </cell>
          <cell r="J5">
            <v>32</v>
          </cell>
        </row>
        <row r="6">
          <cell r="A6" t="str">
            <v>Monkayo</v>
          </cell>
          <cell r="B6" t="str">
            <v>Total Damage</v>
          </cell>
          <cell r="K6">
            <v>20974</v>
          </cell>
        </row>
        <row r="7">
          <cell r="B7" t="str">
            <v>Intervention</v>
          </cell>
          <cell r="D7">
            <v>1479</v>
          </cell>
          <cell r="F7">
            <v>1228</v>
          </cell>
          <cell r="G7">
            <v>3606</v>
          </cell>
          <cell r="I7">
            <v>1054</v>
          </cell>
          <cell r="J7">
            <v>53</v>
          </cell>
        </row>
        <row r="8">
          <cell r="A8" t="str">
            <v>Montevista</v>
          </cell>
          <cell r="B8" t="str">
            <v>Total Damage</v>
          </cell>
          <cell r="K8">
            <v>9567</v>
          </cell>
        </row>
        <row r="9">
          <cell r="B9" t="str">
            <v>Intervention</v>
          </cell>
          <cell r="F9">
            <v>748</v>
          </cell>
          <cell r="G9">
            <v>577</v>
          </cell>
          <cell r="I9">
            <v>846</v>
          </cell>
          <cell r="J9">
            <v>3</v>
          </cell>
        </row>
        <row r="10">
          <cell r="A10" t="str">
            <v>New Bataan</v>
          </cell>
          <cell r="B10" t="str">
            <v>Total Damage</v>
          </cell>
          <cell r="K10">
            <v>14899</v>
          </cell>
        </row>
        <row r="11">
          <cell r="B11" t="str">
            <v>Intervention</v>
          </cell>
          <cell r="F11">
            <v>1868</v>
          </cell>
          <cell r="G11">
            <v>300</v>
          </cell>
          <cell r="I11">
            <v>1216</v>
          </cell>
          <cell r="J11">
            <v>287</v>
          </cell>
        </row>
        <row r="12">
          <cell r="A12" t="str">
            <v>Nabunturan</v>
          </cell>
          <cell r="B12" t="str">
            <v>Total Damage</v>
          </cell>
          <cell r="K12">
            <v>9394</v>
          </cell>
        </row>
        <row r="13">
          <cell r="B13" t="str">
            <v>Intervention</v>
          </cell>
          <cell r="C13">
            <v>2342</v>
          </cell>
          <cell r="F13">
            <v>545</v>
          </cell>
          <cell r="G13">
            <v>560</v>
          </cell>
          <cell r="I13">
            <v>1100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heltercluster.org/Asia/Philippines/TyphoonPablo2012/Pages/default.aspx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heltercluster.org/Asia/Philippines/TyphoonPablo2012/Pages/default.aspx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sheltercluster.org/Asia/Philippines/TyphoonPablo2012/Pages/default.aspx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sheltercluster.org/Asia/Philippines/TyphoonPablo2012/Pages/default.aspx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sheltercluster.org/Asia/Philippines/TyphoonPablo2012/Pages/default.aspx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www.sheltercluster.org/Asia/Philippines/TyphoonPablo2012/Pages/default.aspx" TargetMode="External"/><Relationship Id="rId1" Type="http://schemas.openxmlformats.org/officeDocument/2006/relationships/hyperlink" Target="https://www.sheltercluster.org/Asia/Philippines/TyphoonPablo2012/Pages/default.aspx" TargetMode="External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sheltercluster.org/Asia/Philippines/TyphoonPablo2012/Pages/default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N50"/>
  <sheetViews>
    <sheetView workbookViewId="0">
      <pane ySplit="7" topLeftCell="A32" activePane="bottomLeft" state="frozen"/>
      <selection pane="bottomLeft" activeCell="A45" sqref="A45"/>
    </sheetView>
  </sheetViews>
  <sheetFormatPr defaultRowHeight="15" x14ac:dyDescent="0.25"/>
  <cols>
    <col min="1" max="1" width="25.7109375" customWidth="1"/>
    <col min="2" max="2" width="12.7109375" customWidth="1"/>
    <col min="3" max="3" width="0" hidden="1" customWidth="1"/>
    <col min="4" max="4" width="12.7109375" customWidth="1"/>
    <col min="5" max="5" width="9.140625" hidden="1" customWidth="1"/>
    <col min="6" max="6" width="20.7109375" customWidth="1"/>
    <col min="7" max="7" width="12.7109375" customWidth="1"/>
    <col min="8" max="12" width="15.7109375" customWidth="1"/>
    <col min="13" max="14" width="19.7109375" bestFit="1" customWidth="1"/>
  </cols>
  <sheetData>
    <row r="4" spans="1:14" ht="15.75" thickBot="1" x14ac:dyDescent="0.3"/>
    <row r="5" spans="1:14" x14ac:dyDescent="0.25">
      <c r="A5" s="146" t="s">
        <v>140</v>
      </c>
      <c r="B5" s="67" t="s">
        <v>141</v>
      </c>
      <c r="C5" s="67"/>
      <c r="D5" s="68"/>
      <c r="E5" s="67"/>
      <c r="F5" s="69" t="s">
        <v>142</v>
      </c>
      <c r="G5" s="137" t="s">
        <v>219</v>
      </c>
      <c r="H5" s="70"/>
      <c r="I5" s="70"/>
      <c r="J5" s="70"/>
      <c r="K5" s="70"/>
      <c r="L5" s="70"/>
      <c r="M5" s="70"/>
    </row>
    <row r="6" spans="1:14" ht="15.75" thickBot="1" x14ac:dyDescent="0.3">
      <c r="A6" s="147"/>
      <c r="B6" s="71"/>
      <c r="C6" s="71"/>
      <c r="D6" s="72"/>
      <c r="E6" s="71"/>
      <c r="F6" s="73" t="s">
        <v>143</v>
      </c>
      <c r="G6" s="149" t="s">
        <v>144</v>
      </c>
      <c r="H6" s="150"/>
      <c r="I6" s="150"/>
      <c r="J6" s="151" t="s">
        <v>9</v>
      </c>
      <c r="K6" s="152"/>
      <c r="L6" s="152"/>
      <c r="M6" s="74" t="s">
        <v>145</v>
      </c>
      <c r="N6" s="74" t="s">
        <v>145</v>
      </c>
    </row>
    <row r="7" spans="1:14" ht="15.75" thickBot="1" x14ac:dyDescent="0.3">
      <c r="A7" s="148"/>
      <c r="B7" s="75" t="s">
        <v>146</v>
      </c>
      <c r="C7" s="75"/>
      <c r="D7" s="75" t="s">
        <v>147</v>
      </c>
      <c r="E7" s="75"/>
      <c r="F7" s="76" t="s">
        <v>148</v>
      </c>
      <c r="G7" s="77" t="s">
        <v>2</v>
      </c>
      <c r="H7" s="77" t="s">
        <v>0</v>
      </c>
      <c r="I7" s="77" t="s">
        <v>1</v>
      </c>
      <c r="J7" s="78" t="s">
        <v>2</v>
      </c>
      <c r="K7" s="79" t="s">
        <v>0</v>
      </c>
      <c r="L7" s="79" t="s">
        <v>1</v>
      </c>
      <c r="M7" s="80" t="s">
        <v>149</v>
      </c>
      <c r="N7" s="80" t="s">
        <v>190</v>
      </c>
    </row>
    <row r="8" spans="1:14" ht="44.25" customHeight="1" x14ac:dyDescent="0.25">
      <c r="A8" s="81" t="s">
        <v>150</v>
      </c>
      <c r="B8" s="82">
        <f>SUM(B9:B15)</f>
        <v>20673</v>
      </c>
      <c r="C8" s="82" t="s">
        <v>151</v>
      </c>
      <c r="D8" s="82">
        <f>SUM(D9:D15)</f>
        <v>15876</v>
      </c>
      <c r="E8" s="82" t="s">
        <v>152</v>
      </c>
      <c r="F8" s="82">
        <f>SUM(F9:F15)</f>
        <v>36549</v>
      </c>
      <c r="G8" s="83">
        <f>SUM(G9:G15)</f>
        <v>36965</v>
      </c>
      <c r="H8" s="83">
        <f t="shared" ref="H8:L8" si="0">SUM(H9:H15)</f>
        <v>1348</v>
      </c>
      <c r="I8" s="83">
        <f t="shared" si="0"/>
        <v>4073</v>
      </c>
      <c r="J8" s="83">
        <f t="shared" si="0"/>
        <v>203</v>
      </c>
      <c r="K8" s="83">
        <f t="shared" si="0"/>
        <v>10</v>
      </c>
      <c r="L8" s="83">
        <f t="shared" si="0"/>
        <v>358</v>
      </c>
      <c r="M8" s="84" t="s">
        <v>221</v>
      </c>
      <c r="N8" s="121">
        <f>SUM(J8:L8)/F8</f>
        <v>1.5622862458617199E-2</v>
      </c>
    </row>
    <row r="9" spans="1:14" x14ac:dyDescent="0.25">
      <c r="A9" s="85" t="s">
        <v>153</v>
      </c>
      <c r="B9" s="86">
        <v>6900</v>
      </c>
      <c r="C9" s="86"/>
      <c r="D9" s="87">
        <v>1738</v>
      </c>
      <c r="E9" s="87"/>
      <c r="F9" s="87">
        <f t="shared" ref="F9:F15" si="1">+B9+D9</f>
        <v>8638</v>
      </c>
      <c r="G9" s="88">
        <v>20953</v>
      </c>
      <c r="H9" s="88"/>
      <c r="I9" s="88">
        <v>2678</v>
      </c>
      <c r="J9" s="89">
        <v>3</v>
      </c>
      <c r="K9" s="89"/>
      <c r="L9" s="89">
        <v>97</v>
      </c>
      <c r="M9" s="89"/>
      <c r="N9" s="117"/>
    </row>
    <row r="10" spans="1:14" x14ac:dyDescent="0.25">
      <c r="A10" s="85" t="s">
        <v>154</v>
      </c>
      <c r="B10" s="86">
        <v>2556</v>
      </c>
      <c r="C10" s="86"/>
      <c r="D10" s="87">
        <v>1056</v>
      </c>
      <c r="E10" s="87"/>
      <c r="F10" s="87">
        <f t="shared" si="1"/>
        <v>3612</v>
      </c>
      <c r="G10" s="90">
        <v>3725</v>
      </c>
      <c r="H10" s="90">
        <v>780</v>
      </c>
      <c r="I10" s="90">
        <v>746</v>
      </c>
      <c r="J10" s="91"/>
      <c r="K10" s="91">
        <v>10</v>
      </c>
      <c r="L10" s="91">
        <v>30</v>
      </c>
      <c r="M10" s="91"/>
      <c r="N10" s="117"/>
    </row>
    <row r="11" spans="1:14" x14ac:dyDescent="0.25">
      <c r="A11" s="85" t="s">
        <v>155</v>
      </c>
      <c r="B11" s="87">
        <v>1723</v>
      </c>
      <c r="C11" s="87"/>
      <c r="D11" s="87">
        <v>6347</v>
      </c>
      <c r="E11" s="87"/>
      <c r="F11" s="87">
        <f t="shared" si="1"/>
        <v>8070</v>
      </c>
      <c r="G11" s="90"/>
      <c r="H11" s="90"/>
      <c r="I11" s="90"/>
      <c r="J11" s="91"/>
      <c r="K11" s="91"/>
      <c r="L11" s="91"/>
      <c r="M11" s="91"/>
      <c r="N11" s="117"/>
    </row>
    <row r="12" spans="1:14" x14ac:dyDescent="0.25">
      <c r="A12" s="85" t="s">
        <v>156</v>
      </c>
      <c r="B12" s="86">
        <v>8786</v>
      </c>
      <c r="C12" s="86"/>
      <c r="D12" s="87">
        <v>567</v>
      </c>
      <c r="E12" s="87"/>
      <c r="F12" s="92">
        <f t="shared" si="1"/>
        <v>9353</v>
      </c>
      <c r="G12" s="90">
        <v>12287</v>
      </c>
      <c r="H12" s="90">
        <v>568</v>
      </c>
      <c r="I12" s="90">
        <v>649</v>
      </c>
      <c r="J12" s="93">
        <v>200</v>
      </c>
      <c r="K12" s="91"/>
      <c r="L12" s="93">
        <v>231</v>
      </c>
      <c r="M12" s="91"/>
      <c r="N12" s="117"/>
    </row>
    <row r="13" spans="1:14" x14ac:dyDescent="0.25">
      <c r="A13" s="85" t="s">
        <v>157</v>
      </c>
      <c r="B13" s="87">
        <v>226</v>
      </c>
      <c r="C13" s="87"/>
      <c r="D13" s="87">
        <v>3714</v>
      </c>
      <c r="E13" s="87"/>
      <c r="F13" s="87">
        <f t="shared" si="1"/>
        <v>3940</v>
      </c>
      <c r="G13" s="90"/>
      <c r="H13" s="90"/>
      <c r="I13" s="90"/>
      <c r="J13" s="91"/>
      <c r="K13" s="91"/>
      <c r="L13" s="91"/>
      <c r="M13" s="91"/>
      <c r="N13" s="117"/>
    </row>
    <row r="14" spans="1:14" x14ac:dyDescent="0.25">
      <c r="A14" s="85" t="s">
        <v>158</v>
      </c>
      <c r="B14" s="87">
        <v>232</v>
      </c>
      <c r="C14" s="87"/>
      <c r="D14" s="87">
        <v>1354</v>
      </c>
      <c r="E14" s="87"/>
      <c r="F14" s="92">
        <f t="shared" si="1"/>
        <v>1586</v>
      </c>
      <c r="G14" s="90"/>
      <c r="H14" s="90"/>
      <c r="I14" s="90"/>
      <c r="J14" s="91"/>
      <c r="K14" s="91"/>
      <c r="L14" s="91"/>
      <c r="M14" s="91"/>
      <c r="N14" s="117"/>
    </row>
    <row r="15" spans="1:14" x14ac:dyDescent="0.25">
      <c r="A15" s="94" t="s">
        <v>159</v>
      </c>
      <c r="B15" s="95">
        <v>250</v>
      </c>
      <c r="C15" s="95"/>
      <c r="D15" s="95">
        <v>1100</v>
      </c>
      <c r="E15" s="95"/>
      <c r="F15" s="95">
        <f t="shared" si="1"/>
        <v>1350</v>
      </c>
      <c r="G15" s="96"/>
      <c r="H15" s="96"/>
      <c r="I15" s="96"/>
      <c r="J15" s="97"/>
      <c r="K15" s="97"/>
      <c r="L15" s="97"/>
      <c r="M15" s="97"/>
      <c r="N15" s="117"/>
    </row>
    <row r="16" spans="1:14" x14ac:dyDescent="0.25">
      <c r="A16" s="81" t="s">
        <v>160</v>
      </c>
      <c r="B16" s="82">
        <f>SUM(B17:B18)</f>
        <v>101</v>
      </c>
      <c r="C16" s="82"/>
      <c r="D16" s="82">
        <f>SUM(D17:D18)</f>
        <v>288</v>
      </c>
      <c r="E16" s="82"/>
      <c r="F16" s="82">
        <f>SUM(F17:F18)</f>
        <v>389</v>
      </c>
      <c r="G16" s="98"/>
      <c r="H16" s="98"/>
      <c r="I16" s="98"/>
      <c r="J16" s="98"/>
      <c r="K16" s="98"/>
      <c r="L16" s="98"/>
      <c r="M16" s="99"/>
      <c r="N16" s="118"/>
    </row>
    <row r="17" spans="1:14" x14ac:dyDescent="0.25">
      <c r="A17" s="85" t="s">
        <v>161</v>
      </c>
      <c r="B17" s="87">
        <v>78</v>
      </c>
      <c r="C17" s="87"/>
      <c r="D17" s="87">
        <v>182</v>
      </c>
      <c r="E17" s="87"/>
      <c r="F17" s="87">
        <f>+B17+D17</f>
        <v>260</v>
      </c>
      <c r="G17" s="88"/>
      <c r="H17" s="88"/>
      <c r="I17" s="88"/>
      <c r="J17" s="89"/>
      <c r="K17" s="89"/>
      <c r="L17" s="89"/>
      <c r="M17" s="89"/>
      <c r="N17" s="117"/>
    </row>
    <row r="18" spans="1:14" x14ac:dyDescent="0.25">
      <c r="A18" s="85" t="s">
        <v>162</v>
      </c>
      <c r="B18" s="95">
        <v>23</v>
      </c>
      <c r="C18" s="95"/>
      <c r="D18" s="95">
        <v>106</v>
      </c>
      <c r="E18" s="95"/>
      <c r="F18" s="95">
        <f>+B18+D18</f>
        <v>129</v>
      </c>
      <c r="G18" s="90"/>
      <c r="H18" s="90"/>
      <c r="I18" s="90"/>
      <c r="J18" s="91"/>
      <c r="K18" s="91"/>
      <c r="L18" s="91"/>
      <c r="M18" s="91"/>
      <c r="N18" s="117"/>
    </row>
    <row r="19" spans="1:14" x14ac:dyDescent="0.25">
      <c r="A19" s="81" t="s">
        <v>163</v>
      </c>
      <c r="B19" s="82">
        <f>SUM(B20:B28)</f>
        <v>1758</v>
      </c>
      <c r="C19" s="82"/>
      <c r="D19" s="82">
        <f>SUM(D20:D28)</f>
        <v>20066</v>
      </c>
      <c r="E19" s="82"/>
      <c r="F19" s="82">
        <f>SUM(F20:F28)</f>
        <v>21824</v>
      </c>
      <c r="G19" s="100"/>
      <c r="H19" s="100"/>
      <c r="I19" s="100"/>
      <c r="J19" s="100"/>
      <c r="K19" s="100"/>
      <c r="L19" s="100"/>
      <c r="M19" s="101"/>
      <c r="N19" s="118"/>
    </row>
    <row r="20" spans="1:14" x14ac:dyDescent="0.25">
      <c r="A20" s="102" t="s">
        <v>164</v>
      </c>
      <c r="B20" s="103">
        <v>450</v>
      </c>
      <c r="C20" s="103"/>
      <c r="D20" s="103">
        <v>982</v>
      </c>
      <c r="E20" s="103"/>
      <c r="F20" s="103">
        <f t="shared" ref="F20:F28" si="2">+B20+D20</f>
        <v>1432</v>
      </c>
      <c r="G20" s="90"/>
      <c r="H20" s="90"/>
      <c r="I20" s="90"/>
      <c r="J20" s="91"/>
      <c r="K20" s="91"/>
      <c r="L20" s="91"/>
      <c r="M20" s="91"/>
      <c r="N20" s="117"/>
    </row>
    <row r="21" spans="1:14" x14ac:dyDescent="0.25">
      <c r="A21" s="102" t="s">
        <v>165</v>
      </c>
      <c r="B21" s="103">
        <v>27</v>
      </c>
      <c r="C21" s="103"/>
      <c r="D21" s="103">
        <v>64</v>
      </c>
      <c r="E21" s="103"/>
      <c r="F21" s="103">
        <f t="shared" si="2"/>
        <v>91</v>
      </c>
      <c r="G21" s="90"/>
      <c r="H21" s="90"/>
      <c r="I21" s="90"/>
      <c r="J21" s="91"/>
      <c r="K21" s="91"/>
      <c r="L21" s="91"/>
      <c r="M21" s="91"/>
      <c r="N21" s="117"/>
    </row>
    <row r="22" spans="1:14" x14ac:dyDescent="0.25">
      <c r="A22" s="85" t="s">
        <v>166</v>
      </c>
      <c r="B22" s="87">
        <v>17</v>
      </c>
      <c r="C22" s="87"/>
      <c r="D22" s="87">
        <v>41</v>
      </c>
      <c r="E22" s="103"/>
      <c r="F22" s="103">
        <f t="shared" si="2"/>
        <v>58</v>
      </c>
      <c r="G22" s="90"/>
      <c r="H22" s="90"/>
      <c r="I22" s="90"/>
      <c r="J22" s="91"/>
      <c r="K22" s="91"/>
      <c r="L22" s="91"/>
      <c r="M22" s="91"/>
      <c r="N22" s="117"/>
    </row>
    <row r="23" spans="1:14" x14ac:dyDescent="0.25">
      <c r="A23" s="85" t="s">
        <v>167</v>
      </c>
      <c r="B23" s="87">
        <v>469</v>
      </c>
      <c r="C23" s="87"/>
      <c r="D23" s="87">
        <v>12307</v>
      </c>
      <c r="E23" s="103"/>
      <c r="F23" s="103">
        <f t="shared" si="2"/>
        <v>12776</v>
      </c>
      <c r="G23" s="90"/>
      <c r="H23" s="90"/>
      <c r="I23" s="90"/>
      <c r="J23" s="91"/>
      <c r="K23" s="91"/>
      <c r="L23" s="91"/>
      <c r="M23" s="91"/>
      <c r="N23" s="117"/>
    </row>
    <row r="24" spans="1:14" x14ac:dyDescent="0.25">
      <c r="A24" s="102" t="s">
        <v>168</v>
      </c>
      <c r="B24" s="103">
        <v>473</v>
      </c>
      <c r="C24" s="103"/>
      <c r="D24" s="103">
        <v>3780</v>
      </c>
      <c r="E24" s="103"/>
      <c r="F24" s="103">
        <f t="shared" si="2"/>
        <v>4253</v>
      </c>
      <c r="G24" s="90"/>
      <c r="H24" s="90"/>
      <c r="I24" s="90"/>
      <c r="J24" s="91"/>
      <c r="K24" s="91"/>
      <c r="L24" s="91"/>
      <c r="M24" s="91"/>
      <c r="N24" s="117"/>
    </row>
    <row r="25" spans="1:14" x14ac:dyDescent="0.25">
      <c r="A25" s="102" t="s">
        <v>169</v>
      </c>
      <c r="B25" s="103">
        <v>237</v>
      </c>
      <c r="C25" s="103"/>
      <c r="D25" s="103">
        <v>2012</v>
      </c>
      <c r="E25" s="103"/>
      <c r="F25" s="103">
        <f t="shared" si="2"/>
        <v>2249</v>
      </c>
      <c r="G25" s="90"/>
      <c r="H25" s="90"/>
      <c r="I25" s="90"/>
      <c r="J25" s="91"/>
      <c r="K25" s="91"/>
      <c r="L25" s="91"/>
      <c r="M25" s="91"/>
      <c r="N25" s="117"/>
    </row>
    <row r="26" spans="1:14" x14ac:dyDescent="0.25">
      <c r="A26" s="102" t="s">
        <v>170</v>
      </c>
      <c r="B26" s="103">
        <v>11</v>
      </c>
      <c r="C26" s="103"/>
      <c r="D26" s="103">
        <v>107</v>
      </c>
      <c r="E26" s="103"/>
      <c r="F26" s="103">
        <f t="shared" si="2"/>
        <v>118</v>
      </c>
      <c r="G26" s="90"/>
      <c r="H26" s="90"/>
      <c r="I26" s="90"/>
      <c r="J26" s="91"/>
      <c r="K26" s="91"/>
      <c r="L26" s="91"/>
      <c r="M26" s="91"/>
      <c r="N26" s="117"/>
    </row>
    <row r="27" spans="1:14" x14ac:dyDescent="0.25">
      <c r="A27" s="102" t="s">
        <v>171</v>
      </c>
      <c r="B27" s="103"/>
      <c r="C27" s="103"/>
      <c r="D27" s="103">
        <v>282</v>
      </c>
      <c r="E27" s="103"/>
      <c r="F27" s="103">
        <f t="shared" si="2"/>
        <v>282</v>
      </c>
      <c r="G27" s="90"/>
      <c r="H27" s="90"/>
      <c r="I27" s="90"/>
      <c r="J27" s="91"/>
      <c r="K27" s="91"/>
      <c r="L27" s="91"/>
      <c r="M27" s="91"/>
      <c r="N27" s="117"/>
    </row>
    <row r="28" spans="1:14" x14ac:dyDescent="0.25">
      <c r="A28" s="104" t="s">
        <v>172</v>
      </c>
      <c r="B28" s="95">
        <v>74</v>
      </c>
      <c r="C28" s="95"/>
      <c r="D28" s="95">
        <v>491</v>
      </c>
      <c r="E28" s="105"/>
      <c r="F28" s="105">
        <f t="shared" si="2"/>
        <v>565</v>
      </c>
      <c r="G28" s="90"/>
      <c r="H28" s="90"/>
      <c r="I28" s="90"/>
      <c r="J28" s="91"/>
      <c r="K28" s="91"/>
      <c r="L28" s="91"/>
      <c r="M28" s="91"/>
      <c r="N28" s="117"/>
    </row>
    <row r="29" spans="1:14" x14ac:dyDescent="0.25">
      <c r="A29" s="81" t="s">
        <v>10</v>
      </c>
      <c r="B29" s="82">
        <f t="shared" ref="B29:D29" si="3">SUM(B30:B40)</f>
        <v>32340</v>
      </c>
      <c r="C29" s="82"/>
      <c r="D29" s="82">
        <f t="shared" si="3"/>
        <v>67638</v>
      </c>
      <c r="E29" s="82"/>
      <c r="F29" s="82">
        <f>SUM(F30:F40)</f>
        <v>99978</v>
      </c>
      <c r="G29" s="100">
        <f>SUM(G30:G40)</f>
        <v>21477</v>
      </c>
      <c r="H29" s="100">
        <f>SUM(H30:H40)</f>
        <v>1108</v>
      </c>
      <c r="I29" s="100">
        <f>SUM(I30:I40)</f>
        <v>7120</v>
      </c>
      <c r="J29" s="100">
        <f t="shared" ref="J29:L29" si="4">SUM(J30:J40)</f>
        <v>3093</v>
      </c>
      <c r="K29" s="100">
        <f t="shared" si="4"/>
        <v>3812</v>
      </c>
      <c r="L29" s="100">
        <f t="shared" si="4"/>
        <v>4925</v>
      </c>
      <c r="M29" s="101">
        <f>SUM(G29:I29)/F29</f>
        <v>0.29711536538038369</v>
      </c>
      <c r="N29" s="121">
        <f>SUM(J29:L29)/F29</f>
        <v>0.11832603172697993</v>
      </c>
    </row>
    <row r="30" spans="1:14" x14ac:dyDescent="0.25">
      <c r="A30" s="102" t="s">
        <v>136</v>
      </c>
      <c r="B30" s="86">
        <v>8883</v>
      </c>
      <c r="C30" s="106"/>
      <c r="D30" s="103">
        <v>9658</v>
      </c>
      <c r="E30" s="103"/>
      <c r="F30" s="103">
        <f t="shared" ref="F30:F40" si="5">+B30+D30</f>
        <v>18541</v>
      </c>
      <c r="G30" s="107">
        <v>6752</v>
      </c>
      <c r="H30" s="108">
        <v>610</v>
      </c>
      <c r="I30" s="108">
        <v>415</v>
      </c>
      <c r="J30" s="91"/>
      <c r="K30" s="91"/>
      <c r="L30" s="91">
        <v>40</v>
      </c>
      <c r="M30" s="91"/>
      <c r="N30" s="117"/>
    </row>
    <row r="31" spans="1:14" x14ac:dyDescent="0.25">
      <c r="A31" s="102" t="s">
        <v>173</v>
      </c>
      <c r="B31" s="86">
        <v>4848</v>
      </c>
      <c r="C31" s="86"/>
      <c r="D31" s="87">
        <v>8758</v>
      </c>
      <c r="E31" s="103"/>
      <c r="F31" s="103">
        <f t="shared" si="5"/>
        <v>13606</v>
      </c>
      <c r="G31" s="107">
        <f>32+2968</f>
        <v>3000</v>
      </c>
      <c r="H31" s="107"/>
      <c r="I31" s="108">
        <v>50</v>
      </c>
      <c r="J31" s="91"/>
      <c r="K31" s="91"/>
      <c r="L31" s="91"/>
      <c r="M31" s="91"/>
      <c r="N31" s="117"/>
    </row>
    <row r="32" spans="1:14" x14ac:dyDescent="0.25">
      <c r="A32" s="109" t="s">
        <v>174</v>
      </c>
      <c r="B32" s="95">
        <v>57</v>
      </c>
      <c r="C32" s="110">
        <f>71-57</f>
        <v>14</v>
      </c>
      <c r="D32" s="110">
        <v>4360</v>
      </c>
      <c r="E32" s="111">
        <f>210-4360</f>
        <v>-4150</v>
      </c>
      <c r="F32" s="103">
        <f t="shared" si="5"/>
        <v>4417</v>
      </c>
      <c r="G32" s="107"/>
      <c r="H32" s="107"/>
      <c r="I32" s="107"/>
      <c r="J32" s="91"/>
      <c r="K32" s="91"/>
      <c r="L32" s="91"/>
      <c r="M32" s="91"/>
      <c r="N32" s="117"/>
    </row>
    <row r="33" spans="1:14" x14ac:dyDescent="0.25">
      <c r="A33" s="102" t="s">
        <v>175</v>
      </c>
      <c r="B33" s="87">
        <v>285</v>
      </c>
      <c r="C33" s="87"/>
      <c r="D33" s="87">
        <v>2383</v>
      </c>
      <c r="E33" s="103">
        <f>2337-2383</f>
        <v>-46</v>
      </c>
      <c r="F33" s="103">
        <f t="shared" si="5"/>
        <v>2668</v>
      </c>
      <c r="G33" s="107"/>
      <c r="H33" s="107"/>
      <c r="I33" s="107"/>
      <c r="J33" s="91"/>
      <c r="K33" s="91"/>
      <c r="L33" s="91"/>
      <c r="M33" s="91"/>
      <c r="N33" s="117"/>
    </row>
    <row r="34" spans="1:14" x14ac:dyDescent="0.25">
      <c r="A34" s="109" t="s">
        <v>176</v>
      </c>
      <c r="B34" s="95">
        <v>235</v>
      </c>
      <c r="C34" s="95">
        <f>62-235</f>
        <v>-173</v>
      </c>
      <c r="D34" s="95">
        <v>1078</v>
      </c>
      <c r="E34" s="105">
        <f>1171-1078</f>
        <v>93</v>
      </c>
      <c r="F34" s="103">
        <f t="shared" si="5"/>
        <v>1313</v>
      </c>
      <c r="G34" s="107"/>
      <c r="H34" s="107"/>
      <c r="I34" s="107"/>
      <c r="J34" s="91"/>
      <c r="K34" s="91"/>
      <c r="L34" s="91"/>
      <c r="M34" s="91"/>
      <c r="N34" s="117"/>
    </row>
    <row r="35" spans="1:14" x14ac:dyDescent="0.25">
      <c r="A35" s="112" t="s">
        <v>177</v>
      </c>
      <c r="B35" s="95">
        <v>701</v>
      </c>
      <c r="C35" s="95">
        <f>690-701</f>
        <v>-11</v>
      </c>
      <c r="D35" s="95">
        <v>3299</v>
      </c>
      <c r="E35" s="105"/>
      <c r="F35" s="103">
        <f t="shared" si="5"/>
        <v>4000</v>
      </c>
      <c r="G35" s="107"/>
      <c r="H35" s="107">
        <v>65</v>
      </c>
      <c r="I35" s="107"/>
      <c r="J35" s="91"/>
      <c r="K35" s="91"/>
      <c r="L35" s="91"/>
      <c r="M35" s="91"/>
      <c r="N35" s="117"/>
    </row>
    <row r="36" spans="1:14" x14ac:dyDescent="0.25">
      <c r="A36" s="113" t="s">
        <v>178</v>
      </c>
      <c r="B36" s="86">
        <v>8023</v>
      </c>
      <c r="C36" s="114">
        <f>8533-8023</f>
        <v>510</v>
      </c>
      <c r="D36" s="95">
        <v>12951</v>
      </c>
      <c r="E36" s="105">
        <f>13109-12951</f>
        <v>158</v>
      </c>
      <c r="F36" s="103">
        <f t="shared" si="5"/>
        <v>20974</v>
      </c>
      <c r="G36" s="108">
        <v>4627</v>
      </c>
      <c r="H36" s="108">
        <v>299</v>
      </c>
      <c r="I36" s="108">
        <v>3871</v>
      </c>
      <c r="J36" s="108">
        <v>2793</v>
      </c>
      <c r="K36" s="108">
        <v>3812</v>
      </c>
      <c r="L36" s="108">
        <v>4815</v>
      </c>
      <c r="M36" s="91"/>
      <c r="N36" s="117"/>
    </row>
    <row r="37" spans="1:14" x14ac:dyDescent="0.25">
      <c r="A37" s="113" t="s">
        <v>137</v>
      </c>
      <c r="B37" s="86">
        <v>4072</v>
      </c>
      <c r="C37" s="114">
        <f>3664-4072</f>
        <v>-408</v>
      </c>
      <c r="D37" s="95">
        <v>5495</v>
      </c>
      <c r="E37" s="105">
        <f>5150-5495</f>
        <v>-345</v>
      </c>
      <c r="F37" s="103">
        <f t="shared" si="5"/>
        <v>9567</v>
      </c>
      <c r="G37" s="107">
        <v>2172</v>
      </c>
      <c r="H37" s="108">
        <v>70</v>
      </c>
      <c r="I37" s="108">
        <v>2065</v>
      </c>
      <c r="J37" s="91"/>
      <c r="K37" s="91"/>
      <c r="L37" s="91">
        <v>50</v>
      </c>
      <c r="M37" s="91"/>
      <c r="N37" s="117"/>
    </row>
    <row r="38" spans="1:14" x14ac:dyDescent="0.25">
      <c r="A38" s="113" t="s">
        <v>138</v>
      </c>
      <c r="B38" s="86">
        <v>2052</v>
      </c>
      <c r="C38" s="114">
        <f>2813-2052</f>
        <v>761</v>
      </c>
      <c r="D38" s="95">
        <v>7342</v>
      </c>
      <c r="E38" s="105">
        <f>6416-7342</f>
        <v>-926</v>
      </c>
      <c r="F38" s="103">
        <f t="shared" si="5"/>
        <v>9394</v>
      </c>
      <c r="G38" s="107">
        <v>1555</v>
      </c>
      <c r="H38" s="107"/>
      <c r="I38" s="107"/>
      <c r="J38" s="91"/>
      <c r="K38" s="91"/>
      <c r="L38" s="91">
        <v>20</v>
      </c>
      <c r="M38" s="91"/>
      <c r="N38" s="117"/>
    </row>
    <row r="39" spans="1:14" x14ac:dyDescent="0.25">
      <c r="A39" s="113" t="s">
        <v>139</v>
      </c>
      <c r="B39" s="86">
        <v>3134</v>
      </c>
      <c r="C39" s="86">
        <f>2144-3134</f>
        <v>-990</v>
      </c>
      <c r="D39" s="87">
        <v>11765</v>
      </c>
      <c r="E39" s="87">
        <f>5853-11765</f>
        <v>-5912</v>
      </c>
      <c r="F39" s="103">
        <f t="shared" si="5"/>
        <v>14899</v>
      </c>
      <c r="G39" s="107">
        <v>3371</v>
      </c>
      <c r="H39" s="107">
        <v>64</v>
      </c>
      <c r="I39" s="107">
        <v>719</v>
      </c>
      <c r="J39" s="91">
        <v>300</v>
      </c>
      <c r="K39" s="91"/>
      <c r="L39" s="91"/>
      <c r="M39" s="91"/>
      <c r="N39" s="117"/>
    </row>
    <row r="40" spans="1:14" x14ac:dyDescent="0.25">
      <c r="A40" s="85" t="s">
        <v>179</v>
      </c>
      <c r="B40" s="95">
        <v>50</v>
      </c>
      <c r="C40" s="95"/>
      <c r="D40" s="95">
        <v>549</v>
      </c>
      <c r="E40" s="105"/>
      <c r="F40" s="103">
        <f t="shared" si="5"/>
        <v>599</v>
      </c>
      <c r="G40" s="90"/>
      <c r="H40" s="90"/>
      <c r="I40" s="90"/>
      <c r="J40" s="91"/>
      <c r="K40" s="91"/>
      <c r="L40" s="91"/>
      <c r="M40" s="91"/>
      <c r="N40" s="117"/>
    </row>
    <row r="41" spans="1:14" x14ac:dyDescent="0.25">
      <c r="A41" s="81" t="s">
        <v>180</v>
      </c>
      <c r="B41" s="82"/>
      <c r="C41" s="82"/>
      <c r="D41" s="82"/>
      <c r="E41" s="82"/>
      <c r="F41" s="82"/>
      <c r="G41" s="100">
        <f>G42</f>
        <v>10000</v>
      </c>
      <c r="H41" s="100">
        <f t="shared" ref="H41:L41" si="6">H42</f>
        <v>0</v>
      </c>
      <c r="I41" s="100">
        <f t="shared" si="6"/>
        <v>12100</v>
      </c>
      <c r="J41" s="100">
        <f t="shared" si="6"/>
        <v>82</v>
      </c>
      <c r="K41" s="100">
        <f t="shared" si="6"/>
        <v>0</v>
      </c>
      <c r="L41" s="100">
        <f t="shared" si="6"/>
        <v>0</v>
      </c>
      <c r="M41" s="100"/>
      <c r="N41" s="118"/>
    </row>
    <row r="42" spans="1:14" ht="15.75" thickBot="1" x14ac:dyDescent="0.3">
      <c r="A42" s="119"/>
      <c r="B42" s="95"/>
      <c r="C42" s="95"/>
      <c r="D42" s="95"/>
      <c r="E42" s="105"/>
      <c r="F42" s="105"/>
      <c r="G42" s="107">
        <v>10000</v>
      </c>
      <c r="H42" s="107"/>
      <c r="I42" s="107">
        <v>12100</v>
      </c>
      <c r="J42" s="91">
        <v>82</v>
      </c>
      <c r="K42" s="91"/>
      <c r="L42" s="91"/>
      <c r="M42" s="91"/>
      <c r="N42" s="117"/>
    </row>
    <row r="43" spans="1:14" ht="19.5" thickBot="1" x14ac:dyDescent="0.35">
      <c r="A43" s="115" t="s">
        <v>181</v>
      </c>
      <c r="B43" s="116">
        <f>+B8+B16+B19+B29</f>
        <v>54872</v>
      </c>
      <c r="C43" s="116"/>
      <c r="D43" s="116">
        <f>+D8+D16+D19+D29</f>
        <v>103868</v>
      </c>
      <c r="E43" s="116"/>
      <c r="F43" s="116">
        <f>B43+D43</f>
        <v>158740</v>
      </c>
      <c r="G43" s="116">
        <f t="shared" ref="G43:L43" si="7">+G8+G16+G19+G29+G41</f>
        <v>68442</v>
      </c>
      <c r="H43" s="116">
        <f t="shared" si="7"/>
        <v>2456</v>
      </c>
      <c r="I43" s="116">
        <f t="shared" si="7"/>
        <v>23293</v>
      </c>
      <c r="J43" s="116">
        <f t="shared" si="7"/>
        <v>3378</v>
      </c>
      <c r="K43" s="116">
        <f t="shared" si="7"/>
        <v>3822</v>
      </c>
      <c r="L43" s="116">
        <f t="shared" si="7"/>
        <v>5283</v>
      </c>
      <c r="M43" s="116"/>
      <c r="N43" s="120"/>
    </row>
    <row r="44" spans="1:14" x14ac:dyDescent="0.25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</row>
    <row r="45" spans="1:14" x14ac:dyDescent="0.25">
      <c r="A45" t="s">
        <v>182</v>
      </c>
      <c r="M45" s="70"/>
    </row>
    <row r="46" spans="1:14" x14ac:dyDescent="0.25">
      <c r="A46" s="66" t="s">
        <v>183</v>
      </c>
      <c r="M46" s="70"/>
    </row>
    <row r="47" spans="1:14" x14ac:dyDescent="0.25">
      <c r="A47" t="s">
        <v>184</v>
      </c>
      <c r="M47" s="70"/>
    </row>
    <row r="48" spans="1:14" x14ac:dyDescent="0.25">
      <c r="A48" t="s">
        <v>185</v>
      </c>
      <c r="M48" s="70"/>
    </row>
    <row r="49" spans="1:13" x14ac:dyDescent="0.25">
      <c r="M49" s="70"/>
    </row>
    <row r="50" spans="1:13" x14ac:dyDescent="0.25">
      <c r="A50" s="37" t="s">
        <v>51</v>
      </c>
      <c r="M50" s="70"/>
    </row>
  </sheetData>
  <mergeCells count="3">
    <mergeCell ref="A5:A7"/>
    <mergeCell ref="G6:I6"/>
    <mergeCell ref="J6:L6"/>
  </mergeCells>
  <conditionalFormatting sqref="D9:E15 D17:E18 D20:E28 D30:E40">
    <cfRule type="top10" dxfId="0" priority="1" rank="10"/>
  </conditionalFormatting>
  <hyperlinks>
    <hyperlink ref="A50" r:id="rId1"/>
  </hyperlinks>
  <printOptions horizontalCentered="1" verticalCentered="1"/>
  <pageMargins left="0.25" right="0.25" top="0.25" bottom="0.25" header="0" footer="0.25"/>
  <pageSetup scale="63" fitToHeight="0" orientation="landscape" horizontalDpi="0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N35"/>
  <sheetViews>
    <sheetView tabSelected="1" workbookViewId="0">
      <selection activeCell="B5" sqref="B5"/>
    </sheetView>
  </sheetViews>
  <sheetFormatPr defaultRowHeight="15" x14ac:dyDescent="0.25"/>
  <sheetData>
    <row r="3" spans="9:14" ht="18.75" x14ac:dyDescent="0.3">
      <c r="I3" s="145" t="s">
        <v>225</v>
      </c>
    </row>
    <row r="4" spans="9:14" x14ac:dyDescent="0.25">
      <c r="N4" t="s">
        <v>219</v>
      </c>
    </row>
    <row r="34" spans="3:3" x14ac:dyDescent="0.25">
      <c r="C34" t="s">
        <v>223</v>
      </c>
    </row>
    <row r="35" spans="3:3" x14ac:dyDescent="0.25">
      <c r="C35" t="s">
        <v>224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58"/>
  <sheetViews>
    <sheetView workbookViewId="0">
      <pane ySplit="9" topLeftCell="A19" activePane="bottomLeft" state="frozen"/>
      <selection pane="bottomLeft" activeCell="A54" sqref="A54"/>
    </sheetView>
  </sheetViews>
  <sheetFormatPr defaultRowHeight="15" x14ac:dyDescent="0.25"/>
  <cols>
    <col min="1" max="1" width="25.7109375" customWidth="1"/>
    <col min="2" max="3" width="15.7109375" customWidth="1"/>
    <col min="4" max="4" width="22.140625" customWidth="1"/>
    <col min="5" max="9" width="15.7109375" customWidth="1"/>
  </cols>
  <sheetData>
    <row r="3" spans="1:9" ht="21" x14ac:dyDescent="0.35">
      <c r="D3" s="65" t="s">
        <v>134</v>
      </c>
    </row>
    <row r="4" spans="1:9" ht="15.75" thickBot="1" x14ac:dyDescent="0.3">
      <c r="D4" s="137" t="s">
        <v>219</v>
      </c>
    </row>
    <row r="5" spans="1:9" ht="26.25" x14ac:dyDescent="0.25">
      <c r="A5" s="38" t="s">
        <v>41</v>
      </c>
      <c r="B5" s="39" t="s">
        <v>42</v>
      </c>
      <c r="C5" s="39" t="s">
        <v>43</v>
      </c>
      <c r="D5" s="40" t="s">
        <v>44</v>
      </c>
      <c r="E5" s="124" t="s">
        <v>191</v>
      </c>
      <c r="F5" s="125">
        <f>D6-I49</f>
        <v>10724</v>
      </c>
      <c r="G5" s="8"/>
      <c r="H5" s="9"/>
      <c r="I5" s="28"/>
    </row>
    <row r="6" spans="1:9" x14ac:dyDescent="0.25">
      <c r="A6" s="41"/>
      <c r="B6" s="35">
        <v>8883</v>
      </c>
      <c r="C6" s="35">
        <v>9658</v>
      </c>
      <c r="D6" s="42">
        <f>C6+B6</f>
        <v>18541</v>
      </c>
      <c r="E6" s="126"/>
      <c r="F6" s="127"/>
      <c r="G6" s="10"/>
      <c r="H6" s="11"/>
      <c r="I6" s="29"/>
    </row>
    <row r="7" spans="1:9" ht="64.5" x14ac:dyDescent="0.25">
      <c r="A7" s="43" t="s">
        <v>45</v>
      </c>
      <c r="B7" s="122">
        <f>G49+H49</f>
        <v>6792</v>
      </c>
      <c r="C7" s="36" t="s">
        <v>46</v>
      </c>
      <c r="D7" s="123">
        <f>E49+F49</f>
        <v>1025</v>
      </c>
      <c r="E7" s="10"/>
      <c r="F7" s="11"/>
      <c r="G7" s="10"/>
      <c r="H7" s="11"/>
      <c r="I7" s="29"/>
    </row>
    <row r="8" spans="1:9" x14ac:dyDescent="0.25">
      <c r="A8" s="10"/>
      <c r="B8" s="3"/>
      <c r="C8" s="3"/>
      <c r="D8" s="11"/>
      <c r="E8" s="153" t="s">
        <v>1</v>
      </c>
      <c r="F8" s="154"/>
      <c r="G8" s="153" t="s">
        <v>2</v>
      </c>
      <c r="H8" s="154"/>
      <c r="I8" s="29" t="s">
        <v>3</v>
      </c>
    </row>
    <row r="9" spans="1:9" ht="26.25" x14ac:dyDescent="0.25">
      <c r="A9" s="10" t="s">
        <v>4</v>
      </c>
      <c r="B9" s="3" t="s">
        <v>5</v>
      </c>
      <c r="C9" s="3" t="s">
        <v>6</v>
      </c>
      <c r="D9" s="11" t="s">
        <v>7</v>
      </c>
      <c r="E9" s="10" t="s">
        <v>8</v>
      </c>
      <c r="F9" s="11" t="s">
        <v>8</v>
      </c>
      <c r="G9" s="10" t="s">
        <v>9</v>
      </c>
      <c r="H9" s="11" t="s">
        <v>8</v>
      </c>
      <c r="I9" s="29"/>
    </row>
    <row r="10" spans="1:9" x14ac:dyDescent="0.25">
      <c r="A10" s="44" t="s">
        <v>10</v>
      </c>
      <c r="B10" s="4" t="s">
        <v>11</v>
      </c>
      <c r="C10" s="5" t="s">
        <v>12</v>
      </c>
      <c r="D10" s="45" t="s">
        <v>14</v>
      </c>
      <c r="E10" s="12"/>
      <c r="F10" s="13"/>
      <c r="G10" s="12"/>
      <c r="H10" s="13">
        <v>618</v>
      </c>
      <c r="I10" s="30">
        <v>618</v>
      </c>
    </row>
    <row r="11" spans="1:9" x14ac:dyDescent="0.25">
      <c r="A11" s="46"/>
      <c r="B11" s="47"/>
      <c r="C11" s="48"/>
      <c r="D11" s="49" t="s">
        <v>15</v>
      </c>
      <c r="E11" s="14"/>
      <c r="F11" s="15">
        <v>380</v>
      </c>
      <c r="G11" s="14"/>
      <c r="H11" s="15"/>
      <c r="I11" s="31">
        <v>380</v>
      </c>
    </row>
    <row r="12" spans="1:9" ht="39" x14ac:dyDescent="0.25">
      <c r="A12" s="44"/>
      <c r="B12" s="4"/>
      <c r="C12" s="5"/>
      <c r="D12" s="45" t="s">
        <v>16</v>
      </c>
      <c r="E12" s="12"/>
      <c r="F12" s="13"/>
      <c r="G12" s="12"/>
      <c r="H12" s="13">
        <v>208</v>
      </c>
      <c r="I12" s="30">
        <v>208</v>
      </c>
    </row>
    <row r="13" spans="1:9" x14ac:dyDescent="0.25">
      <c r="A13" s="46"/>
      <c r="B13" s="47"/>
      <c r="C13" s="48" t="s">
        <v>17</v>
      </c>
      <c r="D13" s="49" t="s">
        <v>18</v>
      </c>
      <c r="E13" s="14"/>
      <c r="F13" s="15"/>
      <c r="G13" s="14"/>
      <c r="H13" s="15">
        <v>50</v>
      </c>
      <c r="I13" s="31">
        <v>50</v>
      </c>
    </row>
    <row r="14" spans="1:9" ht="39" x14ac:dyDescent="0.25">
      <c r="A14" s="44"/>
      <c r="B14" s="4"/>
      <c r="C14" s="5"/>
      <c r="D14" s="45" t="s">
        <v>16</v>
      </c>
      <c r="E14" s="12"/>
      <c r="F14" s="13"/>
      <c r="G14" s="12"/>
      <c r="H14" s="13">
        <v>95</v>
      </c>
      <c r="I14" s="30">
        <v>95</v>
      </c>
    </row>
    <row r="15" spans="1:9" x14ac:dyDescent="0.25">
      <c r="A15" s="46"/>
      <c r="B15" s="47"/>
      <c r="C15" s="48" t="s">
        <v>19</v>
      </c>
      <c r="D15" s="49" t="s">
        <v>15</v>
      </c>
      <c r="E15" s="14">
        <v>80</v>
      </c>
      <c r="F15" s="15"/>
      <c r="G15" s="14"/>
      <c r="H15" s="15">
        <v>300</v>
      </c>
      <c r="I15" s="31">
        <v>380</v>
      </c>
    </row>
    <row r="16" spans="1:9" x14ac:dyDescent="0.25">
      <c r="A16" s="44"/>
      <c r="B16" s="4"/>
      <c r="C16" s="5" t="s">
        <v>20</v>
      </c>
      <c r="D16" s="45" t="s">
        <v>18</v>
      </c>
      <c r="E16" s="12"/>
      <c r="F16" s="13"/>
      <c r="G16" s="12"/>
      <c r="H16" s="13">
        <v>38</v>
      </c>
      <c r="I16" s="30">
        <v>38</v>
      </c>
    </row>
    <row r="17" spans="1:9" x14ac:dyDescent="0.25">
      <c r="A17" s="46"/>
      <c r="B17" s="47"/>
      <c r="C17" s="48" t="s">
        <v>21</v>
      </c>
      <c r="D17" s="49" t="s">
        <v>15</v>
      </c>
      <c r="E17" s="14">
        <v>90</v>
      </c>
      <c r="F17" s="15"/>
      <c r="G17" s="14"/>
      <c r="H17" s="15">
        <v>10</v>
      </c>
      <c r="I17" s="31">
        <v>100</v>
      </c>
    </row>
    <row r="18" spans="1:9" x14ac:dyDescent="0.25">
      <c r="A18" s="44"/>
      <c r="B18" s="4"/>
      <c r="C18" s="5"/>
      <c r="D18" s="45" t="s">
        <v>22</v>
      </c>
      <c r="E18" s="12"/>
      <c r="F18" s="13"/>
      <c r="G18" s="12"/>
      <c r="H18" s="13">
        <v>1</v>
      </c>
      <c r="I18" s="30">
        <v>1</v>
      </c>
    </row>
    <row r="19" spans="1:9" ht="39" x14ac:dyDescent="0.25">
      <c r="A19" s="46"/>
      <c r="B19" s="47"/>
      <c r="C19" s="48"/>
      <c r="D19" s="49" t="s">
        <v>16</v>
      </c>
      <c r="E19" s="14"/>
      <c r="F19" s="15"/>
      <c r="G19" s="14"/>
      <c r="H19" s="15">
        <v>93</v>
      </c>
      <c r="I19" s="31">
        <v>93</v>
      </c>
    </row>
    <row r="20" spans="1:9" x14ac:dyDescent="0.25">
      <c r="A20" s="44"/>
      <c r="B20" s="4"/>
      <c r="C20" s="5" t="s">
        <v>23</v>
      </c>
      <c r="D20" s="45" t="s">
        <v>14</v>
      </c>
      <c r="E20" s="12"/>
      <c r="F20" s="13"/>
      <c r="G20" s="12"/>
      <c r="H20" s="13">
        <v>309</v>
      </c>
      <c r="I20" s="30">
        <v>309</v>
      </c>
    </row>
    <row r="21" spans="1:9" x14ac:dyDescent="0.25">
      <c r="A21" s="46"/>
      <c r="B21" s="47"/>
      <c r="C21" s="48"/>
      <c r="D21" s="49" t="s">
        <v>22</v>
      </c>
      <c r="E21" s="14"/>
      <c r="F21" s="15"/>
      <c r="G21" s="14"/>
      <c r="H21" s="15">
        <v>5</v>
      </c>
      <c r="I21" s="31">
        <v>5</v>
      </c>
    </row>
    <row r="22" spans="1:9" ht="39" x14ac:dyDescent="0.25">
      <c r="A22" s="44"/>
      <c r="B22" s="4"/>
      <c r="C22" s="5"/>
      <c r="D22" s="45" t="s">
        <v>16</v>
      </c>
      <c r="E22" s="12"/>
      <c r="F22" s="13"/>
      <c r="G22" s="12">
        <v>10</v>
      </c>
      <c r="H22" s="13">
        <v>296</v>
      </c>
      <c r="I22" s="30">
        <v>306</v>
      </c>
    </row>
    <row r="23" spans="1:9" x14ac:dyDescent="0.25">
      <c r="A23" s="46"/>
      <c r="B23" s="47"/>
      <c r="C23" s="48" t="s">
        <v>24</v>
      </c>
      <c r="D23" s="49" t="s">
        <v>14</v>
      </c>
      <c r="E23" s="14"/>
      <c r="F23" s="15"/>
      <c r="G23" s="14"/>
      <c r="H23" s="15">
        <v>713</v>
      </c>
      <c r="I23" s="31">
        <v>713</v>
      </c>
    </row>
    <row r="24" spans="1:9" x14ac:dyDescent="0.25">
      <c r="A24" s="44"/>
      <c r="B24" s="4"/>
      <c r="C24" s="5"/>
      <c r="D24" s="45" t="s">
        <v>15</v>
      </c>
      <c r="E24" s="12">
        <v>80</v>
      </c>
      <c r="F24" s="13">
        <v>35</v>
      </c>
      <c r="G24" s="12"/>
      <c r="H24" s="13">
        <v>315</v>
      </c>
      <c r="I24" s="30">
        <v>430</v>
      </c>
    </row>
    <row r="25" spans="1:9" x14ac:dyDescent="0.25">
      <c r="A25" s="46"/>
      <c r="B25" s="47"/>
      <c r="C25" s="48" t="s">
        <v>25</v>
      </c>
      <c r="D25" s="49" t="s">
        <v>15</v>
      </c>
      <c r="E25" s="14">
        <v>80</v>
      </c>
      <c r="F25" s="15"/>
      <c r="G25" s="14"/>
      <c r="H25" s="15">
        <v>300</v>
      </c>
      <c r="I25" s="31">
        <v>380</v>
      </c>
    </row>
    <row r="26" spans="1:9" x14ac:dyDescent="0.25">
      <c r="A26" s="44"/>
      <c r="B26" s="4"/>
      <c r="C26" s="5" t="s">
        <v>13</v>
      </c>
      <c r="D26" s="45" t="s">
        <v>22</v>
      </c>
      <c r="E26" s="12">
        <v>50</v>
      </c>
      <c r="F26" s="13"/>
      <c r="G26" s="12"/>
      <c r="H26" s="13"/>
      <c r="I26" s="30">
        <v>50</v>
      </c>
    </row>
    <row r="27" spans="1:9" ht="26.25" x14ac:dyDescent="0.25">
      <c r="A27" s="46"/>
      <c r="B27" s="47"/>
      <c r="C27" s="47" t="s">
        <v>26</v>
      </c>
      <c r="D27" s="49" t="s">
        <v>18</v>
      </c>
      <c r="E27" s="14"/>
      <c r="F27" s="15"/>
      <c r="G27" s="14"/>
      <c r="H27" s="15">
        <v>192</v>
      </c>
      <c r="I27" s="31">
        <v>192</v>
      </c>
    </row>
    <row r="28" spans="1:9" x14ac:dyDescent="0.25">
      <c r="A28" s="44"/>
      <c r="B28" s="4"/>
      <c r="C28" s="5" t="s">
        <v>27</v>
      </c>
      <c r="D28" s="45" t="s">
        <v>14</v>
      </c>
      <c r="E28" s="12"/>
      <c r="F28" s="13"/>
      <c r="G28" s="12"/>
      <c r="H28" s="13"/>
      <c r="I28" s="30"/>
    </row>
    <row r="29" spans="1:9" x14ac:dyDescent="0.25">
      <c r="A29" s="46"/>
      <c r="B29" s="47"/>
      <c r="C29" s="48" t="s">
        <v>28</v>
      </c>
      <c r="D29" s="49" t="s">
        <v>14</v>
      </c>
      <c r="E29" s="14"/>
      <c r="F29" s="15"/>
      <c r="G29" s="14"/>
      <c r="H29" s="15">
        <v>544</v>
      </c>
      <c r="I29" s="31">
        <v>544</v>
      </c>
    </row>
    <row r="30" spans="1:9" x14ac:dyDescent="0.25">
      <c r="A30" s="44"/>
      <c r="B30" s="4"/>
      <c r="C30" s="5"/>
      <c r="D30" s="45" t="s">
        <v>22</v>
      </c>
      <c r="E30" s="12"/>
      <c r="F30" s="13"/>
      <c r="G30" s="12"/>
      <c r="H30" s="13">
        <v>25</v>
      </c>
      <c r="I30" s="30">
        <v>25</v>
      </c>
    </row>
    <row r="31" spans="1:9" ht="39" x14ac:dyDescent="0.25">
      <c r="A31" s="46"/>
      <c r="B31" s="47"/>
      <c r="C31" s="48"/>
      <c r="D31" s="49" t="s">
        <v>16</v>
      </c>
      <c r="E31" s="14"/>
      <c r="F31" s="15"/>
      <c r="G31" s="14">
        <v>10</v>
      </c>
      <c r="H31" s="15">
        <v>48</v>
      </c>
      <c r="I31" s="31">
        <v>58</v>
      </c>
    </row>
    <row r="32" spans="1:9" x14ac:dyDescent="0.25">
      <c r="A32" s="44"/>
      <c r="B32" s="4"/>
      <c r="C32" s="5" t="s">
        <v>29</v>
      </c>
      <c r="D32" s="45" t="s">
        <v>14</v>
      </c>
      <c r="E32" s="12"/>
      <c r="F32" s="13"/>
      <c r="G32" s="12"/>
      <c r="H32" s="13">
        <v>304</v>
      </c>
      <c r="I32" s="30">
        <v>304</v>
      </c>
    </row>
    <row r="33" spans="1:9" x14ac:dyDescent="0.25">
      <c r="A33" s="46"/>
      <c r="B33" s="47"/>
      <c r="C33" s="48" t="s">
        <v>30</v>
      </c>
      <c r="D33" s="49" t="s">
        <v>15</v>
      </c>
      <c r="E33" s="14">
        <v>230</v>
      </c>
      <c r="F33" s="15"/>
      <c r="G33" s="14"/>
      <c r="H33" s="15">
        <v>300</v>
      </c>
      <c r="I33" s="31">
        <v>530</v>
      </c>
    </row>
    <row r="34" spans="1:9" ht="39" x14ac:dyDescent="0.25">
      <c r="A34" s="44"/>
      <c r="B34" s="4"/>
      <c r="C34" s="5"/>
      <c r="D34" s="45" t="s">
        <v>16</v>
      </c>
      <c r="E34" s="12"/>
      <c r="F34" s="13"/>
      <c r="G34" s="12">
        <v>10</v>
      </c>
      <c r="H34" s="13"/>
      <c r="I34" s="30">
        <v>10</v>
      </c>
    </row>
    <row r="35" spans="1:9" x14ac:dyDescent="0.25">
      <c r="A35" s="46"/>
      <c r="B35" s="47"/>
      <c r="C35" s="48" t="s">
        <v>31</v>
      </c>
      <c r="D35" s="49" t="s">
        <v>14</v>
      </c>
      <c r="E35" s="14"/>
      <c r="F35" s="15"/>
      <c r="G35" s="14"/>
      <c r="H35" s="15"/>
      <c r="I35" s="31"/>
    </row>
    <row r="36" spans="1:9" ht="39" x14ac:dyDescent="0.25">
      <c r="A36" s="44"/>
      <c r="B36" s="4"/>
      <c r="C36" s="5"/>
      <c r="D36" s="45" t="s">
        <v>16</v>
      </c>
      <c r="E36" s="12"/>
      <c r="F36" s="13"/>
      <c r="G36" s="12"/>
      <c r="H36" s="13">
        <v>81</v>
      </c>
      <c r="I36" s="30">
        <v>81</v>
      </c>
    </row>
    <row r="37" spans="1:9" x14ac:dyDescent="0.25">
      <c r="A37" s="46"/>
      <c r="B37" s="47"/>
      <c r="C37" s="48" t="s">
        <v>32</v>
      </c>
      <c r="D37" s="49" t="s">
        <v>14</v>
      </c>
      <c r="E37" s="14"/>
      <c r="F37" s="15"/>
      <c r="G37" s="14"/>
      <c r="H37" s="15">
        <v>202</v>
      </c>
      <c r="I37" s="31">
        <v>202</v>
      </c>
    </row>
    <row r="38" spans="1:9" ht="39" x14ac:dyDescent="0.25">
      <c r="A38" s="44"/>
      <c r="B38" s="4"/>
      <c r="C38" s="5"/>
      <c r="D38" s="45" t="s">
        <v>16</v>
      </c>
      <c r="E38" s="12"/>
      <c r="F38" s="13"/>
      <c r="G38" s="12"/>
      <c r="H38" s="13">
        <v>115</v>
      </c>
      <c r="I38" s="30">
        <v>115</v>
      </c>
    </row>
    <row r="39" spans="1:9" x14ac:dyDescent="0.25">
      <c r="A39" s="46"/>
      <c r="B39" s="47"/>
      <c r="C39" s="48" t="s">
        <v>33</v>
      </c>
      <c r="D39" s="49" t="s">
        <v>14</v>
      </c>
      <c r="E39" s="14"/>
      <c r="F39" s="15"/>
      <c r="G39" s="14"/>
      <c r="H39" s="15">
        <v>358</v>
      </c>
      <c r="I39" s="31">
        <v>358</v>
      </c>
    </row>
    <row r="40" spans="1:9" x14ac:dyDescent="0.25">
      <c r="A40" s="44"/>
      <c r="B40" s="4"/>
      <c r="C40" s="5" t="s">
        <v>34</v>
      </c>
      <c r="D40" s="45" t="s">
        <v>14</v>
      </c>
      <c r="E40" s="12"/>
      <c r="F40" s="13"/>
      <c r="G40" s="12"/>
      <c r="H40" s="13">
        <v>275</v>
      </c>
      <c r="I40" s="30">
        <v>275</v>
      </c>
    </row>
    <row r="41" spans="1:9" x14ac:dyDescent="0.25">
      <c r="A41" s="46"/>
      <c r="B41" s="47"/>
      <c r="C41" s="48" t="s">
        <v>35</v>
      </c>
      <c r="D41" s="49" t="s">
        <v>14</v>
      </c>
      <c r="E41" s="14"/>
      <c r="F41" s="15"/>
      <c r="G41" s="14"/>
      <c r="H41" s="15">
        <v>285</v>
      </c>
      <c r="I41" s="31">
        <v>285</v>
      </c>
    </row>
    <row r="42" spans="1:9" ht="39" x14ac:dyDescent="0.25">
      <c r="A42" s="44"/>
      <c r="B42" s="4"/>
      <c r="C42" s="5"/>
      <c r="D42" s="45" t="s">
        <v>16</v>
      </c>
      <c r="E42" s="12"/>
      <c r="F42" s="13"/>
      <c r="G42" s="12">
        <v>10</v>
      </c>
      <c r="H42" s="13">
        <v>150</v>
      </c>
      <c r="I42" s="30">
        <v>160</v>
      </c>
    </row>
    <row r="43" spans="1:9" x14ac:dyDescent="0.25">
      <c r="A43" s="46"/>
      <c r="B43" s="47"/>
      <c r="C43" s="48" t="s">
        <v>36</v>
      </c>
      <c r="D43" s="49" t="s">
        <v>14</v>
      </c>
      <c r="E43" s="14"/>
      <c r="F43" s="15"/>
      <c r="G43" s="14"/>
      <c r="H43" s="15">
        <v>166</v>
      </c>
      <c r="I43" s="31">
        <v>166</v>
      </c>
    </row>
    <row r="44" spans="1:9" ht="39" x14ac:dyDescent="0.25">
      <c r="A44" s="44"/>
      <c r="B44" s="4"/>
      <c r="C44" s="5"/>
      <c r="D44" s="45" t="s">
        <v>16</v>
      </c>
      <c r="E44" s="12"/>
      <c r="F44" s="13"/>
      <c r="G44" s="12"/>
      <c r="H44" s="13">
        <v>44</v>
      </c>
      <c r="I44" s="30">
        <v>44</v>
      </c>
    </row>
    <row r="45" spans="1:9" x14ac:dyDescent="0.25">
      <c r="A45" s="46"/>
      <c r="B45" s="47"/>
      <c r="C45" s="48" t="s">
        <v>37</v>
      </c>
      <c r="D45" s="49" t="s">
        <v>14</v>
      </c>
      <c r="E45" s="14"/>
      <c r="F45" s="15"/>
      <c r="G45" s="14"/>
      <c r="H45" s="15">
        <v>301</v>
      </c>
      <c r="I45" s="31">
        <v>301</v>
      </c>
    </row>
    <row r="46" spans="1:9" ht="39" x14ac:dyDescent="0.25">
      <c r="A46" s="44"/>
      <c r="B46" s="4"/>
      <c r="C46" s="5" t="s">
        <v>38</v>
      </c>
      <c r="D46" s="45" t="s">
        <v>16</v>
      </c>
      <c r="E46" s="12"/>
      <c r="F46" s="13"/>
      <c r="G46" s="12"/>
      <c r="H46" s="13">
        <v>11</v>
      </c>
      <c r="I46" s="30">
        <v>11</v>
      </c>
    </row>
    <row r="47" spans="1:9" ht="26.25" x14ac:dyDescent="0.25">
      <c r="A47" s="46"/>
      <c r="B47" s="47" t="s">
        <v>39</v>
      </c>
      <c r="C47" s="47"/>
      <c r="D47" s="50"/>
      <c r="E47" s="16">
        <v>610</v>
      </c>
      <c r="F47" s="17">
        <v>415</v>
      </c>
      <c r="G47" s="16">
        <v>40</v>
      </c>
      <c r="H47" s="17">
        <v>6752</v>
      </c>
      <c r="I47" s="32">
        <v>7817</v>
      </c>
    </row>
    <row r="48" spans="1:9" ht="26.25" x14ac:dyDescent="0.25">
      <c r="A48" s="51" t="s">
        <v>40</v>
      </c>
      <c r="B48" s="7"/>
      <c r="C48" s="7"/>
      <c r="D48" s="52"/>
      <c r="E48" s="20">
        <v>610</v>
      </c>
      <c r="F48" s="21">
        <v>415</v>
      </c>
      <c r="G48" s="20">
        <v>40</v>
      </c>
      <c r="H48" s="21">
        <v>6752</v>
      </c>
      <c r="I48" s="33">
        <v>7817</v>
      </c>
    </row>
    <row r="49" spans="1:9" ht="15.75" thickBot="1" x14ac:dyDescent="0.3">
      <c r="A49" s="53" t="s">
        <v>3</v>
      </c>
      <c r="B49" s="54"/>
      <c r="C49" s="54"/>
      <c r="D49" s="55"/>
      <c r="E49" s="22">
        <v>610</v>
      </c>
      <c r="F49" s="23">
        <v>415</v>
      </c>
      <c r="G49" s="22">
        <v>40</v>
      </c>
      <c r="H49" s="23">
        <v>6752</v>
      </c>
      <c r="I49" s="34">
        <v>7817</v>
      </c>
    </row>
    <row r="50" spans="1:9" x14ac:dyDescent="0.25">
      <c r="A50" s="1"/>
      <c r="B50" s="1"/>
      <c r="C50" s="1"/>
      <c r="D50" s="1"/>
      <c r="E50" s="2"/>
      <c r="F50" s="2"/>
      <c r="G50" s="2"/>
      <c r="H50" s="2"/>
      <c r="I50" s="2"/>
    </row>
    <row r="52" spans="1:9" x14ac:dyDescent="0.25">
      <c r="A52" t="s">
        <v>47</v>
      </c>
    </row>
    <row r="53" spans="1:9" x14ac:dyDescent="0.25">
      <c r="A53" t="s">
        <v>48</v>
      </c>
    </row>
    <row r="54" spans="1:9" x14ac:dyDescent="0.25">
      <c r="A54" t="s">
        <v>222</v>
      </c>
    </row>
    <row r="55" spans="1:9" x14ac:dyDescent="0.25">
      <c r="A55" t="s">
        <v>49</v>
      </c>
    </row>
    <row r="56" spans="1:9" x14ac:dyDescent="0.25">
      <c r="A56" t="s">
        <v>50</v>
      </c>
    </row>
    <row r="58" spans="1:9" x14ac:dyDescent="0.25">
      <c r="A58" s="37" t="s">
        <v>51</v>
      </c>
    </row>
  </sheetData>
  <mergeCells count="2">
    <mergeCell ref="E8:F8"/>
    <mergeCell ref="G8:H8"/>
  </mergeCells>
  <hyperlinks>
    <hyperlink ref="A58" r:id="rId1"/>
  </hyperlinks>
  <printOptions horizontalCentered="1" verticalCentered="1"/>
  <pageMargins left="0.25" right="0.25" top="0.25" bottom="0.25" header="0" footer="0"/>
  <pageSetup paperSize="9" scale="85" orientation="landscape" horizontalDpi="0" verticalDpi="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36"/>
  <sheetViews>
    <sheetView topLeftCell="A25" workbookViewId="0">
      <selection activeCell="A32" sqref="A32"/>
    </sheetView>
  </sheetViews>
  <sheetFormatPr defaultRowHeight="15" x14ac:dyDescent="0.25"/>
  <cols>
    <col min="1" max="1" width="25.7109375" customWidth="1"/>
    <col min="2" max="4" width="20.7109375" customWidth="1"/>
    <col min="5" max="5" width="35.7109375" customWidth="1"/>
    <col min="6" max="7" width="20.7109375" customWidth="1"/>
  </cols>
  <sheetData>
    <row r="4" spans="1:7" ht="21" x14ac:dyDescent="0.35">
      <c r="D4" s="65" t="s">
        <v>186</v>
      </c>
    </row>
    <row r="5" spans="1:7" ht="15.75" thickBot="1" x14ac:dyDescent="0.3">
      <c r="D5" s="137" t="s">
        <v>219</v>
      </c>
    </row>
    <row r="6" spans="1:7" x14ac:dyDescent="0.25">
      <c r="A6" s="38" t="s">
        <v>41</v>
      </c>
      <c r="B6" s="39" t="s">
        <v>42</v>
      </c>
      <c r="C6" s="39" t="s">
        <v>43</v>
      </c>
      <c r="D6" s="40" t="s">
        <v>44</v>
      </c>
      <c r="E6" s="129" t="s">
        <v>192</v>
      </c>
      <c r="F6" s="28"/>
      <c r="G6" s="28"/>
    </row>
    <row r="7" spans="1:7" ht="20.25" x14ac:dyDescent="0.3">
      <c r="A7" s="41"/>
      <c r="B7" s="35">
        <v>4848</v>
      </c>
      <c r="C7" s="35">
        <v>8758</v>
      </c>
      <c r="D7" s="42">
        <f>C7+B7</f>
        <v>13606</v>
      </c>
      <c r="E7" s="130">
        <f>D7-G27</f>
        <v>10556</v>
      </c>
      <c r="F7" s="29"/>
      <c r="G7" s="29"/>
    </row>
    <row r="8" spans="1:7" ht="51.75" x14ac:dyDescent="0.25">
      <c r="A8" s="43" t="s">
        <v>45</v>
      </c>
      <c r="B8" s="122">
        <f>F27</f>
        <v>3000</v>
      </c>
      <c r="C8" s="36" t="s">
        <v>46</v>
      </c>
      <c r="D8" s="123">
        <f>E27</f>
        <v>50</v>
      </c>
      <c r="E8" s="128"/>
      <c r="F8" s="29"/>
      <c r="G8" s="29"/>
    </row>
    <row r="9" spans="1:7" x14ac:dyDescent="0.25">
      <c r="A9" s="10"/>
      <c r="B9" s="3"/>
      <c r="C9" s="3"/>
      <c r="D9" s="11"/>
      <c r="E9" s="29"/>
      <c r="F9" s="29"/>
      <c r="G9" s="29"/>
    </row>
    <row r="10" spans="1:7" x14ac:dyDescent="0.25">
      <c r="A10" s="10"/>
      <c r="B10" s="3"/>
      <c r="C10" s="3"/>
      <c r="D10" s="11"/>
      <c r="E10" s="144" t="s">
        <v>1</v>
      </c>
      <c r="F10" s="29" t="s">
        <v>2</v>
      </c>
      <c r="G10" s="29" t="s">
        <v>3</v>
      </c>
    </row>
    <row r="11" spans="1:7" x14ac:dyDescent="0.25">
      <c r="A11" s="10" t="s">
        <v>4</v>
      </c>
      <c r="B11" s="3" t="s">
        <v>5</v>
      </c>
      <c r="C11" s="3" t="s">
        <v>6</v>
      </c>
      <c r="D11" s="11" t="s">
        <v>7</v>
      </c>
      <c r="E11" s="29" t="s">
        <v>8</v>
      </c>
      <c r="F11" s="29" t="s">
        <v>8</v>
      </c>
      <c r="G11" s="29"/>
    </row>
    <row r="12" spans="1:7" ht="39" x14ac:dyDescent="0.25">
      <c r="A12" s="44" t="s">
        <v>10</v>
      </c>
      <c r="B12" s="4" t="s">
        <v>52</v>
      </c>
      <c r="C12" s="5" t="s">
        <v>21</v>
      </c>
      <c r="D12" s="45" t="s">
        <v>16</v>
      </c>
      <c r="E12" s="30"/>
      <c r="F12" s="30">
        <v>853</v>
      </c>
      <c r="G12" s="30">
        <v>853</v>
      </c>
    </row>
    <row r="13" spans="1:7" ht="26.25" x14ac:dyDescent="0.25">
      <c r="A13" s="46"/>
      <c r="B13" s="47"/>
      <c r="C13" s="48" t="s">
        <v>13</v>
      </c>
      <c r="D13" s="49" t="s">
        <v>22</v>
      </c>
      <c r="E13" s="31">
        <v>50</v>
      </c>
      <c r="F13" s="31"/>
      <c r="G13" s="31">
        <v>50</v>
      </c>
    </row>
    <row r="14" spans="1:7" ht="39" x14ac:dyDescent="0.25">
      <c r="A14" s="44"/>
      <c r="B14" s="4"/>
      <c r="C14" s="5" t="s">
        <v>53</v>
      </c>
      <c r="D14" s="45" t="s">
        <v>16</v>
      </c>
      <c r="E14" s="30"/>
      <c r="F14" s="30">
        <v>281</v>
      </c>
      <c r="G14" s="30">
        <v>281</v>
      </c>
    </row>
    <row r="15" spans="1:7" ht="26.25" x14ac:dyDescent="0.25">
      <c r="A15" s="46"/>
      <c r="B15" s="47"/>
      <c r="C15" s="48" t="s">
        <v>54</v>
      </c>
      <c r="D15" s="49" t="s">
        <v>22</v>
      </c>
      <c r="E15" s="31"/>
      <c r="F15" s="31">
        <v>32</v>
      </c>
      <c r="G15" s="31">
        <v>32</v>
      </c>
    </row>
    <row r="16" spans="1:7" ht="39" x14ac:dyDescent="0.25">
      <c r="A16" s="44"/>
      <c r="B16" s="4"/>
      <c r="C16" s="5" t="s">
        <v>55</v>
      </c>
      <c r="D16" s="45" t="s">
        <v>16</v>
      </c>
      <c r="E16" s="30"/>
      <c r="F16" s="30">
        <v>338</v>
      </c>
      <c r="G16" s="30">
        <v>338</v>
      </c>
    </row>
    <row r="17" spans="1:7" ht="39" x14ac:dyDescent="0.25">
      <c r="A17" s="46"/>
      <c r="B17" s="47"/>
      <c r="C17" s="48" t="s">
        <v>56</v>
      </c>
      <c r="D17" s="49" t="s">
        <v>16</v>
      </c>
      <c r="E17" s="31"/>
      <c r="F17" s="31">
        <v>168</v>
      </c>
      <c r="G17" s="31">
        <v>168</v>
      </c>
    </row>
    <row r="18" spans="1:7" ht="39" x14ac:dyDescent="0.25">
      <c r="A18" s="44"/>
      <c r="B18" s="4"/>
      <c r="C18" s="5" t="s">
        <v>57</v>
      </c>
      <c r="D18" s="45" t="s">
        <v>16</v>
      </c>
      <c r="E18" s="30"/>
      <c r="F18" s="30">
        <v>430</v>
      </c>
      <c r="G18" s="30">
        <v>430</v>
      </c>
    </row>
    <row r="19" spans="1:7" ht="39" x14ac:dyDescent="0.25">
      <c r="A19" s="46"/>
      <c r="B19" s="47"/>
      <c r="C19" s="48" t="s">
        <v>58</v>
      </c>
      <c r="D19" s="49" t="s">
        <v>16</v>
      </c>
      <c r="E19" s="31"/>
      <c r="F19" s="31">
        <v>158</v>
      </c>
      <c r="G19" s="31">
        <v>158</v>
      </c>
    </row>
    <row r="20" spans="1:7" ht="39" x14ac:dyDescent="0.25">
      <c r="A20" s="44"/>
      <c r="B20" s="4"/>
      <c r="C20" s="5" t="s">
        <v>59</v>
      </c>
      <c r="D20" s="45" t="s">
        <v>16</v>
      </c>
      <c r="E20" s="30"/>
      <c r="F20" s="30">
        <v>121</v>
      </c>
      <c r="G20" s="30">
        <v>121</v>
      </c>
    </row>
    <row r="21" spans="1:7" ht="39" x14ac:dyDescent="0.25">
      <c r="A21" s="46"/>
      <c r="B21" s="47"/>
      <c r="C21" s="48" t="s">
        <v>60</v>
      </c>
      <c r="D21" s="49" t="s">
        <v>16</v>
      </c>
      <c r="E21" s="31"/>
      <c r="F21" s="31">
        <v>73</v>
      </c>
      <c r="G21" s="31">
        <v>73</v>
      </c>
    </row>
    <row r="22" spans="1:7" ht="39" x14ac:dyDescent="0.25">
      <c r="A22" s="44"/>
      <c r="B22" s="4"/>
      <c r="C22" s="5" t="s">
        <v>61</v>
      </c>
      <c r="D22" s="45" t="s">
        <v>16</v>
      </c>
      <c r="E22" s="30"/>
      <c r="F22" s="30">
        <v>296</v>
      </c>
      <c r="G22" s="30">
        <v>296</v>
      </c>
    </row>
    <row r="23" spans="1:7" ht="39" x14ac:dyDescent="0.25">
      <c r="A23" s="46"/>
      <c r="B23" s="47"/>
      <c r="C23" s="48" t="s">
        <v>62</v>
      </c>
      <c r="D23" s="49" t="s">
        <v>16</v>
      </c>
      <c r="E23" s="31"/>
      <c r="F23" s="31">
        <v>160</v>
      </c>
      <c r="G23" s="31">
        <v>160</v>
      </c>
    </row>
    <row r="24" spans="1:7" ht="39" x14ac:dyDescent="0.25">
      <c r="A24" s="44"/>
      <c r="B24" s="4"/>
      <c r="C24" s="5" t="s">
        <v>63</v>
      </c>
      <c r="D24" s="45" t="s">
        <v>16</v>
      </c>
      <c r="E24" s="30"/>
      <c r="F24" s="30">
        <v>90</v>
      </c>
      <c r="G24" s="30">
        <v>90</v>
      </c>
    </row>
    <row r="25" spans="1:7" ht="26.25" x14ac:dyDescent="0.25">
      <c r="A25" s="46"/>
      <c r="B25" s="47" t="s">
        <v>64</v>
      </c>
      <c r="C25" s="47"/>
      <c r="D25" s="50"/>
      <c r="E25" s="32">
        <v>50</v>
      </c>
      <c r="F25" s="32">
        <v>3000</v>
      </c>
      <c r="G25" s="32">
        <v>3050</v>
      </c>
    </row>
    <row r="26" spans="1:7" ht="26.25" x14ac:dyDescent="0.25">
      <c r="A26" s="51" t="s">
        <v>40</v>
      </c>
      <c r="B26" s="7"/>
      <c r="C26" s="7"/>
      <c r="D26" s="52"/>
      <c r="E26" s="33">
        <v>50</v>
      </c>
      <c r="F26" s="33">
        <v>3000</v>
      </c>
      <c r="G26" s="33">
        <v>3050</v>
      </c>
    </row>
    <row r="27" spans="1:7" ht="15.75" thickBot="1" x14ac:dyDescent="0.3">
      <c r="A27" s="53" t="s">
        <v>3</v>
      </c>
      <c r="B27" s="54"/>
      <c r="C27" s="54"/>
      <c r="D27" s="55"/>
      <c r="E27" s="34">
        <v>50</v>
      </c>
      <c r="F27" s="34">
        <v>3000</v>
      </c>
      <c r="G27" s="34">
        <v>3050</v>
      </c>
    </row>
    <row r="30" spans="1:7" x14ac:dyDescent="0.25">
      <c r="A30" t="s">
        <v>47</v>
      </c>
    </row>
    <row r="31" spans="1:7" x14ac:dyDescent="0.25">
      <c r="A31" t="s">
        <v>48</v>
      </c>
    </row>
    <row r="32" spans="1:7" x14ac:dyDescent="0.25">
      <c r="A32" t="s">
        <v>222</v>
      </c>
    </row>
    <row r="33" spans="1:1" x14ac:dyDescent="0.25">
      <c r="A33" t="s">
        <v>49</v>
      </c>
    </row>
    <row r="34" spans="1:1" x14ac:dyDescent="0.25">
      <c r="A34" t="s">
        <v>50</v>
      </c>
    </row>
    <row r="36" spans="1:1" x14ac:dyDescent="0.25">
      <c r="A36" s="37" t="s">
        <v>51</v>
      </c>
    </row>
  </sheetData>
  <hyperlinks>
    <hyperlink ref="A36" r:id="rId1"/>
  </hyperlinks>
  <printOptions horizontalCentered="1" verticalCentered="1"/>
  <pageMargins left="0.25" right="0.25" top="0.25" bottom="0.25" header="0" footer="0"/>
  <pageSetup paperSize="9" scale="85" orientation="landscape" horizontalDpi="0" verticalDpi="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K106"/>
  <sheetViews>
    <sheetView topLeftCell="A91" workbookViewId="0">
      <selection activeCell="A102" sqref="A102"/>
    </sheetView>
  </sheetViews>
  <sheetFormatPr defaultRowHeight="15" x14ac:dyDescent="0.25"/>
  <cols>
    <col min="1" max="1" width="25.7109375" customWidth="1"/>
    <col min="2" max="3" width="15.7109375" customWidth="1"/>
    <col min="4" max="4" width="22" customWidth="1"/>
    <col min="5" max="11" width="15.7109375" customWidth="1"/>
  </cols>
  <sheetData>
    <row r="4" spans="1:11" ht="21" x14ac:dyDescent="0.35">
      <c r="D4" s="65" t="s">
        <v>135</v>
      </c>
    </row>
    <row r="5" spans="1:11" ht="15.75" thickBot="1" x14ac:dyDescent="0.3">
      <c r="D5" s="137" t="s">
        <v>219</v>
      </c>
    </row>
    <row r="6" spans="1:11" ht="27" x14ac:dyDescent="0.3">
      <c r="A6" s="38" t="s">
        <v>41</v>
      </c>
      <c r="B6" s="39" t="s">
        <v>42</v>
      </c>
      <c r="C6" s="39" t="s">
        <v>43</v>
      </c>
      <c r="D6" s="40" t="s">
        <v>44</v>
      </c>
      <c r="E6" s="124" t="s">
        <v>191</v>
      </c>
      <c r="F6" s="131">
        <f>D7-K98</f>
        <v>757</v>
      </c>
      <c r="G6" s="18"/>
      <c r="H6" s="18"/>
      <c r="I6" s="18"/>
      <c r="J6" s="18"/>
      <c r="K6" s="9"/>
    </row>
    <row r="7" spans="1:11" x14ac:dyDescent="0.25">
      <c r="A7" s="41"/>
      <c r="B7" s="35">
        <v>8023</v>
      </c>
      <c r="C7" s="35">
        <v>12951</v>
      </c>
      <c r="D7" s="42">
        <f>C7+B7</f>
        <v>20974</v>
      </c>
      <c r="E7" s="10"/>
      <c r="F7" s="3"/>
      <c r="G7" s="3"/>
      <c r="H7" s="3"/>
      <c r="I7" s="3"/>
      <c r="J7" s="3"/>
      <c r="K7" s="11"/>
    </row>
    <row r="8" spans="1:11" ht="65.25" thickBot="1" x14ac:dyDescent="0.3">
      <c r="A8" s="43" t="s">
        <v>45</v>
      </c>
      <c r="B8" s="122">
        <f>I98+J98</f>
        <v>7420</v>
      </c>
      <c r="C8" s="36" t="s">
        <v>46</v>
      </c>
      <c r="D8" s="123">
        <f>E98+F98</f>
        <v>4111</v>
      </c>
      <c r="E8" s="10"/>
      <c r="F8" s="3"/>
      <c r="G8" s="3"/>
      <c r="H8" s="3"/>
      <c r="I8" s="139"/>
      <c r="J8" s="139"/>
      <c r="K8" s="11"/>
    </row>
    <row r="9" spans="1:11" ht="26.25" x14ac:dyDescent="0.25">
      <c r="A9" s="138" t="s">
        <v>220</v>
      </c>
      <c r="B9" s="132"/>
      <c r="C9" s="132"/>
      <c r="D9" s="134"/>
      <c r="E9" s="133" t="s">
        <v>196</v>
      </c>
      <c r="F9" s="132"/>
      <c r="G9" s="8"/>
      <c r="H9" s="9"/>
      <c r="I9" s="8"/>
      <c r="J9" s="9"/>
      <c r="K9" s="135"/>
    </row>
    <row r="10" spans="1:11" x14ac:dyDescent="0.25">
      <c r="A10" s="10"/>
      <c r="B10" s="3"/>
      <c r="C10" s="3"/>
      <c r="D10" s="11"/>
      <c r="E10" s="153" t="s">
        <v>0</v>
      </c>
      <c r="F10" s="154"/>
      <c r="G10" s="153" t="s">
        <v>1</v>
      </c>
      <c r="H10" s="154"/>
      <c r="I10" s="153" t="s">
        <v>2</v>
      </c>
      <c r="J10" s="154"/>
      <c r="K10" s="29" t="s">
        <v>3</v>
      </c>
    </row>
    <row r="11" spans="1:11" ht="26.25" x14ac:dyDescent="0.25">
      <c r="A11" s="10" t="s">
        <v>4</v>
      </c>
      <c r="B11" s="3" t="s">
        <v>5</v>
      </c>
      <c r="C11" s="3" t="s">
        <v>6</v>
      </c>
      <c r="D11" s="11" t="s">
        <v>7</v>
      </c>
      <c r="E11" s="10" t="s">
        <v>8</v>
      </c>
      <c r="F11" s="3" t="s">
        <v>9</v>
      </c>
      <c r="G11" s="10" t="s">
        <v>8</v>
      </c>
      <c r="H11" s="11" t="s">
        <v>9</v>
      </c>
      <c r="I11" s="10" t="s">
        <v>8</v>
      </c>
      <c r="J11" s="11" t="s">
        <v>9</v>
      </c>
      <c r="K11" s="29"/>
    </row>
    <row r="12" spans="1:11" ht="26.25" x14ac:dyDescent="0.25">
      <c r="A12" s="44" t="s">
        <v>10</v>
      </c>
      <c r="B12" s="4" t="s">
        <v>65</v>
      </c>
      <c r="C12" s="5" t="s">
        <v>66</v>
      </c>
      <c r="D12" s="45" t="s">
        <v>67</v>
      </c>
      <c r="E12" s="12"/>
      <c r="F12" s="6"/>
      <c r="G12" s="12">
        <v>811</v>
      </c>
      <c r="H12" s="13"/>
      <c r="I12" s="12"/>
      <c r="J12" s="13"/>
      <c r="K12" s="30">
        <v>811</v>
      </c>
    </row>
    <row r="13" spans="1:11" x14ac:dyDescent="0.25">
      <c r="A13" s="46"/>
      <c r="B13" s="47"/>
      <c r="C13" s="48"/>
      <c r="D13" s="49" t="s">
        <v>22</v>
      </c>
      <c r="E13" s="14"/>
      <c r="F13" s="19"/>
      <c r="G13" s="14"/>
      <c r="H13" s="15"/>
      <c r="I13" s="14">
        <v>15</v>
      </c>
      <c r="J13" s="15"/>
      <c r="K13" s="31">
        <v>15</v>
      </c>
    </row>
    <row r="14" spans="1:11" ht="26.25" x14ac:dyDescent="0.25">
      <c r="A14" s="44"/>
      <c r="B14" s="4"/>
      <c r="C14" s="5"/>
      <c r="D14" s="45" t="s">
        <v>68</v>
      </c>
      <c r="E14" s="12"/>
      <c r="F14" s="6"/>
      <c r="G14" s="12"/>
      <c r="H14" s="13"/>
      <c r="I14" s="12"/>
      <c r="J14" s="13">
        <v>328.5</v>
      </c>
      <c r="K14" s="30">
        <v>328.5</v>
      </c>
    </row>
    <row r="15" spans="1:11" x14ac:dyDescent="0.25">
      <c r="A15" s="46"/>
      <c r="B15" s="47"/>
      <c r="C15" s="48"/>
      <c r="D15" s="49" t="s">
        <v>193</v>
      </c>
      <c r="E15" s="14"/>
      <c r="F15" s="19"/>
      <c r="G15" s="14"/>
      <c r="H15" s="15"/>
      <c r="I15" s="14"/>
      <c r="J15" s="15">
        <v>60</v>
      </c>
      <c r="K15" s="31">
        <v>60</v>
      </c>
    </row>
    <row r="16" spans="1:11" ht="26.25" x14ac:dyDescent="0.25">
      <c r="A16" s="44"/>
      <c r="B16" s="4"/>
      <c r="C16" s="5" t="s">
        <v>69</v>
      </c>
      <c r="D16" s="45" t="s">
        <v>67</v>
      </c>
      <c r="E16" s="12"/>
      <c r="F16" s="6"/>
      <c r="G16" s="12"/>
      <c r="H16" s="13"/>
      <c r="I16" s="12">
        <v>493</v>
      </c>
      <c r="J16" s="13"/>
      <c r="K16" s="30">
        <v>493</v>
      </c>
    </row>
    <row r="17" spans="1:11" ht="26.25" x14ac:dyDescent="0.25">
      <c r="A17" s="46"/>
      <c r="B17" s="47"/>
      <c r="C17" s="48"/>
      <c r="D17" s="49" t="s">
        <v>68</v>
      </c>
      <c r="E17" s="14"/>
      <c r="F17" s="19"/>
      <c r="G17" s="14"/>
      <c r="H17" s="15">
        <v>476.5</v>
      </c>
      <c r="I17" s="14"/>
      <c r="J17" s="15"/>
      <c r="K17" s="31">
        <v>476.5</v>
      </c>
    </row>
    <row r="18" spans="1:11" x14ac:dyDescent="0.25">
      <c r="A18" s="44"/>
      <c r="B18" s="4"/>
      <c r="C18" s="5"/>
      <c r="D18" s="45" t="s">
        <v>194</v>
      </c>
      <c r="E18" s="12"/>
      <c r="F18" s="6"/>
      <c r="G18" s="12"/>
      <c r="H18" s="13"/>
      <c r="I18" s="12"/>
      <c r="J18" s="13">
        <v>16</v>
      </c>
      <c r="K18" s="30">
        <v>16</v>
      </c>
    </row>
    <row r="19" spans="1:11" x14ac:dyDescent="0.25">
      <c r="A19" s="46"/>
      <c r="B19" s="47"/>
      <c r="C19" s="48"/>
      <c r="D19" s="49" t="s">
        <v>193</v>
      </c>
      <c r="E19" s="14"/>
      <c r="F19" s="19"/>
      <c r="G19" s="14"/>
      <c r="H19" s="15"/>
      <c r="I19" s="14"/>
      <c r="J19" s="15">
        <v>28</v>
      </c>
      <c r="K19" s="31">
        <v>28</v>
      </c>
    </row>
    <row r="20" spans="1:11" ht="26.25" x14ac:dyDescent="0.25">
      <c r="A20" s="44"/>
      <c r="B20" s="4"/>
      <c r="C20" s="5" t="s">
        <v>70</v>
      </c>
      <c r="D20" s="45" t="s">
        <v>67</v>
      </c>
      <c r="E20" s="12"/>
      <c r="F20" s="6"/>
      <c r="G20" s="12"/>
      <c r="H20" s="13"/>
      <c r="I20" s="12">
        <v>407</v>
      </c>
      <c r="J20" s="13"/>
      <c r="K20" s="30">
        <v>407</v>
      </c>
    </row>
    <row r="21" spans="1:11" x14ac:dyDescent="0.25">
      <c r="A21" s="46"/>
      <c r="B21" s="47"/>
      <c r="C21" s="48"/>
      <c r="D21" s="49" t="s">
        <v>22</v>
      </c>
      <c r="E21" s="14"/>
      <c r="F21" s="19"/>
      <c r="G21" s="14"/>
      <c r="H21" s="15"/>
      <c r="I21" s="14">
        <v>2</v>
      </c>
      <c r="J21" s="15"/>
      <c r="K21" s="31">
        <v>2</v>
      </c>
    </row>
    <row r="22" spans="1:11" ht="26.25" x14ac:dyDescent="0.25">
      <c r="A22" s="44"/>
      <c r="B22" s="4"/>
      <c r="C22" s="5"/>
      <c r="D22" s="45" t="s">
        <v>68</v>
      </c>
      <c r="E22" s="12"/>
      <c r="F22" s="6"/>
      <c r="G22" s="12"/>
      <c r="H22" s="13">
        <v>571.79999999999995</v>
      </c>
      <c r="I22" s="12"/>
      <c r="J22" s="13"/>
      <c r="K22" s="30">
        <v>571.79999999999995</v>
      </c>
    </row>
    <row r="23" spans="1:11" x14ac:dyDescent="0.25">
      <c r="A23" s="46"/>
      <c r="B23" s="47"/>
      <c r="C23" s="48"/>
      <c r="D23" s="49" t="s">
        <v>193</v>
      </c>
      <c r="E23" s="14"/>
      <c r="F23" s="19"/>
      <c r="G23" s="14"/>
      <c r="H23" s="15"/>
      <c r="I23" s="14"/>
      <c r="J23" s="15">
        <v>50</v>
      </c>
      <c r="K23" s="31">
        <v>50</v>
      </c>
    </row>
    <row r="24" spans="1:11" x14ac:dyDescent="0.25">
      <c r="A24" s="44"/>
      <c r="B24" s="4"/>
      <c r="C24" s="5" t="s">
        <v>71</v>
      </c>
      <c r="D24" s="45" t="s">
        <v>15</v>
      </c>
      <c r="E24" s="12"/>
      <c r="F24" s="6"/>
      <c r="G24" s="12">
        <v>265</v>
      </c>
      <c r="H24" s="13"/>
      <c r="I24" s="12"/>
      <c r="J24" s="13"/>
      <c r="K24" s="30">
        <v>265</v>
      </c>
    </row>
    <row r="25" spans="1:11" x14ac:dyDescent="0.25">
      <c r="A25" s="46"/>
      <c r="B25" s="47"/>
      <c r="C25" s="48"/>
      <c r="D25" s="49" t="s">
        <v>193</v>
      </c>
      <c r="E25" s="14"/>
      <c r="F25" s="19"/>
      <c r="G25" s="14"/>
      <c r="H25" s="15"/>
      <c r="I25" s="14"/>
      <c r="J25" s="15">
        <v>30</v>
      </c>
      <c r="K25" s="31">
        <v>30</v>
      </c>
    </row>
    <row r="26" spans="1:11" ht="26.25" x14ac:dyDescent="0.25">
      <c r="A26" s="44"/>
      <c r="B26" s="4"/>
      <c r="C26" s="5" t="s">
        <v>72</v>
      </c>
      <c r="D26" s="45" t="s">
        <v>67</v>
      </c>
      <c r="E26" s="12"/>
      <c r="F26" s="6"/>
      <c r="G26" s="12">
        <v>748</v>
      </c>
      <c r="H26" s="13"/>
      <c r="I26" s="12"/>
      <c r="J26" s="13"/>
      <c r="K26" s="30">
        <v>748</v>
      </c>
    </row>
    <row r="27" spans="1:11" ht="26.25" x14ac:dyDescent="0.25">
      <c r="A27" s="46"/>
      <c r="B27" s="47"/>
      <c r="C27" s="48"/>
      <c r="D27" s="49" t="s">
        <v>68</v>
      </c>
      <c r="E27" s="14"/>
      <c r="F27" s="19"/>
      <c r="G27" s="14"/>
      <c r="H27" s="15">
        <v>571.79999999999995</v>
      </c>
      <c r="I27" s="14"/>
      <c r="J27" s="15"/>
      <c r="K27" s="31">
        <v>571.79999999999995</v>
      </c>
    </row>
    <row r="28" spans="1:11" ht="39" x14ac:dyDescent="0.25">
      <c r="A28" s="44"/>
      <c r="B28" s="4"/>
      <c r="C28" s="5"/>
      <c r="D28" s="45" t="s">
        <v>16</v>
      </c>
      <c r="E28" s="12"/>
      <c r="F28" s="6"/>
      <c r="G28" s="12"/>
      <c r="H28" s="13">
        <v>30</v>
      </c>
      <c r="I28" s="12"/>
      <c r="J28" s="13"/>
      <c r="K28" s="30">
        <v>30</v>
      </c>
    </row>
    <row r="29" spans="1:11" x14ac:dyDescent="0.25">
      <c r="A29" s="46"/>
      <c r="B29" s="47"/>
      <c r="C29" s="48"/>
      <c r="D29" s="49" t="s">
        <v>73</v>
      </c>
      <c r="E29" s="14"/>
      <c r="F29" s="19"/>
      <c r="G29" s="14"/>
      <c r="H29" s="15"/>
      <c r="I29" s="14">
        <v>150</v>
      </c>
      <c r="J29" s="15"/>
      <c r="K29" s="31">
        <v>150</v>
      </c>
    </row>
    <row r="30" spans="1:11" x14ac:dyDescent="0.25">
      <c r="A30" s="44"/>
      <c r="B30" s="4"/>
      <c r="C30" s="5"/>
      <c r="D30" s="45" t="s">
        <v>193</v>
      </c>
      <c r="E30" s="12"/>
      <c r="F30" s="6"/>
      <c r="G30" s="12"/>
      <c r="H30" s="13"/>
      <c r="I30" s="12"/>
      <c r="J30" s="13">
        <v>40</v>
      </c>
      <c r="K30" s="30">
        <v>40</v>
      </c>
    </row>
    <row r="31" spans="1:11" ht="26.25" x14ac:dyDescent="0.25">
      <c r="A31" s="46"/>
      <c r="B31" s="47"/>
      <c r="C31" s="48" t="s">
        <v>74</v>
      </c>
      <c r="D31" s="49" t="s">
        <v>67</v>
      </c>
      <c r="E31" s="14"/>
      <c r="F31" s="19"/>
      <c r="G31" s="14">
        <v>1295</v>
      </c>
      <c r="H31" s="15"/>
      <c r="I31" s="14"/>
      <c r="J31" s="15"/>
      <c r="K31" s="31">
        <v>1295</v>
      </c>
    </row>
    <row r="32" spans="1:11" ht="26.25" x14ac:dyDescent="0.25">
      <c r="A32" s="44"/>
      <c r="B32" s="4"/>
      <c r="C32" s="5"/>
      <c r="D32" s="45" t="s">
        <v>68</v>
      </c>
      <c r="E32" s="12"/>
      <c r="F32" s="6"/>
      <c r="G32" s="12"/>
      <c r="H32" s="13">
        <v>476.5</v>
      </c>
      <c r="I32" s="12"/>
      <c r="J32" s="13"/>
      <c r="K32" s="30">
        <v>476.5</v>
      </c>
    </row>
    <row r="33" spans="1:11" x14ac:dyDescent="0.25">
      <c r="A33" s="46"/>
      <c r="B33" s="47"/>
      <c r="C33" s="48"/>
      <c r="D33" s="49" t="s">
        <v>194</v>
      </c>
      <c r="E33" s="14"/>
      <c r="F33" s="19"/>
      <c r="G33" s="14"/>
      <c r="H33" s="15"/>
      <c r="I33" s="14"/>
      <c r="J33" s="15">
        <v>120</v>
      </c>
      <c r="K33" s="31">
        <v>120</v>
      </c>
    </row>
    <row r="34" spans="1:11" x14ac:dyDescent="0.25">
      <c r="A34" s="44"/>
      <c r="B34" s="4"/>
      <c r="C34" s="5"/>
      <c r="D34" s="45" t="s">
        <v>193</v>
      </c>
      <c r="E34" s="12"/>
      <c r="F34" s="6"/>
      <c r="G34" s="12"/>
      <c r="H34" s="13"/>
      <c r="I34" s="12"/>
      <c r="J34" s="13">
        <v>30</v>
      </c>
      <c r="K34" s="30">
        <v>30</v>
      </c>
    </row>
    <row r="35" spans="1:11" ht="26.25" x14ac:dyDescent="0.25">
      <c r="A35" s="46"/>
      <c r="B35" s="47"/>
      <c r="C35" s="47" t="s">
        <v>75</v>
      </c>
      <c r="D35" s="49" t="s">
        <v>76</v>
      </c>
      <c r="E35" s="14"/>
      <c r="F35" s="19"/>
      <c r="G35" s="14"/>
      <c r="H35" s="15"/>
      <c r="I35" s="14">
        <v>40</v>
      </c>
      <c r="J35" s="15"/>
      <c r="K35" s="31">
        <v>40</v>
      </c>
    </row>
    <row r="36" spans="1:11" x14ac:dyDescent="0.25">
      <c r="A36" s="44"/>
      <c r="B36" s="4"/>
      <c r="C36" s="5" t="s">
        <v>21</v>
      </c>
      <c r="D36" s="45" t="s">
        <v>22</v>
      </c>
      <c r="E36" s="12"/>
      <c r="F36" s="6"/>
      <c r="G36" s="12"/>
      <c r="H36" s="13"/>
      <c r="I36" s="12">
        <v>11</v>
      </c>
      <c r="J36" s="13"/>
      <c r="K36" s="30">
        <v>11</v>
      </c>
    </row>
    <row r="37" spans="1:11" ht="26.25" x14ac:dyDescent="0.25">
      <c r="A37" s="46"/>
      <c r="B37" s="47"/>
      <c r="C37" s="48"/>
      <c r="D37" s="49" t="s">
        <v>68</v>
      </c>
      <c r="E37" s="14"/>
      <c r="F37" s="19"/>
      <c r="G37" s="14"/>
      <c r="H37" s="15"/>
      <c r="I37" s="14"/>
      <c r="J37" s="15">
        <v>328.5</v>
      </c>
      <c r="K37" s="31">
        <v>328.5</v>
      </c>
    </row>
    <row r="38" spans="1:11" ht="39" x14ac:dyDescent="0.25">
      <c r="A38" s="44"/>
      <c r="B38" s="4"/>
      <c r="C38" s="5"/>
      <c r="D38" s="45" t="s">
        <v>16</v>
      </c>
      <c r="E38" s="12"/>
      <c r="F38" s="6"/>
      <c r="G38" s="12"/>
      <c r="H38" s="13"/>
      <c r="I38" s="12">
        <v>24</v>
      </c>
      <c r="J38" s="13"/>
      <c r="K38" s="30">
        <v>24</v>
      </c>
    </row>
    <row r="39" spans="1:11" x14ac:dyDescent="0.25">
      <c r="A39" s="46"/>
      <c r="B39" s="47"/>
      <c r="C39" s="48"/>
      <c r="D39" s="49" t="s">
        <v>194</v>
      </c>
      <c r="E39" s="14"/>
      <c r="F39" s="19"/>
      <c r="G39" s="14"/>
      <c r="H39" s="15"/>
      <c r="I39" s="14"/>
      <c r="J39" s="15">
        <v>7</v>
      </c>
      <c r="K39" s="31">
        <v>7</v>
      </c>
    </row>
    <row r="40" spans="1:11" x14ac:dyDescent="0.25">
      <c r="A40" s="44"/>
      <c r="B40" s="4"/>
      <c r="C40" s="5"/>
      <c r="D40" s="45" t="s">
        <v>193</v>
      </c>
      <c r="E40" s="12"/>
      <c r="F40" s="6"/>
      <c r="G40" s="12"/>
      <c r="H40" s="13"/>
      <c r="I40" s="12"/>
      <c r="J40" s="13">
        <v>126</v>
      </c>
      <c r="K40" s="30">
        <v>126</v>
      </c>
    </row>
    <row r="41" spans="1:11" x14ac:dyDescent="0.25">
      <c r="A41" s="46"/>
      <c r="B41" s="47"/>
      <c r="C41" s="48" t="s">
        <v>77</v>
      </c>
      <c r="D41" s="49" t="s">
        <v>15</v>
      </c>
      <c r="E41" s="14">
        <v>18</v>
      </c>
      <c r="F41" s="19"/>
      <c r="G41" s="14"/>
      <c r="H41" s="15"/>
      <c r="I41" s="14">
        <v>189</v>
      </c>
      <c r="J41" s="15"/>
      <c r="K41" s="31">
        <v>207</v>
      </c>
    </row>
    <row r="42" spans="1:11" ht="39" x14ac:dyDescent="0.25">
      <c r="A42" s="44"/>
      <c r="B42" s="4"/>
      <c r="C42" s="5"/>
      <c r="D42" s="45" t="s">
        <v>16</v>
      </c>
      <c r="E42" s="12"/>
      <c r="F42" s="6"/>
      <c r="G42" s="12"/>
      <c r="H42" s="13"/>
      <c r="I42" s="12">
        <v>200</v>
      </c>
      <c r="J42" s="13"/>
      <c r="K42" s="30">
        <v>200</v>
      </c>
    </row>
    <row r="43" spans="1:11" x14ac:dyDescent="0.25">
      <c r="A43" s="46"/>
      <c r="B43" s="47"/>
      <c r="C43" s="48"/>
      <c r="D43" s="49" t="s">
        <v>193</v>
      </c>
      <c r="E43" s="14"/>
      <c r="F43" s="19"/>
      <c r="G43" s="14"/>
      <c r="H43" s="15"/>
      <c r="I43" s="14"/>
      <c r="J43" s="15">
        <v>40</v>
      </c>
      <c r="K43" s="31">
        <v>40</v>
      </c>
    </row>
    <row r="44" spans="1:11" ht="26.25" x14ac:dyDescent="0.25">
      <c r="A44" s="44"/>
      <c r="B44" s="4"/>
      <c r="C44" s="5" t="s">
        <v>23</v>
      </c>
      <c r="D44" s="45" t="s">
        <v>68</v>
      </c>
      <c r="E44" s="12"/>
      <c r="F44" s="6">
        <v>476.5</v>
      </c>
      <c r="G44" s="12"/>
      <c r="H44" s="13"/>
      <c r="I44" s="12"/>
      <c r="J44" s="13"/>
      <c r="K44" s="30">
        <v>476.5</v>
      </c>
    </row>
    <row r="45" spans="1:11" x14ac:dyDescent="0.25">
      <c r="A45" s="46"/>
      <c r="B45" s="47"/>
      <c r="C45" s="48"/>
      <c r="D45" s="49" t="s">
        <v>194</v>
      </c>
      <c r="E45" s="14"/>
      <c r="F45" s="19"/>
      <c r="G45" s="14"/>
      <c r="H45" s="15"/>
      <c r="I45" s="14"/>
      <c r="J45" s="15">
        <v>100</v>
      </c>
      <c r="K45" s="31">
        <v>100</v>
      </c>
    </row>
    <row r="46" spans="1:11" x14ac:dyDescent="0.25">
      <c r="A46" s="44"/>
      <c r="B46" s="4"/>
      <c r="C46" s="5"/>
      <c r="D46" s="45" t="s">
        <v>193</v>
      </c>
      <c r="E46" s="12"/>
      <c r="F46" s="6"/>
      <c r="G46" s="12"/>
      <c r="H46" s="13"/>
      <c r="I46" s="12"/>
      <c r="J46" s="13">
        <v>58</v>
      </c>
      <c r="K46" s="30">
        <v>58</v>
      </c>
    </row>
    <row r="47" spans="1:11" x14ac:dyDescent="0.25">
      <c r="A47" s="46"/>
      <c r="B47" s="47"/>
      <c r="C47" s="48" t="s">
        <v>13</v>
      </c>
      <c r="D47" s="49" t="s">
        <v>22</v>
      </c>
      <c r="E47" s="14">
        <v>50</v>
      </c>
      <c r="F47" s="19"/>
      <c r="G47" s="14"/>
      <c r="H47" s="15"/>
      <c r="I47" s="14"/>
      <c r="J47" s="15"/>
      <c r="K47" s="31">
        <v>50</v>
      </c>
    </row>
    <row r="48" spans="1:11" x14ac:dyDescent="0.25">
      <c r="A48" s="44"/>
      <c r="B48" s="4"/>
      <c r="C48" s="5"/>
      <c r="D48" s="45" t="s">
        <v>78</v>
      </c>
      <c r="E48" s="12"/>
      <c r="F48" s="6">
        <v>2859</v>
      </c>
      <c r="G48" s="12"/>
      <c r="H48" s="13"/>
      <c r="I48" s="12"/>
      <c r="J48" s="13"/>
      <c r="K48" s="30">
        <v>2859</v>
      </c>
    </row>
    <row r="49" spans="1:11" x14ac:dyDescent="0.25">
      <c r="A49" s="46"/>
      <c r="B49" s="47"/>
      <c r="C49" s="48" t="s">
        <v>79</v>
      </c>
      <c r="D49" s="49" t="s">
        <v>14</v>
      </c>
      <c r="E49" s="14"/>
      <c r="F49" s="19"/>
      <c r="G49" s="14">
        <v>521</v>
      </c>
      <c r="H49" s="15"/>
      <c r="I49" s="14"/>
      <c r="J49" s="15"/>
      <c r="K49" s="31">
        <v>521</v>
      </c>
    </row>
    <row r="50" spans="1:11" x14ac:dyDescent="0.25">
      <c r="A50" s="44"/>
      <c r="B50" s="4"/>
      <c r="C50" s="5"/>
      <c r="D50" s="45" t="s">
        <v>15</v>
      </c>
      <c r="E50" s="12">
        <v>173</v>
      </c>
      <c r="F50" s="6"/>
      <c r="G50" s="12">
        <v>15</v>
      </c>
      <c r="H50" s="13"/>
      <c r="I50" s="12">
        <v>73</v>
      </c>
      <c r="J50" s="13"/>
      <c r="K50" s="30">
        <v>261</v>
      </c>
    </row>
    <row r="51" spans="1:11" ht="26.25" x14ac:dyDescent="0.25">
      <c r="A51" s="46"/>
      <c r="B51" s="47"/>
      <c r="C51" s="48"/>
      <c r="D51" s="49" t="s">
        <v>68</v>
      </c>
      <c r="E51" s="14"/>
      <c r="F51" s="19"/>
      <c r="G51" s="14"/>
      <c r="H51" s="15">
        <v>571.79999999999995</v>
      </c>
      <c r="I51" s="14"/>
      <c r="J51" s="15"/>
      <c r="K51" s="31">
        <v>571.79999999999995</v>
      </c>
    </row>
    <row r="52" spans="1:11" x14ac:dyDescent="0.25">
      <c r="A52" s="44"/>
      <c r="B52" s="4"/>
      <c r="C52" s="5"/>
      <c r="D52" s="45" t="s">
        <v>73</v>
      </c>
      <c r="E52" s="12"/>
      <c r="F52" s="6"/>
      <c r="G52" s="12"/>
      <c r="H52" s="13"/>
      <c r="I52" s="12">
        <v>150</v>
      </c>
      <c r="J52" s="13"/>
      <c r="K52" s="30">
        <v>150</v>
      </c>
    </row>
    <row r="53" spans="1:11" x14ac:dyDescent="0.25">
      <c r="A53" s="46"/>
      <c r="B53" s="47"/>
      <c r="C53" s="48"/>
      <c r="D53" s="49" t="s">
        <v>193</v>
      </c>
      <c r="E53" s="14"/>
      <c r="F53" s="19"/>
      <c r="G53" s="14"/>
      <c r="H53" s="15"/>
      <c r="I53" s="14"/>
      <c r="J53" s="15">
        <v>50</v>
      </c>
      <c r="K53" s="31">
        <v>50</v>
      </c>
    </row>
    <row r="54" spans="1:11" x14ac:dyDescent="0.25">
      <c r="A54" s="44"/>
      <c r="B54" s="4"/>
      <c r="C54" s="5" t="s">
        <v>80</v>
      </c>
      <c r="D54" s="45" t="s">
        <v>15</v>
      </c>
      <c r="E54" s="12"/>
      <c r="F54" s="6"/>
      <c r="G54" s="12">
        <v>207</v>
      </c>
      <c r="H54" s="13"/>
      <c r="I54" s="12"/>
      <c r="J54" s="13"/>
      <c r="K54" s="30">
        <v>207</v>
      </c>
    </row>
    <row r="55" spans="1:11" x14ac:dyDescent="0.25">
      <c r="A55" s="46"/>
      <c r="B55" s="47"/>
      <c r="C55" s="48"/>
      <c r="D55" s="49" t="s">
        <v>193</v>
      </c>
      <c r="E55" s="14"/>
      <c r="F55" s="19"/>
      <c r="G55" s="14"/>
      <c r="H55" s="15"/>
      <c r="I55" s="14"/>
      <c r="J55" s="15">
        <v>40</v>
      </c>
      <c r="K55" s="31">
        <v>40</v>
      </c>
    </row>
    <row r="56" spans="1:11" ht="26.25" x14ac:dyDescent="0.25">
      <c r="A56" s="44"/>
      <c r="B56" s="4"/>
      <c r="C56" s="4" t="s">
        <v>75</v>
      </c>
      <c r="D56" s="45" t="s">
        <v>76</v>
      </c>
      <c r="E56" s="12"/>
      <c r="F56" s="6"/>
      <c r="G56" s="12"/>
      <c r="H56" s="13"/>
      <c r="I56" s="12">
        <v>85</v>
      </c>
      <c r="J56" s="13"/>
      <c r="K56" s="30">
        <v>85</v>
      </c>
    </row>
    <row r="57" spans="1:11" x14ac:dyDescent="0.25">
      <c r="A57" s="46"/>
      <c r="B57" s="47"/>
      <c r="C57" s="48" t="s">
        <v>81</v>
      </c>
      <c r="D57" s="49" t="s">
        <v>22</v>
      </c>
      <c r="E57" s="14"/>
      <c r="F57" s="19"/>
      <c r="G57" s="14"/>
      <c r="H57" s="15"/>
      <c r="I57" s="14">
        <v>4</v>
      </c>
      <c r="J57" s="15"/>
      <c r="K57" s="31">
        <v>4</v>
      </c>
    </row>
    <row r="58" spans="1:11" ht="26.25" x14ac:dyDescent="0.25">
      <c r="A58" s="44"/>
      <c r="B58" s="4"/>
      <c r="C58" s="5"/>
      <c r="D58" s="45" t="s">
        <v>68</v>
      </c>
      <c r="E58" s="12"/>
      <c r="F58" s="6">
        <v>476.5</v>
      </c>
      <c r="G58" s="12"/>
      <c r="H58" s="13"/>
      <c r="I58" s="12"/>
      <c r="J58" s="13"/>
      <c r="K58" s="30">
        <v>476.5</v>
      </c>
    </row>
    <row r="59" spans="1:11" x14ac:dyDescent="0.25">
      <c r="A59" s="46"/>
      <c r="B59" s="47"/>
      <c r="C59" s="48"/>
      <c r="D59" s="49" t="s">
        <v>194</v>
      </c>
      <c r="E59" s="14"/>
      <c r="F59" s="19"/>
      <c r="G59" s="14"/>
      <c r="H59" s="15"/>
      <c r="I59" s="14"/>
      <c r="J59" s="15">
        <v>171</v>
      </c>
      <c r="K59" s="31">
        <v>171</v>
      </c>
    </row>
    <row r="60" spans="1:11" x14ac:dyDescent="0.25">
      <c r="A60" s="44"/>
      <c r="B60" s="4"/>
      <c r="C60" s="5"/>
      <c r="D60" s="45" t="s">
        <v>193</v>
      </c>
      <c r="E60" s="12"/>
      <c r="F60" s="6"/>
      <c r="G60" s="12"/>
      <c r="H60" s="13"/>
      <c r="I60" s="12"/>
      <c r="J60" s="13">
        <v>40</v>
      </c>
      <c r="K60" s="30">
        <v>40</v>
      </c>
    </row>
    <row r="61" spans="1:11" ht="26.25" x14ac:dyDescent="0.25">
      <c r="A61" s="46"/>
      <c r="B61" s="47"/>
      <c r="C61" s="47" t="s">
        <v>82</v>
      </c>
      <c r="D61" s="49" t="s">
        <v>76</v>
      </c>
      <c r="E61" s="14"/>
      <c r="F61" s="19"/>
      <c r="G61" s="14"/>
      <c r="H61" s="15"/>
      <c r="I61" s="14">
        <v>40</v>
      </c>
      <c r="J61" s="15"/>
      <c r="K61" s="31">
        <v>40</v>
      </c>
    </row>
    <row r="62" spans="1:11" x14ac:dyDescent="0.25">
      <c r="A62" s="44"/>
      <c r="B62" s="4"/>
      <c r="C62" s="5" t="s">
        <v>83</v>
      </c>
      <c r="D62" s="45" t="s">
        <v>22</v>
      </c>
      <c r="E62" s="12"/>
      <c r="F62" s="6"/>
      <c r="G62" s="12"/>
      <c r="H62" s="13"/>
      <c r="I62" s="12">
        <v>10</v>
      </c>
      <c r="J62" s="13"/>
      <c r="K62" s="30">
        <v>10</v>
      </c>
    </row>
    <row r="63" spans="1:11" ht="26.25" x14ac:dyDescent="0.25">
      <c r="A63" s="46"/>
      <c r="B63" s="47"/>
      <c r="C63" s="48"/>
      <c r="D63" s="49" t="s">
        <v>68</v>
      </c>
      <c r="E63" s="14"/>
      <c r="F63" s="19"/>
      <c r="G63" s="14"/>
      <c r="H63" s="15">
        <v>476.5</v>
      </c>
      <c r="I63" s="14"/>
      <c r="J63" s="15"/>
      <c r="K63" s="31">
        <v>476.5</v>
      </c>
    </row>
    <row r="64" spans="1:11" ht="39" x14ac:dyDescent="0.25">
      <c r="A64" s="44"/>
      <c r="B64" s="4"/>
      <c r="C64" s="5"/>
      <c r="D64" s="45" t="s">
        <v>16</v>
      </c>
      <c r="E64" s="12"/>
      <c r="F64" s="6"/>
      <c r="G64" s="12"/>
      <c r="H64" s="13"/>
      <c r="I64" s="12">
        <v>830</v>
      </c>
      <c r="J64" s="13"/>
      <c r="K64" s="30">
        <v>830</v>
      </c>
    </row>
    <row r="65" spans="1:11" x14ac:dyDescent="0.25">
      <c r="A65" s="46"/>
      <c r="B65" s="47"/>
      <c r="C65" s="48"/>
      <c r="D65" s="49" t="s">
        <v>193</v>
      </c>
      <c r="E65" s="14"/>
      <c r="F65" s="19"/>
      <c r="G65" s="14"/>
      <c r="H65" s="15"/>
      <c r="I65" s="14"/>
      <c r="J65" s="15">
        <v>40</v>
      </c>
      <c r="K65" s="31">
        <v>40</v>
      </c>
    </row>
    <row r="66" spans="1:11" ht="26.25" x14ac:dyDescent="0.25">
      <c r="A66" s="44"/>
      <c r="B66" s="4"/>
      <c r="C66" s="5" t="s">
        <v>84</v>
      </c>
      <c r="D66" s="45" t="s">
        <v>68</v>
      </c>
      <c r="E66" s="12"/>
      <c r="F66" s="6"/>
      <c r="G66" s="12"/>
      <c r="H66" s="13"/>
      <c r="I66" s="12"/>
      <c r="J66" s="13">
        <v>328.5</v>
      </c>
      <c r="K66" s="30">
        <v>328.5</v>
      </c>
    </row>
    <row r="67" spans="1:11" ht="39" x14ac:dyDescent="0.25">
      <c r="A67" s="46"/>
      <c r="B67" s="47"/>
      <c r="C67" s="48"/>
      <c r="D67" s="49" t="s">
        <v>16</v>
      </c>
      <c r="E67" s="14"/>
      <c r="F67" s="19"/>
      <c r="G67" s="14"/>
      <c r="H67" s="15"/>
      <c r="I67" s="14">
        <v>4</v>
      </c>
      <c r="J67" s="15"/>
      <c r="K67" s="31">
        <v>4</v>
      </c>
    </row>
    <row r="68" spans="1:11" x14ac:dyDescent="0.25">
      <c r="A68" s="44"/>
      <c r="B68" s="4"/>
      <c r="C68" s="5"/>
      <c r="D68" s="45" t="s">
        <v>194</v>
      </c>
      <c r="E68" s="12"/>
      <c r="F68" s="6"/>
      <c r="G68" s="12"/>
      <c r="H68" s="13"/>
      <c r="I68" s="12"/>
      <c r="J68" s="13">
        <v>7</v>
      </c>
      <c r="K68" s="30">
        <v>7</v>
      </c>
    </row>
    <row r="69" spans="1:11" x14ac:dyDescent="0.25">
      <c r="A69" s="46"/>
      <c r="B69" s="47"/>
      <c r="C69" s="48"/>
      <c r="D69" s="49" t="s">
        <v>193</v>
      </c>
      <c r="E69" s="14"/>
      <c r="F69" s="19"/>
      <c r="G69" s="14"/>
      <c r="H69" s="15"/>
      <c r="I69" s="14"/>
      <c r="J69" s="15">
        <v>46</v>
      </c>
      <c r="K69" s="31">
        <v>46</v>
      </c>
    </row>
    <row r="70" spans="1:11" ht="26.25" x14ac:dyDescent="0.25">
      <c r="A70" s="44"/>
      <c r="B70" s="4"/>
      <c r="C70" s="4" t="s">
        <v>82</v>
      </c>
      <c r="D70" s="45" t="s">
        <v>76</v>
      </c>
      <c r="E70" s="12"/>
      <c r="F70" s="6"/>
      <c r="G70" s="12"/>
      <c r="H70" s="13"/>
      <c r="I70" s="12">
        <v>40</v>
      </c>
      <c r="J70" s="13"/>
      <c r="K70" s="30">
        <v>40</v>
      </c>
    </row>
    <row r="71" spans="1:11" ht="26.25" x14ac:dyDescent="0.25">
      <c r="A71" s="46"/>
      <c r="B71" s="47"/>
      <c r="C71" s="48" t="s">
        <v>85</v>
      </c>
      <c r="D71" s="49" t="s">
        <v>68</v>
      </c>
      <c r="E71" s="14"/>
      <c r="F71" s="19"/>
      <c r="G71" s="14"/>
      <c r="H71" s="15"/>
      <c r="I71" s="14"/>
      <c r="J71" s="15">
        <v>328.5</v>
      </c>
      <c r="K71" s="31">
        <v>328.5</v>
      </c>
    </row>
    <row r="72" spans="1:11" ht="39" x14ac:dyDescent="0.25">
      <c r="A72" s="44"/>
      <c r="B72" s="4"/>
      <c r="C72" s="5"/>
      <c r="D72" s="45" t="s">
        <v>16</v>
      </c>
      <c r="E72" s="12"/>
      <c r="F72" s="6"/>
      <c r="G72" s="12"/>
      <c r="H72" s="13"/>
      <c r="I72" s="12">
        <v>3</v>
      </c>
      <c r="J72" s="13"/>
      <c r="K72" s="30">
        <v>3</v>
      </c>
    </row>
    <row r="73" spans="1:11" x14ac:dyDescent="0.25">
      <c r="A73" s="46"/>
      <c r="B73" s="47"/>
      <c r="C73" s="48"/>
      <c r="D73" s="49" t="s">
        <v>194</v>
      </c>
      <c r="E73" s="14"/>
      <c r="F73" s="19"/>
      <c r="G73" s="14"/>
      <c r="H73" s="15"/>
      <c r="I73" s="14"/>
      <c r="J73" s="15">
        <v>65</v>
      </c>
      <c r="K73" s="31">
        <v>65</v>
      </c>
    </row>
    <row r="74" spans="1:11" x14ac:dyDescent="0.25">
      <c r="A74" s="44"/>
      <c r="B74" s="4"/>
      <c r="C74" s="5"/>
      <c r="D74" s="45" t="s">
        <v>193</v>
      </c>
      <c r="E74" s="12"/>
      <c r="F74" s="6"/>
      <c r="G74" s="12"/>
      <c r="H74" s="13"/>
      <c r="I74" s="12"/>
      <c r="J74" s="13">
        <v>75</v>
      </c>
      <c r="K74" s="30">
        <v>75</v>
      </c>
    </row>
    <row r="75" spans="1:11" x14ac:dyDescent="0.25">
      <c r="A75" s="46"/>
      <c r="B75" s="47"/>
      <c r="C75" s="48" t="s">
        <v>86</v>
      </c>
      <c r="D75" s="49" t="s">
        <v>14</v>
      </c>
      <c r="E75" s="14"/>
      <c r="F75" s="19"/>
      <c r="G75" s="14"/>
      <c r="H75" s="15"/>
      <c r="I75" s="14">
        <v>328</v>
      </c>
      <c r="J75" s="15"/>
      <c r="K75" s="31">
        <v>328</v>
      </c>
    </row>
    <row r="76" spans="1:11" x14ac:dyDescent="0.25">
      <c r="A76" s="44"/>
      <c r="B76" s="4"/>
      <c r="C76" s="5"/>
      <c r="D76" s="45" t="s">
        <v>22</v>
      </c>
      <c r="E76" s="12"/>
      <c r="F76" s="6"/>
      <c r="G76" s="12"/>
      <c r="H76" s="13"/>
      <c r="I76" s="12">
        <v>1</v>
      </c>
      <c r="J76" s="13"/>
      <c r="K76" s="30">
        <v>1</v>
      </c>
    </row>
    <row r="77" spans="1:11" ht="26.25" x14ac:dyDescent="0.25">
      <c r="A77" s="46"/>
      <c r="B77" s="47"/>
      <c r="C77" s="48"/>
      <c r="D77" s="49" t="s">
        <v>68</v>
      </c>
      <c r="E77" s="14"/>
      <c r="F77" s="19"/>
      <c r="G77" s="14"/>
      <c r="H77" s="15">
        <v>476.5</v>
      </c>
      <c r="I77" s="14"/>
      <c r="J77" s="15"/>
      <c r="K77" s="31">
        <v>476.5</v>
      </c>
    </row>
    <row r="78" spans="1:11" ht="39" x14ac:dyDescent="0.25">
      <c r="A78" s="44"/>
      <c r="B78" s="4"/>
      <c r="C78" s="5"/>
      <c r="D78" s="45" t="s">
        <v>16</v>
      </c>
      <c r="E78" s="12"/>
      <c r="F78" s="6"/>
      <c r="G78" s="12"/>
      <c r="H78" s="13"/>
      <c r="I78" s="12">
        <v>8</v>
      </c>
      <c r="J78" s="13"/>
      <c r="K78" s="30">
        <v>8</v>
      </c>
    </row>
    <row r="79" spans="1:11" x14ac:dyDescent="0.25">
      <c r="A79" s="46"/>
      <c r="B79" s="47"/>
      <c r="C79" s="48"/>
      <c r="D79" s="49" t="s">
        <v>193</v>
      </c>
      <c r="E79" s="14"/>
      <c r="F79" s="19"/>
      <c r="G79" s="14"/>
      <c r="H79" s="15"/>
      <c r="I79" s="14"/>
      <c r="J79" s="15">
        <v>40</v>
      </c>
      <c r="K79" s="31">
        <v>40</v>
      </c>
    </row>
    <row r="80" spans="1:11" ht="26.25" x14ac:dyDescent="0.25">
      <c r="A80" s="44"/>
      <c r="B80" s="4"/>
      <c r="C80" s="5" t="s">
        <v>87</v>
      </c>
      <c r="D80" s="45" t="s">
        <v>68</v>
      </c>
      <c r="E80" s="12"/>
      <c r="F80" s="6"/>
      <c r="G80" s="12"/>
      <c r="H80" s="13">
        <v>571.79999999999995</v>
      </c>
      <c r="I80" s="12"/>
      <c r="J80" s="13"/>
      <c r="K80" s="30">
        <v>571.79999999999995</v>
      </c>
    </row>
    <row r="81" spans="1:11" ht="39" x14ac:dyDescent="0.25">
      <c r="A81" s="46"/>
      <c r="B81" s="47"/>
      <c r="C81" s="48"/>
      <c r="D81" s="49" t="s">
        <v>16</v>
      </c>
      <c r="E81" s="14"/>
      <c r="F81" s="19"/>
      <c r="G81" s="14"/>
      <c r="H81" s="15"/>
      <c r="I81" s="14">
        <v>1</v>
      </c>
      <c r="J81" s="15"/>
      <c r="K81" s="31">
        <v>1</v>
      </c>
    </row>
    <row r="82" spans="1:11" x14ac:dyDescent="0.25">
      <c r="A82" s="44"/>
      <c r="B82" s="4"/>
      <c r="C82" s="5"/>
      <c r="D82" s="45" t="s">
        <v>73</v>
      </c>
      <c r="E82" s="12"/>
      <c r="F82" s="6"/>
      <c r="G82" s="12"/>
      <c r="H82" s="13"/>
      <c r="I82" s="12">
        <v>100</v>
      </c>
      <c r="J82" s="13"/>
      <c r="K82" s="30">
        <v>100</v>
      </c>
    </row>
    <row r="83" spans="1:11" x14ac:dyDescent="0.25">
      <c r="A83" s="46"/>
      <c r="B83" s="47"/>
      <c r="C83" s="48"/>
      <c r="D83" s="49" t="s">
        <v>193</v>
      </c>
      <c r="E83" s="14"/>
      <c r="F83" s="19"/>
      <c r="G83" s="14"/>
      <c r="H83" s="15"/>
      <c r="I83" s="14"/>
      <c r="J83" s="15">
        <v>40</v>
      </c>
      <c r="K83" s="31">
        <v>40</v>
      </c>
    </row>
    <row r="84" spans="1:11" x14ac:dyDescent="0.25">
      <c r="A84" s="44"/>
      <c r="B84" s="4"/>
      <c r="C84" s="5" t="s">
        <v>88</v>
      </c>
      <c r="D84" s="45" t="s">
        <v>22</v>
      </c>
      <c r="E84" s="12"/>
      <c r="F84" s="6"/>
      <c r="G84" s="12"/>
      <c r="H84" s="13"/>
      <c r="I84" s="12">
        <v>2</v>
      </c>
      <c r="J84" s="13"/>
      <c r="K84" s="30">
        <v>2</v>
      </c>
    </row>
    <row r="85" spans="1:11" ht="26.25" x14ac:dyDescent="0.25">
      <c r="A85" s="46"/>
      <c r="B85" s="47"/>
      <c r="C85" s="48"/>
      <c r="D85" s="49" t="s">
        <v>68</v>
      </c>
      <c r="E85" s="14"/>
      <c r="F85" s="19"/>
      <c r="G85" s="14"/>
      <c r="H85" s="15">
        <v>571.79999999999995</v>
      </c>
      <c r="I85" s="14"/>
      <c r="J85" s="15"/>
      <c r="K85" s="31">
        <v>571.79999999999995</v>
      </c>
    </row>
    <row r="86" spans="1:11" ht="39" x14ac:dyDescent="0.25">
      <c r="A86" s="44"/>
      <c r="B86" s="4"/>
      <c r="C86" s="5"/>
      <c r="D86" s="45" t="s">
        <v>16</v>
      </c>
      <c r="E86" s="12"/>
      <c r="F86" s="6"/>
      <c r="G86" s="12"/>
      <c r="H86" s="13"/>
      <c r="I86" s="12">
        <v>495</v>
      </c>
      <c r="J86" s="13"/>
      <c r="K86" s="30">
        <v>495</v>
      </c>
    </row>
    <row r="87" spans="1:11" x14ac:dyDescent="0.25">
      <c r="A87" s="46"/>
      <c r="B87" s="47"/>
      <c r="C87" s="48"/>
      <c r="D87" s="49" t="s">
        <v>193</v>
      </c>
      <c r="E87" s="14"/>
      <c r="F87" s="19"/>
      <c r="G87" s="14"/>
      <c r="H87" s="15"/>
      <c r="I87" s="14"/>
      <c r="J87" s="15">
        <v>40</v>
      </c>
      <c r="K87" s="31">
        <v>40</v>
      </c>
    </row>
    <row r="88" spans="1:11" ht="39" x14ac:dyDescent="0.25">
      <c r="A88" s="44"/>
      <c r="B88" s="4"/>
      <c r="C88" s="5" t="s">
        <v>89</v>
      </c>
      <c r="D88" s="45" t="s">
        <v>15</v>
      </c>
      <c r="E88" s="12">
        <v>58</v>
      </c>
      <c r="F88" s="6"/>
      <c r="G88" s="12">
        <v>9</v>
      </c>
      <c r="H88" s="13"/>
      <c r="I88" s="12">
        <v>193</v>
      </c>
      <c r="J88" s="13"/>
      <c r="K88" s="30">
        <v>260</v>
      </c>
    </row>
    <row r="89" spans="1:11" x14ac:dyDescent="0.25">
      <c r="A89" s="46"/>
      <c r="B89" s="47"/>
      <c r="C89" s="48"/>
      <c r="D89" s="49" t="s">
        <v>22</v>
      </c>
      <c r="E89" s="14"/>
      <c r="F89" s="19"/>
      <c r="G89" s="14"/>
      <c r="H89" s="15"/>
      <c r="I89" s="14">
        <v>2</v>
      </c>
      <c r="J89" s="15"/>
      <c r="K89" s="31">
        <v>2</v>
      </c>
    </row>
    <row r="90" spans="1:11" ht="39" x14ac:dyDescent="0.25">
      <c r="A90" s="44"/>
      <c r="B90" s="4"/>
      <c r="C90" s="5"/>
      <c r="D90" s="45" t="s">
        <v>16</v>
      </c>
      <c r="E90" s="12"/>
      <c r="F90" s="6"/>
      <c r="G90" s="12"/>
      <c r="H90" s="13">
        <v>10</v>
      </c>
      <c r="I90" s="12">
        <v>35</v>
      </c>
      <c r="J90" s="13"/>
      <c r="K90" s="30">
        <v>45</v>
      </c>
    </row>
    <row r="91" spans="1:11" x14ac:dyDescent="0.25">
      <c r="A91" s="46"/>
      <c r="B91" s="47"/>
      <c r="C91" s="48"/>
      <c r="D91" s="49" t="s">
        <v>193</v>
      </c>
      <c r="E91" s="14"/>
      <c r="F91" s="19"/>
      <c r="G91" s="14"/>
      <c r="H91" s="15"/>
      <c r="I91" s="14"/>
      <c r="J91" s="15">
        <v>40</v>
      </c>
      <c r="K91" s="31">
        <v>40</v>
      </c>
    </row>
    <row r="92" spans="1:11" ht="39" x14ac:dyDescent="0.25">
      <c r="A92" s="44"/>
      <c r="B92" s="4"/>
      <c r="C92" s="5" t="s">
        <v>90</v>
      </c>
      <c r="D92" s="45" t="s">
        <v>16</v>
      </c>
      <c r="E92" s="12"/>
      <c r="F92" s="6"/>
      <c r="G92" s="12"/>
      <c r="H92" s="13">
        <v>10</v>
      </c>
      <c r="I92" s="12">
        <v>47</v>
      </c>
      <c r="J92" s="13"/>
      <c r="K92" s="30">
        <v>57</v>
      </c>
    </row>
    <row r="93" spans="1:11" x14ac:dyDescent="0.25">
      <c r="A93" s="46"/>
      <c r="B93" s="47"/>
      <c r="C93" s="48"/>
      <c r="D93" s="49" t="s">
        <v>193</v>
      </c>
      <c r="E93" s="14"/>
      <c r="F93" s="19"/>
      <c r="G93" s="14"/>
      <c r="H93" s="15"/>
      <c r="I93" s="14"/>
      <c r="J93" s="15">
        <v>40</v>
      </c>
      <c r="K93" s="31">
        <v>40</v>
      </c>
    </row>
    <row r="94" spans="1:11" ht="39" x14ac:dyDescent="0.25">
      <c r="A94" s="44"/>
      <c r="B94" s="4"/>
      <c r="C94" s="5" t="s">
        <v>195</v>
      </c>
      <c r="D94" s="45" t="s">
        <v>16</v>
      </c>
      <c r="E94" s="12"/>
      <c r="F94" s="6"/>
      <c r="G94" s="12"/>
      <c r="H94" s="13"/>
      <c r="I94" s="12">
        <v>645</v>
      </c>
      <c r="J94" s="13"/>
      <c r="K94" s="30">
        <v>645</v>
      </c>
    </row>
    <row r="95" spans="1:11" x14ac:dyDescent="0.25">
      <c r="A95" s="46"/>
      <c r="B95" s="47"/>
      <c r="C95" s="48"/>
      <c r="D95" s="49" t="s">
        <v>193</v>
      </c>
      <c r="E95" s="14"/>
      <c r="F95" s="19"/>
      <c r="G95" s="14"/>
      <c r="H95" s="15"/>
      <c r="I95" s="14"/>
      <c r="J95" s="15">
        <v>40</v>
      </c>
      <c r="K95" s="31">
        <v>40</v>
      </c>
    </row>
    <row r="96" spans="1:11" x14ac:dyDescent="0.25">
      <c r="A96" s="44"/>
      <c r="B96" s="4" t="s">
        <v>91</v>
      </c>
      <c r="C96" s="4"/>
      <c r="D96" s="57"/>
      <c r="E96" s="58">
        <v>299</v>
      </c>
      <c r="F96" s="56">
        <v>3812</v>
      </c>
      <c r="G96" s="58">
        <v>3871</v>
      </c>
      <c r="H96" s="59">
        <v>4815</v>
      </c>
      <c r="I96" s="58">
        <v>4627</v>
      </c>
      <c r="J96" s="59">
        <v>2793</v>
      </c>
      <c r="K96" s="60">
        <v>20217</v>
      </c>
    </row>
    <row r="97" spans="1:11" ht="26.25" x14ac:dyDescent="0.25">
      <c r="A97" s="62" t="s">
        <v>40</v>
      </c>
      <c r="B97" s="63"/>
      <c r="C97" s="63"/>
      <c r="D97" s="64"/>
      <c r="E97" s="26">
        <v>299</v>
      </c>
      <c r="F97" s="25">
        <v>3812</v>
      </c>
      <c r="G97" s="26">
        <v>3871</v>
      </c>
      <c r="H97" s="27">
        <v>4815</v>
      </c>
      <c r="I97" s="26">
        <v>4627</v>
      </c>
      <c r="J97" s="27">
        <v>2793</v>
      </c>
      <c r="K97" s="61">
        <v>20217</v>
      </c>
    </row>
    <row r="98" spans="1:11" ht="15.75" thickBot="1" x14ac:dyDescent="0.3">
      <c r="A98" s="53" t="s">
        <v>3</v>
      </c>
      <c r="B98" s="54"/>
      <c r="C98" s="54"/>
      <c r="D98" s="55"/>
      <c r="E98" s="22">
        <v>299</v>
      </c>
      <c r="F98" s="24">
        <v>3812</v>
      </c>
      <c r="G98" s="22">
        <v>3871</v>
      </c>
      <c r="H98" s="23">
        <v>4815</v>
      </c>
      <c r="I98" s="22">
        <v>4627</v>
      </c>
      <c r="J98" s="23">
        <v>2793</v>
      </c>
      <c r="K98" s="34">
        <v>20217</v>
      </c>
    </row>
    <row r="100" spans="1:11" x14ac:dyDescent="0.25">
      <c r="A100" t="s">
        <v>47</v>
      </c>
    </row>
    <row r="101" spans="1:11" x14ac:dyDescent="0.25">
      <c r="A101" t="s">
        <v>48</v>
      </c>
    </row>
    <row r="102" spans="1:11" x14ac:dyDescent="0.25">
      <c r="A102" t="s">
        <v>222</v>
      </c>
    </row>
    <row r="103" spans="1:11" x14ac:dyDescent="0.25">
      <c r="A103" t="s">
        <v>49</v>
      </c>
    </row>
    <row r="104" spans="1:11" x14ac:dyDescent="0.25">
      <c r="A104" t="s">
        <v>50</v>
      </c>
    </row>
    <row r="106" spans="1:11" x14ac:dyDescent="0.25">
      <c r="A106" s="37" t="s">
        <v>51</v>
      </c>
    </row>
  </sheetData>
  <mergeCells count="3">
    <mergeCell ref="I10:J10"/>
    <mergeCell ref="G10:H10"/>
    <mergeCell ref="E10:F10"/>
  </mergeCells>
  <hyperlinks>
    <hyperlink ref="A106" r:id="rId1"/>
  </hyperlinks>
  <printOptions horizontalCentered="1" verticalCentered="1"/>
  <pageMargins left="0.25" right="0.25" top="0.25" bottom="0.25" header="0" footer="0"/>
  <pageSetup paperSize="9" scale="75" fitToHeight="0" orientation="landscape" horizontalDpi="0" verticalDpi="0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6"/>
  <sheetViews>
    <sheetView topLeftCell="A37" workbookViewId="0">
      <selection activeCell="A42" sqref="A42"/>
    </sheetView>
  </sheetViews>
  <sheetFormatPr defaultRowHeight="15" x14ac:dyDescent="0.25"/>
  <cols>
    <col min="1" max="1" width="25.7109375" customWidth="1"/>
    <col min="2" max="3" width="15.7109375" customWidth="1"/>
    <col min="4" max="4" width="25.7109375" customWidth="1"/>
    <col min="5" max="9" width="15.7109375" customWidth="1"/>
  </cols>
  <sheetData>
    <row r="3" spans="1:9" ht="21" x14ac:dyDescent="0.35">
      <c r="D3" s="65" t="s">
        <v>187</v>
      </c>
    </row>
    <row r="4" spans="1:9" ht="15.75" thickBot="1" x14ac:dyDescent="0.3">
      <c r="D4" s="137" t="s">
        <v>219</v>
      </c>
    </row>
    <row r="5" spans="1:9" ht="27" x14ac:dyDescent="0.3">
      <c r="A5" s="38" t="s">
        <v>41</v>
      </c>
      <c r="B5" s="39" t="s">
        <v>42</v>
      </c>
      <c r="C5" s="39" t="s">
        <v>43</v>
      </c>
      <c r="D5" s="40" t="s">
        <v>44</v>
      </c>
      <c r="E5" s="124" t="s">
        <v>191</v>
      </c>
      <c r="F5" s="131">
        <f>D6-I37</f>
        <v>5210</v>
      </c>
      <c r="G5" s="9"/>
      <c r="H5" s="28"/>
      <c r="I5" s="28"/>
    </row>
    <row r="6" spans="1:9" x14ac:dyDescent="0.25">
      <c r="A6" s="41"/>
      <c r="B6" s="35">
        <v>4072</v>
      </c>
      <c r="C6" s="35">
        <v>5495</v>
      </c>
      <c r="D6" s="42">
        <f>C6+B6</f>
        <v>9567</v>
      </c>
      <c r="E6" s="10"/>
      <c r="F6" s="3"/>
      <c r="G6" s="11"/>
      <c r="H6" s="29"/>
      <c r="I6" s="29"/>
    </row>
    <row r="7" spans="1:9" ht="64.5" x14ac:dyDescent="0.25">
      <c r="A7" s="43" t="s">
        <v>45</v>
      </c>
      <c r="B7" s="122">
        <f>E37+F37+G37</f>
        <v>2185</v>
      </c>
      <c r="C7" s="36" t="s">
        <v>46</v>
      </c>
      <c r="D7" s="123">
        <f>H37</f>
        <v>2172</v>
      </c>
      <c r="E7" s="10"/>
      <c r="F7" s="3"/>
      <c r="G7" s="11"/>
      <c r="H7" s="29"/>
      <c r="I7" s="29"/>
    </row>
    <row r="8" spans="1:9" x14ac:dyDescent="0.25">
      <c r="A8" s="10"/>
      <c r="B8" s="3"/>
      <c r="C8" s="3"/>
      <c r="D8" s="11"/>
      <c r="E8" s="10"/>
      <c r="F8" s="3"/>
      <c r="G8" s="11"/>
      <c r="H8" s="29"/>
      <c r="I8" s="29"/>
    </row>
    <row r="9" spans="1:9" x14ac:dyDescent="0.25">
      <c r="A9" s="10"/>
      <c r="B9" s="3"/>
      <c r="C9" s="3"/>
      <c r="D9" s="11"/>
      <c r="E9" s="10" t="s">
        <v>0</v>
      </c>
      <c r="F9" s="155" t="s">
        <v>1</v>
      </c>
      <c r="G9" s="154"/>
      <c r="H9" s="29" t="s">
        <v>2</v>
      </c>
      <c r="I9" s="29" t="s">
        <v>3</v>
      </c>
    </row>
    <row r="10" spans="1:9" ht="26.25" x14ac:dyDescent="0.25">
      <c r="A10" s="10" t="s">
        <v>4</v>
      </c>
      <c r="B10" s="3" t="s">
        <v>5</v>
      </c>
      <c r="C10" s="3" t="s">
        <v>6</v>
      </c>
      <c r="D10" s="11" t="s">
        <v>7</v>
      </c>
      <c r="E10" s="10" t="s">
        <v>8</v>
      </c>
      <c r="F10" s="3" t="s">
        <v>8</v>
      </c>
      <c r="G10" s="11" t="s">
        <v>9</v>
      </c>
      <c r="H10" s="29" t="s">
        <v>8</v>
      </c>
      <c r="I10" s="29"/>
    </row>
    <row r="11" spans="1:9" ht="26.25" x14ac:dyDescent="0.25">
      <c r="A11" s="44" t="s">
        <v>10</v>
      </c>
      <c r="B11" s="4" t="s">
        <v>92</v>
      </c>
      <c r="C11" s="5" t="s">
        <v>93</v>
      </c>
      <c r="D11" s="45" t="s">
        <v>67</v>
      </c>
      <c r="E11" s="12"/>
      <c r="F11" s="6"/>
      <c r="G11" s="13"/>
      <c r="H11" s="30">
        <v>242</v>
      </c>
      <c r="I11" s="30">
        <v>242</v>
      </c>
    </row>
    <row r="12" spans="1:9" x14ac:dyDescent="0.25">
      <c r="A12" s="46"/>
      <c r="B12" s="47"/>
      <c r="C12" s="48" t="s">
        <v>94</v>
      </c>
      <c r="D12" s="49"/>
      <c r="E12" s="14"/>
      <c r="F12" s="19"/>
      <c r="G12" s="15"/>
      <c r="H12" s="31">
        <v>223</v>
      </c>
      <c r="I12" s="31">
        <v>223</v>
      </c>
    </row>
    <row r="13" spans="1:9" ht="26.25" x14ac:dyDescent="0.25">
      <c r="A13" s="44"/>
      <c r="B13" s="4"/>
      <c r="C13" s="5" t="s">
        <v>21</v>
      </c>
      <c r="D13" s="45" t="s">
        <v>16</v>
      </c>
      <c r="E13" s="12"/>
      <c r="F13" s="6"/>
      <c r="G13" s="13">
        <v>20</v>
      </c>
      <c r="H13" s="30">
        <v>110</v>
      </c>
      <c r="I13" s="30">
        <v>130</v>
      </c>
    </row>
    <row r="14" spans="1:9" ht="26.25" x14ac:dyDescent="0.25">
      <c r="A14" s="46"/>
      <c r="B14" s="47"/>
      <c r="C14" s="48" t="s">
        <v>95</v>
      </c>
      <c r="D14" s="49" t="s">
        <v>67</v>
      </c>
      <c r="E14" s="14"/>
      <c r="F14" s="19"/>
      <c r="G14" s="15"/>
      <c r="H14" s="31">
        <v>281</v>
      </c>
      <c r="I14" s="31">
        <v>281</v>
      </c>
    </row>
    <row r="15" spans="1:9" ht="26.25" x14ac:dyDescent="0.25">
      <c r="A15" s="44"/>
      <c r="B15" s="4"/>
      <c r="C15" s="5" t="s">
        <v>96</v>
      </c>
      <c r="D15" s="45" t="s">
        <v>67</v>
      </c>
      <c r="E15" s="12"/>
      <c r="F15" s="6">
        <v>559</v>
      </c>
      <c r="G15" s="13"/>
      <c r="H15" s="30"/>
      <c r="I15" s="30">
        <v>559</v>
      </c>
    </row>
    <row r="16" spans="1:9" ht="26.25" x14ac:dyDescent="0.25">
      <c r="A16" s="46"/>
      <c r="B16" s="47"/>
      <c r="C16" s="48"/>
      <c r="D16" s="49" t="s">
        <v>16</v>
      </c>
      <c r="E16" s="14"/>
      <c r="F16" s="19"/>
      <c r="G16" s="15"/>
      <c r="H16" s="31">
        <v>109</v>
      </c>
      <c r="I16" s="31">
        <v>109</v>
      </c>
    </row>
    <row r="17" spans="1:9" ht="26.25" x14ac:dyDescent="0.25">
      <c r="A17" s="44"/>
      <c r="B17" s="4"/>
      <c r="C17" s="4" t="s">
        <v>110</v>
      </c>
      <c r="D17" s="45" t="s">
        <v>76</v>
      </c>
      <c r="E17" s="12"/>
      <c r="F17" s="6"/>
      <c r="G17" s="13"/>
      <c r="H17" s="30">
        <v>280</v>
      </c>
      <c r="I17" s="30">
        <v>280</v>
      </c>
    </row>
    <row r="18" spans="1:9" ht="26.25" x14ac:dyDescent="0.25">
      <c r="A18" s="46"/>
      <c r="B18" s="47"/>
      <c r="C18" s="48" t="s">
        <v>97</v>
      </c>
      <c r="D18" s="49" t="s">
        <v>67</v>
      </c>
      <c r="E18" s="14"/>
      <c r="F18" s="19">
        <v>649</v>
      </c>
      <c r="G18" s="15"/>
      <c r="H18" s="31"/>
      <c r="I18" s="31">
        <v>649</v>
      </c>
    </row>
    <row r="19" spans="1:9" ht="26.25" x14ac:dyDescent="0.25">
      <c r="A19" s="44"/>
      <c r="B19" s="4"/>
      <c r="C19" s="5"/>
      <c r="D19" s="45" t="s">
        <v>16</v>
      </c>
      <c r="E19" s="12"/>
      <c r="F19" s="6"/>
      <c r="G19" s="13"/>
      <c r="H19" s="30">
        <v>94</v>
      </c>
      <c r="I19" s="30">
        <v>94</v>
      </c>
    </row>
    <row r="20" spans="1:9" ht="26.25" x14ac:dyDescent="0.25">
      <c r="A20" s="46"/>
      <c r="B20" s="47"/>
      <c r="C20" s="48" t="s">
        <v>98</v>
      </c>
      <c r="D20" s="49" t="s">
        <v>67</v>
      </c>
      <c r="E20" s="14"/>
      <c r="F20" s="19">
        <v>144</v>
      </c>
      <c r="G20" s="15"/>
      <c r="H20" s="31"/>
      <c r="I20" s="31">
        <v>144</v>
      </c>
    </row>
    <row r="21" spans="1:9" ht="26.25" x14ac:dyDescent="0.25">
      <c r="A21" s="44"/>
      <c r="B21" s="4"/>
      <c r="C21" s="5" t="s">
        <v>99</v>
      </c>
      <c r="D21" s="45" t="s">
        <v>67</v>
      </c>
      <c r="E21" s="12"/>
      <c r="F21" s="6">
        <v>280</v>
      </c>
      <c r="G21" s="13"/>
      <c r="H21" s="30"/>
      <c r="I21" s="30">
        <v>280</v>
      </c>
    </row>
    <row r="22" spans="1:9" x14ac:dyDescent="0.25">
      <c r="A22" s="46"/>
      <c r="B22" s="47"/>
      <c r="C22" s="48" t="s">
        <v>100</v>
      </c>
      <c r="D22" s="49" t="s">
        <v>15</v>
      </c>
      <c r="E22" s="14"/>
      <c r="F22" s="19"/>
      <c r="G22" s="15"/>
      <c r="H22" s="31">
        <v>55</v>
      </c>
      <c r="I22" s="31">
        <v>55</v>
      </c>
    </row>
    <row r="23" spans="1:9" ht="26.25" x14ac:dyDescent="0.25">
      <c r="A23" s="44"/>
      <c r="B23" s="4"/>
      <c r="C23" s="5"/>
      <c r="D23" s="45" t="s">
        <v>16</v>
      </c>
      <c r="E23" s="12"/>
      <c r="F23" s="6"/>
      <c r="G23" s="13">
        <v>15</v>
      </c>
      <c r="H23" s="30"/>
      <c r="I23" s="30">
        <v>15</v>
      </c>
    </row>
    <row r="24" spans="1:9" x14ac:dyDescent="0.25">
      <c r="A24" s="46"/>
      <c r="B24" s="47"/>
      <c r="C24" s="48" t="s">
        <v>53</v>
      </c>
      <c r="D24" s="49" t="s">
        <v>15</v>
      </c>
      <c r="E24" s="14">
        <v>39</v>
      </c>
      <c r="F24" s="19"/>
      <c r="G24" s="15"/>
      <c r="H24" s="31">
        <v>73</v>
      </c>
      <c r="I24" s="31">
        <v>112</v>
      </c>
    </row>
    <row r="25" spans="1:9" x14ac:dyDescent="0.25">
      <c r="A25" s="44"/>
      <c r="B25" s="4"/>
      <c r="C25" s="5" t="s">
        <v>101</v>
      </c>
      <c r="D25" s="45" t="s">
        <v>15</v>
      </c>
      <c r="E25" s="12">
        <v>4</v>
      </c>
      <c r="F25" s="6">
        <v>17</v>
      </c>
      <c r="G25" s="13"/>
      <c r="H25" s="30">
        <v>160</v>
      </c>
      <c r="I25" s="30">
        <v>181</v>
      </c>
    </row>
    <row r="26" spans="1:9" x14ac:dyDescent="0.25">
      <c r="A26" s="46"/>
      <c r="B26" s="47"/>
      <c r="C26" s="48" t="s">
        <v>102</v>
      </c>
      <c r="D26" s="49" t="s">
        <v>15</v>
      </c>
      <c r="E26" s="14">
        <v>27</v>
      </c>
      <c r="F26" s="19">
        <v>30</v>
      </c>
      <c r="G26" s="15"/>
      <c r="H26" s="31">
        <v>153</v>
      </c>
      <c r="I26" s="31">
        <v>210</v>
      </c>
    </row>
    <row r="27" spans="1:9" x14ac:dyDescent="0.25">
      <c r="A27" s="44"/>
      <c r="B27" s="4"/>
      <c r="C27" s="5" t="s">
        <v>103</v>
      </c>
      <c r="D27" s="45" t="s">
        <v>15</v>
      </c>
      <c r="E27" s="12"/>
      <c r="F27" s="6">
        <v>70</v>
      </c>
      <c r="G27" s="13"/>
      <c r="H27" s="30">
        <v>48</v>
      </c>
      <c r="I27" s="30">
        <v>118</v>
      </c>
    </row>
    <row r="28" spans="1:9" x14ac:dyDescent="0.25">
      <c r="A28" s="46"/>
      <c r="B28" s="47"/>
      <c r="C28" s="48" t="s">
        <v>104</v>
      </c>
      <c r="D28" s="49" t="s">
        <v>15</v>
      </c>
      <c r="E28" s="14"/>
      <c r="F28" s="19">
        <v>92</v>
      </c>
      <c r="G28" s="15"/>
      <c r="H28" s="31"/>
      <c r="I28" s="31">
        <v>92</v>
      </c>
    </row>
    <row r="29" spans="1:9" ht="51.75" x14ac:dyDescent="0.25">
      <c r="A29" s="44"/>
      <c r="B29" s="4"/>
      <c r="C29" s="5" t="s">
        <v>111</v>
      </c>
      <c r="D29" s="45" t="s">
        <v>76</v>
      </c>
      <c r="E29" s="12"/>
      <c r="F29" s="6"/>
      <c r="G29" s="13"/>
      <c r="H29" s="30">
        <v>80</v>
      </c>
      <c r="I29" s="30">
        <v>80</v>
      </c>
    </row>
    <row r="30" spans="1:9" ht="26.25" x14ac:dyDescent="0.25">
      <c r="A30" s="46"/>
      <c r="B30" s="47"/>
      <c r="C30" s="48" t="s">
        <v>105</v>
      </c>
      <c r="D30" s="49" t="s">
        <v>67</v>
      </c>
      <c r="E30" s="14"/>
      <c r="F30" s="19">
        <v>224</v>
      </c>
      <c r="G30" s="15"/>
      <c r="H30" s="31"/>
      <c r="I30" s="31">
        <v>224</v>
      </c>
    </row>
    <row r="31" spans="1:9" ht="26.25" x14ac:dyDescent="0.25">
      <c r="A31" s="44"/>
      <c r="B31" s="4"/>
      <c r="C31" s="5"/>
      <c r="D31" s="45" t="s">
        <v>16</v>
      </c>
      <c r="E31" s="12"/>
      <c r="F31" s="6"/>
      <c r="G31" s="13"/>
      <c r="H31" s="30">
        <v>100</v>
      </c>
      <c r="I31" s="30">
        <v>100</v>
      </c>
    </row>
    <row r="32" spans="1:9" ht="26.25" x14ac:dyDescent="0.25">
      <c r="A32" s="46"/>
      <c r="B32" s="47"/>
      <c r="C32" s="48" t="s">
        <v>106</v>
      </c>
      <c r="D32" s="49" t="s">
        <v>16</v>
      </c>
      <c r="E32" s="14"/>
      <c r="F32" s="19"/>
      <c r="G32" s="15"/>
      <c r="H32" s="31">
        <v>64</v>
      </c>
      <c r="I32" s="31">
        <v>64</v>
      </c>
    </row>
    <row r="33" spans="1:9" ht="26.25" x14ac:dyDescent="0.25">
      <c r="A33" s="44"/>
      <c r="B33" s="4"/>
      <c r="C33" s="5" t="s">
        <v>107</v>
      </c>
      <c r="D33" s="45" t="s">
        <v>16</v>
      </c>
      <c r="E33" s="12"/>
      <c r="F33" s="6"/>
      <c r="G33" s="13"/>
      <c r="H33" s="30">
        <v>100</v>
      </c>
      <c r="I33" s="30">
        <v>100</v>
      </c>
    </row>
    <row r="34" spans="1:9" ht="26.25" x14ac:dyDescent="0.25">
      <c r="A34" s="46"/>
      <c r="B34" s="47"/>
      <c r="C34" s="48" t="s">
        <v>108</v>
      </c>
      <c r="D34" s="49" t="s">
        <v>16</v>
      </c>
      <c r="E34" s="14"/>
      <c r="F34" s="19"/>
      <c r="G34" s="15">
        <v>15</v>
      </c>
      <c r="H34" s="31"/>
      <c r="I34" s="31">
        <v>15</v>
      </c>
    </row>
    <row r="35" spans="1:9" ht="26.25" x14ac:dyDescent="0.25">
      <c r="A35" s="44"/>
      <c r="B35" s="4" t="s">
        <v>109</v>
      </c>
      <c r="C35" s="4"/>
      <c r="D35" s="57"/>
      <c r="E35" s="58">
        <v>70</v>
      </c>
      <c r="F35" s="56">
        <v>2065</v>
      </c>
      <c r="G35" s="59">
        <v>50</v>
      </c>
      <c r="H35" s="60">
        <v>2172</v>
      </c>
      <c r="I35" s="60">
        <v>4357</v>
      </c>
    </row>
    <row r="36" spans="1:9" ht="26.25" x14ac:dyDescent="0.25">
      <c r="A36" s="62" t="s">
        <v>40</v>
      </c>
      <c r="B36" s="63"/>
      <c r="C36" s="63"/>
      <c r="D36" s="64"/>
      <c r="E36" s="26">
        <v>70</v>
      </c>
      <c r="F36" s="25">
        <v>2065</v>
      </c>
      <c r="G36" s="27">
        <v>50</v>
      </c>
      <c r="H36" s="61">
        <v>2172</v>
      </c>
      <c r="I36" s="61">
        <v>4357</v>
      </c>
    </row>
    <row r="37" spans="1:9" ht="15.75" thickBot="1" x14ac:dyDescent="0.3">
      <c r="A37" s="53" t="s">
        <v>3</v>
      </c>
      <c r="B37" s="54"/>
      <c r="C37" s="54"/>
      <c r="D37" s="55"/>
      <c r="E37" s="22">
        <v>70</v>
      </c>
      <c r="F37" s="24">
        <v>2065</v>
      </c>
      <c r="G37" s="23">
        <v>50</v>
      </c>
      <c r="H37" s="34">
        <v>2172</v>
      </c>
      <c r="I37" s="34">
        <v>4357</v>
      </c>
    </row>
    <row r="40" spans="1:9" x14ac:dyDescent="0.25">
      <c r="A40" t="s">
        <v>47</v>
      </c>
    </row>
    <row r="41" spans="1:9" x14ac:dyDescent="0.25">
      <c r="A41" t="s">
        <v>48</v>
      </c>
    </row>
    <row r="42" spans="1:9" x14ac:dyDescent="0.25">
      <c r="A42" t="s">
        <v>222</v>
      </c>
    </row>
    <row r="43" spans="1:9" x14ac:dyDescent="0.25">
      <c r="A43" t="s">
        <v>49</v>
      </c>
    </row>
    <row r="44" spans="1:9" x14ac:dyDescent="0.25">
      <c r="A44" t="s">
        <v>50</v>
      </c>
    </row>
    <row r="46" spans="1:9" x14ac:dyDescent="0.25">
      <c r="A46" s="37" t="s">
        <v>51</v>
      </c>
    </row>
  </sheetData>
  <mergeCells count="1">
    <mergeCell ref="F9:G9"/>
  </mergeCells>
  <hyperlinks>
    <hyperlink ref="A46" r:id="rId1"/>
  </hyperlinks>
  <printOptions horizontalCentered="1" verticalCentered="1"/>
  <pageMargins left="0.25" right="0.25" top="0.25" bottom="0.25" header="0" footer="0"/>
  <pageSetup paperSize="9" scale="85" orientation="landscape" horizontalDpi="0" verticalDpi="0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61"/>
  <sheetViews>
    <sheetView topLeftCell="A43" workbookViewId="0">
      <selection activeCell="A57" sqref="A57"/>
    </sheetView>
  </sheetViews>
  <sheetFormatPr defaultRowHeight="15" x14ac:dyDescent="0.25"/>
  <cols>
    <col min="1" max="1" width="25.7109375" customWidth="1"/>
    <col min="2" max="3" width="20.7109375" customWidth="1"/>
    <col min="4" max="4" width="25.7109375" customWidth="1"/>
    <col min="5" max="7" width="15.7109375" customWidth="1"/>
    <col min="8" max="8" width="15" customWidth="1"/>
  </cols>
  <sheetData>
    <row r="3" spans="1:8" ht="21" x14ac:dyDescent="0.35">
      <c r="D3" s="65" t="s">
        <v>188</v>
      </c>
    </row>
    <row r="4" spans="1:8" ht="15.75" thickBot="1" x14ac:dyDescent="0.3">
      <c r="D4" t="s">
        <v>218</v>
      </c>
    </row>
    <row r="5" spans="1:8" ht="26.25" x14ac:dyDescent="0.25">
      <c r="A5" s="38" t="s">
        <v>41</v>
      </c>
      <c r="B5" s="39" t="s">
        <v>42</v>
      </c>
      <c r="C5" s="39" t="s">
        <v>43</v>
      </c>
      <c r="D5" s="39" t="s">
        <v>44</v>
      </c>
      <c r="E5" s="124" t="s">
        <v>191</v>
      </c>
      <c r="F5" s="8"/>
      <c r="G5" s="9"/>
      <c r="H5" s="28"/>
    </row>
    <row r="6" spans="1:8" ht="20.25" x14ac:dyDescent="0.3">
      <c r="A6" s="41"/>
      <c r="B6" s="35">
        <v>2052</v>
      </c>
      <c r="C6" s="35">
        <v>7342</v>
      </c>
      <c r="D6" s="35">
        <f>C6+B6</f>
        <v>9394</v>
      </c>
      <c r="E6" s="136">
        <f>D6-H53</f>
        <v>4827</v>
      </c>
      <c r="F6" s="10"/>
      <c r="G6" s="11"/>
      <c r="H6" s="29"/>
    </row>
    <row r="7" spans="1:8" ht="51.75" x14ac:dyDescent="0.25">
      <c r="A7" s="43" t="s">
        <v>45</v>
      </c>
      <c r="B7" s="122">
        <f>G53</f>
        <v>2342</v>
      </c>
      <c r="C7" s="36" t="s">
        <v>46</v>
      </c>
      <c r="D7" s="122">
        <f>E53+F53</f>
        <v>2225</v>
      </c>
      <c r="E7" s="10"/>
      <c r="F7" s="10"/>
      <c r="G7" s="11"/>
      <c r="H7" s="29"/>
    </row>
    <row r="8" spans="1:8" x14ac:dyDescent="0.25">
      <c r="A8" s="10"/>
      <c r="B8" s="3"/>
      <c r="C8" s="3"/>
      <c r="D8" s="3"/>
      <c r="E8" s="10" t="s">
        <v>1</v>
      </c>
      <c r="F8" s="153" t="s">
        <v>2</v>
      </c>
      <c r="G8" s="154"/>
      <c r="H8" s="29" t="s">
        <v>3</v>
      </c>
    </row>
    <row r="9" spans="1:8" ht="26.25" x14ac:dyDescent="0.25">
      <c r="A9" s="10" t="s">
        <v>4</v>
      </c>
      <c r="B9" s="3" t="s">
        <v>5</v>
      </c>
      <c r="C9" s="3" t="s">
        <v>6</v>
      </c>
      <c r="D9" s="3" t="s">
        <v>7</v>
      </c>
      <c r="E9" s="10" t="s">
        <v>9</v>
      </c>
      <c r="F9" s="140" t="s">
        <v>8</v>
      </c>
      <c r="G9" s="11" t="s">
        <v>9</v>
      </c>
      <c r="H9" s="29"/>
    </row>
    <row r="10" spans="1:8" ht="26.25" x14ac:dyDescent="0.25">
      <c r="A10" s="44" t="s">
        <v>10</v>
      </c>
      <c r="B10" s="4" t="s">
        <v>112</v>
      </c>
      <c r="C10" s="5" t="s">
        <v>21</v>
      </c>
      <c r="D10" s="5" t="s">
        <v>16</v>
      </c>
      <c r="E10" s="12"/>
      <c r="F10" s="12">
        <v>25</v>
      </c>
      <c r="G10" s="13"/>
      <c r="H10" s="30">
        <v>25</v>
      </c>
    </row>
    <row r="11" spans="1:8" x14ac:dyDescent="0.25">
      <c r="A11" s="46"/>
      <c r="B11" s="47"/>
      <c r="C11" s="48"/>
      <c r="D11" s="48" t="s">
        <v>194</v>
      </c>
      <c r="E11" s="14"/>
      <c r="F11" s="14">
        <v>25</v>
      </c>
      <c r="G11" s="15">
        <v>147</v>
      </c>
      <c r="H11" s="31">
        <v>172</v>
      </c>
    </row>
    <row r="12" spans="1:8" x14ac:dyDescent="0.25">
      <c r="A12" s="44"/>
      <c r="B12" s="4"/>
      <c r="C12" s="5" t="s">
        <v>77</v>
      </c>
      <c r="D12" s="5" t="s">
        <v>194</v>
      </c>
      <c r="E12" s="12"/>
      <c r="F12" s="12">
        <v>25</v>
      </c>
      <c r="G12" s="13">
        <v>89</v>
      </c>
      <c r="H12" s="30">
        <v>114</v>
      </c>
    </row>
    <row r="13" spans="1:8" ht="26.25" x14ac:dyDescent="0.25">
      <c r="A13" s="46"/>
      <c r="B13" s="47"/>
      <c r="C13" s="48" t="s">
        <v>113</v>
      </c>
      <c r="D13" s="48" t="s">
        <v>16</v>
      </c>
      <c r="E13" s="14">
        <v>10</v>
      </c>
      <c r="F13" s="14">
        <v>115</v>
      </c>
      <c r="G13" s="15"/>
      <c r="H13" s="31">
        <v>125</v>
      </c>
    </row>
    <row r="14" spans="1:8" x14ac:dyDescent="0.25">
      <c r="A14" s="44"/>
      <c r="B14" s="4"/>
      <c r="C14" s="5"/>
      <c r="D14" s="5" t="s">
        <v>194</v>
      </c>
      <c r="E14" s="12"/>
      <c r="F14" s="12">
        <v>25</v>
      </c>
      <c r="G14" s="13">
        <v>166</v>
      </c>
      <c r="H14" s="30">
        <v>191</v>
      </c>
    </row>
    <row r="15" spans="1:8" x14ac:dyDescent="0.25">
      <c r="A15" s="46"/>
      <c r="B15" s="47"/>
      <c r="C15" s="48" t="s">
        <v>95</v>
      </c>
      <c r="D15" s="48" t="s">
        <v>194</v>
      </c>
      <c r="E15" s="14"/>
      <c r="F15" s="14">
        <v>25</v>
      </c>
      <c r="G15" s="15">
        <v>15</v>
      </c>
      <c r="H15" s="31">
        <v>40</v>
      </c>
    </row>
    <row r="16" spans="1:8" x14ac:dyDescent="0.25">
      <c r="A16" s="44"/>
      <c r="B16" s="4"/>
      <c r="C16" s="5" t="s">
        <v>197</v>
      </c>
      <c r="D16" s="5" t="s">
        <v>194</v>
      </c>
      <c r="E16" s="12"/>
      <c r="F16" s="12">
        <v>25</v>
      </c>
      <c r="G16" s="13">
        <v>128</v>
      </c>
      <c r="H16" s="30">
        <v>153</v>
      </c>
    </row>
    <row r="17" spans="1:8" ht="26.25" x14ac:dyDescent="0.25">
      <c r="A17" s="46"/>
      <c r="B17" s="47"/>
      <c r="C17" s="48" t="s">
        <v>114</v>
      </c>
      <c r="D17" s="48" t="s">
        <v>16</v>
      </c>
      <c r="E17" s="14">
        <v>10</v>
      </c>
      <c r="F17" s="14">
        <v>50</v>
      </c>
      <c r="G17" s="15"/>
      <c r="H17" s="31">
        <v>60</v>
      </c>
    </row>
    <row r="18" spans="1:8" x14ac:dyDescent="0.25">
      <c r="A18" s="44"/>
      <c r="B18" s="4"/>
      <c r="C18" s="5"/>
      <c r="D18" s="5" t="s">
        <v>73</v>
      </c>
      <c r="E18" s="12"/>
      <c r="F18" s="12">
        <v>150</v>
      </c>
      <c r="G18" s="13"/>
      <c r="H18" s="30">
        <v>150</v>
      </c>
    </row>
    <row r="19" spans="1:8" x14ac:dyDescent="0.25">
      <c r="A19" s="46"/>
      <c r="B19" s="47"/>
      <c r="C19" s="48"/>
      <c r="D19" s="48" t="s">
        <v>194</v>
      </c>
      <c r="E19" s="14"/>
      <c r="F19" s="14">
        <v>25</v>
      </c>
      <c r="G19" s="15">
        <v>279</v>
      </c>
      <c r="H19" s="31">
        <v>304</v>
      </c>
    </row>
    <row r="20" spans="1:8" x14ac:dyDescent="0.25">
      <c r="A20" s="44"/>
      <c r="B20" s="4"/>
      <c r="C20" s="5" t="s">
        <v>129</v>
      </c>
      <c r="D20" s="5" t="s">
        <v>194</v>
      </c>
      <c r="E20" s="12"/>
      <c r="F20" s="12"/>
      <c r="G20" s="13">
        <v>64</v>
      </c>
      <c r="H20" s="30">
        <v>64</v>
      </c>
    </row>
    <row r="21" spans="1:8" x14ac:dyDescent="0.25">
      <c r="A21" s="46"/>
      <c r="B21" s="47"/>
      <c r="C21" s="48" t="s">
        <v>198</v>
      </c>
      <c r="D21" s="48" t="s">
        <v>194</v>
      </c>
      <c r="E21" s="14"/>
      <c r="F21" s="14">
        <v>25</v>
      </c>
      <c r="G21" s="15">
        <v>42</v>
      </c>
      <c r="H21" s="31">
        <v>67</v>
      </c>
    </row>
    <row r="22" spans="1:8" ht="26.25" x14ac:dyDescent="0.25">
      <c r="A22" s="44"/>
      <c r="B22" s="4"/>
      <c r="C22" s="5" t="s">
        <v>199</v>
      </c>
      <c r="D22" s="5" t="s">
        <v>16</v>
      </c>
      <c r="E22" s="12"/>
      <c r="F22" s="12">
        <v>50</v>
      </c>
      <c r="G22" s="13"/>
      <c r="H22" s="30">
        <v>50</v>
      </c>
    </row>
    <row r="23" spans="1:8" x14ac:dyDescent="0.25">
      <c r="A23" s="46"/>
      <c r="B23" s="47"/>
      <c r="C23" s="48"/>
      <c r="D23" s="48" t="s">
        <v>194</v>
      </c>
      <c r="E23" s="14"/>
      <c r="F23" s="14">
        <v>50</v>
      </c>
      <c r="G23" s="15">
        <v>97</v>
      </c>
      <c r="H23" s="31">
        <v>147</v>
      </c>
    </row>
    <row r="24" spans="1:8" x14ac:dyDescent="0.25">
      <c r="A24" s="44"/>
      <c r="B24" s="4"/>
      <c r="C24" s="5" t="s">
        <v>200</v>
      </c>
      <c r="D24" s="5" t="s">
        <v>194</v>
      </c>
      <c r="E24" s="12"/>
      <c r="F24" s="12">
        <v>50</v>
      </c>
      <c r="G24" s="13">
        <v>256</v>
      </c>
      <c r="H24" s="30">
        <v>306</v>
      </c>
    </row>
    <row r="25" spans="1:8" ht="26.25" x14ac:dyDescent="0.25">
      <c r="A25" s="46"/>
      <c r="B25" s="47"/>
      <c r="C25" s="48" t="s">
        <v>115</v>
      </c>
      <c r="D25" s="48" t="s">
        <v>16</v>
      </c>
      <c r="E25" s="14"/>
      <c r="F25" s="14">
        <v>545</v>
      </c>
      <c r="G25" s="15"/>
      <c r="H25" s="31">
        <v>545</v>
      </c>
    </row>
    <row r="26" spans="1:8" ht="26.25" x14ac:dyDescent="0.25">
      <c r="A26" s="44"/>
      <c r="B26" s="4"/>
      <c r="C26" s="5" t="s">
        <v>116</v>
      </c>
      <c r="D26" s="5" t="s">
        <v>16</v>
      </c>
      <c r="E26" s="12"/>
      <c r="F26" s="12">
        <v>20</v>
      </c>
      <c r="G26" s="13"/>
      <c r="H26" s="30">
        <v>20</v>
      </c>
    </row>
    <row r="27" spans="1:8" ht="26.25" x14ac:dyDescent="0.25">
      <c r="A27" s="46"/>
      <c r="B27" s="47"/>
      <c r="C27" s="48" t="s">
        <v>201</v>
      </c>
      <c r="D27" s="48" t="s">
        <v>16</v>
      </c>
      <c r="E27" s="14"/>
      <c r="F27" s="14">
        <v>100</v>
      </c>
      <c r="G27" s="15"/>
      <c r="H27" s="31">
        <v>100</v>
      </c>
    </row>
    <row r="28" spans="1:8" x14ac:dyDescent="0.25">
      <c r="A28" s="44"/>
      <c r="B28" s="4"/>
      <c r="C28" s="5"/>
      <c r="D28" s="5" t="s">
        <v>194</v>
      </c>
      <c r="E28" s="12"/>
      <c r="F28" s="12"/>
      <c r="G28" s="13">
        <v>31</v>
      </c>
      <c r="H28" s="30">
        <v>31</v>
      </c>
    </row>
    <row r="29" spans="1:8" ht="26.25" x14ac:dyDescent="0.25">
      <c r="A29" s="46"/>
      <c r="B29" s="47"/>
      <c r="C29" s="48" t="s">
        <v>202</v>
      </c>
      <c r="D29" s="48" t="s">
        <v>16</v>
      </c>
      <c r="E29" s="14"/>
      <c r="F29" s="14">
        <v>50</v>
      </c>
      <c r="G29" s="15"/>
      <c r="H29" s="31">
        <v>50</v>
      </c>
    </row>
    <row r="30" spans="1:8" x14ac:dyDescent="0.25">
      <c r="A30" s="44"/>
      <c r="B30" s="4"/>
      <c r="C30" s="5"/>
      <c r="D30" s="5" t="s">
        <v>73</v>
      </c>
      <c r="E30" s="12"/>
      <c r="F30" s="12">
        <v>150</v>
      </c>
      <c r="G30" s="13"/>
      <c r="H30" s="30">
        <v>150</v>
      </c>
    </row>
    <row r="31" spans="1:8" x14ac:dyDescent="0.25">
      <c r="A31" s="46"/>
      <c r="B31" s="47"/>
      <c r="C31" s="48"/>
      <c r="D31" s="48" t="s">
        <v>194</v>
      </c>
      <c r="E31" s="14"/>
      <c r="F31" s="14">
        <v>25</v>
      </c>
      <c r="G31" s="15">
        <v>229</v>
      </c>
      <c r="H31" s="31">
        <v>254</v>
      </c>
    </row>
    <row r="32" spans="1:8" ht="26.25" x14ac:dyDescent="0.25">
      <c r="A32" s="44"/>
      <c r="B32" s="4"/>
      <c r="C32" s="5" t="s">
        <v>117</v>
      </c>
      <c r="D32" s="5" t="s">
        <v>16</v>
      </c>
      <c r="E32" s="12"/>
      <c r="F32" s="12">
        <v>50</v>
      </c>
      <c r="G32" s="13"/>
      <c r="H32" s="30">
        <v>50</v>
      </c>
    </row>
    <row r="33" spans="1:8" x14ac:dyDescent="0.25">
      <c r="A33" s="46"/>
      <c r="B33" s="47"/>
      <c r="C33" s="48"/>
      <c r="D33" s="48" t="s">
        <v>73</v>
      </c>
      <c r="E33" s="14"/>
      <c r="F33" s="14">
        <v>150</v>
      </c>
      <c r="G33" s="15"/>
      <c r="H33" s="31">
        <v>150</v>
      </c>
    </row>
    <row r="34" spans="1:8" x14ac:dyDescent="0.25">
      <c r="A34" s="44"/>
      <c r="B34" s="4"/>
      <c r="C34" s="5"/>
      <c r="D34" s="5" t="s">
        <v>194</v>
      </c>
      <c r="E34" s="12"/>
      <c r="F34" s="12">
        <v>25</v>
      </c>
      <c r="G34" s="13">
        <v>147</v>
      </c>
      <c r="H34" s="30">
        <v>172</v>
      </c>
    </row>
    <row r="35" spans="1:8" ht="26.25" x14ac:dyDescent="0.25">
      <c r="A35" s="46"/>
      <c r="B35" s="47"/>
      <c r="C35" s="48" t="s">
        <v>203</v>
      </c>
      <c r="D35" s="48" t="s">
        <v>16</v>
      </c>
      <c r="E35" s="14"/>
      <c r="F35" s="14">
        <v>100</v>
      </c>
      <c r="G35" s="15"/>
      <c r="H35" s="31">
        <v>100</v>
      </c>
    </row>
    <row r="36" spans="1:8" x14ac:dyDescent="0.25">
      <c r="A36" s="44"/>
      <c r="B36" s="4"/>
      <c r="C36" s="5"/>
      <c r="D36" s="5" t="s">
        <v>194</v>
      </c>
      <c r="E36" s="12"/>
      <c r="F36" s="12">
        <v>25</v>
      </c>
      <c r="G36" s="13">
        <v>57</v>
      </c>
      <c r="H36" s="30">
        <v>82</v>
      </c>
    </row>
    <row r="37" spans="1:8" x14ac:dyDescent="0.25">
      <c r="A37" s="46"/>
      <c r="B37" s="47"/>
      <c r="C37" s="48" t="s">
        <v>204</v>
      </c>
      <c r="D37" s="48" t="s">
        <v>194</v>
      </c>
      <c r="E37" s="14"/>
      <c r="F37" s="14">
        <v>25</v>
      </c>
      <c r="G37" s="15">
        <v>17</v>
      </c>
      <c r="H37" s="31">
        <v>42</v>
      </c>
    </row>
    <row r="38" spans="1:8" x14ac:dyDescent="0.25">
      <c r="A38" s="44"/>
      <c r="B38" s="4"/>
      <c r="C38" s="5" t="s">
        <v>205</v>
      </c>
      <c r="D38" s="5" t="s">
        <v>194</v>
      </c>
      <c r="E38" s="12"/>
      <c r="F38" s="12">
        <v>25</v>
      </c>
      <c r="G38" s="13">
        <v>64</v>
      </c>
      <c r="H38" s="30">
        <v>89</v>
      </c>
    </row>
    <row r="39" spans="1:8" x14ac:dyDescent="0.25">
      <c r="A39" s="46"/>
      <c r="B39" s="47"/>
      <c r="C39" s="48" t="s">
        <v>206</v>
      </c>
      <c r="D39" s="48" t="s">
        <v>194</v>
      </c>
      <c r="E39" s="14"/>
      <c r="F39" s="14">
        <v>25</v>
      </c>
      <c r="G39" s="15">
        <v>47</v>
      </c>
      <c r="H39" s="31">
        <v>72</v>
      </c>
    </row>
    <row r="40" spans="1:8" x14ac:dyDescent="0.25">
      <c r="A40" s="44"/>
      <c r="B40" s="4"/>
      <c r="C40" s="5" t="s">
        <v>207</v>
      </c>
      <c r="D40" s="5" t="s">
        <v>194</v>
      </c>
      <c r="E40" s="12"/>
      <c r="F40" s="12">
        <v>25</v>
      </c>
      <c r="G40" s="13">
        <v>6</v>
      </c>
      <c r="H40" s="30">
        <v>31</v>
      </c>
    </row>
    <row r="41" spans="1:8" x14ac:dyDescent="0.25">
      <c r="A41" s="46"/>
      <c r="B41" s="47"/>
      <c r="C41" s="48" t="s">
        <v>208</v>
      </c>
      <c r="D41" s="48" t="s">
        <v>194</v>
      </c>
      <c r="E41" s="14"/>
      <c r="F41" s="14">
        <v>25</v>
      </c>
      <c r="G41" s="15">
        <v>44</v>
      </c>
      <c r="H41" s="31">
        <v>69</v>
      </c>
    </row>
    <row r="42" spans="1:8" x14ac:dyDescent="0.25">
      <c r="A42" s="44"/>
      <c r="B42" s="4"/>
      <c r="C42" s="5" t="s">
        <v>209</v>
      </c>
      <c r="D42" s="5" t="s">
        <v>194</v>
      </c>
      <c r="E42" s="12"/>
      <c r="F42" s="12">
        <v>25</v>
      </c>
      <c r="G42" s="13">
        <v>37</v>
      </c>
      <c r="H42" s="30">
        <v>62</v>
      </c>
    </row>
    <row r="43" spans="1:8" x14ac:dyDescent="0.25">
      <c r="A43" s="46"/>
      <c r="B43" s="47"/>
      <c r="C43" s="48" t="s">
        <v>210</v>
      </c>
      <c r="D43" s="48" t="s">
        <v>194</v>
      </c>
      <c r="E43" s="14"/>
      <c r="F43" s="14">
        <v>25</v>
      </c>
      <c r="G43" s="15">
        <v>137</v>
      </c>
      <c r="H43" s="31">
        <v>162</v>
      </c>
    </row>
    <row r="44" spans="1:8" x14ac:dyDescent="0.25">
      <c r="A44" s="44"/>
      <c r="B44" s="4"/>
      <c r="C44" s="5" t="s">
        <v>211</v>
      </c>
      <c r="D44" s="5" t="s">
        <v>194</v>
      </c>
      <c r="E44" s="12"/>
      <c r="F44" s="12"/>
      <c r="G44" s="13">
        <v>45</v>
      </c>
      <c r="H44" s="30">
        <v>45</v>
      </c>
    </row>
    <row r="45" spans="1:8" x14ac:dyDescent="0.25">
      <c r="A45" s="46"/>
      <c r="B45" s="47"/>
      <c r="C45" s="48" t="s">
        <v>212</v>
      </c>
      <c r="D45" s="48" t="s">
        <v>194</v>
      </c>
      <c r="E45" s="14"/>
      <c r="F45" s="14">
        <v>25</v>
      </c>
      <c r="G45" s="15">
        <v>51</v>
      </c>
      <c r="H45" s="31">
        <v>76</v>
      </c>
    </row>
    <row r="46" spans="1:8" x14ac:dyDescent="0.25">
      <c r="A46" s="44"/>
      <c r="B46" s="4"/>
      <c r="C46" s="5" t="s">
        <v>213</v>
      </c>
      <c r="D46" s="5" t="s">
        <v>194</v>
      </c>
      <c r="E46" s="12"/>
      <c r="F46" s="12">
        <v>25</v>
      </c>
      <c r="G46" s="13">
        <v>19</v>
      </c>
      <c r="H46" s="30">
        <v>44</v>
      </c>
    </row>
    <row r="47" spans="1:8" x14ac:dyDescent="0.25">
      <c r="A47" s="46"/>
      <c r="B47" s="47"/>
      <c r="C47" s="48" t="s">
        <v>214</v>
      </c>
      <c r="D47" s="48" t="s">
        <v>194</v>
      </c>
      <c r="E47" s="14"/>
      <c r="F47" s="14">
        <v>25</v>
      </c>
      <c r="G47" s="15">
        <v>27</v>
      </c>
      <c r="H47" s="31">
        <v>52</v>
      </c>
    </row>
    <row r="48" spans="1:8" x14ac:dyDescent="0.25">
      <c r="A48" s="44"/>
      <c r="B48" s="4"/>
      <c r="C48" s="5" t="s">
        <v>215</v>
      </c>
      <c r="D48" s="5" t="s">
        <v>194</v>
      </c>
      <c r="E48" s="12"/>
      <c r="F48" s="12"/>
      <c r="G48" s="13">
        <v>10</v>
      </c>
      <c r="H48" s="30">
        <v>10</v>
      </c>
    </row>
    <row r="49" spans="1:8" x14ac:dyDescent="0.25">
      <c r="A49" s="46"/>
      <c r="B49" s="47"/>
      <c r="C49" s="48" t="s">
        <v>216</v>
      </c>
      <c r="D49" s="48" t="s">
        <v>194</v>
      </c>
      <c r="E49" s="14"/>
      <c r="F49" s="14">
        <v>25</v>
      </c>
      <c r="G49" s="15">
        <v>38</v>
      </c>
      <c r="H49" s="31">
        <v>63</v>
      </c>
    </row>
    <row r="50" spans="1:8" x14ac:dyDescent="0.25">
      <c r="A50" s="44"/>
      <c r="B50" s="4"/>
      <c r="C50" s="5" t="s">
        <v>217</v>
      </c>
      <c r="D50" s="5" t="s">
        <v>194</v>
      </c>
      <c r="E50" s="12"/>
      <c r="F50" s="12">
        <v>25</v>
      </c>
      <c r="G50" s="13">
        <v>53</v>
      </c>
      <c r="H50" s="30">
        <v>78</v>
      </c>
    </row>
    <row r="51" spans="1:8" x14ac:dyDescent="0.25">
      <c r="A51" s="46"/>
      <c r="B51" s="47" t="s">
        <v>118</v>
      </c>
      <c r="C51" s="47"/>
      <c r="D51" s="47"/>
      <c r="E51" s="16">
        <v>20</v>
      </c>
      <c r="F51" s="16">
        <v>2205</v>
      </c>
      <c r="G51" s="17">
        <v>2342</v>
      </c>
      <c r="H51" s="32">
        <v>4567</v>
      </c>
    </row>
    <row r="52" spans="1:8" ht="26.25" x14ac:dyDescent="0.25">
      <c r="A52" s="51" t="s">
        <v>40</v>
      </c>
      <c r="B52" s="7"/>
      <c r="C52" s="7"/>
      <c r="D52" s="7"/>
      <c r="E52" s="20">
        <v>20</v>
      </c>
      <c r="F52" s="20">
        <v>2205</v>
      </c>
      <c r="G52" s="21">
        <v>2342</v>
      </c>
      <c r="H52" s="33">
        <v>4567</v>
      </c>
    </row>
    <row r="53" spans="1:8" ht="15.75" thickBot="1" x14ac:dyDescent="0.3">
      <c r="A53" s="53" t="s">
        <v>3</v>
      </c>
      <c r="B53" s="54"/>
      <c r="C53" s="54"/>
      <c r="D53" s="54"/>
      <c r="E53" s="22">
        <v>20</v>
      </c>
      <c r="F53" s="22">
        <v>2205</v>
      </c>
      <c r="G53" s="23">
        <v>2342</v>
      </c>
      <c r="H53" s="34">
        <v>4567</v>
      </c>
    </row>
    <row r="55" spans="1:8" x14ac:dyDescent="0.25">
      <c r="A55" t="s">
        <v>47</v>
      </c>
    </row>
    <row r="56" spans="1:8" x14ac:dyDescent="0.25">
      <c r="A56" t="s">
        <v>48</v>
      </c>
    </row>
    <row r="57" spans="1:8" x14ac:dyDescent="0.25">
      <c r="A57" t="s">
        <v>222</v>
      </c>
    </row>
    <row r="58" spans="1:8" x14ac:dyDescent="0.25">
      <c r="A58" t="s">
        <v>49</v>
      </c>
    </row>
    <row r="59" spans="1:8" x14ac:dyDescent="0.25">
      <c r="A59" t="s">
        <v>50</v>
      </c>
    </row>
    <row r="61" spans="1:8" x14ac:dyDescent="0.25">
      <c r="A61" s="37" t="s">
        <v>51</v>
      </c>
    </row>
  </sheetData>
  <mergeCells count="1">
    <mergeCell ref="F8:G8"/>
  </mergeCells>
  <hyperlinks>
    <hyperlink ref="A15" r:id="rId1" display="https://www.sheltercluster.org/Asia/Philippines/TyphoonPablo2012/Pages/default.aspx"/>
    <hyperlink ref="A61" r:id="rId2"/>
  </hyperlinks>
  <printOptions horizontalCentered="1" verticalCentered="1"/>
  <pageMargins left="0.25" right="0.25" top="0.25" bottom="0.25" header="0" footer="0"/>
  <pageSetup paperSize="9" scale="92" fitToHeight="0" orientation="landscape" horizontalDpi="0" verticalDpi="0" r:id="rId3"/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4"/>
  <sheetViews>
    <sheetView topLeftCell="A10" workbookViewId="0">
      <selection activeCell="E51" sqref="E51"/>
    </sheetView>
  </sheetViews>
  <sheetFormatPr defaultRowHeight="15" x14ac:dyDescent="0.25"/>
  <cols>
    <col min="1" max="1" width="25.7109375" customWidth="1"/>
    <col min="2" max="3" width="15.7109375" customWidth="1"/>
    <col min="4" max="4" width="25.7109375" customWidth="1"/>
    <col min="5" max="9" width="15.7109375" customWidth="1"/>
  </cols>
  <sheetData>
    <row r="3" spans="1:9" ht="21" x14ac:dyDescent="0.35">
      <c r="D3" s="65" t="s">
        <v>189</v>
      </c>
    </row>
    <row r="4" spans="1:9" ht="15.75" thickBot="1" x14ac:dyDescent="0.3">
      <c r="D4" s="137" t="s">
        <v>219</v>
      </c>
    </row>
    <row r="5" spans="1:9" ht="27" x14ac:dyDescent="0.3">
      <c r="A5" s="38" t="s">
        <v>41</v>
      </c>
      <c r="B5" s="39" t="s">
        <v>42</v>
      </c>
      <c r="C5" s="39" t="s">
        <v>43</v>
      </c>
      <c r="D5" s="40" t="s">
        <v>44</v>
      </c>
      <c r="E5" s="124" t="s">
        <v>191</v>
      </c>
      <c r="F5" s="131">
        <f>D6-I36</f>
        <v>10445</v>
      </c>
      <c r="G5" s="18"/>
      <c r="H5" s="18"/>
      <c r="I5" s="9"/>
    </row>
    <row r="6" spans="1:9" x14ac:dyDescent="0.25">
      <c r="A6" s="41"/>
      <c r="B6" s="35">
        <v>3134</v>
      </c>
      <c r="C6" s="35">
        <v>11765</v>
      </c>
      <c r="D6" s="42">
        <f>C6+B6</f>
        <v>14899</v>
      </c>
      <c r="E6" s="10"/>
      <c r="F6" s="3"/>
      <c r="G6" s="3"/>
      <c r="H6" s="3"/>
      <c r="I6" s="11"/>
    </row>
    <row r="7" spans="1:9" ht="65.25" thickBot="1" x14ac:dyDescent="0.3">
      <c r="A7" s="43" t="s">
        <v>45</v>
      </c>
      <c r="B7" s="122">
        <f>E36+F36</f>
        <v>783</v>
      </c>
      <c r="C7" s="36" t="s">
        <v>46</v>
      </c>
      <c r="D7" s="123">
        <f>G36+H36</f>
        <v>3671</v>
      </c>
      <c r="E7" s="10"/>
      <c r="F7" s="3"/>
      <c r="G7" s="3"/>
      <c r="H7" s="3"/>
      <c r="I7" s="11"/>
    </row>
    <row r="8" spans="1:9" x14ac:dyDescent="0.25">
      <c r="A8" s="10"/>
      <c r="B8" s="3"/>
      <c r="C8" s="3"/>
      <c r="D8" s="11"/>
      <c r="E8" s="10" t="s">
        <v>0</v>
      </c>
      <c r="F8" s="28" t="s">
        <v>1</v>
      </c>
      <c r="G8" s="156" t="s">
        <v>2</v>
      </c>
      <c r="H8" s="157"/>
      <c r="I8" s="28" t="s">
        <v>3</v>
      </c>
    </row>
    <row r="9" spans="1:9" ht="26.25" x14ac:dyDescent="0.25">
      <c r="A9" s="10" t="s">
        <v>4</v>
      </c>
      <c r="B9" s="3" t="s">
        <v>5</v>
      </c>
      <c r="C9" s="3" t="s">
        <v>6</v>
      </c>
      <c r="D9" s="11" t="s">
        <v>7</v>
      </c>
      <c r="E9" s="10" t="s">
        <v>8</v>
      </c>
      <c r="F9" s="29" t="s">
        <v>8</v>
      </c>
      <c r="G9" s="10" t="s">
        <v>8</v>
      </c>
      <c r="H9" s="11" t="s">
        <v>9</v>
      </c>
      <c r="I9" s="29"/>
    </row>
    <row r="10" spans="1:9" x14ac:dyDescent="0.25">
      <c r="A10" s="44" t="s">
        <v>10</v>
      </c>
      <c r="B10" s="4" t="s">
        <v>119</v>
      </c>
      <c r="C10" s="5" t="s">
        <v>120</v>
      </c>
      <c r="D10" s="45" t="s">
        <v>15</v>
      </c>
      <c r="E10" s="12"/>
      <c r="F10" s="30">
        <v>171</v>
      </c>
      <c r="G10" s="141">
        <v>23</v>
      </c>
      <c r="H10" s="142"/>
      <c r="I10" s="143">
        <v>194</v>
      </c>
    </row>
    <row r="11" spans="1:9" ht="26.25" x14ac:dyDescent="0.25">
      <c r="A11" s="46"/>
      <c r="B11" s="47"/>
      <c r="C11" s="47" t="s">
        <v>121</v>
      </c>
      <c r="D11" s="49" t="s">
        <v>73</v>
      </c>
      <c r="E11" s="14"/>
      <c r="F11" s="31"/>
      <c r="G11" s="14">
        <v>150</v>
      </c>
      <c r="H11" s="15"/>
      <c r="I11" s="31">
        <v>150</v>
      </c>
    </row>
    <row r="12" spans="1:9" x14ac:dyDescent="0.25">
      <c r="A12" s="44"/>
      <c r="B12" s="4"/>
      <c r="C12" s="5" t="s">
        <v>122</v>
      </c>
      <c r="D12" s="45" t="s">
        <v>14</v>
      </c>
      <c r="E12" s="12"/>
      <c r="F12" s="30"/>
      <c r="G12" s="12">
        <v>221</v>
      </c>
      <c r="H12" s="13"/>
      <c r="I12" s="30">
        <v>221</v>
      </c>
    </row>
    <row r="13" spans="1:9" x14ac:dyDescent="0.25">
      <c r="A13" s="46"/>
      <c r="B13" s="47"/>
      <c r="C13" s="48" t="s">
        <v>123</v>
      </c>
      <c r="D13" s="49" t="s">
        <v>14</v>
      </c>
      <c r="E13" s="14"/>
      <c r="F13" s="31"/>
      <c r="G13" s="14">
        <v>124</v>
      </c>
      <c r="H13" s="15"/>
      <c r="I13" s="31">
        <v>124</v>
      </c>
    </row>
    <row r="14" spans="1:9" x14ac:dyDescent="0.25">
      <c r="A14" s="44"/>
      <c r="B14" s="4"/>
      <c r="C14" s="5"/>
      <c r="D14" s="45" t="s">
        <v>15</v>
      </c>
      <c r="E14" s="12"/>
      <c r="F14" s="30">
        <v>130</v>
      </c>
      <c r="G14" s="12"/>
      <c r="H14" s="13"/>
      <c r="I14" s="30">
        <v>130</v>
      </c>
    </row>
    <row r="15" spans="1:9" x14ac:dyDescent="0.25">
      <c r="A15" s="46"/>
      <c r="B15" s="47"/>
      <c r="C15" s="48" t="s">
        <v>20</v>
      </c>
      <c r="D15" s="49" t="s">
        <v>14</v>
      </c>
      <c r="E15" s="14"/>
      <c r="F15" s="31"/>
      <c r="G15" s="14">
        <v>418</v>
      </c>
      <c r="H15" s="15"/>
      <c r="I15" s="31">
        <v>418</v>
      </c>
    </row>
    <row r="16" spans="1:9" ht="26.25" x14ac:dyDescent="0.25">
      <c r="A16" s="44"/>
      <c r="B16" s="4"/>
      <c r="C16" s="5"/>
      <c r="D16" s="45" t="s">
        <v>68</v>
      </c>
      <c r="E16" s="12"/>
      <c r="F16" s="30"/>
      <c r="G16" s="12"/>
      <c r="H16" s="13">
        <v>100</v>
      </c>
      <c r="I16" s="30">
        <v>100</v>
      </c>
    </row>
    <row r="17" spans="1:9" x14ac:dyDescent="0.25">
      <c r="A17" s="46"/>
      <c r="B17" s="47"/>
      <c r="C17" s="48" t="s">
        <v>113</v>
      </c>
      <c r="D17" s="49" t="s">
        <v>14</v>
      </c>
      <c r="E17" s="14"/>
      <c r="F17" s="31"/>
      <c r="G17" s="14">
        <v>186</v>
      </c>
      <c r="H17" s="15"/>
      <c r="I17" s="31">
        <v>186</v>
      </c>
    </row>
    <row r="18" spans="1:9" x14ac:dyDescent="0.25">
      <c r="A18" s="44"/>
      <c r="B18" s="4"/>
      <c r="C18" s="5"/>
      <c r="D18" s="45" t="s">
        <v>15</v>
      </c>
      <c r="E18" s="12"/>
      <c r="F18" s="30">
        <v>130</v>
      </c>
      <c r="G18" s="12"/>
      <c r="H18" s="13"/>
      <c r="I18" s="30">
        <v>130</v>
      </c>
    </row>
    <row r="19" spans="1:9" x14ac:dyDescent="0.25">
      <c r="A19" s="46"/>
      <c r="B19" s="47"/>
      <c r="C19" s="48"/>
      <c r="D19" s="49" t="s">
        <v>22</v>
      </c>
      <c r="E19" s="14"/>
      <c r="F19" s="31"/>
      <c r="G19" s="14">
        <v>7</v>
      </c>
      <c r="H19" s="15"/>
      <c r="I19" s="31">
        <v>7</v>
      </c>
    </row>
    <row r="20" spans="1:9" x14ac:dyDescent="0.25">
      <c r="A20" s="44"/>
      <c r="B20" s="4"/>
      <c r="C20" s="5" t="s">
        <v>13</v>
      </c>
      <c r="D20" s="45" t="s">
        <v>22</v>
      </c>
      <c r="E20" s="12"/>
      <c r="F20" s="30">
        <v>73</v>
      </c>
      <c r="G20" s="12"/>
      <c r="H20" s="13"/>
      <c r="I20" s="30">
        <v>73</v>
      </c>
    </row>
    <row r="21" spans="1:9" x14ac:dyDescent="0.25">
      <c r="A21" s="46"/>
      <c r="B21" s="47"/>
      <c r="C21" s="48"/>
      <c r="D21" s="49" t="s">
        <v>124</v>
      </c>
      <c r="E21" s="14"/>
      <c r="F21" s="31"/>
      <c r="G21" s="14">
        <v>200</v>
      </c>
      <c r="H21" s="15"/>
      <c r="I21" s="31">
        <v>200</v>
      </c>
    </row>
    <row r="22" spans="1:9" x14ac:dyDescent="0.25">
      <c r="A22" s="44"/>
      <c r="B22" s="4"/>
      <c r="C22" s="5" t="s">
        <v>125</v>
      </c>
      <c r="D22" s="45" t="s">
        <v>14</v>
      </c>
      <c r="E22" s="12"/>
      <c r="F22" s="30"/>
      <c r="G22" s="12">
        <v>90</v>
      </c>
      <c r="H22" s="13"/>
      <c r="I22" s="30">
        <v>90</v>
      </c>
    </row>
    <row r="23" spans="1:9" ht="26.25" x14ac:dyDescent="0.25">
      <c r="A23" s="46"/>
      <c r="B23" s="47"/>
      <c r="C23" s="48"/>
      <c r="D23" s="49" t="s">
        <v>68</v>
      </c>
      <c r="E23" s="14"/>
      <c r="F23" s="31"/>
      <c r="G23" s="14"/>
      <c r="H23" s="15">
        <v>100</v>
      </c>
      <c r="I23" s="31">
        <v>100</v>
      </c>
    </row>
    <row r="24" spans="1:9" x14ac:dyDescent="0.25">
      <c r="A24" s="44"/>
      <c r="B24" s="4"/>
      <c r="C24" s="5" t="s">
        <v>126</v>
      </c>
      <c r="D24" s="45" t="s">
        <v>14</v>
      </c>
      <c r="E24" s="12"/>
      <c r="F24" s="30"/>
      <c r="G24" s="12">
        <v>124</v>
      </c>
      <c r="H24" s="13"/>
      <c r="I24" s="30">
        <v>124</v>
      </c>
    </row>
    <row r="25" spans="1:9" x14ac:dyDescent="0.25">
      <c r="A25" s="46"/>
      <c r="B25" s="47"/>
      <c r="C25" s="48" t="s">
        <v>127</v>
      </c>
      <c r="D25" s="49" t="s">
        <v>14</v>
      </c>
      <c r="E25" s="14"/>
      <c r="F25" s="31"/>
      <c r="G25" s="14">
        <v>166</v>
      </c>
      <c r="H25" s="15"/>
      <c r="I25" s="31">
        <v>166</v>
      </c>
    </row>
    <row r="26" spans="1:9" x14ac:dyDescent="0.25">
      <c r="A26" s="44"/>
      <c r="B26" s="4"/>
      <c r="C26" s="5" t="s">
        <v>128</v>
      </c>
      <c r="D26" s="45" t="s">
        <v>14</v>
      </c>
      <c r="E26" s="12"/>
      <c r="F26" s="30"/>
      <c r="G26" s="12">
        <v>125</v>
      </c>
      <c r="H26" s="13"/>
      <c r="I26" s="30">
        <v>125</v>
      </c>
    </row>
    <row r="27" spans="1:9" x14ac:dyDescent="0.25">
      <c r="A27" s="46"/>
      <c r="B27" s="47"/>
      <c r="C27" s="48"/>
      <c r="D27" s="49" t="s">
        <v>22</v>
      </c>
      <c r="E27" s="14"/>
      <c r="F27" s="31"/>
      <c r="G27" s="14">
        <v>6</v>
      </c>
      <c r="H27" s="15"/>
      <c r="I27" s="31">
        <v>6</v>
      </c>
    </row>
    <row r="28" spans="1:9" x14ac:dyDescent="0.25">
      <c r="A28" s="44"/>
      <c r="B28" s="4"/>
      <c r="C28" s="5" t="s">
        <v>114</v>
      </c>
      <c r="D28" s="45" t="s">
        <v>14</v>
      </c>
      <c r="E28" s="12"/>
      <c r="F28" s="30"/>
      <c r="G28" s="12">
        <v>95</v>
      </c>
      <c r="H28" s="13"/>
      <c r="I28" s="30">
        <v>95</v>
      </c>
    </row>
    <row r="29" spans="1:9" x14ac:dyDescent="0.25">
      <c r="A29" s="46"/>
      <c r="B29" s="47"/>
      <c r="C29" s="48" t="s">
        <v>129</v>
      </c>
      <c r="D29" s="49" t="s">
        <v>14</v>
      </c>
      <c r="E29" s="14"/>
      <c r="F29" s="31"/>
      <c r="G29" s="14">
        <v>304</v>
      </c>
      <c r="H29" s="15"/>
      <c r="I29" s="31">
        <v>304</v>
      </c>
    </row>
    <row r="30" spans="1:9" x14ac:dyDescent="0.25">
      <c r="A30" s="44"/>
      <c r="B30" s="4"/>
      <c r="C30" s="5" t="s">
        <v>130</v>
      </c>
      <c r="D30" s="45" t="s">
        <v>15</v>
      </c>
      <c r="E30" s="12"/>
      <c r="F30" s="30">
        <v>130</v>
      </c>
      <c r="G30" s="12"/>
      <c r="H30" s="13"/>
      <c r="I30" s="30">
        <v>130</v>
      </c>
    </row>
    <row r="31" spans="1:9" ht="26.25" x14ac:dyDescent="0.25">
      <c r="A31" s="46"/>
      <c r="B31" s="47"/>
      <c r="C31" s="48" t="s">
        <v>131</v>
      </c>
      <c r="D31" s="49" t="s">
        <v>15</v>
      </c>
      <c r="E31" s="14">
        <v>64</v>
      </c>
      <c r="F31" s="31">
        <v>85</v>
      </c>
      <c r="G31" s="14">
        <v>1117</v>
      </c>
      <c r="H31" s="15"/>
      <c r="I31" s="31">
        <v>1266</v>
      </c>
    </row>
    <row r="32" spans="1:9" ht="26.25" x14ac:dyDescent="0.25">
      <c r="A32" s="44"/>
      <c r="B32" s="4"/>
      <c r="C32" s="5"/>
      <c r="D32" s="45" t="s">
        <v>68</v>
      </c>
      <c r="E32" s="12"/>
      <c r="F32" s="30"/>
      <c r="G32" s="12"/>
      <c r="H32" s="13">
        <v>100</v>
      </c>
      <c r="I32" s="30">
        <v>100</v>
      </c>
    </row>
    <row r="33" spans="1:9" ht="26.25" x14ac:dyDescent="0.25">
      <c r="A33" s="46"/>
      <c r="B33" s="47"/>
      <c r="C33" s="48" t="s">
        <v>133</v>
      </c>
      <c r="D33" s="49" t="s">
        <v>14</v>
      </c>
      <c r="E33" s="14"/>
      <c r="F33" s="31"/>
      <c r="G33" s="14">
        <v>15</v>
      </c>
      <c r="H33" s="15"/>
      <c r="I33" s="31">
        <v>15</v>
      </c>
    </row>
    <row r="34" spans="1:9" ht="26.25" x14ac:dyDescent="0.25">
      <c r="A34" s="44"/>
      <c r="B34" s="4" t="s">
        <v>132</v>
      </c>
      <c r="C34" s="4"/>
      <c r="D34" s="57"/>
      <c r="E34" s="58">
        <v>64</v>
      </c>
      <c r="F34" s="60">
        <v>719</v>
      </c>
      <c r="G34" s="58">
        <v>3371</v>
      </c>
      <c r="H34" s="59">
        <v>300</v>
      </c>
      <c r="I34" s="60">
        <v>4454</v>
      </c>
    </row>
    <row r="35" spans="1:9" ht="26.25" x14ac:dyDescent="0.25">
      <c r="A35" s="62" t="s">
        <v>40</v>
      </c>
      <c r="B35" s="63"/>
      <c r="C35" s="63"/>
      <c r="D35" s="64"/>
      <c r="E35" s="26">
        <v>64</v>
      </c>
      <c r="F35" s="61">
        <v>719</v>
      </c>
      <c r="G35" s="26">
        <v>3371</v>
      </c>
      <c r="H35" s="27">
        <v>300</v>
      </c>
      <c r="I35" s="61">
        <v>4454</v>
      </c>
    </row>
    <row r="36" spans="1:9" ht="15.75" thickBot="1" x14ac:dyDescent="0.3">
      <c r="A36" s="53" t="s">
        <v>3</v>
      </c>
      <c r="B36" s="54"/>
      <c r="C36" s="54"/>
      <c r="D36" s="55"/>
      <c r="E36" s="22">
        <v>64</v>
      </c>
      <c r="F36" s="34">
        <v>719</v>
      </c>
      <c r="G36" s="22">
        <v>3371</v>
      </c>
      <c r="H36" s="23">
        <v>300</v>
      </c>
      <c r="I36" s="34">
        <v>4454</v>
      </c>
    </row>
    <row r="38" spans="1:9" x14ac:dyDescent="0.25">
      <c r="A38" t="s">
        <v>47</v>
      </c>
    </row>
    <row r="39" spans="1:9" x14ac:dyDescent="0.25">
      <c r="A39" t="s">
        <v>48</v>
      </c>
    </row>
    <row r="40" spans="1:9" x14ac:dyDescent="0.25">
      <c r="A40" t="s">
        <v>222</v>
      </c>
    </row>
    <row r="41" spans="1:9" x14ac:dyDescent="0.25">
      <c r="A41" t="s">
        <v>49</v>
      </c>
    </row>
    <row r="42" spans="1:9" x14ac:dyDescent="0.25">
      <c r="A42" t="s">
        <v>50</v>
      </c>
    </row>
    <row r="44" spans="1:9" x14ac:dyDescent="0.25">
      <c r="A44" s="37" t="s">
        <v>51</v>
      </c>
    </row>
  </sheetData>
  <mergeCells count="1">
    <mergeCell ref="G8:H8"/>
  </mergeCells>
  <hyperlinks>
    <hyperlink ref="A44" r:id="rId1"/>
  </hyperlinks>
  <printOptions horizontalCentered="1" verticalCentered="1"/>
  <pageMargins left="0.25" right="0.25" top="0.25" bottom="0.25" header="0" footer="0"/>
  <pageSetup paperSize="9" scale="85" orientation="landscape" horizontalDpi="0" verticalDpi="0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s" ma:contentTypeID="0x010100AA7AFC8FE433CD4B94E991D812AE17EB00F8EB9507223A0240B41493700A1BEC3A" ma:contentTypeVersion="77" ma:contentTypeDescription="" ma:contentTypeScope="" ma:versionID="c961e443454079e77594bc30dff35b3e">
  <xsd:schema xmlns:xsd="http://www.w3.org/2001/XMLSchema" xmlns:xs="http://www.w3.org/2001/XMLSchema" xmlns:p="http://schemas.microsoft.com/office/2006/metadata/properties" xmlns:ns1="http://schemas.microsoft.com/sharepoint/v3" xmlns:ns2="96664bca-06c0-4657-b6f9-0a997f5ff9b9" xmlns:ns3="c2760211-3e43-4ff7-a9ea-22e8b7d99117" xmlns:ns4="410da107-b4b9-4416-82f0-a17ea7b4313c" xmlns:ns5="44d82dea-fc32-4e1e-a3c6-c3136ef66f65" targetNamespace="http://schemas.microsoft.com/office/2006/metadata/properties" ma:root="true" ma:fieldsID="a073a57462dea1561808f8ce11f8fa7c" ns1:_="" ns2:_="" ns3:_="" ns4:_="" ns5:_="">
    <xsd:import namespace="http://schemas.microsoft.com/sharepoint/v3"/>
    <xsd:import namespace="96664bca-06c0-4657-b6f9-0a997f5ff9b9"/>
    <xsd:import namespace="c2760211-3e43-4ff7-a9ea-22e8b7d99117"/>
    <xsd:import namespace="410da107-b4b9-4416-82f0-a17ea7b4313c"/>
    <xsd:import namespace="44d82dea-fc32-4e1e-a3c6-c3136ef66f65"/>
    <xsd:element name="properties">
      <xsd:complexType>
        <xsd:sequence>
          <xsd:element name="documentManagement">
            <xsd:complexType>
              <xsd:all>
                <xsd:element ref="ns2:Document_x0020_Description" minOccurs="0"/>
                <xsd:element ref="ns2:Report_x0020_Date" minOccurs="0"/>
                <xsd:element ref="ns2:Publishing_x0020_Agency1" minOccurs="0"/>
                <xsd:element ref="ns3:Is_x0020_Key_x0020_Document1" minOccurs="0"/>
                <xsd:element ref="ns2:Is_x0020_Reference_x0020_Doc" minOccurs="0"/>
                <xsd:element ref="ns2:Is_x0020_Cluster_x0020_Management_x003f_" minOccurs="0"/>
                <xsd:element ref="ns2:Inter_x0020_Cluster" minOccurs="0"/>
                <xsd:element ref="ns2:IM" minOccurs="0"/>
                <xsd:element ref="ns2:A_x002c_M_x0020_and_x0020_E" minOccurs="0"/>
                <xsd:element ref="ns2:Shelter_x0020_Planning" minOccurs="0"/>
                <xsd:element ref="ns2:Shelter_x0020_Technical" minOccurs="0"/>
                <xsd:element ref="ns2:Shelter_x0020_Programming" minOccurs="0"/>
                <xsd:element ref="ns2:NFI_x0020_Guidance" minOccurs="0"/>
                <xsd:element ref="ns2:Cross_x0020_Cutting" minOccurs="0"/>
                <xsd:element ref="ns2:Media_x0020_Comms" minOccurs="0"/>
                <xsd:element ref="ns2:Event_x0020_Day" minOccurs="0"/>
                <xsd:element ref="ns2:Event_x0020_Month" minOccurs="0"/>
                <xsd:element ref="ns2:Event_x0020_Year" minOccurs="0"/>
                <xsd:element ref="ns2:Websio_x0020_Document_x0020_Preview" minOccurs="0"/>
                <xsd:element ref="ns2:p4235251fcc1450fb6d384a4ad55daef" minOccurs="0"/>
                <xsd:element ref="ns2:g7e01d2410934a95afa409e0dbebe315" minOccurs="0"/>
                <xsd:element ref="ns2:fbbb2add3bda4432ae4dea6625736703" minOccurs="0"/>
                <xsd:element ref="ns3:CountryTaxHTField0" minOccurs="0"/>
                <xsd:element ref="ns2:mff2b4bb9c8044d88061963b2a68513a" minOccurs="0"/>
                <xsd:element ref="ns2:b1a5a839b88a4a15abdc90cae864525c" minOccurs="0"/>
                <xsd:element ref="ns2:TaxCatchAll" minOccurs="0"/>
                <xsd:element ref="ns3:Event_x0020_TypeTaxHTField0" minOccurs="0"/>
                <xsd:element ref="ns2:hd9d801fa33a4aa2b8220e3e5f4d4756" minOccurs="0"/>
                <xsd:element ref="ns3:Degree_x0020_Of_x0020_DisplacementTaxHTField0" minOccurs="0"/>
                <xsd:element ref="ns4:Current_x0020_Lead_x0020_AgencyTaxHTField0" minOccurs="0"/>
                <xsd:element ref="ns2:a83348d14d814196bcaad6bde9cb9d0c" minOccurs="0"/>
                <xsd:element ref="ns5:Damage_x0020_LocationTaxHTField0" minOccurs="0"/>
                <xsd:element ref="ns2:TaxKeywordTaxHTField" minOccurs="0"/>
                <xsd:element ref="ns3:Site_x0020_TypeTaxHTField0" minOccurs="0"/>
                <xsd:element ref="ns5:Status_x0020_Of_x0020_SiteTaxHTField0" minOccurs="0"/>
                <xsd:element ref="ns2:e7570bd437624e0480332ee2423de9d8" minOccurs="0"/>
                <xsd:element ref="ns2:p866212cea484a06bc999f7bb36c5e20" minOccurs="0"/>
                <xsd:element ref="ns2:p9d35d47f93d40ab99282662ef2417ca" minOccurs="0"/>
                <xsd:element ref="ns2:TaxCatchAllLabel" minOccurs="0"/>
                <xsd:element ref="ns3:RegionTaxHTField0" minOccurs="0"/>
                <xsd:element ref="ns2:ff39aabcbcfa4b29888983c5e6d736f9" minOccurs="0"/>
                <xsd:element ref="ns2:e6f2ccbddc7344129cbcce7800e6bf7e" minOccurs="0"/>
                <xsd:element ref="ns1:RoutingRuleDescription" minOccurs="0"/>
                <xsd:element ref="ns2:g2834a0a4b5b445382f80b4d1c20b873" minOccurs="0"/>
                <xsd:element ref="ns2:ied6aaf0461f439496f935d3461379e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73" nillable="true" ma:displayName="Description" ma:hidden="true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664bca-06c0-4657-b6f9-0a997f5ff9b9" elementFormDefault="qualified">
    <xsd:import namespace="http://schemas.microsoft.com/office/2006/documentManagement/types"/>
    <xsd:import namespace="http://schemas.microsoft.com/office/infopath/2007/PartnerControls"/>
    <xsd:element name="Document_x0020_Description" ma:index="2" nillable="true" ma:displayName="Document Description" ma:internalName="Document_x0020_Description">
      <xsd:simpleType>
        <xsd:restriction base="dms:Note">
          <xsd:maxLength value="255"/>
        </xsd:restriction>
      </xsd:simpleType>
    </xsd:element>
    <xsd:element name="Report_x0020_Date" ma:index="3" nillable="true" ma:displayName="Report Date" ma:format="DateOnly" ma:internalName="Report_x0020_Date">
      <xsd:simpleType>
        <xsd:restriction base="dms:DateTime"/>
      </xsd:simpleType>
    </xsd:element>
    <xsd:element name="Publishing_x0020_Agency1" ma:index="4" nillable="true" ma:displayName="Publishing Agency" ma:internalName="Publishing_x0020_Agency1" ma:readOnly="false">
      <xsd:simpleType>
        <xsd:restriction base="dms:Text">
          <xsd:maxLength value="255"/>
        </xsd:restriction>
      </xsd:simpleType>
    </xsd:element>
    <xsd:element name="Is_x0020_Reference_x0020_Doc" ma:index="6" nillable="true" ma:displayName="Is Reference Doc?" ma:default="0" ma:internalName="Is_x0020_Reference_x0020_Doc">
      <xsd:simpleType>
        <xsd:restriction base="dms:Boolean"/>
      </xsd:simpleType>
    </xsd:element>
    <xsd:element name="Is_x0020_Cluster_x0020_Management_x003f_" ma:index="8" nillable="true" ma:displayName="Is Coordination?" ma:default="0" ma:internalName="Is_x0020_Cluster_x0020_Management_x003F_">
      <xsd:simpleType>
        <xsd:restriction base="dms:Boolean"/>
      </xsd:simpleType>
    </xsd:element>
    <xsd:element name="Inter_x0020_Cluster" ma:index="9" nillable="true" ma:displayName="Is Inter Cluster?" ma:default="0" ma:internalName="Inter_x0020_Cluster">
      <xsd:simpleType>
        <xsd:restriction base="dms:Boolean"/>
      </xsd:simpleType>
    </xsd:element>
    <xsd:element name="IM" ma:index="10" nillable="true" ma:displayName="Is IM?" ma:default="0" ma:internalName="IM">
      <xsd:simpleType>
        <xsd:restriction base="dms:Boolean"/>
      </xsd:simpleType>
    </xsd:element>
    <xsd:element name="A_x002c_M_x0020_and_x0020_E" ma:index="11" nillable="true" ma:displayName="Is A,M and E?" ma:default="0" ma:internalName="A_x002C_M_x0020_and_x0020_E">
      <xsd:simpleType>
        <xsd:restriction base="dms:Boolean"/>
      </xsd:simpleType>
    </xsd:element>
    <xsd:element name="Shelter_x0020_Planning" ma:index="12" nillable="true" ma:displayName="Is Shelter Planning?" ma:default="0" ma:internalName="Shelter_x0020_Planning">
      <xsd:simpleType>
        <xsd:restriction base="dms:Boolean"/>
      </xsd:simpleType>
    </xsd:element>
    <xsd:element name="Shelter_x0020_Technical" ma:index="13" nillable="true" ma:displayName="Is Shelter Specifications?" ma:default="0" ma:internalName="Shelter_x0020_Technical">
      <xsd:simpleType>
        <xsd:restriction base="dms:Boolean"/>
      </xsd:simpleType>
    </xsd:element>
    <xsd:element name="Shelter_x0020_Programming" ma:index="14" nillable="true" ma:displayName="Is Shelter Programming" ma:default="0" ma:internalName="Shelter_x0020_Programming">
      <xsd:simpleType>
        <xsd:restriction base="dms:Boolean"/>
      </xsd:simpleType>
    </xsd:element>
    <xsd:element name="NFI_x0020_Guidance" ma:index="15" nillable="true" ma:displayName="Is NFI Guidance?" ma:default="0" ma:internalName="NFI_x0020_Guidance">
      <xsd:simpleType>
        <xsd:restriction base="dms:Boolean"/>
      </xsd:simpleType>
    </xsd:element>
    <xsd:element name="Cross_x0020_Cutting" ma:index="16" nillable="true" ma:displayName="Is Cross Cutting?" ma:default="0" ma:internalName="Cross_x0020_Cutting">
      <xsd:simpleType>
        <xsd:restriction base="dms:Boolean"/>
      </xsd:simpleType>
    </xsd:element>
    <xsd:element name="Media_x0020_Comms" ma:index="17" nillable="true" ma:displayName="Is Communications?" ma:default="0" ma:internalName="Media_x0020_Comms">
      <xsd:simpleType>
        <xsd:restriction base="dms:Boolean"/>
      </xsd:simpleType>
    </xsd:element>
    <xsd:element name="Event_x0020_Day" ma:index="39" nillable="true" ma:displayName="Event Day" ma:decimals="0" ma:internalName="Event_x0020_Day" ma:readOnly="false" ma:percentage="FALSE">
      <xsd:simpleType>
        <xsd:restriction base="dms:Number"/>
      </xsd:simpleType>
    </xsd:element>
    <xsd:element name="Event_x0020_Month" ma:index="40" nillable="true" ma:displayName="Event Month" ma:internalName="Event_x0020_Month">
      <xsd:simpleType>
        <xsd:restriction base="dms:Text">
          <xsd:maxLength value="255"/>
        </xsd:restriction>
      </xsd:simpleType>
    </xsd:element>
    <xsd:element name="Event_x0020_Year" ma:index="41" nillable="true" ma:displayName="Event Year" ma:internalName="Event_x0020_Year">
      <xsd:simpleType>
        <xsd:restriction base="dms:Number"/>
      </xsd:simpleType>
    </xsd:element>
    <xsd:element name="Websio_x0020_Document_x0020_Preview" ma:index="43" nillable="true" ma:displayName="Websio Document Preview" ma:hidden="true" ma:internalName="Websio_x0020_Document_x0020_Preview">
      <xsd:simpleType>
        <xsd:restriction base="dms:Text"/>
      </xsd:simpleType>
    </xsd:element>
    <xsd:element name="p4235251fcc1450fb6d384a4ad55daef" ma:index="44" nillable="true" ma:taxonomy="true" ma:internalName="p4235251fcc1450fb6d384a4ad55daef" ma:taxonomyFieldName="AM_x0026_E" ma:displayName="AM&amp;E" ma:default="" ma:fieldId="{94235251-fcc1-450f-b6d3-84a4ad55daef}" ma:taxonomyMulti="true" ma:sspId="31bb8de2-2522-46a2-961a-21ec87b7ce6b" ma:termSetId="fc0942ea-7101-4cef-983d-3f0c29343c77" ma:anchorId="64078d6a-a8a4-4604-937a-604e2be1b1f3" ma:open="false" ma:isKeyword="false">
      <xsd:complexType>
        <xsd:sequence>
          <xsd:element ref="pc:Terms" minOccurs="0" maxOccurs="1"/>
        </xsd:sequence>
      </xsd:complexType>
    </xsd:element>
    <xsd:element name="g7e01d2410934a95afa409e0dbebe315" ma:index="45" nillable="true" ma:taxonomy="true" ma:internalName="g7e01d2410934a95afa409e0dbebe315" ma:taxonomyFieldName="Shelter_x0020_Programming1" ma:displayName="Shelter Programming" ma:default="" ma:fieldId="{07e01d24-1093-4a95-afa4-09e0dbebe315}" ma:taxonomyMulti="true" ma:sspId="31bb8de2-2522-46a2-961a-21ec87b7ce6b" ma:termSetId="fc0942ea-7101-4cef-983d-3f0c29343c77" ma:anchorId="6ffc187a-f185-482a-93e7-cea189b516b1" ma:open="false" ma:isKeyword="false">
      <xsd:complexType>
        <xsd:sequence>
          <xsd:element ref="pc:Terms" minOccurs="0" maxOccurs="1"/>
        </xsd:sequence>
      </xsd:complexType>
    </xsd:element>
    <xsd:element name="fbbb2add3bda4432ae4dea6625736703" ma:index="47" nillable="true" ma:taxonomy="true" ma:internalName="fbbb2add3bda4432ae4dea6625736703" ma:taxonomyFieldName="Shelter_x0020_Technical1" ma:displayName="Shelter Specifications" ma:default="" ma:fieldId="{fbbb2add-3bda-4432-ae4d-ea6625736703}" ma:taxonomyMulti="true" ma:sspId="31bb8de2-2522-46a2-961a-21ec87b7ce6b" ma:termSetId="fc0942ea-7101-4cef-983d-3f0c29343c77" ma:anchorId="f6aa237b-9a9e-4828-bc8f-7a5502b6ad3b" ma:open="false" ma:isKeyword="false">
      <xsd:complexType>
        <xsd:sequence>
          <xsd:element ref="pc:Terms" minOccurs="0" maxOccurs="1"/>
        </xsd:sequence>
      </xsd:complexType>
    </xsd:element>
    <xsd:element name="mff2b4bb9c8044d88061963b2a68513a" ma:index="49" nillable="true" ma:taxonomy="true" ma:internalName="mff2b4bb9c8044d88061963b2a68513a" ma:taxonomyFieldName="Cross_x0020_Cutting1" ma:displayName="Cross Cutting" ma:default="" ma:fieldId="{6ff2b4bb-9c80-44d8-8061-963b2a68513a}" ma:taxonomyMulti="true" ma:sspId="31bb8de2-2522-46a2-961a-21ec87b7ce6b" ma:termSetId="fc0942ea-7101-4cef-983d-3f0c29343c77" ma:anchorId="c9c5ac22-9574-4787-b9be-c380f5d93423" ma:open="false" ma:isKeyword="false">
      <xsd:complexType>
        <xsd:sequence>
          <xsd:element ref="pc:Terms" minOccurs="0" maxOccurs="1"/>
        </xsd:sequence>
      </xsd:complexType>
    </xsd:element>
    <xsd:element name="b1a5a839b88a4a15abdc90cae864525c" ma:index="50" ma:taxonomy="true" ma:internalName="b1a5a839b88a4a15abdc90cae864525c" ma:taxonomyFieldName="Document_x0020_Language" ma:displayName="Document Language" ma:default="115;#English|53eb1c9d-8416-419a-9260-1df8e70b86c2" ma:fieldId="{b1a5a839-b88a-4a15-abdc-90cae864525c}" ma:sspId="31bb8de2-2522-46a2-961a-21ec87b7ce6b" ma:termSetId="fc0942ea-7101-4cef-983d-3f0c29343c77" ma:anchorId="3f8ae703-20f8-43f3-a840-a904dae7223a" ma:open="false" ma:isKeyword="false">
      <xsd:complexType>
        <xsd:sequence>
          <xsd:element ref="pc:Terms" minOccurs="0" maxOccurs="1"/>
        </xsd:sequence>
      </xsd:complexType>
    </xsd:element>
    <xsd:element name="TaxCatchAll" ma:index="51" nillable="true" ma:displayName="Taxonomy Catch All Column" ma:description="" ma:hidden="true" ma:list="{3a036ed0-d222-47b6-8583-8ea0c1662976}" ma:internalName="TaxCatchAll" ma:showField="CatchAllData" ma:web="96664bca-06c0-4657-b6f9-0a997f5ff9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d9d801fa33a4aa2b8220e3e5f4d4756" ma:index="53" nillable="true" ma:taxonomy="true" ma:internalName="hd9d801fa33a4aa2b8220e3e5f4d4756" ma:taxonomyFieldName="InterCluster" ma:displayName="InterCluster" ma:default="" ma:fieldId="{1d9d801f-a33a-4aa2-b822-0e3e5f4d4756}" ma:taxonomyMulti="true" ma:sspId="31bb8de2-2522-46a2-961a-21ec87b7ce6b" ma:termSetId="fc0942ea-7101-4cef-983d-3f0c29343c77" ma:anchorId="470ba90d-466f-484c-b12a-234bc55ee74d" ma:open="false" ma:isKeyword="false">
      <xsd:complexType>
        <xsd:sequence>
          <xsd:element ref="pc:Terms" minOccurs="0" maxOccurs="1"/>
        </xsd:sequence>
      </xsd:complexType>
    </xsd:element>
    <xsd:element name="a83348d14d814196bcaad6bde9cb9d0c" ma:index="57" nillable="true" ma:taxonomy="true" ma:internalName="a83348d14d814196bcaad6bde9cb9d0c" ma:taxonomyFieldName="Management_x002F_Coordination" ma:displayName="Coordination" ma:readOnly="false" ma:default="" ma:fieldId="{a83348d1-4d81-4196-bcaa-d6bde9cb9d0c}" ma:taxonomyMulti="true" ma:sspId="31bb8de2-2522-46a2-961a-21ec87b7ce6b" ma:termSetId="fc0942ea-7101-4cef-983d-3f0c29343c77" ma:anchorId="e05f679b-4c94-4f3d-ae2a-25f1b2852231" ma:open="false" ma:isKeyword="false">
      <xsd:complexType>
        <xsd:sequence>
          <xsd:element ref="pc:Terms" minOccurs="0" maxOccurs="1"/>
        </xsd:sequence>
      </xsd:complexType>
    </xsd:element>
    <xsd:element name="TaxKeywordTaxHTField" ma:index="59" nillable="true" ma:taxonomy="true" ma:internalName="TaxKeywordTaxHTField" ma:taxonomyFieldName="TaxKeyword" ma:displayName="Other Keywords" ma:readOnly="false" ma:fieldId="{23f27201-bee3-471e-b2e7-b64fd8b7ca38}" ma:taxonomyMulti="true" ma:sspId="31bb8de2-2522-46a2-961a-21ec87b7ce6b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e7570bd437624e0480332ee2423de9d8" ma:index="62" nillable="true" ma:taxonomy="true" ma:internalName="e7570bd437624e0480332ee2423de9d8" ma:taxonomyFieldName="Information_x0020_Management" ma:displayName="Information Management" ma:default="" ma:fieldId="{e7570bd4-3762-4e04-8033-2ee2423de9d8}" ma:taxonomyMulti="true" ma:sspId="31bb8de2-2522-46a2-961a-21ec87b7ce6b" ma:termSetId="fc0942ea-7101-4cef-983d-3f0c29343c77" ma:anchorId="9a84bd8f-7ea1-4b49-af83-e1dff044a912" ma:open="false" ma:isKeyword="false">
      <xsd:complexType>
        <xsd:sequence>
          <xsd:element ref="pc:Terms" minOccurs="0" maxOccurs="1"/>
        </xsd:sequence>
      </xsd:complexType>
    </xsd:element>
    <xsd:element name="p866212cea484a06bc999f7bb36c5e20" ma:index="63" nillable="true" ma:taxonomy="true" ma:internalName="p866212cea484a06bc999f7bb36c5e20" ma:taxonomyFieldName="Miscellaneoud_x0020_Terms" ma:displayName="Miscellaneous Terms" ma:default="" ma:fieldId="{9866212c-ea48-4a06-bc99-9f7bb36c5e20}" ma:taxonomyMulti="true" ma:sspId="31bb8de2-2522-46a2-961a-21ec87b7ce6b" ma:termSetId="fc0942ea-7101-4cef-983d-3f0c29343c77" ma:anchorId="54a1997e-7057-4841-9f7a-089c4d2738e1" ma:open="false" ma:isKeyword="false">
      <xsd:complexType>
        <xsd:sequence>
          <xsd:element ref="pc:Terms" minOccurs="0" maxOccurs="1"/>
        </xsd:sequence>
      </xsd:complexType>
    </xsd:element>
    <xsd:element name="p9d35d47f93d40ab99282662ef2417ca" ma:index="65" nillable="true" ma:taxonomy="true" ma:internalName="p9d35d47f93d40ab99282662ef2417ca" ma:taxonomyFieldName="NFI_x0020_Guidance1" ma:displayName="NFI Guidance" ma:default="" ma:fieldId="{99d35d47-f93d-40ab-9928-2662ef2417ca}" ma:taxonomyMulti="true" ma:sspId="31bb8de2-2522-46a2-961a-21ec87b7ce6b" ma:termSetId="fc0942ea-7101-4cef-983d-3f0c29343c77" ma:anchorId="e2765451-e2db-4bc1-bb0f-bd12364b4471" ma:open="false" ma:isKeyword="false">
      <xsd:complexType>
        <xsd:sequence>
          <xsd:element ref="pc:Terms" minOccurs="0" maxOccurs="1"/>
        </xsd:sequence>
      </xsd:complexType>
    </xsd:element>
    <xsd:element name="TaxCatchAllLabel" ma:index="67" nillable="true" ma:displayName="Taxonomy Catch All Column1" ma:description="" ma:hidden="true" ma:list="{3a036ed0-d222-47b6-8583-8ea0c1662976}" ma:internalName="TaxCatchAllLabel" ma:readOnly="true" ma:showField="CatchAllDataLabel" ma:web="96664bca-06c0-4657-b6f9-0a997f5ff9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f39aabcbcfa4b29888983c5e6d736f9" ma:index="69" nillable="true" ma:taxonomy="true" ma:internalName="ff39aabcbcfa4b29888983c5e6d736f9" ma:taxonomyFieldName="Communications" ma:displayName="Communications" ma:default="" ma:fieldId="{ff39aabc-bcfa-4b29-8889-83c5e6d736f9}" ma:taxonomyMulti="true" ma:sspId="31bb8de2-2522-46a2-961a-21ec87b7ce6b" ma:termSetId="2f8f2b4b-d4e1-4fa6-a1ae-b4e143ba8fb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6f2ccbddc7344129cbcce7800e6bf7e" ma:index="72" nillable="true" ma:taxonomy="true" ma:internalName="e6f2ccbddc7344129cbcce7800e6bf7e" ma:taxonomyFieldName="Document_x0020_Category" ma:displayName="Document Category" ma:default="" ma:fieldId="{e6f2ccbd-dc73-4412-9cbc-ce7800e6bf7e}" ma:taxonomyMulti="true" ma:sspId="31bb8de2-2522-46a2-961a-21ec87b7ce6b" ma:termSetId="fc0942ea-7101-4cef-983d-3f0c29343c77" ma:anchorId="2f0acb8a-9894-40ab-bdeb-14b10062243e" ma:open="false" ma:isKeyword="false">
      <xsd:complexType>
        <xsd:sequence>
          <xsd:element ref="pc:Terms" minOccurs="0" maxOccurs="1"/>
        </xsd:sequence>
      </xsd:complexType>
    </xsd:element>
    <xsd:element name="g2834a0a4b5b445382f80b4d1c20b873" ma:index="74" nillable="true" ma:taxonomy="true" ma:internalName="g2834a0a4b5b445382f80b4d1c20b873" ma:taxonomyFieldName="Responses_x0020_sites" ma:displayName="Response site" ma:default="" ma:fieldId="{02834a0a-4b5b-4453-82f8-0b4d1c20b873}" ma:sspId="31bb8de2-2522-46a2-961a-21ec87b7ce6b" ma:termSetId="c88c7c60-b560-48ad-baaa-30f828e9201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ed6aaf0461f439496f935d3461379e0" ma:index="75" nillable="true" ma:taxonomy="true" ma:internalName="ied6aaf0461f439496f935d3461379e0" ma:taxonomyFieldName="Shelter_x0020_Planning1" ma:displayName="Shelter Planning" ma:default="" ma:fieldId="{2ed6aaf0-461f-4394-96f9-35d3461379e0}" ma:taxonomyMulti="true" ma:sspId="31bb8de2-2522-46a2-961a-21ec87b7ce6b" ma:termSetId="fc0942ea-7101-4cef-983d-3f0c29343c77" ma:anchorId="a9c87c9d-9d88-4522-b16d-9a64592835e3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60211-3e43-4ff7-a9ea-22e8b7d99117" elementFormDefault="qualified">
    <xsd:import namespace="http://schemas.microsoft.com/office/2006/documentManagement/types"/>
    <xsd:import namespace="http://schemas.microsoft.com/office/infopath/2007/PartnerControls"/>
    <xsd:element name="Is_x0020_Key_x0020_Document1" ma:index="5" nillable="true" ma:displayName="Is Key Document?" ma:default="0" ma:internalName="Is_x0020_Key_x0020_Document1">
      <xsd:simpleType>
        <xsd:restriction base="dms:Boolean"/>
      </xsd:simpleType>
    </xsd:element>
    <xsd:element name="CountryTaxHTField0" ma:index="48" nillable="true" ma:taxonomy="true" ma:internalName="CountryTaxHTField0" ma:taxonomyFieldName="Country" ma:displayName="Country" ma:default="" ma:fieldId="{942e2469-e9bf-41fa-8fad-a32765061e66}" ma:sspId="31bb8de2-2522-46a2-961a-21ec87b7ce6b" ma:termSetId="ad519c2a-14d0-4119-8cdc-b9a52bc5b30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vent_x0020_TypeTaxHTField0" ma:index="52" nillable="true" ma:taxonomy="true" ma:internalName="Event_x0020_TypeTaxHTField0" ma:taxonomyFieldName="Event_x0020_Type" ma:displayName="Event Type" ma:readOnly="false" ma:default="" ma:fieldId="{d2819105-16ee-476a-a49b-7913380fbc9d}" ma:taxonomyMulti="true" ma:sspId="31bb8de2-2522-46a2-961a-21ec87b7ce6b" ma:termSetId="0eaafbb5-4d8c-4c82-bb5b-501da8d1474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egree_x0020_Of_x0020_DisplacementTaxHTField0" ma:index="54" nillable="true" ma:taxonomy="true" ma:internalName="Degree_x0020_Of_x0020_DisplacementTaxHTField0" ma:taxonomyFieldName="Degree_x0020_Of_x0020_Displacement" ma:displayName="Degree Of Displacement" ma:default="" ma:fieldId="{8d36c8ee-9bdf-45f8-b12b-68c9c2a5dddc}" ma:sspId="31bb8de2-2522-46a2-961a-21ec87b7ce6b" ma:termSetId="0ecb1a3f-12f4-47b9-a783-88f4976f6dc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ite_x0020_TypeTaxHTField0" ma:index="60" nillable="true" ma:taxonomy="true" ma:internalName="Site_x0020_TypeTaxHTField0" ma:taxonomyFieldName="Site_x0020_Type" ma:displayName="Site Type" ma:default="" ma:fieldId="{ccd48824-457c-44cf-ba2d-889d91075ddc}" ma:sspId="31bb8de2-2522-46a2-961a-21ec87b7ce6b" ma:termSetId="e2abc14b-db18-48c1-8087-07344f87300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egionTaxHTField0" ma:index="68" nillable="true" ma:taxonomy="true" ma:internalName="RegionTaxHTField0" ma:taxonomyFieldName="Region" ma:displayName="Region" ma:default="" ma:fieldId="{af22edad-9239-4d75-8f67-d09707ae69d6}" ma:sspId="31bb8de2-2522-46a2-961a-21ec87b7ce6b" ma:termSetId="71828aff-fb7f-4f7b-be9f-2eb2e6e3d75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da107-b4b9-4416-82f0-a17ea7b4313c" elementFormDefault="qualified">
    <xsd:import namespace="http://schemas.microsoft.com/office/2006/documentManagement/types"/>
    <xsd:import namespace="http://schemas.microsoft.com/office/infopath/2007/PartnerControls"/>
    <xsd:element name="Current_x0020_Lead_x0020_AgencyTaxHTField0" ma:index="56" nillable="true" ma:taxonomy="true" ma:internalName="Current_x0020_Lead_x0020_AgencyTaxHTField0" ma:taxonomyFieldName="Current_x0020_Lead_x0020_Agency" ma:displayName="Emergency Lead Agency" ma:default="" ma:fieldId="{2eba69d1-0ed3-4998-b497-06086d343192}" ma:sspId="31bb8de2-2522-46a2-961a-21ec87b7ce6b" ma:termSetId="4713f10a-82b4-4a3e-b646-90b814a0dee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82dea-fc32-4e1e-a3c6-c3136ef66f65" elementFormDefault="qualified">
    <xsd:import namespace="http://schemas.microsoft.com/office/2006/documentManagement/types"/>
    <xsd:import namespace="http://schemas.microsoft.com/office/infopath/2007/PartnerControls"/>
    <xsd:element name="Damage_x0020_LocationTaxHTField0" ma:index="58" nillable="true" ma:taxonomy="true" ma:internalName="Damage_x0020_LocationTaxHTField0" ma:taxonomyFieldName="Damage_x0020_Location" ma:displayName="Damage Location" ma:default="" ma:fieldId="{c46b9bb5-ec8d-4991-ac82-8192f2f89d75}" ma:taxonomyMulti="true" ma:sspId="31bb8de2-2522-46a2-961a-21ec87b7ce6b" ma:termSetId="a720a396-a0fa-4309-92b6-8330774ebe4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tatus_x0020_Of_x0020_SiteTaxHTField0" ma:index="61" nillable="true" ma:taxonomy="true" ma:internalName="Status_x0020_Of_x0020_SiteTaxHTField0" ma:taxonomyFieldName="Status_x0020_Of_x0020_Site" ma:displayName="Site Status" ma:default="" ma:fieldId="{3818a4dd-3292-4cd0-97d2-80aec5764792}" ma:sspId="31bb8de2-2522-46a2-961a-21ec87b7ce6b" ma:termSetId="6b025238-0067-4eb3-9e39-f0f2cf91778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6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ff2b4bb9c8044d88061963b2a68513a xmlns="96664bca-06c0-4657-b6f9-0a997f5ff9b9">
      <Terms xmlns="http://schemas.microsoft.com/office/infopath/2007/PartnerControls"/>
    </mff2b4bb9c8044d88061963b2a68513a>
    <Inter_x0020_Cluster xmlns="96664bca-06c0-4657-b6f9-0a997f5ff9b9">false</Inter_x0020_Cluster>
    <e7570bd437624e0480332ee2423de9d8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Who, What, Where, When</TermName>
          <TermId xmlns="http://schemas.microsoft.com/office/infopath/2007/PartnerControls">fb67e90c-87df-4950-a197-6268f51e551d</TermId>
        </TermInfo>
      </Terms>
    </e7570bd437624e0480332ee2423de9d8>
    <Cross_x0020_Cutting xmlns="96664bca-06c0-4657-b6f9-0a997f5ff9b9">false</Cross_x0020_Cutting>
    <Is_x0020_Key_x0020_Document1 xmlns="c2760211-3e43-4ff7-a9ea-22e8b7d99117">false</Is_x0020_Key_x0020_Document1>
    <p4235251fcc1450fb6d384a4ad55daef xmlns="96664bca-06c0-4657-b6f9-0a997f5ff9b9">
      <Terms xmlns="http://schemas.microsoft.com/office/infopath/2007/PartnerControls"/>
    </p4235251fcc1450fb6d384a4ad55daef>
    <Site_x0020_Type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Response</TermName>
          <TermId xmlns="http://schemas.microsoft.com/office/infopath/2007/PartnerControls">6bd9b9ba-7d2f-42c0-b763-fbe6e7a871e1</TermId>
        </TermInfo>
      </Terms>
    </Site_x0020_TypeTaxHTField0>
    <g7e01d2410934a95afa409e0dbebe315 xmlns="96664bca-06c0-4657-b6f9-0a997f5ff9b9">
      <Terms xmlns="http://schemas.microsoft.com/office/infopath/2007/PartnerControls"/>
    </g7e01d2410934a95afa409e0dbebe315>
    <hd9d801fa33a4aa2b8220e3e5f4d4756 xmlns="96664bca-06c0-4657-b6f9-0a997f5ff9b9">
      <Terms xmlns="http://schemas.microsoft.com/office/infopath/2007/PartnerControls"/>
    </hd9d801fa33a4aa2b8220e3e5f4d4756>
    <Event_x0020_Month xmlns="96664bca-06c0-4657-b6f9-0a997f5ff9b9" xsi:nil="true"/>
    <Country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Philippines</TermName>
          <TermId xmlns="http://schemas.microsoft.com/office/infopath/2007/PartnerControls">753a7b2d-32c5-43de-b643-9fe2fe455068</TermId>
        </TermInfo>
      </Terms>
    </CountryTaxHTField0>
    <Shelter_x0020_Technical xmlns="96664bca-06c0-4657-b6f9-0a997f5ff9b9">false</Shelter_x0020_Technical>
    <Degree_x0020_Of_x0020_Displacement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Medium</TermName>
          <TermId xmlns="http://schemas.microsoft.com/office/infopath/2007/PartnerControls">6b2cc75e-07ed-40a7-8922-57b1887ff9f3</TermId>
        </TermInfo>
      </Terms>
    </Degree_x0020_Of_x0020_DisplacementTaxHTField0>
    <Is_x0020_Cluster_x0020_Management_x003f_ xmlns="96664bca-06c0-4657-b6f9-0a997f5ff9b9">false</Is_x0020_Cluster_x0020_Management_x003f_>
    <IM xmlns="96664bca-06c0-4657-b6f9-0a997f5ff9b9">true</IM>
    <Event_x0020_Day xmlns="96664bca-06c0-4657-b6f9-0a997f5ff9b9" xsi:nil="true"/>
    <TaxKeywordTaxHTField xmlns="96664bca-06c0-4657-b6f9-0a997f5ff9b9">
      <Terms xmlns="http://schemas.microsoft.com/office/infopath/2007/PartnerControls"/>
    </TaxKeywordTaxHTField>
    <ied6aaf0461f439496f935d3461379e0 xmlns="96664bca-06c0-4657-b6f9-0a997f5ff9b9">
      <Terms xmlns="http://schemas.microsoft.com/office/infopath/2007/PartnerControls"/>
    </ied6aaf0461f439496f935d3461379e0>
    <Is_x0020_Reference_x0020_Doc xmlns="96664bca-06c0-4657-b6f9-0a997f5ff9b9">false</Is_x0020_Reference_x0020_Doc>
    <Event_x0020_Year xmlns="96664bca-06c0-4657-b6f9-0a997f5ff9b9">2012</Event_x0020_Year>
    <A_x002c_M_x0020_and_x0020_E xmlns="96664bca-06c0-4657-b6f9-0a997f5ff9b9">false</A_x002c_M_x0020_and_x0020_E>
    <Event_x0020_Type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Windstorm</TermName>
          <TermId xmlns="http://schemas.microsoft.com/office/infopath/2007/PartnerControls">cdba76e3-1674-47bb-b967-aa23358effb5</TermId>
        </TermInfo>
        <TermInfo xmlns="http://schemas.microsoft.com/office/infopath/2007/PartnerControls">
          <TermName xmlns="http://schemas.microsoft.com/office/infopath/2007/PartnerControls">Flood</TermName>
          <TermId xmlns="http://schemas.microsoft.com/office/infopath/2007/PartnerControls">071fd773-286a-4bf7-ba3e-769af5e0f9cb</TermId>
        </TermInfo>
        <TermInfo xmlns="http://schemas.microsoft.com/office/infopath/2007/PartnerControls">
          <TermName xmlns="http://schemas.microsoft.com/office/infopath/2007/PartnerControls">Slide</TermName>
          <TermId xmlns="http://schemas.microsoft.com/office/infopath/2007/PartnerControls">2a99c5a5-9a13-42fb-a3f3-56033608559e</TermId>
        </TermInfo>
      </Terms>
    </Event_x0020_TypeTaxHTField0>
    <ff39aabcbcfa4b29888983c5e6d736f9 xmlns="96664bca-06c0-4657-b6f9-0a997f5ff9b9">
      <Terms xmlns="http://schemas.microsoft.com/office/infopath/2007/PartnerControls"/>
    </ff39aabcbcfa4b29888983c5e6d736f9>
    <e6f2ccbddc7344129cbcce7800e6bf7e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Information Management</TermName>
          <TermId xmlns="http://schemas.microsoft.com/office/infopath/2007/PartnerControls">020cabca-074c-432b-8e38-7f947471d53a</TermId>
        </TermInfo>
      </Terms>
    </e6f2ccbddc7344129cbcce7800e6bf7e>
    <g2834a0a4b5b445382f80b4d1c20b873 xmlns="96664bca-06c0-4657-b6f9-0a997f5ff9b9">
      <Terms xmlns="http://schemas.microsoft.com/office/infopath/2007/PartnerControls"/>
    </g2834a0a4b5b445382f80b4d1c20b873>
    <Document_x0020_Description xmlns="96664bca-06c0-4657-b6f9-0a997f5ff9b9">&lt;div class="ExternalClass174F2F0A55A94695A4E0D8F4AD58701E"&gt;&lt;p&gt;​Shelter Cluster Agency overview report Compostela Valley 16 Feb 2013&lt;/p&gt;&lt;/div&gt;</Document_x0020_Description>
    <Websio_x0020_Document_x0020_Preview xmlns="96664bca-06c0-4657-b6f9-0a997f5ff9b9">/Asia/Philippines/TyphoonPablo2012/_layouts/WebsioPreviewField/preview.aspx?ID=a95acf20-1516-4bf3-a5da-605bdb0f558b&amp;WebID=0b8725fa-6afa-497a-b20f-fb87a61c86f3&amp;SiteID=0e29c24b-3e6a-4c7c-8cc1-69b27805b55c</Websio_x0020_Document_x0020_Preview>
    <b1a5a839b88a4a15abdc90cae864525c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53eb1c9d-8416-419a-9260-1df8e70b86c2</TermId>
        </TermInfo>
      </Terms>
    </b1a5a839b88a4a15abdc90cae864525c>
    <p866212cea484a06bc999f7bb36c5e20 xmlns="96664bca-06c0-4657-b6f9-0a997f5ff9b9">
      <Terms xmlns="http://schemas.microsoft.com/office/infopath/2007/PartnerControls"/>
    </p866212cea484a06bc999f7bb36c5e20>
    <RoutingRuleDescription xmlns="http://schemas.microsoft.com/sharepoint/v3" xsi:nil="true"/>
    <Publishing_x0020_Agency1 xmlns="96664bca-06c0-4657-b6f9-0a997f5ff9b9">Shelter Cluster</Publishing_x0020_Agency1>
    <fbbb2add3bda4432ae4dea6625736703 xmlns="96664bca-06c0-4657-b6f9-0a997f5ff9b9">
      <Terms xmlns="http://schemas.microsoft.com/office/infopath/2007/PartnerControls"/>
    </fbbb2add3bda4432ae4dea6625736703>
    <TaxCatchAll xmlns="96664bca-06c0-4657-b6f9-0a997f5ff9b9">
      <Value>19</Value>
      <Value>16</Value>
      <Value>361</Value>
      <Value>15</Value>
      <Value>36</Value>
      <Value>11</Value>
      <Value>10</Value>
      <Value>78</Value>
      <Value>5</Value>
      <Value>49</Value>
      <Value>115</Value>
      <Value>23</Value>
      <Value>118</Value>
      <Value>117</Value>
      <Value>253</Value>
    </TaxCatchAll>
    <Shelter_x0020_Programming xmlns="96664bca-06c0-4657-b6f9-0a997f5ff9b9">false</Shelter_x0020_Programming>
    <Status_x0020_Of_x0020_SiteTaxHTField0 xmlns="44d82dea-fc32-4e1e-a3c6-c3136ef66f65">
      <Terms xmlns="http://schemas.microsoft.com/office/infopath/2007/PartnerControls">
        <TermInfo xmlns="http://schemas.microsoft.com/office/infopath/2007/PartnerControls">
          <TermName xmlns="http://schemas.microsoft.com/office/infopath/2007/PartnerControls">Active</TermName>
          <TermId xmlns="http://schemas.microsoft.com/office/infopath/2007/PartnerControls">319c008f-4e4c-46bc-95eb-65641b9bd58c</TermId>
        </TermInfo>
      </Terms>
    </Status_x0020_Of_x0020_SiteTaxHTField0>
    <Shelter_x0020_Planning xmlns="96664bca-06c0-4657-b6f9-0a997f5ff9b9">false</Shelter_x0020_Planning>
    <Media_x0020_Comms xmlns="96664bca-06c0-4657-b6f9-0a997f5ff9b9">false</Media_x0020_Comms>
    <a83348d14d814196bcaad6bde9cb9d0c xmlns="96664bca-06c0-4657-b6f9-0a997f5ff9b9">
      <Terms xmlns="http://schemas.microsoft.com/office/infopath/2007/PartnerControls"/>
    </a83348d14d814196bcaad6bde9cb9d0c>
    <Region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Asia/Pacific</TermName>
          <TermId xmlns="http://schemas.microsoft.com/office/infopath/2007/PartnerControls">006cb068-6581-4ba7-b0e0-a9a495bc13fa</TermId>
        </TermInfo>
      </Terms>
    </RegionTaxHTField0>
    <Damage_x0020_LocationTaxHTField0 xmlns="44d82dea-fc32-4e1e-a3c6-c3136ef66f6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Peri-Urban</TermName>
          <TermId xmlns="http://schemas.microsoft.com/office/infopath/2007/PartnerControls">df197954-a687-4fd4-b090-340c291f0d53</TermId>
        </TermInfo>
        <TermInfo xmlns="http://schemas.microsoft.com/office/infopath/2007/PartnerControls">
          <TermName xmlns="http://schemas.microsoft.com/office/infopath/2007/PartnerControls">Rural</TermName>
          <TermId xmlns="http://schemas.microsoft.com/office/infopath/2007/PartnerControls">5400dbf1-cf20-4773-abf1-c8f7ccce637a</TermId>
        </TermInfo>
        <TermInfo xmlns="http://schemas.microsoft.com/office/infopath/2007/PartnerControls">
          <TermName xmlns="http://schemas.microsoft.com/office/infopath/2007/PartnerControls">Urban</TermName>
          <TermId xmlns="http://schemas.microsoft.com/office/infopath/2007/PartnerControls">f95d968c-f509-433d-9d2f-3f9ba300a514</TermId>
        </TermInfo>
      </Terms>
    </Damage_x0020_LocationTaxHTField0>
    <NFI_x0020_Guidance xmlns="96664bca-06c0-4657-b6f9-0a997f5ff9b9">false</NFI_x0020_Guidance>
    <p9d35d47f93d40ab99282662ef2417ca xmlns="96664bca-06c0-4657-b6f9-0a997f5ff9b9">
      <Terms xmlns="http://schemas.microsoft.com/office/infopath/2007/PartnerControls"/>
    </p9d35d47f93d40ab99282662ef2417ca>
    <Report_x0020_Date xmlns="96664bca-06c0-4657-b6f9-0a997f5ff9b9">2013-02-16T00:00:00+00:00</Report_x0020_Date>
    <Current_x0020_Lead_x0020_AgencyTaxHTField0 xmlns="410da107-b4b9-4416-82f0-a17ea7b431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IFRC/IOM</TermName>
          <TermId xmlns="http://schemas.microsoft.com/office/infopath/2007/PartnerControls">cc311e10-2585-44ca-8eab-0ed54e96a62c</TermId>
        </TermInfo>
      </Terms>
    </Current_x0020_Lead_x0020_AgencyTaxHTField0>
  </documentManagement>
</p:properties>
</file>

<file path=customXml/itemProps1.xml><?xml version="1.0" encoding="utf-8"?>
<ds:datastoreItem xmlns:ds="http://schemas.openxmlformats.org/officeDocument/2006/customXml" ds:itemID="{FB5E1798-CF7A-44AB-83FE-F46EFF9EA607}"/>
</file>

<file path=customXml/itemProps2.xml><?xml version="1.0" encoding="utf-8"?>
<ds:datastoreItem xmlns:ds="http://schemas.openxmlformats.org/officeDocument/2006/customXml" ds:itemID="{69DAEC17-228B-449B-9D39-A4D9676B9172}"/>
</file>

<file path=customXml/itemProps3.xml><?xml version="1.0" encoding="utf-8"?>
<ds:datastoreItem xmlns:ds="http://schemas.openxmlformats.org/officeDocument/2006/customXml" ds:itemID="{4269B0E0-5A4C-4E89-AE5E-14FA324611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Front Page</vt:lpstr>
      <vt:lpstr>Completion by type</vt:lpstr>
      <vt:lpstr>Compostela</vt:lpstr>
      <vt:lpstr>Laak (San Vicente)</vt:lpstr>
      <vt:lpstr>Monkayo</vt:lpstr>
      <vt:lpstr>Montevista</vt:lpstr>
      <vt:lpstr>Nabunturan</vt:lpstr>
      <vt:lpstr>New Bataan</vt:lpstr>
      <vt:lpstr>Compostela!Print_Titles</vt:lpstr>
      <vt:lpstr>'Laak (San Vicente)'!Print_Titles</vt:lpstr>
      <vt:lpstr>Monkayo!Print_Titles</vt:lpstr>
      <vt:lpstr>Montevista!Print_Titles</vt:lpstr>
      <vt:lpstr>Nabunturan!Print_Titles</vt:lpstr>
      <vt:lpstr>'New Bataan'!Print_Titles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Shelter Cluster Agency overview report Compostela Valley 13 02 16</dc:title>
  <dc:creator>FPIB 2215</dc:creator>
  <cp:keywords/>
  <cp:lastModifiedBy>THEINMINN</cp:lastModifiedBy>
  <cp:lastPrinted>2013-02-16T07:35:31Z</cp:lastPrinted>
  <dcterms:created xsi:type="dcterms:W3CDTF">2013-02-14T05:42:48Z</dcterms:created>
  <dcterms:modified xsi:type="dcterms:W3CDTF">2013-02-19T06:31:18Z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0x010100AA7AFC8FE433CD4B94E991D812AE17EB00F8EB9507223A0240B41493700A1BEC3A</vt:lpwstr>
  </property>
  <property fmtid="{D5CDD505-2E9C-101B-9397-08002B2CF9AE}" pid="3" name="TaxKeyword">
    <vt:lpwstr/>
  </property>
  <property fmtid="{D5CDD505-2E9C-101B-9397-08002B2CF9AE}" pid="4" name="Site Type">
    <vt:lpwstr>11;#Response|6bd9b9ba-7d2f-42c0-b763-fbe6e7a871e1</vt:lpwstr>
  </property>
  <property fmtid="{D5CDD505-2E9C-101B-9397-08002B2CF9AE}" pid="5" name="Region">
    <vt:lpwstr>5;#Asia/Pacific|006cb068-6581-4ba7-b0e0-a9a495bc13fa</vt:lpwstr>
  </property>
  <property fmtid="{D5CDD505-2E9C-101B-9397-08002B2CF9AE}" pid="6" name="Document Language">
    <vt:lpwstr>115;#English|53eb1c9d-8416-419a-9260-1df8e70b86c2</vt:lpwstr>
  </property>
  <property fmtid="{D5CDD505-2E9C-101B-9397-08002B2CF9AE}" pid="7" name="Document Category">
    <vt:lpwstr>253;#Information Management|020cabca-074c-432b-8e38-7f947471d53a</vt:lpwstr>
  </property>
  <property fmtid="{D5CDD505-2E9C-101B-9397-08002B2CF9AE}" pid="8" name="Shelter Programming1">
    <vt:lpwstr/>
  </property>
  <property fmtid="{D5CDD505-2E9C-101B-9397-08002B2CF9AE}" pid="9" name="Miscellaneoud Terms">
    <vt:lpwstr/>
  </property>
  <property fmtid="{D5CDD505-2E9C-101B-9397-08002B2CF9AE}" pid="10" name="Information Management">
    <vt:lpwstr>78;#Who, What, Where, When|fb67e90c-87df-4950-a197-6268f51e551d</vt:lpwstr>
  </property>
  <property fmtid="{D5CDD505-2E9C-101B-9397-08002B2CF9AE}" pid="11" name="NFI Guidance1">
    <vt:lpwstr/>
  </property>
  <property fmtid="{D5CDD505-2E9C-101B-9397-08002B2CF9AE}" pid="14" name="Country">
    <vt:lpwstr>117;#Philippines|753a7b2d-32c5-43de-b643-9fe2fe455068</vt:lpwstr>
  </property>
  <property fmtid="{D5CDD505-2E9C-101B-9397-08002B2CF9AE}" pid="15" name="Damage Location">
    <vt:lpwstr>16;#Peri-Urban|df197954-a687-4fd4-b090-340c291f0d53;#19;#Rural|5400dbf1-cf20-4773-abf1-c8f7ccce637a;#49;#Urban|f95d968c-f509-433d-9d2f-3f9ba300a514</vt:lpwstr>
  </property>
  <property fmtid="{D5CDD505-2E9C-101B-9397-08002B2CF9AE}" pid="16" name="Degree Of Displacement">
    <vt:lpwstr>36;#Medium|6b2cc75e-07ed-40a7-8922-57b1887ff9f3</vt:lpwstr>
  </property>
  <property fmtid="{D5CDD505-2E9C-101B-9397-08002B2CF9AE}" pid="17" name="InterCluster">
    <vt:lpwstr/>
  </property>
  <property fmtid="{D5CDD505-2E9C-101B-9397-08002B2CF9AE}" pid="18" name="Management/Coordination">
    <vt:lpwstr/>
  </property>
  <property fmtid="{D5CDD505-2E9C-101B-9397-08002B2CF9AE}" pid="19" name="Current Lead Agency">
    <vt:lpwstr>361;#IFRC/IOM|cc311e10-2585-44ca-8eab-0ed54e96a62c</vt:lpwstr>
  </property>
  <property fmtid="{D5CDD505-2E9C-101B-9397-08002B2CF9AE}" pid="20" name="Cross Cutting1">
    <vt:lpwstr/>
  </property>
  <property fmtid="{D5CDD505-2E9C-101B-9397-08002B2CF9AE}" pid="21" name="Status Of Site">
    <vt:lpwstr>15;#Active|319c008f-4e4c-46bc-95eb-65641b9bd58c</vt:lpwstr>
  </property>
  <property fmtid="{D5CDD505-2E9C-101B-9397-08002B2CF9AE}" pid="22" name="AM&amp;E">
    <vt:lpwstr/>
  </property>
  <property fmtid="{D5CDD505-2E9C-101B-9397-08002B2CF9AE}" pid="23" name="Shelter Technical1">
    <vt:lpwstr/>
  </property>
  <property fmtid="{D5CDD505-2E9C-101B-9397-08002B2CF9AE}" pid="24" name="Shelter Planning1">
    <vt:lpwstr/>
  </property>
  <property fmtid="{D5CDD505-2E9C-101B-9397-08002B2CF9AE}" pid="25" name="Event Type">
    <vt:lpwstr>118;#Windstorm|cdba76e3-1674-47bb-b967-aa23358effb5;#10;#Flood|071fd773-286a-4bf7-ba3e-769af5e0f9cb;#23;#Slide|2a99c5a5-9a13-42fb-a3f3-56033608559e</vt:lpwstr>
  </property>
</Properties>
</file>