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16275" windowHeight="7935"/>
  </bookViews>
  <sheets>
    <sheet name="Front Page" sheetId="4" r:id="rId1"/>
    <sheet name="Completion by Type" sheetId="5" r:id="rId2"/>
    <sheet name="Baganaga" sheetId="1" r:id="rId3"/>
    <sheet name="Cateel" sheetId="2" r:id="rId4"/>
    <sheet name="Boston" sheetId="3" r:id="rId5"/>
  </sheets>
  <externalReferences>
    <externalReference r:id="rId6"/>
  </externalReferences>
  <definedNames>
    <definedName name="_xlnm.Print_Titles" localSheetId="2">Baganaga!$8:$8</definedName>
    <definedName name="_xlnm.Print_Titles" localSheetId="4">Boston!$8:$9</definedName>
    <definedName name="_xlnm.Print_Titles" localSheetId="3">Cateel!$8:$9</definedName>
  </definedNames>
  <calcPr calcId="144525"/>
</workbook>
</file>

<file path=xl/calcChain.xml><?xml version="1.0" encoding="utf-8"?>
<calcChain xmlns="http://schemas.openxmlformats.org/spreadsheetml/2006/main">
  <c r="N16" i="4" l="1"/>
  <c r="M16" i="4"/>
  <c r="N19" i="4"/>
  <c r="M19" i="4"/>
  <c r="L41" i="4"/>
  <c r="K41" i="4"/>
  <c r="J41" i="4"/>
  <c r="I41" i="4"/>
  <c r="H41" i="4"/>
  <c r="G41" i="4"/>
  <c r="F40" i="4"/>
  <c r="F39" i="4"/>
  <c r="E39" i="4"/>
  <c r="C39" i="4"/>
  <c r="F38" i="4"/>
  <c r="E38" i="4"/>
  <c r="C38" i="4"/>
  <c r="F37" i="4"/>
  <c r="E37" i="4"/>
  <c r="C37" i="4"/>
  <c r="F36" i="4"/>
  <c r="E36" i="4"/>
  <c r="C36" i="4"/>
  <c r="F35" i="4"/>
  <c r="C35" i="4"/>
  <c r="F34" i="4"/>
  <c r="E34" i="4"/>
  <c r="C34" i="4"/>
  <c r="F33" i="4"/>
  <c r="E33" i="4"/>
  <c r="F32" i="4"/>
  <c r="E32" i="4"/>
  <c r="C32" i="4"/>
  <c r="G31" i="4"/>
  <c r="F31" i="4"/>
  <c r="F30" i="4"/>
  <c r="L29" i="4"/>
  <c r="K29" i="4"/>
  <c r="J29" i="4"/>
  <c r="I29" i="4"/>
  <c r="H29" i="4"/>
  <c r="G29" i="4"/>
  <c r="F29" i="4"/>
  <c r="M29" i="4" s="1"/>
  <c r="D29" i="4"/>
  <c r="B29" i="4"/>
  <c r="F28" i="4"/>
  <c r="F27" i="4"/>
  <c r="F26" i="4"/>
  <c r="F25" i="4"/>
  <c r="F24" i="4"/>
  <c r="F23" i="4"/>
  <c r="F22" i="4"/>
  <c r="F21" i="4"/>
  <c r="F20" i="4"/>
  <c r="F19" i="4"/>
  <c r="D19" i="4"/>
  <c r="B19" i="4"/>
  <c r="F18" i="4"/>
  <c r="F17" i="4"/>
  <c r="F16" i="4" s="1"/>
  <c r="D16" i="4"/>
  <c r="B16" i="4"/>
  <c r="F15" i="4"/>
  <c r="F14" i="4"/>
  <c r="F13" i="4"/>
  <c r="F12" i="4"/>
  <c r="F11" i="4"/>
  <c r="F10" i="4"/>
  <c r="F9" i="4"/>
  <c r="F8" i="4" s="1"/>
  <c r="L8" i="4"/>
  <c r="L43" i="4" s="1"/>
  <c r="K8" i="4"/>
  <c r="K43" i="4" s="1"/>
  <c r="J8" i="4"/>
  <c r="J43" i="4" s="1"/>
  <c r="I8" i="4"/>
  <c r="I43" i="4" s="1"/>
  <c r="H8" i="4"/>
  <c r="H43" i="4" s="1"/>
  <c r="G8" i="4"/>
  <c r="G43" i="4" s="1"/>
  <c r="D8" i="4"/>
  <c r="D43" i="4" s="1"/>
  <c r="B8" i="4"/>
  <c r="B43" i="4" s="1"/>
  <c r="F43" i="4" l="1"/>
  <c r="N29" i="4"/>
  <c r="D7" i="3"/>
  <c r="B7" i="3"/>
  <c r="D6" i="3"/>
  <c r="D7" i="2"/>
  <c r="B7" i="2"/>
  <c r="D6" i="2"/>
  <c r="D7" i="1" l="1"/>
  <c r="B7" i="1"/>
  <c r="D6" i="1"/>
</calcChain>
</file>

<file path=xl/sharedStrings.xml><?xml version="1.0" encoding="utf-8"?>
<sst xmlns="http://schemas.openxmlformats.org/spreadsheetml/2006/main" count="342" uniqueCount="156">
  <si>
    <t>Planned</t>
  </si>
  <si>
    <t>Completed</t>
  </si>
  <si>
    <t>Grand Total</t>
  </si>
  <si>
    <t>Province</t>
  </si>
  <si>
    <t>Municipality</t>
  </si>
  <si>
    <t>Barangay</t>
  </si>
  <si>
    <t>Organisation</t>
  </si>
  <si>
    <t>Emergency Shelter</t>
  </si>
  <si>
    <t>Recovery Shelter</t>
  </si>
  <si>
    <t>DAVAO ORIENTAL</t>
  </si>
  <si>
    <t>BAGANGA</t>
  </si>
  <si>
    <t>BANAO</t>
  </si>
  <si>
    <t xml:space="preserve">ShelterBox International </t>
  </si>
  <si>
    <t>ICRC</t>
  </si>
  <si>
    <t xml:space="preserve">Plan International </t>
  </si>
  <si>
    <t>CAATIHAN</t>
  </si>
  <si>
    <t>International Organization for Migration</t>
  </si>
  <si>
    <t>CARMEN</t>
  </si>
  <si>
    <t>KINABLANGAN</t>
  </si>
  <si>
    <t>Catholic Relief Services</t>
  </si>
  <si>
    <t>POBLACION</t>
  </si>
  <si>
    <t>SAN ISIDRO</t>
  </si>
  <si>
    <t>SAN JOSE</t>
  </si>
  <si>
    <t>SIMULAO</t>
  </si>
  <si>
    <t>BACULIN</t>
  </si>
  <si>
    <t>BOBONAO</t>
  </si>
  <si>
    <t>BATAWAN</t>
  </si>
  <si>
    <t>BATIANO</t>
  </si>
  <si>
    <t>BINONDO</t>
  </si>
  <si>
    <t>CAMPAWAN</t>
  </si>
  <si>
    <t>CENTRAL (POB.)</t>
  </si>
  <si>
    <t>DAPNAN</t>
  </si>
  <si>
    <t>LAMBAJON</t>
  </si>
  <si>
    <t>LUCOD</t>
  </si>
  <si>
    <t>MAHANUB</t>
  </si>
  <si>
    <t>MIKIT</t>
  </si>
  <si>
    <t>SALINGCOMOT</t>
  </si>
  <si>
    <t>SAN VICTOR</t>
  </si>
  <si>
    <t>SAOQUEGUE</t>
  </si>
  <si>
    <t>Ban-ao</t>
  </si>
  <si>
    <t>MAHAN-UB</t>
  </si>
  <si>
    <t>Sibahay</t>
  </si>
  <si>
    <t>Cauwayanan</t>
  </si>
  <si>
    <t>Sta. Cruz</t>
  </si>
  <si>
    <t>Saoqueque</t>
  </si>
  <si>
    <t>Unspecified yet</t>
  </si>
  <si>
    <t>BAGANGA Total</t>
  </si>
  <si>
    <t>DAVAO ORIENTAL Total</t>
  </si>
  <si>
    <t>Note 1: Damage</t>
  </si>
  <si>
    <t>Totally Destroyed :</t>
  </si>
  <si>
    <t>Partially Damage:</t>
  </si>
  <si>
    <t>Total Damage:</t>
  </si>
  <si>
    <t>Note 2: Total Number of Families Served:</t>
  </si>
  <si>
    <t>Note 2: Total Planned Numbers of Families to be Served *</t>
  </si>
  <si>
    <t>Note 1: Based on DROMIC Region XI (30 January 2013) update</t>
  </si>
  <si>
    <t xml:space="preserve">Note 2: Number of Families Served base on Agency Reports </t>
  </si>
  <si>
    <t xml:space="preserve">* Plan may change subject to funding </t>
  </si>
  <si>
    <t>All figures based on comfirmed funding status as per agency reports unless otherwise specified</t>
  </si>
  <si>
    <t>https://www.sheltercluster.org/Asia/Philippines/TyphoonPablo2012/Pages/default.aspx</t>
  </si>
  <si>
    <t>In Progress</t>
  </si>
  <si>
    <t>CATEEL</t>
  </si>
  <si>
    <t>Cateel District Hospital</t>
  </si>
  <si>
    <t>UNHCR/Unyphil</t>
  </si>
  <si>
    <t>SAN MIGUEL</t>
  </si>
  <si>
    <t>SAN VICENTE</t>
  </si>
  <si>
    <t>Patung/Banlo</t>
  </si>
  <si>
    <t>Habitat for Humanity Philippines</t>
  </si>
  <si>
    <t>ABIJOD</t>
  </si>
  <si>
    <t>ALEGRIA</t>
  </si>
  <si>
    <t>HRC-OXFAM</t>
  </si>
  <si>
    <t>ALIWAGWAG</t>
  </si>
  <si>
    <t>ARAGON</t>
  </si>
  <si>
    <t>BAYBAY</t>
  </si>
  <si>
    <t>MAGLAHUS</t>
  </si>
  <si>
    <t>MAINIT</t>
  </si>
  <si>
    <t>MALIBAGO</t>
  </si>
  <si>
    <t>SAN ALFONSO</t>
  </si>
  <si>
    <t>SAN ANTONIO</t>
  </si>
  <si>
    <t>SAN RAFAEL</t>
  </si>
  <si>
    <t>SANTA FILOMENA</t>
  </si>
  <si>
    <t>TAYTAYAN</t>
  </si>
  <si>
    <t>Acacia</t>
  </si>
  <si>
    <t>Almasiga</t>
  </si>
  <si>
    <t>Camagong</t>
  </si>
  <si>
    <t>Gemelina</t>
  </si>
  <si>
    <t>Ipil-Ipil</t>
  </si>
  <si>
    <t>Kalahi Bens Mixed Brgy</t>
  </si>
  <si>
    <t>Madre de Casas</t>
  </si>
  <si>
    <t>Mangga</t>
  </si>
  <si>
    <t>Maribujac</t>
  </si>
  <si>
    <t>Talisay</t>
  </si>
  <si>
    <t>CATEEL Total</t>
  </si>
  <si>
    <t>BOSTON</t>
  </si>
  <si>
    <t>CAWAYANAN</t>
  </si>
  <si>
    <t>SIBAJAY</t>
  </si>
  <si>
    <t>CABASAGAN</t>
  </si>
  <si>
    <t>BOSTON Total</t>
  </si>
  <si>
    <t>REGION XI (DROMIC 30 January 2013)</t>
  </si>
  <si>
    <t>DAMAGE</t>
  </si>
  <si>
    <t>NUMBER OF</t>
  </si>
  <si>
    <t>DAMAGED HOUSES</t>
  </si>
  <si>
    <t>Emergency</t>
  </si>
  <si>
    <r>
      <rPr>
        <sz val="11"/>
        <color theme="1"/>
        <rFont val="Calibri"/>
        <family val="2"/>
        <scheme val="minor"/>
      </rPr>
      <t xml:space="preserve">Note 1: </t>
    </r>
    <r>
      <rPr>
        <b/>
        <sz val="11"/>
        <color theme="1"/>
        <rFont val="Calibri"/>
        <family val="2"/>
        <scheme val="minor"/>
      </rPr>
      <t>Coverage</t>
    </r>
  </si>
  <si>
    <t>Destroyed</t>
  </si>
  <si>
    <t>Partial</t>
  </si>
  <si>
    <t>Total</t>
  </si>
  <si>
    <t>Emergency Coverage</t>
  </si>
  <si>
    <t>Recovery Coverage</t>
  </si>
  <si>
    <t>Diff</t>
  </si>
  <si>
    <t>Partial Diff</t>
  </si>
  <si>
    <t>Baganga</t>
  </si>
  <si>
    <t>Boston</t>
  </si>
  <si>
    <t>Caraga</t>
  </si>
  <si>
    <t>Cateel</t>
  </si>
  <si>
    <t>Manay</t>
  </si>
  <si>
    <t>Tarragona</t>
  </si>
  <si>
    <t>Mati City</t>
  </si>
  <si>
    <t>DAVAO DEL SUR</t>
  </si>
  <si>
    <t>Don Marcelino</t>
  </si>
  <si>
    <t>Jose Abad Santos</t>
  </si>
  <si>
    <t>DAVAO DEL NORTE</t>
  </si>
  <si>
    <t>Asucion</t>
  </si>
  <si>
    <t>Carmen</t>
  </si>
  <si>
    <t>Dujali</t>
  </si>
  <si>
    <t>Kapalong</t>
  </si>
  <si>
    <t>New Corella</t>
  </si>
  <si>
    <t>San Isidro</t>
  </si>
  <si>
    <t>Sto.Tomas</t>
  </si>
  <si>
    <t>Talaingod</t>
  </si>
  <si>
    <t>Tagum City</t>
  </si>
  <si>
    <t>COMPOSTELA VALLEY</t>
  </si>
  <si>
    <t>Compostela</t>
  </si>
  <si>
    <t>Laak</t>
  </si>
  <si>
    <t>Mabini</t>
  </si>
  <si>
    <t>Maco</t>
  </si>
  <si>
    <t>Maragusan</t>
  </si>
  <si>
    <t>Mawab</t>
  </si>
  <si>
    <t>Monkayo</t>
  </si>
  <si>
    <t>Montevista</t>
  </si>
  <si>
    <t>Nabunturan</t>
  </si>
  <si>
    <t>New Bataan</t>
  </si>
  <si>
    <t>Pantukan</t>
  </si>
  <si>
    <t>Unspecified Plans/Implementations</t>
  </si>
  <si>
    <t>GRAND TOTAL</t>
  </si>
  <si>
    <t xml:space="preserve"> Based on DROMIC Region XI (30 January 2013) Update</t>
  </si>
  <si>
    <r>
      <t xml:space="preserve">Note 1: </t>
    </r>
    <r>
      <rPr>
        <sz val="11"/>
        <color theme="1"/>
        <rFont val="Calibri"/>
        <family val="2"/>
        <scheme val="minor"/>
      </rPr>
      <t xml:space="preserve">Coverage based on Agency reports on Plan, In Progress and Completed number of family figures against DROMIC damage figures </t>
    </r>
  </si>
  <si>
    <t>* Subject to funding, planning figures may change</t>
  </si>
  <si>
    <t>All figures based on confirmed Funding Status as per agency reports unless otherwise specified</t>
  </si>
  <si>
    <t>Note 3: Remaining</t>
  </si>
  <si>
    <t>Emergency assistance recieved</t>
  </si>
  <si>
    <t>Emergency assistance received</t>
  </si>
  <si>
    <t>Note 3: Remaining based on Agency reports on Plan, In Progress and Completed number of family figures against DROMIC damage figures</t>
  </si>
  <si>
    <t>Completed interventions by type of assistance</t>
  </si>
  <si>
    <t>Updated as of: 16 Feb 2013</t>
  </si>
  <si>
    <t xml:space="preserve"> Damage figures based on DROMIC Region XI (30 January 2013) Update</t>
  </si>
  <si>
    <t>Type of intervention based on Agency weekly updates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</si>
</sst>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59999389629810485"/>
        <bgColor theme="5"/>
      </patternFill>
    </fill>
    <fill>
      <patternFill patternType="solid">
        <fgColor theme="9" tint="-0.249977111117893"/>
        <bgColor theme="5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theme="5"/>
      </patternFill>
    </fill>
  </fills>
  <borders count="53">
    <border>
      <left/>
      <right/>
      <top/>
      <bottom/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-0.249977111117893"/>
      </top>
      <bottom style="medium">
        <color theme="5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5" tint="0.3999755851924192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5" tint="0.39997558519241921"/>
      </bottom>
      <diagonal/>
    </border>
    <border>
      <left/>
      <right style="medium">
        <color indexed="64"/>
      </right>
      <top/>
      <bottom style="thin">
        <color theme="5" tint="0.39997558519241921"/>
      </bottom>
      <diagonal/>
    </border>
    <border>
      <left style="medium">
        <color indexed="64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/>
      <top style="thin">
        <color theme="5" tint="-0.249977111117893"/>
      </top>
      <bottom style="medium">
        <color indexed="64"/>
      </bottom>
      <diagonal/>
    </border>
    <border>
      <left/>
      <right style="medium">
        <color indexed="64"/>
      </right>
      <top style="thin">
        <color theme="5" tint="-0.24997711111789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5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5" tint="-0.249977111117893"/>
      </top>
      <bottom style="medium">
        <color indexed="64"/>
      </bottom>
      <diagonal/>
    </border>
    <border>
      <left/>
      <right/>
      <top style="thin">
        <color theme="5" tint="-0.24997711111789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" fillId="0" borderId="0"/>
  </cellStyleXfs>
  <cellXfs count="179">
    <xf numFmtId="0" fontId="0" fillId="0" borderId="0" xfId="0"/>
    <xf numFmtId="0" fontId="2" fillId="2" borderId="0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3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4" borderId="0" xfId="0" applyFont="1" applyFill="1" applyAlignment="1">
      <alignment wrapText="1"/>
    </xf>
    <xf numFmtId="0" fontId="3" fillId="0" borderId="2" xfId="0" applyFont="1" applyBorder="1" applyAlignment="1">
      <alignment wrapText="1"/>
    </xf>
    <xf numFmtId="0" fontId="5" fillId="6" borderId="4" xfId="0" applyFont="1" applyFill="1" applyBorder="1" applyAlignment="1">
      <alignment wrapText="1"/>
    </xf>
    <xf numFmtId="0" fontId="5" fillId="6" borderId="5" xfId="0" applyFont="1" applyFill="1" applyBorder="1" applyAlignment="1">
      <alignment wrapText="1"/>
    </xf>
    <xf numFmtId="0" fontId="5" fillId="6" borderId="7" xfId="0" applyFont="1" applyFill="1" applyBorder="1" applyAlignment="1">
      <alignment wrapText="1"/>
    </xf>
    <xf numFmtId="164" fontId="5" fillId="6" borderId="8" xfId="1" applyNumberFormat="1" applyFont="1" applyFill="1" applyBorder="1" applyAlignment="1">
      <alignment wrapText="1"/>
    </xf>
    <xf numFmtId="0" fontId="5" fillId="6" borderId="5" xfId="0" applyFont="1" applyFill="1" applyBorder="1" applyAlignment="1">
      <alignment horizontal="left" vertical="center" wrapText="1"/>
    </xf>
    <xf numFmtId="164" fontId="5" fillId="6" borderId="8" xfId="0" applyNumberFormat="1" applyFont="1" applyFill="1" applyBorder="1" applyAlignment="1">
      <alignment horizontal="left" wrapText="1"/>
    </xf>
    <xf numFmtId="0" fontId="2" fillId="2" borderId="4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164" fontId="6" fillId="5" borderId="17" xfId="1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5" fillId="5" borderId="3" xfId="0" applyFont="1" applyFill="1" applyBorder="1" applyAlignment="1">
      <alignment horizontal="left" vertical="center" wrapText="1"/>
    </xf>
    <xf numFmtId="164" fontId="5" fillId="5" borderId="3" xfId="1" applyNumberFormat="1" applyFont="1" applyFill="1" applyBorder="1" applyAlignment="1">
      <alignment horizontal="left" vertical="center" wrapText="1"/>
    </xf>
    <xf numFmtId="164" fontId="6" fillId="5" borderId="16" xfId="0" applyNumberFormat="1" applyFont="1" applyFill="1" applyBorder="1" applyAlignment="1">
      <alignment horizontal="center" vertical="center" wrapText="1"/>
    </xf>
    <xf numFmtId="3" fontId="4" fillId="0" borderId="18" xfId="0" applyNumberFormat="1" applyFont="1" applyBorder="1" applyAlignment="1">
      <alignment wrapText="1"/>
    </xf>
    <xf numFmtId="3" fontId="4" fillId="0" borderId="19" xfId="0" applyNumberFormat="1" applyFont="1" applyBorder="1" applyAlignment="1">
      <alignment wrapText="1"/>
    </xf>
    <xf numFmtId="3" fontId="4" fillId="0" borderId="10" xfId="0" applyNumberFormat="1" applyFont="1" applyBorder="1" applyAlignment="1">
      <alignment wrapText="1"/>
    </xf>
    <xf numFmtId="3" fontId="4" fillId="0" borderId="12" xfId="0" applyNumberFormat="1" applyFont="1" applyBorder="1" applyAlignment="1">
      <alignment wrapText="1"/>
    </xf>
    <xf numFmtId="3" fontId="4" fillId="0" borderId="20" xfId="0" applyNumberFormat="1" applyFont="1" applyBorder="1" applyAlignment="1">
      <alignment wrapText="1"/>
    </xf>
    <xf numFmtId="3" fontId="4" fillId="0" borderId="21" xfId="0" applyNumberFormat="1" applyFont="1" applyBorder="1" applyAlignment="1">
      <alignment wrapText="1"/>
    </xf>
    <xf numFmtId="3" fontId="3" fillId="0" borderId="20" xfId="0" applyNumberFormat="1" applyFont="1" applyBorder="1" applyAlignment="1">
      <alignment wrapText="1"/>
    </xf>
    <xf numFmtId="3" fontId="3" fillId="0" borderId="21" xfId="0" applyNumberFormat="1" applyFont="1" applyBorder="1" applyAlignment="1">
      <alignment wrapText="1"/>
    </xf>
    <xf numFmtId="3" fontId="3" fillId="4" borderId="10" xfId="0" applyNumberFormat="1" applyFont="1" applyFill="1" applyBorder="1" applyAlignment="1">
      <alignment wrapText="1"/>
    </xf>
    <xf numFmtId="3" fontId="3" fillId="4" borderId="12" xfId="0" applyNumberFormat="1" applyFont="1" applyFill="1" applyBorder="1" applyAlignment="1">
      <alignment wrapText="1"/>
    </xf>
    <xf numFmtId="3" fontId="3" fillId="0" borderId="22" xfId="0" applyNumberFormat="1" applyFont="1" applyBorder="1" applyAlignment="1">
      <alignment wrapText="1"/>
    </xf>
    <xf numFmtId="3" fontId="3" fillId="0" borderId="23" xfId="0" applyNumberFormat="1" applyFont="1" applyBorder="1" applyAlignment="1">
      <alignment wrapText="1"/>
    </xf>
    <xf numFmtId="3" fontId="4" fillId="0" borderId="24" xfId="0" applyNumberFormat="1" applyFont="1" applyBorder="1" applyAlignment="1">
      <alignment wrapText="1"/>
    </xf>
    <xf numFmtId="3" fontId="4" fillId="0" borderId="14" xfId="0" applyNumberFormat="1" applyFont="1" applyBorder="1" applyAlignment="1">
      <alignment wrapText="1"/>
    </xf>
    <xf numFmtId="3" fontId="4" fillId="0" borderId="25" xfId="0" applyNumberFormat="1" applyFont="1" applyBorder="1" applyAlignment="1">
      <alignment wrapText="1"/>
    </xf>
    <xf numFmtId="3" fontId="3" fillId="0" borderId="25" xfId="0" applyNumberFormat="1" applyFont="1" applyBorder="1" applyAlignment="1">
      <alignment wrapText="1"/>
    </xf>
    <xf numFmtId="3" fontId="3" fillId="4" borderId="14" xfId="0" applyNumberFormat="1" applyFont="1" applyFill="1" applyBorder="1" applyAlignment="1">
      <alignment wrapText="1"/>
    </xf>
    <xf numFmtId="3" fontId="3" fillId="0" borderId="26" xfId="0" applyNumberFormat="1" applyFont="1" applyBorder="1" applyAlignment="1">
      <alignment wrapText="1"/>
    </xf>
    <xf numFmtId="0" fontId="7" fillId="0" borderId="0" xfId="2"/>
    <xf numFmtId="3" fontId="4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3" fontId="3" fillId="4" borderId="0" xfId="0" applyNumberFormat="1" applyFont="1" applyFill="1" applyBorder="1" applyAlignment="1">
      <alignment wrapText="1"/>
    </xf>
    <xf numFmtId="3" fontId="3" fillId="0" borderId="27" xfId="0" applyNumberFormat="1" applyFont="1" applyBorder="1" applyAlignment="1">
      <alignment wrapText="1"/>
    </xf>
    <xf numFmtId="0" fontId="3" fillId="6" borderId="0" xfId="0" applyFont="1" applyFill="1" applyBorder="1" applyAlignment="1">
      <alignment wrapText="1"/>
    </xf>
    <xf numFmtId="0" fontId="3" fillId="2" borderId="13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164" fontId="3" fillId="6" borderId="0" xfId="1" applyNumberFormat="1" applyFont="1" applyFill="1" applyBorder="1" applyAlignment="1">
      <alignment wrapText="1"/>
    </xf>
    <xf numFmtId="164" fontId="3" fillId="5" borderId="0" xfId="1" applyNumberFormat="1" applyFont="1" applyFill="1" applyBorder="1" applyAlignment="1">
      <alignment wrapText="1"/>
    </xf>
    <xf numFmtId="0" fontId="3" fillId="6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8" fillId="2" borderId="0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3" fontId="10" fillId="0" borderId="1" xfId="0" applyNumberFormat="1" applyFont="1" applyBorder="1" applyAlignment="1">
      <alignment wrapText="1"/>
    </xf>
    <xf numFmtId="0" fontId="9" fillId="3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3" fontId="9" fillId="0" borderId="1" xfId="0" applyNumberFormat="1" applyFont="1" applyBorder="1" applyAlignment="1">
      <alignment wrapText="1"/>
    </xf>
    <xf numFmtId="0" fontId="9" fillId="4" borderId="0" xfId="0" applyFont="1" applyFill="1" applyAlignment="1">
      <alignment wrapText="1"/>
    </xf>
    <xf numFmtId="0" fontId="9" fillId="0" borderId="2" xfId="0" applyFont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8" fillId="2" borderId="12" xfId="0" applyFont="1" applyFill="1" applyBorder="1" applyAlignment="1">
      <alignment wrapText="1"/>
    </xf>
    <xf numFmtId="3" fontId="10" fillId="0" borderId="20" xfId="0" applyNumberFormat="1" applyFont="1" applyBorder="1" applyAlignment="1">
      <alignment wrapText="1"/>
    </xf>
    <xf numFmtId="3" fontId="10" fillId="0" borderId="21" xfId="0" applyNumberFormat="1" applyFont="1" applyBorder="1" applyAlignment="1">
      <alignment wrapText="1"/>
    </xf>
    <xf numFmtId="3" fontId="10" fillId="0" borderId="10" xfId="0" applyNumberFormat="1" applyFont="1" applyBorder="1" applyAlignment="1">
      <alignment wrapText="1"/>
    </xf>
    <xf numFmtId="3" fontId="10" fillId="0" borderId="0" xfId="0" applyNumberFormat="1" applyFont="1" applyBorder="1" applyAlignment="1">
      <alignment wrapText="1"/>
    </xf>
    <xf numFmtId="3" fontId="10" fillId="0" borderId="12" xfId="0" applyNumberFormat="1" applyFont="1" applyBorder="1" applyAlignment="1">
      <alignment wrapText="1"/>
    </xf>
    <xf numFmtId="3" fontId="9" fillId="0" borderId="20" xfId="0" applyNumberFormat="1" applyFont="1" applyBorder="1" applyAlignment="1">
      <alignment wrapText="1"/>
    </xf>
    <xf numFmtId="3" fontId="9" fillId="0" borderId="21" xfId="0" applyNumberFormat="1" applyFont="1" applyBorder="1" applyAlignment="1">
      <alignment wrapText="1"/>
    </xf>
    <xf numFmtId="3" fontId="9" fillId="4" borderId="10" xfId="0" applyNumberFormat="1" applyFont="1" applyFill="1" applyBorder="1" applyAlignment="1">
      <alignment wrapText="1"/>
    </xf>
    <xf numFmtId="3" fontId="9" fillId="4" borderId="0" xfId="0" applyNumberFormat="1" applyFont="1" applyFill="1" applyBorder="1" applyAlignment="1">
      <alignment wrapText="1"/>
    </xf>
    <xf numFmtId="3" fontId="9" fillId="4" borderId="12" xfId="0" applyNumberFormat="1" applyFont="1" applyFill="1" applyBorder="1" applyAlignment="1">
      <alignment wrapText="1"/>
    </xf>
    <xf numFmtId="3" fontId="9" fillId="0" borderId="22" xfId="0" applyNumberFormat="1" applyFont="1" applyBorder="1" applyAlignment="1">
      <alignment wrapText="1"/>
    </xf>
    <xf numFmtId="3" fontId="9" fillId="0" borderId="27" xfId="0" applyNumberFormat="1" applyFont="1" applyBorder="1" applyAlignment="1">
      <alignment wrapText="1"/>
    </xf>
    <xf numFmtId="3" fontId="9" fillId="0" borderId="23" xfId="0" applyNumberFormat="1" applyFont="1" applyBorder="1" applyAlignment="1">
      <alignment wrapText="1"/>
    </xf>
    <xf numFmtId="0" fontId="8" fillId="2" borderId="13" xfId="0" applyFont="1" applyFill="1" applyBorder="1" applyAlignment="1">
      <alignment wrapText="1"/>
    </xf>
    <xf numFmtId="0" fontId="8" fillId="2" borderId="14" xfId="0" applyFont="1" applyFill="1" applyBorder="1" applyAlignment="1">
      <alignment wrapText="1"/>
    </xf>
    <xf numFmtId="3" fontId="10" fillId="0" borderId="25" xfId="0" applyNumberFormat="1" applyFont="1" applyBorder="1" applyAlignment="1">
      <alignment wrapText="1"/>
    </xf>
    <xf numFmtId="3" fontId="10" fillId="0" borderId="14" xfId="0" applyNumberFormat="1" applyFont="1" applyBorder="1" applyAlignment="1">
      <alignment wrapText="1"/>
    </xf>
    <xf numFmtId="3" fontId="9" fillId="0" borderId="25" xfId="0" applyNumberFormat="1" applyFont="1" applyBorder="1" applyAlignment="1">
      <alignment wrapText="1"/>
    </xf>
    <xf numFmtId="3" fontId="9" fillId="4" borderId="14" xfId="0" applyNumberFormat="1" applyFont="1" applyFill="1" applyBorder="1" applyAlignment="1">
      <alignment wrapText="1"/>
    </xf>
    <xf numFmtId="3" fontId="9" fillId="0" borderId="26" xfId="0" applyNumberFormat="1" applyFont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8" fillId="2" borderId="4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3" fontId="0" fillId="0" borderId="0" xfId="0" applyNumberFormat="1"/>
    <xf numFmtId="0" fontId="13" fillId="7" borderId="5" xfId="3" applyFont="1" applyFill="1" applyBorder="1" applyAlignment="1"/>
    <xf numFmtId="0" fontId="13" fillId="7" borderId="29" xfId="3" applyFont="1" applyFill="1" applyBorder="1" applyAlignment="1"/>
    <xf numFmtId="0" fontId="13" fillId="7" borderId="30" xfId="3" applyFont="1" applyFill="1" applyBorder="1" applyAlignment="1"/>
    <xf numFmtId="0" fontId="0" fillId="0" borderId="0" xfId="0" applyFont="1"/>
    <xf numFmtId="0" fontId="13" fillId="7" borderId="8" xfId="3" applyFont="1" applyFill="1" applyBorder="1" applyAlignment="1"/>
    <xf numFmtId="0" fontId="13" fillId="7" borderId="32" xfId="3" applyFont="1" applyFill="1" applyBorder="1" applyAlignment="1"/>
    <xf numFmtId="0" fontId="13" fillId="7" borderId="33" xfId="3" applyFont="1" applyFill="1" applyBorder="1" applyAlignment="1"/>
    <xf numFmtId="0" fontId="11" fillId="7" borderId="36" xfId="0" applyFont="1" applyFill="1" applyBorder="1" applyAlignment="1">
      <alignment horizontal="center"/>
    </xf>
    <xf numFmtId="0" fontId="13" fillId="7" borderId="38" xfId="3" applyFont="1" applyFill="1" applyBorder="1" applyAlignment="1">
      <alignment horizontal="center" vertical="center"/>
    </xf>
    <xf numFmtId="0" fontId="13" fillId="7" borderId="39" xfId="3" applyFont="1" applyFill="1" applyBorder="1" applyAlignment="1">
      <alignment horizontal="center" vertical="center" wrapText="1"/>
    </xf>
    <xf numFmtId="0" fontId="11" fillId="7" borderId="0" xfId="0" applyFont="1" applyFill="1"/>
    <xf numFmtId="0" fontId="11" fillId="7" borderId="40" xfId="0" applyFont="1" applyFill="1" applyBorder="1"/>
    <xf numFmtId="0" fontId="11" fillId="7" borderId="41" xfId="0" applyFont="1" applyFill="1" applyBorder="1"/>
    <xf numFmtId="0" fontId="11" fillId="7" borderId="42" xfId="0" applyFont="1" applyFill="1" applyBorder="1"/>
    <xf numFmtId="164" fontId="13" fillId="8" borderId="43" xfId="4" applyNumberFormat="1" applyFont="1" applyFill="1" applyBorder="1" applyAlignment="1">
      <alignment horizontal="left"/>
    </xf>
    <xf numFmtId="164" fontId="13" fillId="8" borderId="43" xfId="4" applyNumberFormat="1" applyFont="1" applyFill="1" applyBorder="1" applyAlignment="1">
      <alignment horizontal="center"/>
    </xf>
    <xf numFmtId="3" fontId="11" fillId="8" borderId="36" xfId="1" applyNumberFormat="1" applyFont="1" applyFill="1" applyBorder="1"/>
    <xf numFmtId="9" fontId="11" fillId="8" borderId="36" xfId="1" applyNumberFormat="1" applyFont="1" applyFill="1" applyBorder="1" applyAlignment="1">
      <alignment horizontal="center" wrapText="1"/>
    </xf>
    <xf numFmtId="9" fontId="11" fillId="8" borderId="43" xfId="1" applyNumberFormat="1" applyFont="1" applyFill="1" applyBorder="1" applyAlignment="1">
      <alignment horizontal="center" wrapText="1"/>
    </xf>
    <xf numFmtId="164" fontId="14" fillId="0" borderId="44" xfId="4" applyNumberFormat="1" applyFont="1" applyFill="1" applyBorder="1" applyAlignment="1">
      <alignment horizontal="left"/>
    </xf>
    <xf numFmtId="164" fontId="15" fillId="0" borderId="45" xfId="4" applyNumberFormat="1" applyFont="1" applyFill="1" applyBorder="1" applyAlignment="1">
      <alignment horizontal="center"/>
    </xf>
    <xf numFmtId="164" fontId="14" fillId="0" borderId="45" xfId="4" applyNumberFormat="1" applyFont="1" applyFill="1" applyBorder="1" applyAlignment="1">
      <alignment horizontal="center"/>
    </xf>
    <xf numFmtId="3" fontId="0" fillId="0" borderId="36" xfId="0" applyNumberFormat="1" applyFont="1" applyBorder="1"/>
    <xf numFmtId="0" fontId="0" fillId="0" borderId="36" xfId="0" applyFont="1" applyBorder="1"/>
    <xf numFmtId="0" fontId="0" fillId="0" borderId="46" xfId="0" applyBorder="1"/>
    <xf numFmtId="3" fontId="0" fillId="0" borderId="46" xfId="0" applyNumberFormat="1" applyFont="1" applyBorder="1"/>
    <xf numFmtId="0" fontId="0" fillId="0" borderId="46" xfId="0" applyFont="1" applyBorder="1"/>
    <xf numFmtId="164" fontId="14" fillId="9" borderId="45" xfId="4" applyNumberFormat="1" applyFont="1" applyFill="1" applyBorder="1" applyAlignment="1">
      <alignment horizontal="center"/>
    </xf>
    <xf numFmtId="3" fontId="0" fillId="0" borderId="46" xfId="0" applyNumberFormat="1" applyFont="1" applyFill="1" applyBorder="1"/>
    <xf numFmtId="164" fontId="16" fillId="0" borderId="47" xfId="4" applyNumberFormat="1" applyFont="1" applyFill="1" applyBorder="1" applyAlignment="1">
      <alignment horizontal="left"/>
    </xf>
    <xf numFmtId="164" fontId="14" fillId="0" borderId="48" xfId="4" applyNumberFormat="1" applyFont="1" applyFill="1" applyBorder="1" applyAlignment="1">
      <alignment horizontal="center"/>
    </xf>
    <xf numFmtId="3" fontId="0" fillId="0" borderId="42" xfId="0" applyNumberFormat="1" applyFont="1" applyBorder="1"/>
    <xf numFmtId="0" fontId="0" fillId="0" borderId="42" xfId="0" applyFont="1" applyBorder="1"/>
    <xf numFmtId="3" fontId="11" fillId="8" borderId="42" xfId="1" applyNumberFormat="1" applyFont="1" applyFill="1" applyBorder="1"/>
    <xf numFmtId="3" fontId="11" fillId="8" borderId="43" xfId="1" applyNumberFormat="1" applyFont="1" applyFill="1" applyBorder="1"/>
    <xf numFmtId="9" fontId="11" fillId="8" borderId="43" xfId="1" applyNumberFormat="1" applyFont="1" applyFill="1" applyBorder="1"/>
    <xf numFmtId="164" fontId="14" fillId="0" borderId="49" xfId="4" applyNumberFormat="1" applyFont="1" applyFill="1" applyBorder="1" applyAlignment="1">
      <alignment horizontal="left"/>
    </xf>
    <xf numFmtId="164" fontId="14" fillId="0" borderId="50" xfId="4" applyNumberFormat="1" applyFont="1" applyFill="1" applyBorder="1" applyAlignment="1">
      <alignment horizontal="center"/>
    </xf>
    <xf numFmtId="164" fontId="14" fillId="0" borderId="47" xfId="4" applyNumberFormat="1" applyFont="1" applyFill="1" applyBorder="1" applyAlignment="1">
      <alignment horizontal="left"/>
    </xf>
    <xf numFmtId="164" fontId="14" fillId="0" borderId="46" xfId="4" applyNumberFormat="1" applyFont="1" applyFill="1" applyBorder="1" applyAlignment="1">
      <alignment horizontal="center"/>
    </xf>
    <xf numFmtId="9" fontId="11" fillId="8" borderId="43" xfId="0" applyNumberFormat="1" applyFont="1" applyFill="1" applyBorder="1"/>
    <xf numFmtId="164" fontId="15" fillId="0" borderId="50" xfId="4" applyNumberFormat="1" applyFont="1" applyFill="1" applyBorder="1" applyAlignment="1">
      <alignment horizontal="center"/>
    </xf>
    <xf numFmtId="3" fontId="0" fillId="0" borderId="46" xfId="0" applyNumberFormat="1" applyFont="1" applyBorder="1" applyAlignment="1">
      <alignment horizontal="right"/>
    </xf>
    <xf numFmtId="3" fontId="14" fillId="0" borderId="46" xfId="4" applyNumberFormat="1" applyFont="1" applyFill="1" applyBorder="1" applyAlignment="1">
      <alignment horizontal="right"/>
    </xf>
    <xf numFmtId="164" fontId="14" fillId="10" borderId="49" xfId="4" applyNumberFormat="1" applyFont="1" applyFill="1" applyBorder="1" applyAlignment="1">
      <alignment horizontal="left"/>
    </xf>
    <xf numFmtId="164" fontId="14" fillId="10" borderId="45" xfId="4" applyNumberFormat="1" applyFont="1" applyFill="1" applyBorder="1" applyAlignment="1">
      <alignment horizontal="center"/>
    </xf>
    <xf numFmtId="164" fontId="14" fillId="10" borderId="50" xfId="4" applyNumberFormat="1" applyFont="1" applyFill="1" applyBorder="1" applyAlignment="1">
      <alignment horizontal="center"/>
    </xf>
    <xf numFmtId="164" fontId="14" fillId="10" borderId="31" xfId="4" applyNumberFormat="1" applyFont="1" applyFill="1" applyBorder="1" applyAlignment="1">
      <alignment horizontal="left"/>
    </xf>
    <xf numFmtId="164" fontId="14" fillId="10" borderId="44" xfId="4" applyNumberFormat="1" applyFont="1" applyFill="1" applyBorder="1" applyAlignment="1">
      <alignment horizontal="left"/>
    </xf>
    <xf numFmtId="164" fontId="15" fillId="0" borderId="48" xfId="4" applyNumberFormat="1" applyFont="1" applyFill="1" applyBorder="1" applyAlignment="1">
      <alignment horizontal="center"/>
    </xf>
    <xf numFmtId="164" fontId="14" fillId="0" borderId="31" xfId="4" applyNumberFormat="1" applyFont="1" applyFill="1" applyBorder="1" applyAlignment="1">
      <alignment horizontal="left"/>
    </xf>
    <xf numFmtId="164" fontId="17" fillId="0" borderId="51" xfId="5" applyNumberFormat="1" applyFont="1" applyFill="1" applyBorder="1" applyAlignment="1">
      <alignment horizontal="left" wrapText="1"/>
    </xf>
    <xf numFmtId="164" fontId="17" fillId="0" borderId="39" xfId="5" applyNumberFormat="1" applyFont="1" applyFill="1" applyBorder="1" applyAlignment="1">
      <alignment horizontal="center" wrapText="1"/>
    </xf>
    <xf numFmtId="0" fontId="0" fillId="0" borderId="52" xfId="0" applyBorder="1"/>
    <xf numFmtId="0" fontId="11" fillId="0" borderId="0" xfId="0" applyFont="1"/>
    <xf numFmtId="0" fontId="18" fillId="11" borderId="4" xfId="0" applyFont="1" applyFill="1" applyBorder="1" applyAlignment="1">
      <alignment vertical="center" wrapText="1"/>
    </xf>
    <xf numFmtId="3" fontId="18" fillId="11" borderId="5" xfId="0" applyNumberFormat="1" applyFont="1" applyFill="1" applyBorder="1" applyAlignment="1">
      <alignment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vertical="center" wrapText="1"/>
    </xf>
    <xf numFmtId="0" fontId="19" fillId="0" borderId="0" xfId="0" applyFont="1"/>
    <xf numFmtId="0" fontId="13" fillId="7" borderId="28" xfId="3" applyFont="1" applyFill="1" applyBorder="1" applyAlignment="1">
      <alignment horizontal="center" vertical="center" wrapText="1"/>
    </xf>
    <xf numFmtId="0" fontId="13" fillId="7" borderId="31" xfId="3" applyFont="1" applyFill="1" applyBorder="1" applyAlignment="1">
      <alignment horizontal="center" vertical="center" wrapText="1"/>
    </xf>
    <xf numFmtId="0" fontId="13" fillId="7" borderId="37" xfId="3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/>
    </xf>
    <xf numFmtId="0" fontId="11" fillId="7" borderId="0" xfId="0" applyFont="1" applyFill="1" applyAlignment="1">
      <alignment horizontal="center"/>
    </xf>
    <xf numFmtId="0" fontId="11" fillId="7" borderId="34" xfId="0" applyFont="1" applyFill="1" applyBorder="1" applyAlignment="1">
      <alignment horizontal="center"/>
    </xf>
    <xf numFmtId="0" fontId="11" fillId="7" borderId="3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</cellXfs>
  <cellStyles count="6">
    <cellStyle name="Comma" xfId="1" builtinId="3"/>
    <cellStyle name="Comma 2" xfId="4"/>
    <cellStyle name="Hyperlink" xfId="2" builtinId="8"/>
    <cellStyle name="Normal" xfId="0" builtinId="0"/>
    <cellStyle name="Normal 3 2" xfId="5"/>
    <cellStyle name="Normal 6" xfId="3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7897192530612E-2"/>
          <c:y val="9.0592334494773524E-2"/>
          <c:w val="0.76729716837241302"/>
          <c:h val="0.491289198606271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'[1]Davao Oriental'!$C$1</c:f>
              <c:strCache>
                <c:ptCount val="1"/>
                <c:pt idx="0">
                  <c:v>4 CGI/PLGU,LGU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'[1]Davao Oriental'!$A$2:$B$7</c:f>
              <c:multiLvlStrCache>
                <c:ptCount val="6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</c:lvl>
                <c:lvl>
                  <c:pt idx="0">
                    <c:v>Baganga</c:v>
                  </c:pt>
                  <c:pt idx="2">
                    <c:v>Boston</c:v>
                  </c:pt>
                  <c:pt idx="4">
                    <c:v>Cateel</c:v>
                  </c:pt>
                </c:lvl>
              </c:multiLvlStrCache>
            </c:multiLvlStrRef>
          </c:cat>
          <c:val>
            <c:numRef>
              <c:f>'[1]Davao Oriental'!$C$2:$C$7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tx>
            <c:strRef>
              <c:f>'[1]Davao Oriental'!$D$1</c:f>
              <c:strCache>
                <c:ptCount val="1"/>
                <c:pt idx="0">
                  <c:v>5 CGI /LGU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'[1]Davao Oriental'!$A$2:$B$7</c:f>
              <c:multiLvlStrCache>
                <c:ptCount val="6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</c:lvl>
                <c:lvl>
                  <c:pt idx="0">
                    <c:v>Baganga</c:v>
                  </c:pt>
                  <c:pt idx="2">
                    <c:v>Boston</c:v>
                  </c:pt>
                  <c:pt idx="4">
                    <c:v>Cateel</c:v>
                  </c:pt>
                </c:lvl>
              </c:multiLvlStrCache>
            </c:multiLvlStrRef>
          </c:cat>
          <c:val>
            <c:numRef>
              <c:f>'[1]Davao Oriental'!$D$2:$D$7</c:f>
              <c:numCache>
                <c:formatCode>General</c:formatCode>
                <c:ptCount val="6"/>
              </c:numCache>
            </c:numRef>
          </c:val>
        </c:ser>
        <c:ser>
          <c:idx val="2"/>
          <c:order val="2"/>
          <c:tx>
            <c:strRef>
              <c:f>'[1]Davao Oriental'!$E$1</c:f>
              <c:strCache>
                <c:ptCount val="1"/>
                <c:pt idx="0">
                  <c:v>Bunkhouses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'[1]Davao Oriental'!$A$2:$B$7</c:f>
              <c:multiLvlStrCache>
                <c:ptCount val="6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</c:lvl>
                <c:lvl>
                  <c:pt idx="0">
                    <c:v>Baganga</c:v>
                  </c:pt>
                  <c:pt idx="2">
                    <c:v>Boston</c:v>
                  </c:pt>
                  <c:pt idx="4">
                    <c:v>Cateel</c:v>
                  </c:pt>
                </c:lvl>
              </c:multiLvlStrCache>
            </c:multiLvlStrRef>
          </c:cat>
          <c:val>
            <c:numRef>
              <c:f>'[1]Davao Oriental'!$E$2:$E$7</c:f>
              <c:numCache>
                <c:formatCode>General</c:formatCode>
                <c:ptCount val="6"/>
                <c:pt idx="3">
                  <c:v>3</c:v>
                </c:pt>
                <c:pt idx="5">
                  <c:v>120</c:v>
                </c:pt>
              </c:numCache>
            </c:numRef>
          </c:val>
        </c:ser>
        <c:ser>
          <c:idx val="3"/>
          <c:order val="3"/>
          <c:tx>
            <c:strRef>
              <c:f>'[1]Davao Oriental'!$F$1</c:f>
              <c:strCache>
                <c:ptCount val="1"/>
                <c:pt idx="0">
                  <c:v>Emergency Shelter Kit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'[1]Davao Oriental'!$A$2:$B$7</c:f>
              <c:multiLvlStrCache>
                <c:ptCount val="6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</c:lvl>
                <c:lvl>
                  <c:pt idx="0">
                    <c:v>Baganga</c:v>
                  </c:pt>
                  <c:pt idx="2">
                    <c:v>Boston</c:v>
                  </c:pt>
                  <c:pt idx="4">
                    <c:v>Cateel</c:v>
                  </c:pt>
                </c:lvl>
              </c:multiLvlStrCache>
            </c:multiLvlStrRef>
          </c:cat>
          <c:val>
            <c:numRef>
              <c:f>'[1]Davao Oriental'!$F$2:$F$7</c:f>
              <c:numCache>
                <c:formatCode>General</c:formatCode>
                <c:ptCount val="6"/>
                <c:pt idx="1">
                  <c:v>4742</c:v>
                </c:pt>
                <c:pt idx="3">
                  <c:v>3403</c:v>
                </c:pt>
                <c:pt idx="5">
                  <c:v>3123</c:v>
                </c:pt>
              </c:numCache>
            </c:numRef>
          </c:val>
        </c:ser>
        <c:ser>
          <c:idx val="4"/>
          <c:order val="4"/>
          <c:tx>
            <c:strRef>
              <c:f>'[1]Davao Oriental'!$G$1</c:f>
              <c:strCache>
                <c:ptCount val="1"/>
                <c:pt idx="0">
                  <c:v>Partially Damage Kit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'[1]Davao Oriental'!$A$2:$B$7</c:f>
              <c:multiLvlStrCache>
                <c:ptCount val="6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</c:lvl>
                <c:lvl>
                  <c:pt idx="0">
                    <c:v>Baganga</c:v>
                  </c:pt>
                  <c:pt idx="2">
                    <c:v>Boston</c:v>
                  </c:pt>
                  <c:pt idx="4">
                    <c:v>Cateel</c:v>
                  </c:pt>
                </c:lvl>
              </c:multiLvlStrCache>
            </c:multiLvlStrRef>
          </c:cat>
          <c:val>
            <c:numRef>
              <c:f>'[1]Davao Oriental'!$G$2:$G$7</c:f>
              <c:numCache>
                <c:formatCode>General</c:formatCode>
                <c:ptCount val="6"/>
                <c:pt idx="3">
                  <c:v>264</c:v>
                </c:pt>
                <c:pt idx="5">
                  <c:v>200</c:v>
                </c:pt>
              </c:numCache>
            </c:numRef>
          </c:val>
        </c:ser>
        <c:ser>
          <c:idx val="5"/>
          <c:order val="5"/>
          <c:tx>
            <c:strRef>
              <c:f>'[1]Davao Oriental'!$H$1</c:f>
              <c:strCache>
                <c:ptCount val="1"/>
                <c:pt idx="0">
                  <c:v>Significantly Damaged Repair Kit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'[1]Davao Oriental'!$A$2:$B$7</c:f>
              <c:multiLvlStrCache>
                <c:ptCount val="6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</c:lvl>
                <c:lvl>
                  <c:pt idx="0">
                    <c:v>Baganga</c:v>
                  </c:pt>
                  <c:pt idx="2">
                    <c:v>Boston</c:v>
                  </c:pt>
                  <c:pt idx="4">
                    <c:v>Cateel</c:v>
                  </c:pt>
                </c:lvl>
              </c:multiLvlStrCache>
            </c:multiLvlStrRef>
          </c:cat>
          <c:val>
            <c:numRef>
              <c:f>'[1]Davao Oriental'!$H$2:$H$7</c:f>
              <c:numCache>
                <c:formatCode>General</c:formatCode>
                <c:ptCount val="6"/>
                <c:pt idx="1">
                  <c:v>3</c:v>
                </c:pt>
              </c:numCache>
            </c:numRef>
          </c:val>
        </c:ser>
        <c:ser>
          <c:idx val="6"/>
          <c:order val="6"/>
          <c:tx>
            <c:strRef>
              <c:f>'[1]Davao Oriental'!$I$1</c:f>
              <c:strCache>
                <c:ptCount val="1"/>
                <c:pt idx="0">
                  <c:v>Tarps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rgbClr val="000000"/>
                </a:solidFill>
              </a:ln>
            </c:spPr>
          </c:dPt>
          <c:cat>
            <c:multiLvlStrRef>
              <c:f>'[1]Davao Oriental'!$A$2:$B$7</c:f>
              <c:multiLvlStrCache>
                <c:ptCount val="6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</c:lvl>
                <c:lvl>
                  <c:pt idx="0">
                    <c:v>Baganga</c:v>
                  </c:pt>
                  <c:pt idx="2">
                    <c:v>Boston</c:v>
                  </c:pt>
                  <c:pt idx="4">
                    <c:v>Cateel</c:v>
                  </c:pt>
                </c:lvl>
              </c:multiLvlStrCache>
            </c:multiLvlStrRef>
          </c:cat>
          <c:val>
            <c:numRef>
              <c:f>'[1]Davao Oriental'!$I$2:$I$7</c:f>
              <c:numCache>
                <c:formatCode>General</c:formatCode>
                <c:ptCount val="6"/>
                <c:pt idx="1">
                  <c:v>16157</c:v>
                </c:pt>
                <c:pt idx="3">
                  <c:v>55</c:v>
                </c:pt>
                <c:pt idx="5">
                  <c:v>9044</c:v>
                </c:pt>
              </c:numCache>
            </c:numRef>
          </c:val>
        </c:ser>
        <c:ser>
          <c:idx val="7"/>
          <c:order val="7"/>
          <c:tx>
            <c:strRef>
              <c:f>'[1]Davao Oriental'!$J$1</c:f>
              <c:strCache>
                <c:ptCount val="1"/>
                <c:pt idx="0">
                  <c:v>Tents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multiLvlStrRef>
              <c:f>'[1]Davao Oriental'!$A$2:$B$7</c:f>
              <c:multiLvlStrCache>
                <c:ptCount val="6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</c:lvl>
                <c:lvl>
                  <c:pt idx="0">
                    <c:v>Baganga</c:v>
                  </c:pt>
                  <c:pt idx="2">
                    <c:v>Boston</c:v>
                  </c:pt>
                  <c:pt idx="4">
                    <c:v>Cateel</c:v>
                  </c:pt>
                </c:lvl>
              </c:multiLvlStrCache>
            </c:multiLvlStrRef>
          </c:cat>
          <c:val>
            <c:numRef>
              <c:f>'[1]Davao Oriental'!$J$2:$J$7</c:f>
              <c:numCache>
                <c:formatCode>General</c:formatCode>
                <c:ptCount val="6"/>
                <c:pt idx="1">
                  <c:v>20902</c:v>
                </c:pt>
                <c:pt idx="3">
                  <c:v>3725</c:v>
                </c:pt>
                <c:pt idx="5">
                  <c:v>12487</c:v>
                </c:pt>
              </c:numCache>
            </c:numRef>
          </c:val>
        </c:ser>
        <c:ser>
          <c:idx val="8"/>
          <c:order val="8"/>
          <c:tx>
            <c:strRef>
              <c:f>'[1]Davao Oriental'!$K$1</c:f>
              <c:strCache>
                <c:ptCount val="1"/>
                <c:pt idx="0">
                  <c:v>Total Damage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'[1]Davao Oriental'!$A$2:$B$7</c:f>
              <c:multiLvlStrCache>
                <c:ptCount val="6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</c:lvl>
                <c:lvl>
                  <c:pt idx="0">
                    <c:v>Baganga</c:v>
                  </c:pt>
                  <c:pt idx="2">
                    <c:v>Boston</c:v>
                  </c:pt>
                  <c:pt idx="4">
                    <c:v>Cateel</c:v>
                  </c:pt>
                </c:lvl>
              </c:multiLvlStrCache>
            </c:multiLvlStrRef>
          </c:cat>
          <c:val>
            <c:numRef>
              <c:f>'[1]Davao Oriental'!$K$2:$K$7</c:f>
              <c:numCache>
                <c:formatCode>General</c:formatCode>
                <c:ptCount val="6"/>
                <c:pt idx="0">
                  <c:v>8638</c:v>
                </c:pt>
                <c:pt idx="2">
                  <c:v>3612</c:v>
                </c:pt>
                <c:pt idx="4">
                  <c:v>9353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529152"/>
        <c:axId val="130530688"/>
      </c:barChart>
      <c:catAx>
        <c:axId val="13052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530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530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5291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636960651885"/>
          <c:y val="0.11498254823410231"/>
          <c:w val="0.1236965044641386"/>
          <c:h val="0.469226872956669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heltercluster.org/Asia/Philippines/TyphoonPablo2012/Pages/default.aspx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sheltercluster.org/Asia/Philippines/TyphoonPablo2012/Pages/default.aspx" TargetMode="Externa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sheltercluster.org/Asia/Philippines/TyphoonPablo2012/Pages/default.aspx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942975</xdr:colOff>
      <xdr:row>3</xdr:row>
      <xdr:rowOff>77774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76200"/>
          <a:ext cx="3638550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19</xdr:col>
      <xdr:colOff>409575</xdr:colOff>
      <xdr:row>32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5</xdr:col>
      <xdr:colOff>590550</xdr:colOff>
      <xdr:row>3</xdr:row>
      <xdr:rowOff>144449</xdr:rowOff>
    </xdr:to>
    <xdr:pic>
      <xdr:nvPicPr>
        <xdr:cNvPr id="3" name="Picture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90500"/>
          <a:ext cx="3638550" cy="5730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114300</xdr:rowOff>
    </xdr:from>
    <xdr:to>
      <xdr:col>3</xdr:col>
      <xdr:colOff>186655</xdr:colOff>
      <xdr:row>3</xdr:row>
      <xdr:rowOff>115874</xdr:rowOff>
    </xdr:to>
    <xdr:pic>
      <xdr:nvPicPr>
        <xdr:cNvPr id="4" name="Picture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114300"/>
          <a:ext cx="3987130" cy="5730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3</xdr:col>
      <xdr:colOff>253330</xdr:colOff>
      <xdr:row>3</xdr:row>
      <xdr:rowOff>77774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3987130" cy="5730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3</xdr:col>
      <xdr:colOff>224755</xdr:colOff>
      <xdr:row>3</xdr:row>
      <xdr:rowOff>106349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04775"/>
          <a:ext cx="3987130" cy="5730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opha%20Phillipines\GAPS\ShelterCluster%20meeting\Graph%20A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vao Oriental"/>
      <sheetName val="COMVAL"/>
      <sheetName val="Surigao Del Sur"/>
      <sheetName val="Agusan Del Sur"/>
    </sheetNames>
    <sheetDataSet>
      <sheetData sheetId="0">
        <row r="1">
          <cell r="C1" t="str">
            <v>4 CGI/PLGU,LGU</v>
          </cell>
          <cell r="D1" t="str">
            <v>5 CGI /LGU</v>
          </cell>
          <cell r="E1" t="str">
            <v>Bunkhouses</v>
          </cell>
          <cell r="F1" t="str">
            <v>Emergency Shelter Kit</v>
          </cell>
          <cell r="G1" t="str">
            <v>Partially Damage Kit</v>
          </cell>
          <cell r="H1" t="str">
            <v>Significantly Damaged Repair Kit</v>
          </cell>
          <cell r="I1" t="str">
            <v>Tarps</v>
          </cell>
          <cell r="J1" t="str">
            <v>Tents</v>
          </cell>
          <cell r="K1" t="str">
            <v>Total Damage</v>
          </cell>
        </row>
        <row r="2">
          <cell r="A2" t="str">
            <v>Baganga</v>
          </cell>
          <cell r="B2" t="str">
            <v>Total Damage</v>
          </cell>
          <cell r="K2">
            <v>8638</v>
          </cell>
        </row>
        <row r="3">
          <cell r="B3" t="str">
            <v>Intervention</v>
          </cell>
          <cell r="F3">
            <v>4742</v>
          </cell>
          <cell r="H3">
            <v>3</v>
          </cell>
          <cell r="I3">
            <v>16157</v>
          </cell>
          <cell r="J3">
            <v>20902</v>
          </cell>
        </row>
        <row r="4">
          <cell r="A4" t="str">
            <v>Boston</v>
          </cell>
          <cell r="B4" t="str">
            <v>Total Damage</v>
          </cell>
          <cell r="K4">
            <v>3612</v>
          </cell>
        </row>
        <row r="5">
          <cell r="B5" t="str">
            <v>Intervention</v>
          </cell>
          <cell r="E5">
            <v>3</v>
          </cell>
          <cell r="F5">
            <v>3403</v>
          </cell>
          <cell r="G5">
            <v>264</v>
          </cell>
          <cell r="I5">
            <v>55</v>
          </cell>
          <cell r="J5">
            <v>3725</v>
          </cell>
        </row>
        <row r="6">
          <cell r="A6" t="str">
            <v>Cateel</v>
          </cell>
          <cell r="B6" t="str">
            <v>Total Damage</v>
          </cell>
          <cell r="K6">
            <v>9353</v>
          </cell>
        </row>
        <row r="7">
          <cell r="B7" t="str">
            <v>Intervention</v>
          </cell>
          <cell r="E7">
            <v>120</v>
          </cell>
          <cell r="F7">
            <v>3123</v>
          </cell>
          <cell r="G7">
            <v>200</v>
          </cell>
          <cell r="I7">
            <v>9044</v>
          </cell>
          <cell r="J7">
            <v>12487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heltercluster.org/Asia/Philippines/TyphoonPablo2012/Pages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50"/>
  <sheetViews>
    <sheetView tabSelected="1" topLeftCell="A13" workbookViewId="0">
      <selection activeCell="N8" sqref="N8"/>
    </sheetView>
  </sheetViews>
  <sheetFormatPr defaultRowHeight="15" x14ac:dyDescent="0.25"/>
  <cols>
    <col min="1" max="1" width="25.7109375" customWidth="1"/>
    <col min="2" max="2" width="15.7109375" customWidth="1"/>
    <col min="3" max="3" width="15.7109375" hidden="1" customWidth="1"/>
    <col min="4" max="4" width="15.7109375" customWidth="1"/>
    <col min="5" max="5" width="15.7109375" hidden="1" customWidth="1"/>
    <col min="6" max="6" width="17.7109375" customWidth="1"/>
    <col min="7" max="13" width="15.7109375" customWidth="1"/>
    <col min="14" max="14" width="20.140625" customWidth="1"/>
  </cols>
  <sheetData>
    <row r="4" spans="1:14" ht="15.75" thickBot="1" x14ac:dyDescent="0.3"/>
    <row r="5" spans="1:14" x14ac:dyDescent="0.25">
      <c r="A5" s="166" t="s">
        <v>97</v>
      </c>
      <c r="B5" s="106" t="s">
        <v>98</v>
      </c>
      <c r="C5" s="106"/>
      <c r="D5" s="107"/>
      <c r="E5" s="106"/>
      <c r="F5" s="108" t="s">
        <v>99</v>
      </c>
      <c r="G5" s="109"/>
      <c r="H5" s="109"/>
      <c r="I5" s="109"/>
      <c r="J5" s="109"/>
      <c r="K5" s="109"/>
      <c r="L5" s="109"/>
      <c r="M5" s="109"/>
    </row>
    <row r="6" spans="1:14" ht="15.75" thickBot="1" x14ac:dyDescent="0.3">
      <c r="A6" s="167"/>
      <c r="B6" s="110"/>
      <c r="C6" s="110"/>
      <c r="D6" s="111"/>
      <c r="E6" s="110"/>
      <c r="F6" s="112" t="s">
        <v>100</v>
      </c>
      <c r="G6" s="169" t="s">
        <v>101</v>
      </c>
      <c r="H6" s="170"/>
      <c r="I6" s="170"/>
      <c r="J6" s="171" t="s">
        <v>8</v>
      </c>
      <c r="K6" s="172"/>
      <c r="L6" s="172"/>
      <c r="M6" s="113" t="s">
        <v>102</v>
      </c>
      <c r="N6" s="113" t="s">
        <v>102</v>
      </c>
    </row>
    <row r="7" spans="1:14" ht="15.75" thickBot="1" x14ac:dyDescent="0.3">
      <c r="A7" s="168"/>
      <c r="B7" s="114" t="s">
        <v>103</v>
      </c>
      <c r="C7" s="114"/>
      <c r="D7" s="114" t="s">
        <v>104</v>
      </c>
      <c r="E7" s="114"/>
      <c r="F7" s="115" t="s">
        <v>105</v>
      </c>
      <c r="G7" s="116" t="s">
        <v>1</v>
      </c>
      <c r="H7" s="116" t="s">
        <v>59</v>
      </c>
      <c r="I7" s="116" t="s">
        <v>0</v>
      </c>
      <c r="J7" s="117" t="s">
        <v>1</v>
      </c>
      <c r="K7" s="118" t="s">
        <v>59</v>
      </c>
      <c r="L7" s="118" t="s">
        <v>0</v>
      </c>
      <c r="M7" s="119" t="s">
        <v>106</v>
      </c>
      <c r="N7" s="119" t="s">
        <v>107</v>
      </c>
    </row>
    <row r="8" spans="1:14" ht="105" customHeight="1" x14ac:dyDescent="0.25">
      <c r="A8" s="120" t="s">
        <v>9</v>
      </c>
      <c r="B8" s="121">
        <f>SUM(B9:B15)</f>
        <v>20673</v>
      </c>
      <c r="C8" s="121" t="s">
        <v>108</v>
      </c>
      <c r="D8" s="121">
        <f>SUM(D9:D15)</f>
        <v>15876</v>
      </c>
      <c r="E8" s="121" t="s">
        <v>109</v>
      </c>
      <c r="F8" s="121">
        <f>SUM(F9:F15)</f>
        <v>36549</v>
      </c>
      <c r="G8" s="122">
        <f>SUM(G9:G15)</f>
        <v>36965</v>
      </c>
      <c r="H8" s="122">
        <f t="shared" ref="H8:L8" si="0">SUM(H9:H15)</f>
        <v>1348</v>
      </c>
      <c r="I8" s="122">
        <f t="shared" si="0"/>
        <v>4073</v>
      </c>
      <c r="J8" s="122">
        <f t="shared" si="0"/>
        <v>203</v>
      </c>
      <c r="K8" s="122">
        <f t="shared" si="0"/>
        <v>10</v>
      </c>
      <c r="L8" s="122">
        <f t="shared" si="0"/>
        <v>358</v>
      </c>
      <c r="M8" s="123" t="s">
        <v>149</v>
      </c>
      <c r="N8" s="124"/>
    </row>
    <row r="9" spans="1:14" x14ac:dyDescent="0.25">
      <c r="A9" s="125" t="s">
        <v>110</v>
      </c>
      <c r="B9" s="126">
        <v>6900</v>
      </c>
      <c r="C9" s="126"/>
      <c r="D9" s="127">
        <v>1738</v>
      </c>
      <c r="E9" s="127"/>
      <c r="F9" s="127">
        <f t="shared" ref="F9:F15" si="1">+B9+D9</f>
        <v>8638</v>
      </c>
      <c r="G9" s="128">
        <v>20953</v>
      </c>
      <c r="H9" s="128"/>
      <c r="I9" s="128">
        <v>2678</v>
      </c>
      <c r="J9" s="129">
        <v>3</v>
      </c>
      <c r="K9" s="129"/>
      <c r="L9" s="129">
        <v>97</v>
      </c>
      <c r="M9" s="129"/>
      <c r="N9" s="130"/>
    </row>
    <row r="10" spans="1:14" x14ac:dyDescent="0.25">
      <c r="A10" s="125" t="s">
        <v>111</v>
      </c>
      <c r="B10" s="126">
        <v>2556</v>
      </c>
      <c r="C10" s="126"/>
      <c r="D10" s="127">
        <v>1056</v>
      </c>
      <c r="E10" s="127"/>
      <c r="F10" s="127">
        <f t="shared" si="1"/>
        <v>3612</v>
      </c>
      <c r="G10" s="131">
        <v>3725</v>
      </c>
      <c r="H10" s="131">
        <v>780</v>
      </c>
      <c r="I10" s="131">
        <v>746</v>
      </c>
      <c r="J10" s="132"/>
      <c r="K10" s="132">
        <v>10</v>
      </c>
      <c r="L10" s="132">
        <v>30</v>
      </c>
      <c r="M10" s="132"/>
      <c r="N10" s="130"/>
    </row>
    <row r="11" spans="1:14" x14ac:dyDescent="0.25">
      <c r="A11" s="125" t="s">
        <v>112</v>
      </c>
      <c r="B11" s="127">
        <v>1723</v>
      </c>
      <c r="C11" s="127"/>
      <c r="D11" s="127">
        <v>6347</v>
      </c>
      <c r="E11" s="127"/>
      <c r="F11" s="127">
        <f t="shared" si="1"/>
        <v>8070</v>
      </c>
      <c r="G11" s="131"/>
      <c r="H11" s="131"/>
      <c r="I11" s="131"/>
      <c r="J11" s="132"/>
      <c r="K11" s="132"/>
      <c r="L11" s="132"/>
      <c r="M11" s="132"/>
      <c r="N11" s="130"/>
    </row>
    <row r="12" spans="1:14" x14ac:dyDescent="0.25">
      <c r="A12" s="125" t="s">
        <v>113</v>
      </c>
      <c r="B12" s="126">
        <v>8786</v>
      </c>
      <c r="C12" s="126"/>
      <c r="D12" s="127">
        <v>567</v>
      </c>
      <c r="E12" s="127"/>
      <c r="F12" s="133">
        <f t="shared" si="1"/>
        <v>9353</v>
      </c>
      <c r="G12" s="131">
        <v>12287</v>
      </c>
      <c r="H12" s="131">
        <v>568</v>
      </c>
      <c r="I12" s="131">
        <v>649</v>
      </c>
      <c r="J12" s="134">
        <v>200</v>
      </c>
      <c r="K12" s="132"/>
      <c r="L12" s="134">
        <v>231</v>
      </c>
      <c r="M12" s="132"/>
      <c r="N12" s="130"/>
    </row>
    <row r="13" spans="1:14" x14ac:dyDescent="0.25">
      <c r="A13" s="125" t="s">
        <v>114</v>
      </c>
      <c r="B13" s="127">
        <v>226</v>
      </c>
      <c r="C13" s="127"/>
      <c r="D13" s="127">
        <v>3714</v>
      </c>
      <c r="E13" s="127"/>
      <c r="F13" s="127">
        <f t="shared" si="1"/>
        <v>3940</v>
      </c>
      <c r="G13" s="131"/>
      <c r="H13" s="131"/>
      <c r="I13" s="131"/>
      <c r="J13" s="132"/>
      <c r="K13" s="132"/>
      <c r="L13" s="132"/>
      <c r="M13" s="132"/>
      <c r="N13" s="130"/>
    </row>
    <row r="14" spans="1:14" x14ac:dyDescent="0.25">
      <c r="A14" s="125" t="s">
        <v>115</v>
      </c>
      <c r="B14" s="127">
        <v>232</v>
      </c>
      <c r="C14" s="127"/>
      <c r="D14" s="127">
        <v>1354</v>
      </c>
      <c r="E14" s="127"/>
      <c r="F14" s="133">
        <f t="shared" si="1"/>
        <v>1586</v>
      </c>
      <c r="G14" s="131"/>
      <c r="H14" s="131"/>
      <c r="I14" s="131"/>
      <c r="J14" s="132"/>
      <c r="K14" s="132"/>
      <c r="L14" s="132"/>
      <c r="M14" s="132"/>
      <c r="N14" s="130"/>
    </row>
    <row r="15" spans="1:14" x14ac:dyDescent="0.25">
      <c r="A15" s="135" t="s">
        <v>116</v>
      </c>
      <c r="B15" s="136">
        <v>250</v>
      </c>
      <c r="C15" s="136"/>
      <c r="D15" s="136">
        <v>1100</v>
      </c>
      <c r="E15" s="136"/>
      <c r="F15" s="136">
        <f t="shared" si="1"/>
        <v>1350</v>
      </c>
      <c r="G15" s="137"/>
      <c r="H15" s="137"/>
      <c r="I15" s="137"/>
      <c r="J15" s="138"/>
      <c r="K15" s="138"/>
      <c r="L15" s="138"/>
      <c r="M15" s="138"/>
      <c r="N15" s="130"/>
    </row>
    <row r="16" spans="1:14" x14ac:dyDescent="0.25">
      <c r="A16" s="120" t="s">
        <v>117</v>
      </c>
      <c r="B16" s="121">
        <f>SUM(B17:B18)</f>
        <v>101</v>
      </c>
      <c r="C16" s="121"/>
      <c r="D16" s="121">
        <f>SUM(D17:D18)</f>
        <v>288</v>
      </c>
      <c r="E16" s="121"/>
      <c r="F16" s="121">
        <f>SUM(F17:F18)</f>
        <v>389</v>
      </c>
      <c r="G16" s="139"/>
      <c r="H16" s="139"/>
      <c r="I16" s="139"/>
      <c r="J16" s="139"/>
      <c r="K16" s="139"/>
      <c r="L16" s="139"/>
      <c r="M16" s="141">
        <f>SUM(G16:I16)/F16</f>
        <v>0</v>
      </c>
      <c r="N16" s="146">
        <f>SUM(J16:L16)/F16</f>
        <v>0</v>
      </c>
    </row>
    <row r="17" spans="1:14" x14ac:dyDescent="0.25">
      <c r="A17" s="125" t="s">
        <v>118</v>
      </c>
      <c r="B17" s="127">
        <v>78</v>
      </c>
      <c r="C17" s="127"/>
      <c r="D17" s="127">
        <v>182</v>
      </c>
      <c r="E17" s="127"/>
      <c r="F17" s="127">
        <f>+B17+D17</f>
        <v>260</v>
      </c>
      <c r="G17" s="128"/>
      <c r="H17" s="128"/>
      <c r="I17" s="128"/>
      <c r="J17" s="129"/>
      <c r="K17" s="129"/>
      <c r="L17" s="129"/>
      <c r="M17" s="129"/>
      <c r="N17" s="130"/>
    </row>
    <row r="18" spans="1:14" x14ac:dyDescent="0.25">
      <c r="A18" s="125" t="s">
        <v>119</v>
      </c>
      <c r="B18" s="136">
        <v>23</v>
      </c>
      <c r="C18" s="136"/>
      <c r="D18" s="136">
        <v>106</v>
      </c>
      <c r="E18" s="136"/>
      <c r="F18" s="136">
        <f>+B18+D18</f>
        <v>129</v>
      </c>
      <c r="G18" s="131"/>
      <c r="H18" s="131"/>
      <c r="I18" s="131"/>
      <c r="J18" s="132"/>
      <c r="K18" s="132"/>
      <c r="L18" s="132"/>
      <c r="M18" s="132"/>
      <c r="N18" s="130"/>
    </row>
    <row r="19" spans="1:14" x14ac:dyDescent="0.25">
      <c r="A19" s="120" t="s">
        <v>120</v>
      </c>
      <c r="B19" s="121">
        <f>SUM(B20:B28)</f>
        <v>1758</v>
      </c>
      <c r="C19" s="121"/>
      <c r="D19" s="121">
        <f>SUM(D20:D28)</f>
        <v>20066</v>
      </c>
      <c r="E19" s="121"/>
      <c r="F19" s="121">
        <f>SUM(F20:F28)</f>
        <v>21824</v>
      </c>
      <c r="G19" s="140"/>
      <c r="H19" s="140"/>
      <c r="I19" s="140"/>
      <c r="J19" s="140"/>
      <c r="K19" s="140"/>
      <c r="L19" s="140"/>
      <c r="M19" s="141">
        <f>SUM(G19:I19)/F19</f>
        <v>0</v>
      </c>
      <c r="N19" s="146">
        <f>SUM(J19:L19)/F19</f>
        <v>0</v>
      </c>
    </row>
    <row r="20" spans="1:14" x14ac:dyDescent="0.25">
      <c r="A20" s="142" t="s">
        <v>121</v>
      </c>
      <c r="B20" s="143">
        <v>450</v>
      </c>
      <c r="C20" s="143"/>
      <c r="D20" s="143">
        <v>982</v>
      </c>
      <c r="E20" s="143"/>
      <c r="F20" s="143">
        <f t="shared" ref="F20:F28" si="2">+B20+D20</f>
        <v>1432</v>
      </c>
      <c r="G20" s="131"/>
      <c r="H20" s="131"/>
      <c r="I20" s="131"/>
      <c r="J20" s="132"/>
      <c r="K20" s="132"/>
      <c r="L20" s="132"/>
      <c r="M20" s="132"/>
      <c r="N20" s="130"/>
    </row>
    <row r="21" spans="1:14" x14ac:dyDescent="0.25">
      <c r="A21" s="142" t="s">
        <v>122</v>
      </c>
      <c r="B21" s="143">
        <v>27</v>
      </c>
      <c r="C21" s="143"/>
      <c r="D21" s="143">
        <v>64</v>
      </c>
      <c r="E21" s="143"/>
      <c r="F21" s="143">
        <f t="shared" si="2"/>
        <v>91</v>
      </c>
      <c r="G21" s="131"/>
      <c r="H21" s="131"/>
      <c r="I21" s="131"/>
      <c r="J21" s="132"/>
      <c r="K21" s="132"/>
      <c r="L21" s="132"/>
      <c r="M21" s="132"/>
      <c r="N21" s="130"/>
    </row>
    <row r="22" spans="1:14" x14ac:dyDescent="0.25">
      <c r="A22" s="125" t="s">
        <v>123</v>
      </c>
      <c r="B22" s="127">
        <v>17</v>
      </c>
      <c r="C22" s="127"/>
      <c r="D22" s="127">
        <v>41</v>
      </c>
      <c r="E22" s="143"/>
      <c r="F22" s="143">
        <f t="shared" si="2"/>
        <v>58</v>
      </c>
      <c r="G22" s="131"/>
      <c r="H22" s="131"/>
      <c r="I22" s="131"/>
      <c r="J22" s="132"/>
      <c r="K22" s="132"/>
      <c r="L22" s="132"/>
      <c r="M22" s="132"/>
      <c r="N22" s="130"/>
    </row>
    <row r="23" spans="1:14" x14ac:dyDescent="0.25">
      <c r="A23" s="125" t="s">
        <v>124</v>
      </c>
      <c r="B23" s="127">
        <v>469</v>
      </c>
      <c r="C23" s="127"/>
      <c r="D23" s="127">
        <v>12307</v>
      </c>
      <c r="E23" s="143"/>
      <c r="F23" s="143">
        <f t="shared" si="2"/>
        <v>12776</v>
      </c>
      <c r="G23" s="131"/>
      <c r="H23" s="131"/>
      <c r="I23" s="131"/>
      <c r="J23" s="132"/>
      <c r="K23" s="132"/>
      <c r="L23" s="132"/>
      <c r="M23" s="132"/>
      <c r="N23" s="130"/>
    </row>
    <row r="24" spans="1:14" x14ac:dyDescent="0.25">
      <c r="A24" s="142" t="s">
        <v>125</v>
      </c>
      <c r="B24" s="143">
        <v>473</v>
      </c>
      <c r="C24" s="143"/>
      <c r="D24" s="143">
        <v>3780</v>
      </c>
      <c r="E24" s="143"/>
      <c r="F24" s="143">
        <f t="shared" si="2"/>
        <v>4253</v>
      </c>
      <c r="G24" s="131"/>
      <c r="H24" s="131"/>
      <c r="I24" s="131"/>
      <c r="J24" s="132"/>
      <c r="K24" s="132"/>
      <c r="L24" s="132"/>
      <c r="M24" s="132"/>
      <c r="N24" s="130"/>
    </row>
    <row r="25" spans="1:14" x14ac:dyDescent="0.25">
      <c r="A25" s="142" t="s">
        <v>126</v>
      </c>
      <c r="B25" s="143">
        <v>237</v>
      </c>
      <c r="C25" s="143"/>
      <c r="D25" s="143">
        <v>2012</v>
      </c>
      <c r="E25" s="143"/>
      <c r="F25" s="143">
        <f t="shared" si="2"/>
        <v>2249</v>
      </c>
      <c r="G25" s="131"/>
      <c r="H25" s="131"/>
      <c r="I25" s="131"/>
      <c r="J25" s="132"/>
      <c r="K25" s="132"/>
      <c r="L25" s="132"/>
      <c r="M25" s="132"/>
      <c r="N25" s="130"/>
    </row>
    <row r="26" spans="1:14" x14ac:dyDescent="0.25">
      <c r="A26" s="142" t="s">
        <v>127</v>
      </c>
      <c r="B26" s="143">
        <v>11</v>
      </c>
      <c r="C26" s="143"/>
      <c r="D26" s="143">
        <v>107</v>
      </c>
      <c r="E26" s="143"/>
      <c r="F26" s="143">
        <f t="shared" si="2"/>
        <v>118</v>
      </c>
      <c r="G26" s="131"/>
      <c r="H26" s="131"/>
      <c r="I26" s="131"/>
      <c r="J26" s="132"/>
      <c r="K26" s="132"/>
      <c r="L26" s="132"/>
      <c r="M26" s="132"/>
      <c r="N26" s="130"/>
    </row>
    <row r="27" spans="1:14" x14ac:dyDescent="0.25">
      <c r="A27" s="142" t="s">
        <v>128</v>
      </c>
      <c r="B27" s="143"/>
      <c r="C27" s="143"/>
      <c r="D27" s="143">
        <v>282</v>
      </c>
      <c r="E27" s="143"/>
      <c r="F27" s="143">
        <f t="shared" si="2"/>
        <v>282</v>
      </c>
      <c r="G27" s="131"/>
      <c r="H27" s="131"/>
      <c r="I27" s="131"/>
      <c r="J27" s="132"/>
      <c r="K27" s="132"/>
      <c r="L27" s="132"/>
      <c r="M27" s="132"/>
      <c r="N27" s="130"/>
    </row>
    <row r="28" spans="1:14" x14ac:dyDescent="0.25">
      <c r="A28" s="144" t="s">
        <v>129</v>
      </c>
      <c r="B28" s="136">
        <v>74</v>
      </c>
      <c r="C28" s="136"/>
      <c r="D28" s="136">
        <v>491</v>
      </c>
      <c r="E28" s="145"/>
      <c r="F28" s="145">
        <f t="shared" si="2"/>
        <v>565</v>
      </c>
      <c r="G28" s="131"/>
      <c r="H28" s="131"/>
      <c r="I28" s="131"/>
      <c r="J28" s="132"/>
      <c r="K28" s="132"/>
      <c r="L28" s="132"/>
      <c r="M28" s="132"/>
      <c r="N28" s="130"/>
    </row>
    <row r="29" spans="1:14" x14ac:dyDescent="0.25">
      <c r="A29" s="120" t="s">
        <v>130</v>
      </c>
      <c r="B29" s="121">
        <f t="shared" ref="B29:D29" si="3">SUM(B30:B40)</f>
        <v>32340</v>
      </c>
      <c r="C29" s="121"/>
      <c r="D29" s="121">
        <f t="shared" si="3"/>
        <v>67638</v>
      </c>
      <c r="E29" s="121"/>
      <c r="F29" s="121">
        <f>SUM(F30:F40)</f>
        <v>99978</v>
      </c>
      <c r="G29" s="140">
        <f>SUM(G30:G40)</f>
        <v>21477</v>
      </c>
      <c r="H29" s="140">
        <f>SUM(H30:H40)</f>
        <v>1108</v>
      </c>
      <c r="I29" s="140">
        <f>SUM(I30:I40)</f>
        <v>7120</v>
      </c>
      <c r="J29" s="140">
        <f t="shared" ref="J29:L29" si="4">SUM(J30:J40)</f>
        <v>1614</v>
      </c>
      <c r="K29" s="140">
        <f t="shared" si="4"/>
        <v>3812</v>
      </c>
      <c r="L29" s="140">
        <f t="shared" si="4"/>
        <v>4925</v>
      </c>
      <c r="M29" s="141">
        <f>SUM(G29:I29)/F29</f>
        <v>0.29711536538038369</v>
      </c>
      <c r="N29" s="146">
        <f>SUM(J29:L29)/F29</f>
        <v>0.10353277721098642</v>
      </c>
    </row>
    <row r="30" spans="1:14" x14ac:dyDescent="0.25">
      <c r="A30" s="142" t="s">
        <v>131</v>
      </c>
      <c r="B30" s="126">
        <v>8883</v>
      </c>
      <c r="C30" s="147"/>
      <c r="D30" s="143">
        <v>9658</v>
      </c>
      <c r="E30" s="143"/>
      <c r="F30" s="143">
        <f t="shared" ref="F30:F40" si="5">+B30+D30</f>
        <v>18541</v>
      </c>
      <c r="G30" s="148">
        <v>6752</v>
      </c>
      <c r="H30" s="149">
        <v>610</v>
      </c>
      <c r="I30" s="149">
        <v>415</v>
      </c>
      <c r="J30" s="132"/>
      <c r="K30" s="132"/>
      <c r="L30" s="132">
        <v>40</v>
      </c>
      <c r="M30" s="132"/>
      <c r="N30" s="130"/>
    </row>
    <row r="31" spans="1:14" x14ac:dyDescent="0.25">
      <c r="A31" s="142" t="s">
        <v>132</v>
      </c>
      <c r="B31" s="126">
        <v>4848</v>
      </c>
      <c r="C31" s="126"/>
      <c r="D31" s="127">
        <v>8758</v>
      </c>
      <c r="E31" s="143"/>
      <c r="F31" s="143">
        <f t="shared" si="5"/>
        <v>13606</v>
      </c>
      <c r="G31" s="148">
        <f>32+2968</f>
        <v>3000</v>
      </c>
      <c r="H31" s="148"/>
      <c r="I31" s="149">
        <v>50</v>
      </c>
      <c r="J31" s="132"/>
      <c r="K31" s="132"/>
      <c r="L31" s="132"/>
      <c r="M31" s="132"/>
      <c r="N31" s="130"/>
    </row>
    <row r="32" spans="1:14" x14ac:dyDescent="0.25">
      <c r="A32" s="150" t="s">
        <v>133</v>
      </c>
      <c r="B32" s="151">
        <v>57</v>
      </c>
      <c r="C32" s="151">
        <f>71-57</f>
        <v>14</v>
      </c>
      <c r="D32" s="151">
        <v>4360</v>
      </c>
      <c r="E32" s="152">
        <f>210-4360</f>
        <v>-4150</v>
      </c>
      <c r="F32" s="152">
        <f t="shared" si="5"/>
        <v>4417</v>
      </c>
      <c r="G32" s="148"/>
      <c r="H32" s="148"/>
      <c r="I32" s="148"/>
      <c r="J32" s="132"/>
      <c r="K32" s="132"/>
      <c r="L32" s="132"/>
      <c r="M32" s="132"/>
      <c r="N32" s="130"/>
    </row>
    <row r="33" spans="1:14" x14ac:dyDescent="0.25">
      <c r="A33" s="142" t="s">
        <v>134</v>
      </c>
      <c r="B33" s="127">
        <v>285</v>
      </c>
      <c r="C33" s="127"/>
      <c r="D33" s="127">
        <v>2383</v>
      </c>
      <c r="E33" s="143">
        <f>2337-2383</f>
        <v>-46</v>
      </c>
      <c r="F33" s="143">
        <f t="shared" si="5"/>
        <v>2668</v>
      </c>
      <c r="G33" s="148"/>
      <c r="H33" s="148"/>
      <c r="I33" s="148"/>
      <c r="J33" s="132"/>
      <c r="K33" s="132"/>
      <c r="L33" s="132"/>
      <c r="M33" s="132"/>
      <c r="N33" s="130"/>
    </row>
    <row r="34" spans="1:14" x14ac:dyDescent="0.25">
      <c r="A34" s="150" t="s">
        <v>135</v>
      </c>
      <c r="B34" s="136">
        <v>235</v>
      </c>
      <c r="C34" s="136">
        <f>62-235</f>
        <v>-173</v>
      </c>
      <c r="D34" s="136">
        <v>1078</v>
      </c>
      <c r="E34" s="145">
        <f>1171-1078</f>
        <v>93</v>
      </c>
      <c r="F34" s="143">
        <f t="shared" si="5"/>
        <v>1313</v>
      </c>
      <c r="G34" s="148"/>
      <c r="H34" s="148"/>
      <c r="I34" s="148"/>
      <c r="J34" s="132"/>
      <c r="K34" s="132"/>
      <c r="L34" s="132"/>
      <c r="M34" s="132"/>
      <c r="N34" s="130"/>
    </row>
    <row r="35" spans="1:14" x14ac:dyDescent="0.25">
      <c r="A35" s="153" t="s">
        <v>136</v>
      </c>
      <c r="B35" s="136">
        <v>701</v>
      </c>
      <c r="C35" s="136">
        <f>690-701</f>
        <v>-11</v>
      </c>
      <c r="D35" s="136">
        <v>3299</v>
      </c>
      <c r="E35" s="145"/>
      <c r="F35" s="143">
        <f t="shared" si="5"/>
        <v>4000</v>
      </c>
      <c r="G35" s="148"/>
      <c r="H35" s="148">
        <v>65</v>
      </c>
      <c r="I35" s="148"/>
      <c r="J35" s="132"/>
      <c r="K35" s="132"/>
      <c r="L35" s="132"/>
      <c r="M35" s="132"/>
      <c r="N35" s="130"/>
    </row>
    <row r="36" spans="1:14" x14ac:dyDescent="0.25">
      <c r="A36" s="154" t="s">
        <v>137</v>
      </c>
      <c r="B36" s="126">
        <v>8023</v>
      </c>
      <c r="C36" s="155">
        <f>8533-8023</f>
        <v>510</v>
      </c>
      <c r="D36" s="136">
        <v>12951</v>
      </c>
      <c r="E36" s="145">
        <f>13109-12951</f>
        <v>158</v>
      </c>
      <c r="F36" s="143">
        <f t="shared" si="5"/>
        <v>20974</v>
      </c>
      <c r="G36" s="149">
        <v>4627</v>
      </c>
      <c r="H36" s="149">
        <v>299</v>
      </c>
      <c r="I36" s="149">
        <v>3871</v>
      </c>
      <c r="J36" s="149">
        <v>1314</v>
      </c>
      <c r="K36" s="149">
        <v>3812</v>
      </c>
      <c r="L36" s="149">
        <v>4815</v>
      </c>
      <c r="M36" s="132"/>
      <c r="N36" s="130"/>
    </row>
    <row r="37" spans="1:14" x14ac:dyDescent="0.25">
      <c r="A37" s="154" t="s">
        <v>138</v>
      </c>
      <c r="B37" s="126">
        <v>4072</v>
      </c>
      <c r="C37" s="155">
        <f>3664-4072</f>
        <v>-408</v>
      </c>
      <c r="D37" s="136">
        <v>5495</v>
      </c>
      <c r="E37" s="145">
        <f>5150-5495</f>
        <v>-345</v>
      </c>
      <c r="F37" s="143">
        <f t="shared" si="5"/>
        <v>9567</v>
      </c>
      <c r="G37" s="148">
        <v>2172</v>
      </c>
      <c r="H37" s="149">
        <v>70</v>
      </c>
      <c r="I37" s="149">
        <v>2065</v>
      </c>
      <c r="J37" s="132"/>
      <c r="K37" s="132"/>
      <c r="L37" s="132">
        <v>50</v>
      </c>
      <c r="M37" s="132"/>
      <c r="N37" s="130"/>
    </row>
    <row r="38" spans="1:14" x14ac:dyDescent="0.25">
      <c r="A38" s="154" t="s">
        <v>139</v>
      </c>
      <c r="B38" s="126">
        <v>2052</v>
      </c>
      <c r="C38" s="155">
        <f>2813-2052</f>
        <v>761</v>
      </c>
      <c r="D38" s="136">
        <v>7342</v>
      </c>
      <c r="E38" s="145">
        <f>6416-7342</f>
        <v>-926</v>
      </c>
      <c r="F38" s="143">
        <f t="shared" si="5"/>
        <v>9394</v>
      </c>
      <c r="G38" s="148">
        <v>1555</v>
      </c>
      <c r="H38" s="148"/>
      <c r="I38" s="148"/>
      <c r="J38" s="132"/>
      <c r="K38" s="132"/>
      <c r="L38" s="132">
        <v>20</v>
      </c>
      <c r="M38" s="132"/>
      <c r="N38" s="130"/>
    </row>
    <row r="39" spans="1:14" x14ac:dyDescent="0.25">
      <c r="A39" s="154" t="s">
        <v>140</v>
      </c>
      <c r="B39" s="126">
        <v>3134</v>
      </c>
      <c r="C39" s="126">
        <f>2144-3134</f>
        <v>-990</v>
      </c>
      <c r="D39" s="127">
        <v>11765</v>
      </c>
      <c r="E39" s="127">
        <f>5853-11765</f>
        <v>-5912</v>
      </c>
      <c r="F39" s="143">
        <f t="shared" si="5"/>
        <v>14899</v>
      </c>
      <c r="G39" s="148">
        <v>3371</v>
      </c>
      <c r="H39" s="148">
        <v>64</v>
      </c>
      <c r="I39" s="148">
        <v>719</v>
      </c>
      <c r="J39" s="132">
        <v>300</v>
      </c>
      <c r="K39" s="132"/>
      <c r="L39" s="132"/>
      <c r="M39" s="132"/>
      <c r="N39" s="130"/>
    </row>
    <row r="40" spans="1:14" x14ac:dyDescent="0.25">
      <c r="A40" s="125" t="s">
        <v>141</v>
      </c>
      <c r="B40" s="136">
        <v>50</v>
      </c>
      <c r="C40" s="136"/>
      <c r="D40" s="136">
        <v>549</v>
      </c>
      <c r="E40" s="145"/>
      <c r="F40" s="143">
        <f t="shared" si="5"/>
        <v>599</v>
      </c>
      <c r="G40" s="131"/>
      <c r="H40" s="131"/>
      <c r="I40" s="131"/>
      <c r="J40" s="132"/>
      <c r="K40" s="132"/>
      <c r="L40" s="132"/>
      <c r="M40" s="132"/>
      <c r="N40" s="130"/>
    </row>
    <row r="41" spans="1:14" x14ac:dyDescent="0.25">
      <c r="A41" s="120" t="s">
        <v>142</v>
      </c>
      <c r="B41" s="121"/>
      <c r="C41" s="121"/>
      <c r="D41" s="121"/>
      <c r="E41" s="121"/>
      <c r="F41" s="121"/>
      <c r="G41" s="140">
        <f>G42</f>
        <v>10000</v>
      </c>
      <c r="H41" s="140">
        <f t="shared" ref="H41:L41" si="6">H42</f>
        <v>0</v>
      </c>
      <c r="I41" s="140">
        <f t="shared" si="6"/>
        <v>12100</v>
      </c>
      <c r="J41" s="140">
        <f t="shared" si="6"/>
        <v>82</v>
      </c>
      <c r="K41" s="140">
        <f t="shared" si="6"/>
        <v>0</v>
      </c>
      <c r="L41" s="140">
        <f t="shared" si="6"/>
        <v>0</v>
      </c>
      <c r="M41" s="141"/>
      <c r="N41" s="146"/>
    </row>
    <row r="42" spans="1:14" ht="15.75" thickBot="1" x14ac:dyDescent="0.3">
      <c r="A42" s="156"/>
      <c r="B42" s="136"/>
      <c r="C42" s="136"/>
      <c r="D42" s="136"/>
      <c r="E42" s="145"/>
      <c r="F42" s="145"/>
      <c r="G42" s="148">
        <v>10000</v>
      </c>
      <c r="H42" s="148"/>
      <c r="I42" s="148">
        <v>12100</v>
      </c>
      <c r="J42" s="132">
        <v>82</v>
      </c>
      <c r="K42" s="132"/>
      <c r="L42" s="132"/>
      <c r="M42" s="132"/>
      <c r="N42" s="130"/>
    </row>
    <row r="43" spans="1:14" ht="19.5" thickBot="1" x14ac:dyDescent="0.35">
      <c r="A43" s="157" t="s">
        <v>143</v>
      </c>
      <c r="B43" s="158">
        <f>+B8+B16+B19+B29</f>
        <v>54872</v>
      </c>
      <c r="C43" s="158"/>
      <c r="D43" s="158">
        <f>+D8+D16+D19+D29</f>
        <v>103868</v>
      </c>
      <c r="E43" s="158"/>
      <c r="F43" s="158">
        <f>B43+D43</f>
        <v>158740</v>
      </c>
      <c r="G43" s="158">
        <f t="shared" ref="G43:L43" si="7">+G8+G16+G19+G29+G41</f>
        <v>68442</v>
      </c>
      <c r="H43" s="158">
        <f t="shared" si="7"/>
        <v>2456</v>
      </c>
      <c r="I43" s="158">
        <f t="shared" si="7"/>
        <v>23293</v>
      </c>
      <c r="J43" s="158">
        <f t="shared" si="7"/>
        <v>1899</v>
      </c>
      <c r="K43" s="158">
        <f t="shared" si="7"/>
        <v>3822</v>
      </c>
      <c r="L43" s="158">
        <f t="shared" si="7"/>
        <v>5283</v>
      </c>
      <c r="M43" s="158"/>
      <c r="N43" s="159"/>
    </row>
    <row r="44" spans="1:14" x14ac:dyDescent="0.25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</row>
    <row r="45" spans="1:14" x14ac:dyDescent="0.25">
      <c r="A45" t="s">
        <v>144</v>
      </c>
      <c r="M45" s="109"/>
    </row>
    <row r="46" spans="1:14" x14ac:dyDescent="0.25">
      <c r="A46" s="160" t="s">
        <v>145</v>
      </c>
      <c r="M46" s="109"/>
    </row>
    <row r="47" spans="1:14" x14ac:dyDescent="0.25">
      <c r="A47" t="s">
        <v>146</v>
      </c>
      <c r="M47" s="109"/>
    </row>
    <row r="48" spans="1:14" x14ac:dyDescent="0.25">
      <c r="A48" t="s">
        <v>147</v>
      </c>
      <c r="M48" s="109"/>
    </row>
    <row r="49" spans="1:13" x14ac:dyDescent="0.25">
      <c r="M49" s="109"/>
    </row>
    <row r="50" spans="1:13" x14ac:dyDescent="0.25">
      <c r="A50" s="50" t="s">
        <v>58</v>
      </c>
      <c r="M50" s="109"/>
    </row>
  </sheetData>
  <mergeCells count="3">
    <mergeCell ref="A5:A7"/>
    <mergeCell ref="G6:I6"/>
    <mergeCell ref="J6:L6"/>
  </mergeCells>
  <conditionalFormatting sqref="D9:E15 D17:E18 D20:E28 D30:E40">
    <cfRule type="top10" dxfId="0" priority="1" rank="10"/>
  </conditionalFormatting>
  <hyperlinks>
    <hyperlink ref="A50" r:id="rId1"/>
  </hyperlinks>
  <printOptions horizontalCentered="1" verticalCentered="1"/>
  <pageMargins left="0.25" right="0.25" top="0.25" bottom="0.25" header="0" footer="0"/>
  <pageSetup paperSize="9" scale="67" fitToHeight="0" orientation="landscape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5"/>
  <sheetViews>
    <sheetView workbookViewId="0">
      <selection activeCell="R2" sqref="R2"/>
    </sheetView>
  </sheetViews>
  <sheetFormatPr defaultRowHeight="15" x14ac:dyDescent="0.25"/>
  <sheetData>
    <row r="2" spans="7:12" ht="18.75" x14ac:dyDescent="0.3">
      <c r="G2" s="165" t="s">
        <v>152</v>
      </c>
    </row>
    <row r="3" spans="7:12" x14ac:dyDescent="0.25">
      <c r="L3" t="s">
        <v>153</v>
      </c>
    </row>
    <row r="34" spans="2:2" x14ac:dyDescent="0.25">
      <c r="B34" t="s">
        <v>154</v>
      </c>
    </row>
    <row r="35" spans="2:2" x14ac:dyDescent="0.25">
      <c r="B35" t="s">
        <v>155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9"/>
  <sheetViews>
    <sheetView topLeftCell="A13" workbookViewId="0">
      <selection activeCell="L18" sqref="L18"/>
    </sheetView>
  </sheetViews>
  <sheetFormatPr defaultRowHeight="15" x14ac:dyDescent="0.25"/>
  <cols>
    <col min="1" max="1" width="25.7109375" customWidth="1"/>
    <col min="2" max="3" width="15.7109375" customWidth="1"/>
    <col min="4" max="4" width="25.85546875" customWidth="1"/>
    <col min="5" max="9" width="15.7109375" customWidth="1"/>
  </cols>
  <sheetData>
    <row r="4" spans="1:13" ht="15.75" thickBot="1" x14ac:dyDescent="0.3"/>
    <row r="5" spans="1:13" ht="38.25" x14ac:dyDescent="0.25">
      <c r="A5" s="10" t="s">
        <v>48</v>
      </c>
      <c r="B5" s="11" t="s">
        <v>49</v>
      </c>
      <c r="C5" s="11" t="s">
        <v>50</v>
      </c>
      <c r="D5" s="14" t="s">
        <v>51</v>
      </c>
      <c r="E5" s="164" t="s">
        <v>148</v>
      </c>
      <c r="F5" s="162" t="s">
        <v>149</v>
      </c>
      <c r="G5" s="16"/>
      <c r="H5" s="17"/>
      <c r="I5" s="22"/>
      <c r="M5" s="105"/>
    </row>
    <row r="6" spans="1:13" ht="15.75" thickBot="1" x14ac:dyDescent="0.3">
      <c r="A6" s="12"/>
      <c r="B6" s="13">
        <v>6900</v>
      </c>
      <c r="C6" s="13">
        <v>1738</v>
      </c>
      <c r="D6" s="15">
        <f>C6+B6</f>
        <v>8638</v>
      </c>
      <c r="E6" s="173"/>
      <c r="F6" s="174"/>
      <c r="G6" s="173"/>
      <c r="H6" s="174"/>
      <c r="I6" s="23"/>
      <c r="M6" s="105"/>
    </row>
    <row r="7" spans="1:13" ht="64.5" thickBot="1" x14ac:dyDescent="0.3">
      <c r="A7" s="29" t="s">
        <v>52</v>
      </c>
      <c r="B7" s="25">
        <f>G61+H61</f>
        <v>20956</v>
      </c>
      <c r="C7" s="30" t="s">
        <v>53</v>
      </c>
      <c r="D7" s="31">
        <f>E61+F59</f>
        <v>2775</v>
      </c>
      <c r="E7" s="173" t="s">
        <v>0</v>
      </c>
      <c r="F7" s="174"/>
      <c r="G7" s="173" t="s">
        <v>1</v>
      </c>
      <c r="H7" s="174"/>
      <c r="I7" s="23" t="s">
        <v>2</v>
      </c>
      <c r="M7" s="105"/>
    </row>
    <row r="8" spans="1:13" ht="27" thickBot="1" x14ac:dyDescent="0.3">
      <c r="A8" s="1" t="s">
        <v>3</v>
      </c>
      <c r="B8" s="1" t="s">
        <v>4</v>
      </c>
      <c r="C8" s="1" t="s">
        <v>5</v>
      </c>
      <c r="D8" s="1" t="s">
        <v>6</v>
      </c>
      <c r="E8" s="20" t="s">
        <v>7</v>
      </c>
      <c r="F8" s="21" t="s">
        <v>8</v>
      </c>
      <c r="G8" s="20" t="s">
        <v>7</v>
      </c>
      <c r="H8" s="21" t="s">
        <v>8</v>
      </c>
      <c r="I8" s="24"/>
      <c r="M8" s="105"/>
    </row>
    <row r="9" spans="1:13" x14ac:dyDescent="0.25">
      <c r="A9" s="26" t="s">
        <v>9</v>
      </c>
      <c r="B9" s="27" t="s">
        <v>10</v>
      </c>
      <c r="C9" s="28" t="s">
        <v>11</v>
      </c>
      <c r="D9" s="28" t="s">
        <v>12</v>
      </c>
      <c r="E9" s="32">
        <v>50</v>
      </c>
      <c r="F9" s="33"/>
      <c r="G9" s="32"/>
      <c r="H9" s="33"/>
      <c r="I9" s="44">
        <v>50</v>
      </c>
      <c r="M9" s="105"/>
    </row>
    <row r="10" spans="1:13" x14ac:dyDescent="0.25">
      <c r="A10" s="5"/>
      <c r="B10" s="6"/>
      <c r="C10" s="7"/>
      <c r="D10" s="7" t="s">
        <v>13</v>
      </c>
      <c r="E10" s="34"/>
      <c r="F10" s="35"/>
      <c r="G10" s="34">
        <v>507</v>
      </c>
      <c r="H10" s="35"/>
      <c r="I10" s="45">
        <v>507</v>
      </c>
    </row>
    <row r="11" spans="1:13" x14ac:dyDescent="0.25">
      <c r="A11" s="2"/>
      <c r="B11" s="3"/>
      <c r="C11" s="4"/>
      <c r="D11" s="4" t="s">
        <v>14</v>
      </c>
      <c r="E11" s="36">
        <v>316</v>
      </c>
      <c r="F11" s="37"/>
      <c r="G11" s="36"/>
      <c r="H11" s="37"/>
      <c r="I11" s="46">
        <v>316</v>
      </c>
    </row>
    <row r="12" spans="1:13" ht="26.25" x14ac:dyDescent="0.25">
      <c r="A12" s="5"/>
      <c r="B12" s="6"/>
      <c r="C12" s="7" t="s">
        <v>15</v>
      </c>
      <c r="D12" s="7" t="s">
        <v>16</v>
      </c>
      <c r="E12" s="34"/>
      <c r="F12" s="35"/>
      <c r="G12" s="34">
        <v>92</v>
      </c>
      <c r="H12" s="35"/>
      <c r="I12" s="45">
        <v>92</v>
      </c>
    </row>
    <row r="13" spans="1:13" ht="26.25" x14ac:dyDescent="0.25">
      <c r="A13" s="2"/>
      <c r="B13" s="3"/>
      <c r="C13" s="4" t="s">
        <v>17</v>
      </c>
      <c r="D13" s="4" t="s">
        <v>16</v>
      </c>
      <c r="E13" s="36"/>
      <c r="F13" s="37"/>
      <c r="G13" s="36">
        <v>54</v>
      </c>
      <c r="H13" s="37"/>
      <c r="I13" s="46">
        <v>54</v>
      </c>
    </row>
    <row r="14" spans="1:13" x14ac:dyDescent="0.25">
      <c r="A14" s="5"/>
      <c r="B14" s="6"/>
      <c r="C14" s="7" t="s">
        <v>18</v>
      </c>
      <c r="D14" s="7" t="s">
        <v>19</v>
      </c>
      <c r="E14" s="34"/>
      <c r="F14" s="35"/>
      <c r="G14" s="34">
        <v>735</v>
      </c>
      <c r="H14" s="35"/>
      <c r="I14" s="45">
        <v>735</v>
      </c>
    </row>
    <row r="15" spans="1:13" x14ac:dyDescent="0.25">
      <c r="A15" s="2"/>
      <c r="B15" s="3"/>
      <c r="C15" s="4"/>
      <c r="D15" s="4" t="s">
        <v>12</v>
      </c>
      <c r="E15" s="36">
        <v>50</v>
      </c>
      <c r="F15" s="37"/>
      <c r="G15" s="36"/>
      <c r="H15" s="37"/>
      <c r="I15" s="46">
        <v>50</v>
      </c>
    </row>
    <row r="16" spans="1:13" x14ac:dyDescent="0.25">
      <c r="A16" s="5"/>
      <c r="B16" s="6"/>
      <c r="C16" s="7"/>
      <c r="D16" s="7" t="s">
        <v>13</v>
      </c>
      <c r="E16" s="34"/>
      <c r="F16" s="35"/>
      <c r="G16" s="34">
        <v>1248</v>
      </c>
      <c r="H16" s="35"/>
      <c r="I16" s="45">
        <v>1248</v>
      </c>
    </row>
    <row r="17" spans="1:9" x14ac:dyDescent="0.25">
      <c r="A17" s="2"/>
      <c r="B17" s="3"/>
      <c r="C17" s="4"/>
      <c r="D17" s="4" t="s">
        <v>14</v>
      </c>
      <c r="E17" s="36">
        <v>875</v>
      </c>
      <c r="F17" s="37"/>
      <c r="G17" s="36"/>
      <c r="H17" s="37"/>
      <c r="I17" s="46">
        <v>875</v>
      </c>
    </row>
    <row r="18" spans="1:9" ht="26.25" x14ac:dyDescent="0.25">
      <c r="A18" s="5"/>
      <c r="B18" s="6"/>
      <c r="C18" s="7"/>
      <c r="D18" s="7" t="s">
        <v>16</v>
      </c>
      <c r="E18" s="34"/>
      <c r="F18" s="35">
        <v>10</v>
      </c>
      <c r="G18" s="34"/>
      <c r="H18" s="35"/>
      <c r="I18" s="45">
        <v>10</v>
      </c>
    </row>
    <row r="19" spans="1:9" ht="26.25" x14ac:dyDescent="0.25">
      <c r="A19" s="2"/>
      <c r="B19" s="3"/>
      <c r="C19" s="4" t="s">
        <v>20</v>
      </c>
      <c r="D19" s="4" t="s">
        <v>16</v>
      </c>
      <c r="E19" s="36"/>
      <c r="F19" s="37"/>
      <c r="G19" s="36">
        <v>165</v>
      </c>
      <c r="H19" s="37"/>
      <c r="I19" s="46">
        <v>165</v>
      </c>
    </row>
    <row r="20" spans="1:9" x14ac:dyDescent="0.25">
      <c r="A20" s="5"/>
      <c r="B20" s="6"/>
      <c r="C20" s="7" t="s">
        <v>21</v>
      </c>
      <c r="D20" s="7" t="s">
        <v>19</v>
      </c>
      <c r="E20" s="34"/>
      <c r="F20" s="35"/>
      <c r="G20" s="34">
        <v>287</v>
      </c>
      <c r="H20" s="35"/>
      <c r="I20" s="45">
        <v>287</v>
      </c>
    </row>
    <row r="21" spans="1:9" x14ac:dyDescent="0.25">
      <c r="A21" s="2"/>
      <c r="B21" s="3"/>
      <c r="C21" s="4"/>
      <c r="D21" s="4" t="s">
        <v>13</v>
      </c>
      <c r="E21" s="36"/>
      <c r="F21" s="37"/>
      <c r="G21" s="36">
        <v>632</v>
      </c>
      <c r="H21" s="37"/>
      <c r="I21" s="46">
        <v>632</v>
      </c>
    </row>
    <row r="22" spans="1:9" ht="26.25" x14ac:dyDescent="0.25">
      <c r="A22" s="5"/>
      <c r="B22" s="6"/>
      <c r="C22" s="7"/>
      <c r="D22" s="7" t="s">
        <v>16</v>
      </c>
      <c r="E22" s="34"/>
      <c r="F22" s="35">
        <v>10</v>
      </c>
      <c r="G22" s="34">
        <v>37</v>
      </c>
      <c r="H22" s="35"/>
      <c r="I22" s="45">
        <v>47</v>
      </c>
    </row>
    <row r="23" spans="1:9" ht="26.25" x14ac:dyDescent="0.25">
      <c r="A23" s="2"/>
      <c r="B23" s="3"/>
      <c r="C23" s="4" t="s">
        <v>22</v>
      </c>
      <c r="D23" s="4" t="s">
        <v>16</v>
      </c>
      <c r="E23" s="36"/>
      <c r="F23" s="37"/>
      <c r="G23" s="36">
        <v>25</v>
      </c>
      <c r="H23" s="37"/>
      <c r="I23" s="46">
        <v>25</v>
      </c>
    </row>
    <row r="24" spans="1:9" ht="26.25" x14ac:dyDescent="0.25">
      <c r="A24" s="5"/>
      <c r="B24" s="6"/>
      <c r="C24" s="7" t="s">
        <v>23</v>
      </c>
      <c r="D24" s="7" t="s">
        <v>16</v>
      </c>
      <c r="E24" s="34"/>
      <c r="F24" s="35"/>
      <c r="G24" s="34">
        <v>95</v>
      </c>
      <c r="H24" s="35"/>
      <c r="I24" s="45">
        <v>95</v>
      </c>
    </row>
    <row r="25" spans="1:9" x14ac:dyDescent="0.25">
      <c r="A25" s="2"/>
      <c r="B25" s="3"/>
      <c r="C25" s="4" t="s">
        <v>24</v>
      </c>
      <c r="D25" s="4" t="s">
        <v>19</v>
      </c>
      <c r="E25" s="36"/>
      <c r="F25" s="37"/>
      <c r="G25" s="36">
        <v>25</v>
      </c>
      <c r="H25" s="37"/>
      <c r="I25" s="46">
        <v>25</v>
      </c>
    </row>
    <row r="26" spans="1:9" x14ac:dyDescent="0.25">
      <c r="A26" s="5"/>
      <c r="B26" s="6"/>
      <c r="C26" s="7"/>
      <c r="D26" s="7" t="s">
        <v>13</v>
      </c>
      <c r="E26" s="34"/>
      <c r="F26" s="35"/>
      <c r="G26" s="34">
        <v>1013</v>
      </c>
      <c r="H26" s="35"/>
      <c r="I26" s="45">
        <v>1013</v>
      </c>
    </row>
    <row r="27" spans="1:9" x14ac:dyDescent="0.25">
      <c r="A27" s="2"/>
      <c r="B27" s="3"/>
      <c r="C27" s="4" t="s">
        <v>25</v>
      </c>
      <c r="D27" s="4" t="s">
        <v>13</v>
      </c>
      <c r="E27" s="36"/>
      <c r="F27" s="37"/>
      <c r="G27" s="36">
        <v>333</v>
      </c>
      <c r="H27" s="37"/>
      <c r="I27" s="46">
        <v>333</v>
      </c>
    </row>
    <row r="28" spans="1:9" x14ac:dyDescent="0.25">
      <c r="A28" s="5"/>
      <c r="B28" s="6"/>
      <c r="C28" s="7" t="s">
        <v>26</v>
      </c>
      <c r="D28" s="7" t="s">
        <v>13</v>
      </c>
      <c r="E28" s="34"/>
      <c r="F28" s="35"/>
      <c r="G28" s="34">
        <v>271</v>
      </c>
      <c r="H28" s="35"/>
      <c r="I28" s="45">
        <v>271</v>
      </c>
    </row>
    <row r="29" spans="1:9" x14ac:dyDescent="0.25">
      <c r="A29" s="2"/>
      <c r="B29" s="3"/>
      <c r="C29" s="4" t="s">
        <v>27</v>
      </c>
      <c r="D29" s="4" t="s">
        <v>13</v>
      </c>
      <c r="E29" s="36"/>
      <c r="F29" s="37"/>
      <c r="G29" s="36">
        <v>967</v>
      </c>
      <c r="H29" s="37"/>
      <c r="I29" s="46">
        <v>967</v>
      </c>
    </row>
    <row r="30" spans="1:9" x14ac:dyDescent="0.25">
      <c r="A30" s="5"/>
      <c r="B30" s="6"/>
      <c r="C30" s="7" t="s">
        <v>28</v>
      </c>
      <c r="D30" s="7" t="s">
        <v>19</v>
      </c>
      <c r="E30" s="34"/>
      <c r="F30" s="35"/>
      <c r="G30" s="34">
        <v>676</v>
      </c>
      <c r="H30" s="35"/>
      <c r="I30" s="45">
        <v>676</v>
      </c>
    </row>
    <row r="31" spans="1:9" x14ac:dyDescent="0.25">
      <c r="A31" s="2"/>
      <c r="B31" s="3"/>
      <c r="C31" s="4"/>
      <c r="D31" s="4" t="s">
        <v>13</v>
      </c>
      <c r="E31" s="36"/>
      <c r="F31" s="37"/>
      <c r="G31" s="36">
        <v>886</v>
      </c>
      <c r="H31" s="37"/>
      <c r="I31" s="46">
        <v>886</v>
      </c>
    </row>
    <row r="32" spans="1:9" x14ac:dyDescent="0.25">
      <c r="A32" s="5"/>
      <c r="B32" s="6"/>
      <c r="C32" s="7"/>
      <c r="D32" s="7" t="s">
        <v>14</v>
      </c>
      <c r="E32" s="34">
        <v>650</v>
      </c>
      <c r="F32" s="35"/>
      <c r="G32" s="34"/>
      <c r="H32" s="35"/>
      <c r="I32" s="45">
        <v>650</v>
      </c>
    </row>
    <row r="33" spans="1:9" x14ac:dyDescent="0.25">
      <c r="A33" s="2"/>
      <c r="B33" s="3"/>
      <c r="C33" s="4" t="s">
        <v>29</v>
      </c>
      <c r="D33" s="4" t="s">
        <v>19</v>
      </c>
      <c r="E33" s="36"/>
      <c r="F33" s="37"/>
      <c r="G33" s="36">
        <v>246</v>
      </c>
      <c r="H33" s="37"/>
      <c r="I33" s="46">
        <v>246</v>
      </c>
    </row>
    <row r="34" spans="1:9" x14ac:dyDescent="0.25">
      <c r="A34" s="5"/>
      <c r="B34" s="6"/>
      <c r="C34" s="7"/>
      <c r="D34" s="7" t="s">
        <v>13</v>
      </c>
      <c r="E34" s="34"/>
      <c r="F34" s="35"/>
      <c r="G34" s="34">
        <v>750</v>
      </c>
      <c r="H34" s="35"/>
      <c r="I34" s="45">
        <v>750</v>
      </c>
    </row>
    <row r="35" spans="1:9" x14ac:dyDescent="0.25">
      <c r="A35" s="2"/>
      <c r="B35" s="3"/>
      <c r="C35" s="4"/>
      <c r="D35" s="4" t="s">
        <v>14</v>
      </c>
      <c r="E35" s="36">
        <v>367</v>
      </c>
      <c r="F35" s="37"/>
      <c r="G35" s="36"/>
      <c r="H35" s="37"/>
      <c r="I35" s="46">
        <v>367</v>
      </c>
    </row>
    <row r="36" spans="1:9" ht="26.25" x14ac:dyDescent="0.25">
      <c r="A36" s="5"/>
      <c r="B36" s="6"/>
      <c r="C36" s="7" t="s">
        <v>30</v>
      </c>
      <c r="D36" s="7" t="s">
        <v>19</v>
      </c>
      <c r="E36" s="34"/>
      <c r="F36" s="35"/>
      <c r="G36" s="34">
        <v>70</v>
      </c>
      <c r="H36" s="35"/>
      <c r="I36" s="45">
        <v>70</v>
      </c>
    </row>
    <row r="37" spans="1:9" x14ac:dyDescent="0.25">
      <c r="A37" s="2"/>
      <c r="B37" s="3"/>
      <c r="C37" s="4"/>
      <c r="D37" s="4" t="s">
        <v>13</v>
      </c>
      <c r="E37" s="36"/>
      <c r="F37" s="37"/>
      <c r="G37" s="36">
        <v>1267</v>
      </c>
      <c r="H37" s="37"/>
      <c r="I37" s="46">
        <v>1267</v>
      </c>
    </row>
    <row r="38" spans="1:9" x14ac:dyDescent="0.25">
      <c r="A38" s="5"/>
      <c r="B38" s="6"/>
      <c r="C38" s="7" t="s">
        <v>31</v>
      </c>
      <c r="D38" s="7" t="s">
        <v>19</v>
      </c>
      <c r="E38" s="34"/>
      <c r="F38" s="35"/>
      <c r="G38" s="34">
        <v>298</v>
      </c>
      <c r="H38" s="35"/>
      <c r="I38" s="45">
        <v>298</v>
      </c>
    </row>
    <row r="39" spans="1:9" x14ac:dyDescent="0.25">
      <c r="A39" s="2"/>
      <c r="B39" s="3"/>
      <c r="C39" s="4"/>
      <c r="D39" s="4" t="s">
        <v>13</v>
      </c>
      <c r="E39" s="36"/>
      <c r="F39" s="37"/>
      <c r="G39" s="36">
        <v>902</v>
      </c>
      <c r="H39" s="37"/>
      <c r="I39" s="46">
        <v>902</v>
      </c>
    </row>
    <row r="40" spans="1:9" x14ac:dyDescent="0.25">
      <c r="A40" s="5"/>
      <c r="B40" s="6"/>
      <c r="C40" s="7" t="s">
        <v>32</v>
      </c>
      <c r="D40" s="7" t="s">
        <v>19</v>
      </c>
      <c r="E40" s="34"/>
      <c r="F40" s="35"/>
      <c r="G40" s="34">
        <v>503</v>
      </c>
      <c r="H40" s="35"/>
      <c r="I40" s="45">
        <v>503</v>
      </c>
    </row>
    <row r="41" spans="1:9" x14ac:dyDescent="0.25">
      <c r="A41" s="2"/>
      <c r="B41" s="3"/>
      <c r="C41" s="4"/>
      <c r="D41" s="4" t="s">
        <v>13</v>
      </c>
      <c r="E41" s="36"/>
      <c r="F41" s="37"/>
      <c r="G41" s="36">
        <v>2622</v>
      </c>
      <c r="H41" s="37"/>
      <c r="I41" s="46">
        <v>2622</v>
      </c>
    </row>
    <row r="42" spans="1:9" ht="26.25" x14ac:dyDescent="0.25">
      <c r="A42" s="5"/>
      <c r="B42" s="6"/>
      <c r="C42" s="7"/>
      <c r="D42" s="7" t="s">
        <v>16</v>
      </c>
      <c r="E42" s="34"/>
      <c r="F42" s="35">
        <v>10</v>
      </c>
      <c r="G42" s="34"/>
      <c r="H42" s="35"/>
      <c r="I42" s="45">
        <v>10</v>
      </c>
    </row>
    <row r="43" spans="1:9" x14ac:dyDescent="0.25">
      <c r="A43" s="2"/>
      <c r="B43" s="3"/>
      <c r="C43" s="4" t="s">
        <v>33</v>
      </c>
      <c r="D43" s="4" t="s">
        <v>13</v>
      </c>
      <c r="E43" s="36"/>
      <c r="F43" s="37"/>
      <c r="G43" s="36">
        <v>1189</v>
      </c>
      <c r="H43" s="37"/>
      <c r="I43" s="46">
        <v>1189</v>
      </c>
    </row>
    <row r="44" spans="1:9" x14ac:dyDescent="0.25">
      <c r="A44" s="5"/>
      <c r="B44" s="6"/>
      <c r="C44" s="7" t="s">
        <v>34</v>
      </c>
      <c r="D44" s="7" t="s">
        <v>13</v>
      </c>
      <c r="E44" s="34"/>
      <c r="F44" s="35"/>
      <c r="G44" s="34">
        <v>1246</v>
      </c>
      <c r="H44" s="35"/>
      <c r="I44" s="45">
        <v>1246</v>
      </c>
    </row>
    <row r="45" spans="1:9" x14ac:dyDescent="0.25">
      <c r="A45" s="2"/>
      <c r="B45" s="3"/>
      <c r="C45" s="4"/>
      <c r="D45" s="4" t="s">
        <v>14</v>
      </c>
      <c r="E45" s="36">
        <v>370</v>
      </c>
      <c r="F45" s="37"/>
      <c r="G45" s="36"/>
      <c r="H45" s="37"/>
      <c r="I45" s="46">
        <v>370</v>
      </c>
    </row>
    <row r="46" spans="1:9" x14ac:dyDescent="0.25">
      <c r="A46" s="5"/>
      <c r="B46" s="6"/>
      <c r="C46" s="7" t="s">
        <v>35</v>
      </c>
      <c r="D46" s="7" t="s">
        <v>19</v>
      </c>
      <c r="E46" s="34"/>
      <c r="F46" s="35"/>
      <c r="G46" s="34">
        <v>198</v>
      </c>
      <c r="H46" s="35"/>
      <c r="I46" s="45">
        <v>198</v>
      </c>
    </row>
    <row r="47" spans="1:9" x14ac:dyDescent="0.25">
      <c r="A47" s="2"/>
      <c r="B47" s="3"/>
      <c r="C47" s="4"/>
      <c r="D47" s="4" t="s">
        <v>13</v>
      </c>
      <c r="E47" s="36"/>
      <c r="F47" s="37"/>
      <c r="G47" s="36">
        <v>335</v>
      </c>
      <c r="H47" s="37"/>
      <c r="I47" s="46">
        <v>335</v>
      </c>
    </row>
    <row r="48" spans="1:9" x14ac:dyDescent="0.25">
      <c r="A48" s="5"/>
      <c r="B48" s="6"/>
      <c r="C48" s="7" t="s">
        <v>36</v>
      </c>
      <c r="D48" s="7" t="s">
        <v>13</v>
      </c>
      <c r="E48" s="34"/>
      <c r="F48" s="35"/>
      <c r="G48" s="34">
        <v>905</v>
      </c>
      <c r="H48" s="35"/>
      <c r="I48" s="45">
        <v>905</v>
      </c>
    </row>
    <row r="49" spans="1:9" x14ac:dyDescent="0.25">
      <c r="A49" s="2"/>
      <c r="B49" s="3"/>
      <c r="C49" s="4" t="s">
        <v>37</v>
      </c>
      <c r="D49" s="4" t="s">
        <v>13</v>
      </c>
      <c r="E49" s="36"/>
      <c r="F49" s="37"/>
      <c r="G49" s="36">
        <v>432</v>
      </c>
      <c r="H49" s="37"/>
      <c r="I49" s="46">
        <v>432</v>
      </c>
    </row>
    <row r="50" spans="1:9" x14ac:dyDescent="0.25">
      <c r="A50" s="5"/>
      <c r="B50" s="6"/>
      <c r="C50" s="7" t="s">
        <v>38</v>
      </c>
      <c r="D50" s="7" t="s">
        <v>13</v>
      </c>
      <c r="E50" s="34"/>
      <c r="F50" s="35"/>
      <c r="G50" s="34">
        <v>1033</v>
      </c>
      <c r="H50" s="35"/>
      <c r="I50" s="45">
        <v>1033</v>
      </c>
    </row>
    <row r="51" spans="1:9" x14ac:dyDescent="0.25">
      <c r="A51" s="2"/>
      <c r="B51" s="3"/>
      <c r="C51" s="4" t="s">
        <v>39</v>
      </c>
      <c r="D51" s="4" t="s">
        <v>19</v>
      </c>
      <c r="E51" s="36"/>
      <c r="F51" s="37"/>
      <c r="G51" s="36">
        <v>258</v>
      </c>
      <c r="H51" s="37"/>
      <c r="I51" s="46">
        <v>258</v>
      </c>
    </row>
    <row r="52" spans="1:9" ht="26.25" x14ac:dyDescent="0.25">
      <c r="A52" s="5"/>
      <c r="B52" s="6"/>
      <c r="C52" s="7"/>
      <c r="D52" s="7" t="s">
        <v>16</v>
      </c>
      <c r="E52" s="34"/>
      <c r="F52" s="35">
        <v>17</v>
      </c>
      <c r="G52" s="34"/>
      <c r="H52" s="35">
        <v>3</v>
      </c>
      <c r="I52" s="45">
        <v>20</v>
      </c>
    </row>
    <row r="53" spans="1:9" x14ac:dyDescent="0.25">
      <c r="A53" s="2"/>
      <c r="B53" s="3"/>
      <c r="C53" s="4" t="s">
        <v>40</v>
      </c>
      <c r="D53" s="4" t="s">
        <v>19</v>
      </c>
      <c r="E53" s="36"/>
      <c r="F53" s="37"/>
      <c r="G53" s="36">
        <v>273</v>
      </c>
      <c r="H53" s="37"/>
      <c r="I53" s="46">
        <v>273</v>
      </c>
    </row>
    <row r="54" spans="1:9" ht="26.25" x14ac:dyDescent="0.25">
      <c r="A54" s="5"/>
      <c r="B54" s="6"/>
      <c r="C54" s="7" t="s">
        <v>41</v>
      </c>
      <c r="D54" s="7" t="s">
        <v>16</v>
      </c>
      <c r="E54" s="34"/>
      <c r="F54" s="35"/>
      <c r="G54" s="34">
        <v>106</v>
      </c>
      <c r="H54" s="35"/>
      <c r="I54" s="45">
        <v>106</v>
      </c>
    </row>
    <row r="55" spans="1:9" ht="26.25" x14ac:dyDescent="0.25">
      <c r="A55" s="2"/>
      <c r="B55" s="3"/>
      <c r="C55" s="4" t="s">
        <v>42</v>
      </c>
      <c r="D55" s="4" t="s">
        <v>16</v>
      </c>
      <c r="E55" s="36"/>
      <c r="F55" s="37"/>
      <c r="G55" s="36">
        <v>84</v>
      </c>
      <c r="H55" s="37"/>
      <c r="I55" s="46">
        <v>84</v>
      </c>
    </row>
    <row r="56" spans="1:9" ht="26.25" x14ac:dyDescent="0.25">
      <c r="A56" s="5"/>
      <c r="B56" s="6"/>
      <c r="C56" s="7" t="s">
        <v>43</v>
      </c>
      <c r="D56" s="7" t="s">
        <v>16</v>
      </c>
      <c r="E56" s="34"/>
      <c r="F56" s="35"/>
      <c r="G56" s="34">
        <v>88</v>
      </c>
      <c r="H56" s="35"/>
      <c r="I56" s="45">
        <v>88</v>
      </c>
    </row>
    <row r="57" spans="1:9" ht="26.25" x14ac:dyDescent="0.25">
      <c r="A57" s="2"/>
      <c r="B57" s="3"/>
      <c r="C57" s="4" t="s">
        <v>44</v>
      </c>
      <c r="D57" s="4" t="s">
        <v>16</v>
      </c>
      <c r="E57" s="36"/>
      <c r="F57" s="37"/>
      <c r="G57" s="36">
        <v>100</v>
      </c>
      <c r="H57" s="37"/>
      <c r="I57" s="46">
        <v>100</v>
      </c>
    </row>
    <row r="58" spans="1:9" ht="26.25" x14ac:dyDescent="0.25">
      <c r="A58" s="5"/>
      <c r="B58" s="6"/>
      <c r="C58" s="7" t="s">
        <v>45</v>
      </c>
      <c r="D58" s="7" t="s">
        <v>16</v>
      </c>
      <c r="E58" s="34"/>
      <c r="F58" s="35">
        <v>50</v>
      </c>
      <c r="G58" s="34"/>
      <c r="H58" s="35"/>
      <c r="I58" s="45">
        <v>50</v>
      </c>
    </row>
    <row r="59" spans="1:9" x14ac:dyDescent="0.25">
      <c r="A59" s="2"/>
      <c r="B59" s="3" t="s">
        <v>46</v>
      </c>
      <c r="C59" s="3"/>
      <c r="D59" s="3"/>
      <c r="E59" s="38">
        <v>2678</v>
      </c>
      <c r="F59" s="39">
        <v>97</v>
      </c>
      <c r="G59" s="38">
        <v>20953</v>
      </c>
      <c r="H59" s="39">
        <v>3</v>
      </c>
      <c r="I59" s="47">
        <v>23731</v>
      </c>
    </row>
    <row r="60" spans="1:9" x14ac:dyDescent="0.25">
      <c r="A60" s="8" t="s">
        <v>47</v>
      </c>
      <c r="B60" s="8"/>
      <c r="C60" s="8"/>
      <c r="D60" s="8"/>
      <c r="E60" s="40">
        <v>2678</v>
      </c>
      <c r="F60" s="41">
        <v>97</v>
      </c>
      <c r="G60" s="40">
        <v>20953</v>
      </c>
      <c r="H60" s="41">
        <v>3</v>
      </c>
      <c r="I60" s="48">
        <v>23731</v>
      </c>
    </row>
    <row r="61" spans="1:9" ht="15.75" thickBot="1" x14ac:dyDescent="0.3">
      <c r="A61" s="9" t="s">
        <v>2</v>
      </c>
      <c r="B61" s="9"/>
      <c r="C61" s="9"/>
      <c r="D61" s="9"/>
      <c r="E61" s="42">
        <v>2678</v>
      </c>
      <c r="F61" s="43">
        <v>97</v>
      </c>
      <c r="G61" s="42">
        <v>20953</v>
      </c>
      <c r="H61" s="43">
        <v>3</v>
      </c>
      <c r="I61" s="49">
        <v>23731</v>
      </c>
    </row>
    <row r="63" spans="1:9" x14ac:dyDescent="0.25">
      <c r="A63" t="s">
        <v>54</v>
      </c>
    </row>
    <row r="64" spans="1:9" x14ac:dyDescent="0.25">
      <c r="A64" t="s">
        <v>55</v>
      </c>
    </row>
    <row r="65" spans="1:1" x14ac:dyDescent="0.25">
      <c r="A65" t="s">
        <v>151</v>
      </c>
    </row>
    <row r="66" spans="1:1" x14ac:dyDescent="0.25">
      <c r="A66" t="s">
        <v>56</v>
      </c>
    </row>
    <row r="67" spans="1:1" x14ac:dyDescent="0.25">
      <c r="A67" t="s">
        <v>57</v>
      </c>
    </row>
    <row r="69" spans="1:1" x14ac:dyDescent="0.25">
      <c r="A69" s="50" t="s">
        <v>58</v>
      </c>
    </row>
  </sheetData>
  <dataConsolidate>
    <dataRefs count="1">
      <dataRef ref="I9:I58" sheet="Baganaga"/>
    </dataRefs>
  </dataConsolidate>
  <mergeCells count="4">
    <mergeCell ref="E6:F6"/>
    <mergeCell ref="G6:H6"/>
    <mergeCell ref="E7:F7"/>
    <mergeCell ref="G7:H7"/>
  </mergeCells>
  <printOptions horizontalCentered="1" verticalCentered="1"/>
  <pageMargins left="0.25" right="0.25" top="0.25" bottom="0.25" header="0" footer="0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65"/>
  <sheetViews>
    <sheetView workbookViewId="0">
      <selection activeCell="F14" sqref="F14"/>
    </sheetView>
  </sheetViews>
  <sheetFormatPr defaultRowHeight="15" x14ac:dyDescent="0.25"/>
  <cols>
    <col min="1" max="1" width="25.7109375" customWidth="1"/>
    <col min="2" max="10" width="15.7109375" customWidth="1"/>
  </cols>
  <sheetData>
    <row r="4" spans="1:10" ht="15.75" thickBot="1" x14ac:dyDescent="0.3"/>
    <row r="5" spans="1:10" ht="38.25" x14ac:dyDescent="0.25">
      <c r="A5" s="163" t="s">
        <v>48</v>
      </c>
      <c r="B5" s="163" t="s">
        <v>49</v>
      </c>
      <c r="C5" s="163" t="s">
        <v>50</v>
      </c>
      <c r="D5" s="163" t="s">
        <v>51</v>
      </c>
      <c r="E5" s="161" t="s">
        <v>148</v>
      </c>
      <c r="F5" s="162" t="s">
        <v>150</v>
      </c>
      <c r="G5" s="102"/>
      <c r="H5" s="101"/>
      <c r="I5" s="102"/>
      <c r="J5" s="57"/>
    </row>
    <row r="6" spans="1:10" x14ac:dyDescent="0.25">
      <c r="A6" s="56"/>
      <c r="B6" s="63">
        <v>8786</v>
      </c>
      <c r="C6" s="63">
        <v>567</v>
      </c>
      <c r="D6" s="63">
        <f>C6+B6</f>
        <v>9353</v>
      </c>
      <c r="E6" s="58"/>
      <c r="F6" s="59"/>
      <c r="G6" s="60"/>
      <c r="H6" s="58"/>
      <c r="I6" s="60"/>
      <c r="J6" s="61"/>
    </row>
    <row r="7" spans="1:10" ht="64.5" x14ac:dyDescent="0.25">
      <c r="A7" s="62" t="s">
        <v>52</v>
      </c>
      <c r="B7" s="64">
        <f>H56+I56</f>
        <v>12487</v>
      </c>
      <c r="C7" s="62" t="s">
        <v>53</v>
      </c>
      <c r="D7" s="64">
        <f>E56+F56+G56</f>
        <v>1448</v>
      </c>
      <c r="E7" s="58"/>
      <c r="F7" s="59"/>
      <c r="G7" s="60"/>
      <c r="H7" s="58"/>
      <c r="I7" s="60"/>
      <c r="J7" s="61"/>
    </row>
    <row r="8" spans="1:10" x14ac:dyDescent="0.25">
      <c r="A8" s="1"/>
      <c r="B8" s="1"/>
      <c r="C8" s="1"/>
      <c r="D8" s="1"/>
      <c r="E8" s="18" t="s">
        <v>59</v>
      </c>
      <c r="F8" s="175" t="s">
        <v>0</v>
      </c>
      <c r="G8" s="174"/>
      <c r="H8" s="173" t="s">
        <v>1</v>
      </c>
      <c r="I8" s="174"/>
      <c r="J8" s="23" t="s">
        <v>2</v>
      </c>
    </row>
    <row r="9" spans="1:10" ht="26.25" x14ac:dyDescent="0.25">
      <c r="A9" s="1" t="s">
        <v>3</v>
      </c>
      <c r="B9" s="1" t="s">
        <v>4</v>
      </c>
      <c r="C9" s="1" t="s">
        <v>5</v>
      </c>
      <c r="D9" s="1" t="s">
        <v>6</v>
      </c>
      <c r="E9" s="18" t="s">
        <v>7</v>
      </c>
      <c r="F9" s="1" t="s">
        <v>7</v>
      </c>
      <c r="G9" s="19" t="s">
        <v>8</v>
      </c>
      <c r="H9" s="18" t="s">
        <v>7</v>
      </c>
      <c r="I9" s="19" t="s">
        <v>8</v>
      </c>
      <c r="J9" s="23"/>
    </row>
    <row r="10" spans="1:10" ht="26.25" x14ac:dyDescent="0.25">
      <c r="A10" s="2" t="s">
        <v>9</v>
      </c>
      <c r="B10" s="3" t="s">
        <v>60</v>
      </c>
      <c r="C10" s="4" t="s">
        <v>20</v>
      </c>
      <c r="D10" s="4" t="s">
        <v>19</v>
      </c>
      <c r="E10" s="36"/>
      <c r="F10" s="51"/>
      <c r="G10" s="37"/>
      <c r="H10" s="36">
        <v>61</v>
      </c>
      <c r="I10" s="37"/>
      <c r="J10" s="46">
        <v>61</v>
      </c>
    </row>
    <row r="11" spans="1:10" x14ac:dyDescent="0.25">
      <c r="A11" s="5"/>
      <c r="B11" s="6"/>
      <c r="C11" s="7"/>
      <c r="D11" s="7" t="s">
        <v>13</v>
      </c>
      <c r="E11" s="34"/>
      <c r="F11" s="53"/>
      <c r="G11" s="35"/>
      <c r="H11" s="34">
        <v>1667</v>
      </c>
      <c r="I11" s="35"/>
      <c r="J11" s="45">
        <v>1667</v>
      </c>
    </row>
    <row r="12" spans="1:10" ht="26.25" x14ac:dyDescent="0.25">
      <c r="A12" s="2"/>
      <c r="B12" s="3"/>
      <c r="C12" s="3" t="s">
        <v>61</v>
      </c>
      <c r="D12" s="4" t="s">
        <v>62</v>
      </c>
      <c r="E12" s="36"/>
      <c r="F12" s="51"/>
      <c r="G12" s="37"/>
      <c r="H12" s="36">
        <v>285</v>
      </c>
      <c r="I12" s="37"/>
      <c r="J12" s="46">
        <v>285</v>
      </c>
    </row>
    <row r="13" spans="1:10" x14ac:dyDescent="0.25">
      <c r="A13" s="5"/>
      <c r="B13" s="6"/>
      <c r="C13" s="7" t="s">
        <v>63</v>
      </c>
      <c r="D13" s="7" t="s">
        <v>13</v>
      </c>
      <c r="E13" s="34"/>
      <c r="F13" s="53"/>
      <c r="G13" s="35"/>
      <c r="H13" s="34">
        <v>256</v>
      </c>
      <c r="I13" s="35"/>
      <c r="J13" s="45">
        <v>256</v>
      </c>
    </row>
    <row r="14" spans="1:10" ht="39" x14ac:dyDescent="0.25">
      <c r="A14" s="2"/>
      <c r="B14" s="3"/>
      <c r="C14" s="4"/>
      <c r="D14" s="4" t="s">
        <v>16</v>
      </c>
      <c r="E14" s="36"/>
      <c r="F14" s="51"/>
      <c r="G14" s="37"/>
      <c r="H14" s="36">
        <v>10</v>
      </c>
      <c r="I14" s="37"/>
      <c r="J14" s="46">
        <v>10</v>
      </c>
    </row>
    <row r="15" spans="1:10" x14ac:dyDescent="0.25">
      <c r="A15" s="5"/>
      <c r="B15" s="6"/>
      <c r="C15" s="7" t="s">
        <v>64</v>
      </c>
      <c r="D15" s="7" t="s">
        <v>13</v>
      </c>
      <c r="E15" s="34"/>
      <c r="F15" s="53"/>
      <c r="G15" s="35"/>
      <c r="H15" s="34">
        <v>128</v>
      </c>
      <c r="I15" s="35"/>
      <c r="J15" s="45">
        <v>128</v>
      </c>
    </row>
    <row r="16" spans="1:10" x14ac:dyDescent="0.25">
      <c r="A16" s="2"/>
      <c r="B16" s="3"/>
      <c r="C16" s="3" t="s">
        <v>65</v>
      </c>
      <c r="D16" s="4" t="s">
        <v>13</v>
      </c>
      <c r="E16" s="36"/>
      <c r="F16" s="51"/>
      <c r="G16" s="37"/>
      <c r="H16" s="36">
        <v>181</v>
      </c>
      <c r="I16" s="37"/>
      <c r="J16" s="46">
        <v>181</v>
      </c>
    </row>
    <row r="17" spans="1:10" ht="39" x14ac:dyDescent="0.25">
      <c r="A17" s="5"/>
      <c r="B17" s="6"/>
      <c r="C17" s="7"/>
      <c r="D17" s="7" t="s">
        <v>66</v>
      </c>
      <c r="E17" s="34"/>
      <c r="F17" s="53"/>
      <c r="G17" s="35">
        <v>181</v>
      </c>
      <c r="H17" s="34"/>
      <c r="I17" s="35"/>
      <c r="J17" s="45">
        <v>181</v>
      </c>
    </row>
    <row r="18" spans="1:10" x14ac:dyDescent="0.25">
      <c r="A18" s="2"/>
      <c r="B18" s="3"/>
      <c r="C18" s="4" t="s">
        <v>67</v>
      </c>
      <c r="D18" s="4" t="s">
        <v>13</v>
      </c>
      <c r="E18" s="36"/>
      <c r="F18" s="51"/>
      <c r="G18" s="37"/>
      <c r="H18" s="36">
        <v>565</v>
      </c>
      <c r="I18" s="37"/>
      <c r="J18" s="46">
        <v>565</v>
      </c>
    </row>
    <row r="19" spans="1:10" ht="39" x14ac:dyDescent="0.25">
      <c r="A19" s="5"/>
      <c r="B19" s="6"/>
      <c r="C19" s="7"/>
      <c r="D19" s="7" t="s">
        <v>66</v>
      </c>
      <c r="E19" s="34"/>
      <c r="F19" s="53"/>
      <c r="G19" s="35"/>
      <c r="H19" s="34"/>
      <c r="I19" s="35">
        <v>200</v>
      </c>
      <c r="J19" s="45">
        <v>200</v>
      </c>
    </row>
    <row r="20" spans="1:10" x14ac:dyDescent="0.25">
      <c r="A20" s="2"/>
      <c r="B20" s="3"/>
      <c r="C20" s="4" t="s">
        <v>68</v>
      </c>
      <c r="D20" s="4" t="s">
        <v>13</v>
      </c>
      <c r="E20" s="36"/>
      <c r="F20" s="51"/>
      <c r="G20" s="37"/>
      <c r="H20" s="36">
        <v>343</v>
      </c>
      <c r="I20" s="37"/>
      <c r="J20" s="46">
        <v>343</v>
      </c>
    </row>
    <row r="21" spans="1:10" x14ac:dyDescent="0.25">
      <c r="A21" s="5"/>
      <c r="B21" s="6"/>
      <c r="C21" s="7"/>
      <c r="D21" s="7" t="s">
        <v>69</v>
      </c>
      <c r="E21" s="34"/>
      <c r="F21" s="53"/>
      <c r="G21" s="35"/>
      <c r="H21" s="34">
        <v>382</v>
      </c>
      <c r="I21" s="35"/>
      <c r="J21" s="45">
        <v>382</v>
      </c>
    </row>
    <row r="22" spans="1:10" ht="39" x14ac:dyDescent="0.25">
      <c r="A22" s="2"/>
      <c r="B22" s="3"/>
      <c r="C22" s="4"/>
      <c r="D22" s="4" t="s">
        <v>16</v>
      </c>
      <c r="E22" s="36"/>
      <c r="F22" s="51"/>
      <c r="G22" s="37"/>
      <c r="H22" s="36">
        <v>10</v>
      </c>
      <c r="I22" s="37"/>
      <c r="J22" s="46">
        <v>10</v>
      </c>
    </row>
    <row r="23" spans="1:10" x14ac:dyDescent="0.25">
      <c r="A23" s="5"/>
      <c r="B23" s="6"/>
      <c r="C23" s="7" t="s">
        <v>70</v>
      </c>
      <c r="D23" s="7" t="s">
        <v>13</v>
      </c>
      <c r="E23" s="34"/>
      <c r="F23" s="53"/>
      <c r="G23" s="35"/>
      <c r="H23" s="34">
        <v>337</v>
      </c>
      <c r="I23" s="35"/>
      <c r="J23" s="45">
        <v>337</v>
      </c>
    </row>
    <row r="24" spans="1:10" x14ac:dyDescent="0.25">
      <c r="A24" s="2"/>
      <c r="B24" s="3"/>
      <c r="C24" s="4" t="s">
        <v>71</v>
      </c>
      <c r="D24" s="4" t="s">
        <v>13</v>
      </c>
      <c r="E24" s="36"/>
      <c r="F24" s="51"/>
      <c r="G24" s="37"/>
      <c r="H24" s="36">
        <v>734</v>
      </c>
      <c r="I24" s="37"/>
      <c r="J24" s="46">
        <v>734</v>
      </c>
    </row>
    <row r="25" spans="1:10" x14ac:dyDescent="0.25">
      <c r="A25" s="5"/>
      <c r="B25" s="6"/>
      <c r="C25" s="7"/>
      <c r="D25" s="7" t="s">
        <v>14</v>
      </c>
      <c r="E25" s="34">
        <v>568</v>
      </c>
      <c r="F25" s="53"/>
      <c r="G25" s="35"/>
      <c r="H25" s="34"/>
      <c r="I25" s="35"/>
      <c r="J25" s="45">
        <v>568</v>
      </c>
    </row>
    <row r="26" spans="1:10" ht="39" x14ac:dyDescent="0.25">
      <c r="A26" s="2"/>
      <c r="B26" s="3"/>
      <c r="C26" s="4"/>
      <c r="D26" s="4" t="s">
        <v>16</v>
      </c>
      <c r="E26" s="36"/>
      <c r="F26" s="51"/>
      <c r="G26" s="37">
        <v>8</v>
      </c>
      <c r="H26" s="36">
        <v>20</v>
      </c>
      <c r="I26" s="37"/>
      <c r="J26" s="46">
        <v>28</v>
      </c>
    </row>
    <row r="27" spans="1:10" x14ac:dyDescent="0.25">
      <c r="A27" s="5"/>
      <c r="B27" s="6"/>
      <c r="C27" s="7" t="s">
        <v>72</v>
      </c>
      <c r="D27" s="7" t="s">
        <v>13</v>
      </c>
      <c r="E27" s="34"/>
      <c r="F27" s="53"/>
      <c r="G27" s="35"/>
      <c r="H27" s="34">
        <v>194</v>
      </c>
      <c r="I27" s="35"/>
      <c r="J27" s="45">
        <v>194</v>
      </c>
    </row>
    <row r="28" spans="1:10" x14ac:dyDescent="0.25">
      <c r="A28" s="2"/>
      <c r="B28" s="3"/>
      <c r="C28" s="4" t="s">
        <v>73</v>
      </c>
      <c r="D28" s="4" t="s">
        <v>13</v>
      </c>
      <c r="E28" s="36"/>
      <c r="F28" s="51"/>
      <c r="G28" s="37"/>
      <c r="H28" s="36">
        <v>355</v>
      </c>
      <c r="I28" s="37"/>
      <c r="J28" s="46">
        <v>355</v>
      </c>
    </row>
    <row r="29" spans="1:10" x14ac:dyDescent="0.25">
      <c r="A29" s="5"/>
      <c r="B29" s="6"/>
      <c r="C29" s="7" t="s">
        <v>74</v>
      </c>
      <c r="D29" s="7" t="s">
        <v>13</v>
      </c>
      <c r="E29" s="34"/>
      <c r="F29" s="53"/>
      <c r="G29" s="35"/>
      <c r="H29" s="34">
        <v>543</v>
      </c>
      <c r="I29" s="35"/>
      <c r="J29" s="45">
        <v>543</v>
      </c>
    </row>
    <row r="30" spans="1:10" x14ac:dyDescent="0.25">
      <c r="A30" s="2"/>
      <c r="B30" s="3"/>
      <c r="C30" s="4"/>
      <c r="D30" s="4" t="s">
        <v>14</v>
      </c>
      <c r="E30" s="36"/>
      <c r="F30" s="51"/>
      <c r="G30" s="37"/>
      <c r="H30" s="36">
        <v>206</v>
      </c>
      <c r="I30" s="37"/>
      <c r="J30" s="46">
        <v>206</v>
      </c>
    </row>
    <row r="31" spans="1:10" ht="39" x14ac:dyDescent="0.25">
      <c r="A31" s="5"/>
      <c r="B31" s="6"/>
      <c r="C31" s="7"/>
      <c r="D31" s="7" t="s">
        <v>16</v>
      </c>
      <c r="E31" s="34"/>
      <c r="F31" s="53"/>
      <c r="G31" s="35">
        <v>22</v>
      </c>
      <c r="H31" s="34">
        <v>30</v>
      </c>
      <c r="I31" s="35"/>
      <c r="J31" s="45">
        <v>52</v>
      </c>
    </row>
    <row r="32" spans="1:10" x14ac:dyDescent="0.25">
      <c r="A32" s="2"/>
      <c r="B32" s="3"/>
      <c r="C32" s="4" t="s">
        <v>75</v>
      </c>
      <c r="D32" s="4" t="s">
        <v>13</v>
      </c>
      <c r="E32" s="36"/>
      <c r="F32" s="51"/>
      <c r="G32" s="37"/>
      <c r="H32" s="36">
        <v>406</v>
      </c>
      <c r="I32" s="37"/>
      <c r="J32" s="46">
        <v>406</v>
      </c>
    </row>
    <row r="33" spans="1:10" x14ac:dyDescent="0.25">
      <c r="A33" s="5"/>
      <c r="B33" s="6"/>
      <c r="C33" s="7" t="s">
        <v>76</v>
      </c>
      <c r="D33" s="7" t="s">
        <v>13</v>
      </c>
      <c r="E33" s="34"/>
      <c r="F33" s="53"/>
      <c r="G33" s="35"/>
      <c r="H33" s="34">
        <v>809</v>
      </c>
      <c r="I33" s="35"/>
      <c r="J33" s="45">
        <v>809</v>
      </c>
    </row>
    <row r="34" spans="1:10" x14ac:dyDescent="0.25">
      <c r="A34" s="2"/>
      <c r="B34" s="3"/>
      <c r="C34" s="4"/>
      <c r="D34" s="4" t="s">
        <v>14</v>
      </c>
      <c r="E34" s="36"/>
      <c r="F34" s="51"/>
      <c r="G34" s="37"/>
      <c r="H34" s="36">
        <v>679</v>
      </c>
      <c r="I34" s="37"/>
      <c r="J34" s="46">
        <v>679</v>
      </c>
    </row>
    <row r="35" spans="1:10" ht="39" x14ac:dyDescent="0.25">
      <c r="A35" s="5"/>
      <c r="B35" s="6"/>
      <c r="C35" s="7"/>
      <c r="D35" s="7" t="s">
        <v>16</v>
      </c>
      <c r="E35" s="34"/>
      <c r="F35" s="53"/>
      <c r="G35" s="35"/>
      <c r="H35" s="34">
        <v>10</v>
      </c>
      <c r="I35" s="35"/>
      <c r="J35" s="45">
        <v>10</v>
      </c>
    </row>
    <row r="36" spans="1:10" x14ac:dyDescent="0.25">
      <c r="A36" s="2"/>
      <c r="B36" s="3"/>
      <c r="C36" s="4" t="s">
        <v>77</v>
      </c>
      <c r="D36" s="4" t="s">
        <v>13</v>
      </c>
      <c r="E36" s="36"/>
      <c r="F36" s="51"/>
      <c r="G36" s="37"/>
      <c r="H36" s="36">
        <v>977</v>
      </c>
      <c r="I36" s="37"/>
      <c r="J36" s="46">
        <v>977</v>
      </c>
    </row>
    <row r="37" spans="1:10" ht="39" x14ac:dyDescent="0.25">
      <c r="A37" s="5"/>
      <c r="B37" s="6"/>
      <c r="C37" s="7"/>
      <c r="D37" s="7" t="s">
        <v>16</v>
      </c>
      <c r="E37" s="34"/>
      <c r="F37" s="53"/>
      <c r="G37" s="35">
        <v>20</v>
      </c>
      <c r="H37" s="34">
        <v>10</v>
      </c>
      <c r="I37" s="35"/>
      <c r="J37" s="45">
        <v>30</v>
      </c>
    </row>
    <row r="38" spans="1:10" x14ac:dyDescent="0.25">
      <c r="A38" s="2"/>
      <c r="B38" s="3"/>
      <c r="C38" s="4" t="s">
        <v>78</v>
      </c>
      <c r="D38" s="4" t="s">
        <v>13</v>
      </c>
      <c r="E38" s="36"/>
      <c r="F38" s="51"/>
      <c r="G38" s="37"/>
      <c r="H38" s="36">
        <v>730</v>
      </c>
      <c r="I38" s="37"/>
      <c r="J38" s="46">
        <v>730</v>
      </c>
    </row>
    <row r="39" spans="1:10" ht="39" x14ac:dyDescent="0.25">
      <c r="A39" s="5"/>
      <c r="B39" s="6"/>
      <c r="C39" s="7"/>
      <c r="D39" s="7" t="s">
        <v>16</v>
      </c>
      <c r="E39" s="34"/>
      <c r="F39" s="53"/>
      <c r="G39" s="35"/>
      <c r="H39" s="34">
        <v>10</v>
      </c>
      <c r="I39" s="35"/>
      <c r="J39" s="45">
        <v>10</v>
      </c>
    </row>
    <row r="40" spans="1:10" ht="26.25" x14ac:dyDescent="0.25">
      <c r="A40" s="2"/>
      <c r="B40" s="3"/>
      <c r="C40" s="4" t="s">
        <v>79</v>
      </c>
      <c r="D40" s="4" t="s">
        <v>13</v>
      </c>
      <c r="E40" s="36"/>
      <c r="F40" s="51"/>
      <c r="G40" s="37"/>
      <c r="H40" s="36">
        <v>328</v>
      </c>
      <c r="I40" s="37"/>
      <c r="J40" s="46">
        <v>328</v>
      </c>
    </row>
    <row r="41" spans="1:10" x14ac:dyDescent="0.25">
      <c r="A41" s="5"/>
      <c r="B41" s="6"/>
      <c r="C41" s="7" t="s">
        <v>80</v>
      </c>
      <c r="D41" s="7" t="s">
        <v>13</v>
      </c>
      <c r="E41" s="34"/>
      <c r="F41" s="53"/>
      <c r="G41" s="35"/>
      <c r="H41" s="34">
        <v>1440</v>
      </c>
      <c r="I41" s="35"/>
      <c r="J41" s="45">
        <v>1440</v>
      </c>
    </row>
    <row r="42" spans="1:10" x14ac:dyDescent="0.25">
      <c r="A42" s="2"/>
      <c r="B42" s="3"/>
      <c r="C42" s="4"/>
      <c r="D42" s="4" t="s">
        <v>14</v>
      </c>
      <c r="E42" s="36"/>
      <c r="F42" s="51">
        <v>649</v>
      </c>
      <c r="G42" s="37"/>
      <c r="H42" s="36"/>
      <c r="I42" s="37"/>
      <c r="J42" s="46">
        <v>649</v>
      </c>
    </row>
    <row r="43" spans="1:10" ht="39" x14ac:dyDescent="0.25">
      <c r="A43" s="5"/>
      <c r="B43" s="6"/>
      <c r="C43" s="7"/>
      <c r="D43" s="7" t="s">
        <v>16</v>
      </c>
      <c r="E43" s="34"/>
      <c r="F43" s="53"/>
      <c r="G43" s="35"/>
      <c r="H43" s="34">
        <v>20</v>
      </c>
      <c r="I43" s="35"/>
      <c r="J43" s="45">
        <v>20</v>
      </c>
    </row>
    <row r="44" spans="1:10" ht="39" x14ac:dyDescent="0.25">
      <c r="A44" s="2"/>
      <c r="B44" s="3"/>
      <c r="C44" s="4" t="s">
        <v>81</v>
      </c>
      <c r="D44" s="4" t="s">
        <v>16</v>
      </c>
      <c r="E44" s="36"/>
      <c r="F44" s="51"/>
      <c r="G44" s="37"/>
      <c r="H44" s="36">
        <v>56</v>
      </c>
      <c r="I44" s="37"/>
      <c r="J44" s="46">
        <v>56</v>
      </c>
    </row>
    <row r="45" spans="1:10" ht="39" x14ac:dyDescent="0.25">
      <c r="A45" s="5"/>
      <c r="B45" s="6"/>
      <c r="C45" s="7" t="s">
        <v>82</v>
      </c>
      <c r="D45" s="7" t="s">
        <v>16</v>
      </c>
      <c r="E45" s="34"/>
      <c r="F45" s="53"/>
      <c r="G45" s="35"/>
      <c r="H45" s="34">
        <v>41</v>
      </c>
      <c r="I45" s="35"/>
      <c r="J45" s="45">
        <v>41</v>
      </c>
    </row>
    <row r="46" spans="1:10" ht="39" x14ac:dyDescent="0.25">
      <c r="A46" s="2"/>
      <c r="B46" s="3"/>
      <c r="C46" s="4" t="s">
        <v>83</v>
      </c>
      <c r="D46" s="4" t="s">
        <v>16</v>
      </c>
      <c r="E46" s="36"/>
      <c r="F46" s="51"/>
      <c r="G46" s="37"/>
      <c r="H46" s="36">
        <v>56</v>
      </c>
      <c r="I46" s="37"/>
      <c r="J46" s="46">
        <v>56</v>
      </c>
    </row>
    <row r="47" spans="1:10" ht="39" x14ac:dyDescent="0.25">
      <c r="A47" s="5"/>
      <c r="B47" s="6"/>
      <c r="C47" s="7" t="s">
        <v>84</v>
      </c>
      <c r="D47" s="7" t="s">
        <v>16</v>
      </c>
      <c r="E47" s="34"/>
      <c r="F47" s="53"/>
      <c r="G47" s="35"/>
      <c r="H47" s="34">
        <v>55</v>
      </c>
      <c r="I47" s="35"/>
      <c r="J47" s="45">
        <v>55</v>
      </c>
    </row>
    <row r="48" spans="1:10" ht="39" x14ac:dyDescent="0.25">
      <c r="A48" s="2"/>
      <c r="B48" s="3"/>
      <c r="C48" s="4" t="s">
        <v>85</v>
      </c>
      <c r="D48" s="4" t="s">
        <v>16</v>
      </c>
      <c r="E48" s="36"/>
      <c r="F48" s="51"/>
      <c r="G48" s="37"/>
      <c r="H48" s="36">
        <v>65</v>
      </c>
      <c r="I48" s="37"/>
      <c r="J48" s="46">
        <v>65</v>
      </c>
    </row>
    <row r="49" spans="1:10" ht="39" x14ac:dyDescent="0.25">
      <c r="A49" s="5"/>
      <c r="B49" s="6"/>
      <c r="C49" s="7" t="s">
        <v>86</v>
      </c>
      <c r="D49" s="7" t="s">
        <v>16</v>
      </c>
      <c r="E49" s="34"/>
      <c r="F49" s="53"/>
      <c r="G49" s="35"/>
      <c r="H49" s="34">
        <v>20</v>
      </c>
      <c r="I49" s="35"/>
      <c r="J49" s="45">
        <v>20</v>
      </c>
    </row>
    <row r="50" spans="1:10" ht="39" x14ac:dyDescent="0.25">
      <c r="A50" s="2"/>
      <c r="B50" s="3"/>
      <c r="C50" s="4" t="s">
        <v>87</v>
      </c>
      <c r="D50" s="4" t="s">
        <v>16</v>
      </c>
      <c r="E50" s="36"/>
      <c r="F50" s="51"/>
      <c r="G50" s="37"/>
      <c r="H50" s="36">
        <v>50</v>
      </c>
      <c r="I50" s="37"/>
      <c r="J50" s="46">
        <v>50</v>
      </c>
    </row>
    <row r="51" spans="1:10" ht="39" x14ac:dyDescent="0.25">
      <c r="A51" s="5"/>
      <c r="B51" s="6"/>
      <c r="C51" s="7" t="s">
        <v>88</v>
      </c>
      <c r="D51" s="7" t="s">
        <v>16</v>
      </c>
      <c r="E51" s="34"/>
      <c r="F51" s="53"/>
      <c r="G51" s="35"/>
      <c r="H51" s="34">
        <v>120</v>
      </c>
      <c r="I51" s="35"/>
      <c r="J51" s="45">
        <v>120</v>
      </c>
    </row>
    <row r="52" spans="1:10" ht="39" x14ac:dyDescent="0.25">
      <c r="A52" s="2"/>
      <c r="B52" s="3"/>
      <c r="C52" s="4" t="s">
        <v>89</v>
      </c>
      <c r="D52" s="4" t="s">
        <v>16</v>
      </c>
      <c r="E52" s="36"/>
      <c r="F52" s="51"/>
      <c r="G52" s="37"/>
      <c r="H52" s="36">
        <v>56</v>
      </c>
      <c r="I52" s="37"/>
      <c r="J52" s="46">
        <v>56</v>
      </c>
    </row>
    <row r="53" spans="1:10" ht="39" x14ac:dyDescent="0.25">
      <c r="A53" s="5"/>
      <c r="B53" s="6"/>
      <c r="C53" s="7" t="s">
        <v>90</v>
      </c>
      <c r="D53" s="7" t="s">
        <v>16</v>
      </c>
      <c r="E53" s="34"/>
      <c r="F53" s="53"/>
      <c r="G53" s="35"/>
      <c r="H53" s="34">
        <v>42</v>
      </c>
      <c r="I53" s="35"/>
      <c r="J53" s="45">
        <v>42</v>
      </c>
    </row>
    <row r="54" spans="1:10" x14ac:dyDescent="0.25">
      <c r="A54" s="2"/>
      <c r="B54" s="3" t="s">
        <v>91</v>
      </c>
      <c r="C54" s="3"/>
      <c r="D54" s="3"/>
      <c r="E54" s="38">
        <v>568</v>
      </c>
      <c r="F54" s="52">
        <v>649</v>
      </c>
      <c r="G54" s="39">
        <v>231</v>
      </c>
      <c r="H54" s="38">
        <v>12287</v>
      </c>
      <c r="I54" s="39">
        <v>200</v>
      </c>
      <c r="J54" s="47">
        <v>13935</v>
      </c>
    </row>
    <row r="55" spans="1:10" x14ac:dyDescent="0.25">
      <c r="A55" s="8" t="s">
        <v>47</v>
      </c>
      <c r="B55" s="8"/>
      <c r="C55" s="8"/>
      <c r="D55" s="8"/>
      <c r="E55" s="40">
        <v>568</v>
      </c>
      <c r="F55" s="54">
        <v>649</v>
      </c>
      <c r="G55" s="41">
        <v>231</v>
      </c>
      <c r="H55" s="40">
        <v>12287</v>
      </c>
      <c r="I55" s="41">
        <v>200</v>
      </c>
      <c r="J55" s="48">
        <v>13935</v>
      </c>
    </row>
    <row r="56" spans="1:10" ht="15.75" thickBot="1" x14ac:dyDescent="0.3">
      <c r="A56" s="9" t="s">
        <v>2</v>
      </c>
      <c r="B56" s="9"/>
      <c r="C56" s="9"/>
      <c r="D56" s="9"/>
      <c r="E56" s="42">
        <v>568</v>
      </c>
      <c r="F56" s="55">
        <v>649</v>
      </c>
      <c r="G56" s="43">
        <v>231</v>
      </c>
      <c r="H56" s="42">
        <v>12287</v>
      </c>
      <c r="I56" s="43">
        <v>200</v>
      </c>
      <c r="J56" s="49">
        <v>13935</v>
      </c>
    </row>
    <row r="59" spans="1:10" x14ac:dyDescent="0.25">
      <c r="A59" t="s">
        <v>54</v>
      </c>
    </row>
    <row r="60" spans="1:10" x14ac:dyDescent="0.25">
      <c r="A60" t="s">
        <v>55</v>
      </c>
    </row>
    <row r="61" spans="1:10" x14ac:dyDescent="0.25">
      <c r="A61" t="s">
        <v>151</v>
      </c>
    </row>
    <row r="62" spans="1:10" x14ac:dyDescent="0.25">
      <c r="A62" t="s">
        <v>56</v>
      </c>
    </row>
    <row r="63" spans="1:10" x14ac:dyDescent="0.25">
      <c r="A63" t="s">
        <v>57</v>
      </c>
    </row>
    <row r="65" spans="1:1" x14ac:dyDescent="0.25">
      <c r="A65" s="50" t="s">
        <v>58</v>
      </c>
    </row>
  </sheetData>
  <mergeCells count="2">
    <mergeCell ref="F8:G8"/>
    <mergeCell ref="H8:I8"/>
  </mergeCells>
  <printOptions horizontalCentered="1" verticalCentered="1"/>
  <pageMargins left="0.25" right="0.25" top="0.25" bottom="0.25" header="0" footer="0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41"/>
  <sheetViews>
    <sheetView topLeftCell="A16" workbookViewId="0">
      <selection activeCell="A37" sqref="A37"/>
    </sheetView>
  </sheetViews>
  <sheetFormatPr defaultRowHeight="15" x14ac:dyDescent="0.25"/>
  <cols>
    <col min="1" max="1" width="25.7109375" customWidth="1"/>
    <col min="2" max="10" width="15.7109375" customWidth="1"/>
  </cols>
  <sheetData>
    <row r="4" spans="1:10" ht="15.75" thickBot="1" x14ac:dyDescent="0.3"/>
    <row r="5" spans="1:10" ht="34.5" customHeight="1" x14ac:dyDescent="0.25">
      <c r="A5" s="56" t="s">
        <v>48</v>
      </c>
      <c r="B5" s="65" t="s">
        <v>49</v>
      </c>
      <c r="C5" s="65" t="s">
        <v>50</v>
      </c>
      <c r="D5" s="65" t="s">
        <v>51</v>
      </c>
      <c r="E5" s="161" t="s">
        <v>148</v>
      </c>
      <c r="F5" s="162" t="s">
        <v>149</v>
      </c>
      <c r="G5" s="104"/>
      <c r="H5" s="103"/>
      <c r="I5" s="104"/>
      <c r="J5" s="94"/>
    </row>
    <row r="6" spans="1:10" x14ac:dyDescent="0.25">
      <c r="A6" s="56"/>
      <c r="B6" s="63">
        <v>2556</v>
      </c>
      <c r="C6" s="63">
        <v>1056</v>
      </c>
      <c r="D6" s="63">
        <f>C6+B6</f>
        <v>3612</v>
      </c>
      <c r="E6" s="79"/>
      <c r="F6" s="68"/>
      <c r="G6" s="80"/>
      <c r="H6" s="79"/>
      <c r="I6" s="80"/>
      <c r="J6" s="95"/>
    </row>
    <row r="7" spans="1:10" ht="64.5" x14ac:dyDescent="0.25">
      <c r="A7" s="62" t="s">
        <v>52</v>
      </c>
      <c r="B7" s="64">
        <f>H32+I32</f>
        <v>3755</v>
      </c>
      <c r="C7" s="62" t="s">
        <v>53</v>
      </c>
      <c r="D7" s="64">
        <f>E32+F32+G32</f>
        <v>1536</v>
      </c>
      <c r="E7" s="79"/>
      <c r="F7" s="68"/>
      <c r="G7" s="80"/>
      <c r="H7" s="79"/>
      <c r="I7" s="80"/>
      <c r="J7" s="95"/>
    </row>
    <row r="8" spans="1:10" x14ac:dyDescent="0.25">
      <c r="A8" s="68"/>
      <c r="B8" s="68"/>
      <c r="C8" s="68"/>
      <c r="D8" s="68"/>
      <c r="E8" s="79" t="s">
        <v>59</v>
      </c>
      <c r="F8" s="176" t="s">
        <v>0</v>
      </c>
      <c r="G8" s="177"/>
      <c r="H8" s="178" t="s">
        <v>1</v>
      </c>
      <c r="I8" s="177"/>
      <c r="J8" s="95" t="s">
        <v>2</v>
      </c>
    </row>
    <row r="9" spans="1:10" ht="26.25" x14ac:dyDescent="0.25">
      <c r="A9" s="68" t="s">
        <v>3</v>
      </c>
      <c r="B9" s="68" t="s">
        <v>4</v>
      </c>
      <c r="C9" s="68" t="s">
        <v>5</v>
      </c>
      <c r="D9" s="68" t="s">
        <v>6</v>
      </c>
      <c r="E9" s="79" t="s">
        <v>7</v>
      </c>
      <c r="F9" s="68" t="s">
        <v>8</v>
      </c>
      <c r="G9" s="80" t="s">
        <v>7</v>
      </c>
      <c r="H9" s="79" t="s">
        <v>8</v>
      </c>
      <c r="I9" s="80" t="s">
        <v>7</v>
      </c>
      <c r="J9" s="95"/>
    </row>
    <row r="10" spans="1:10" x14ac:dyDescent="0.25">
      <c r="A10" s="69" t="s">
        <v>9</v>
      </c>
      <c r="B10" s="70" t="s">
        <v>92</v>
      </c>
      <c r="C10" s="71" t="s">
        <v>15</v>
      </c>
      <c r="D10" s="71" t="s">
        <v>13</v>
      </c>
      <c r="E10" s="81"/>
      <c r="F10" s="72"/>
      <c r="G10" s="82"/>
      <c r="H10" s="81"/>
      <c r="I10" s="82">
        <v>373</v>
      </c>
      <c r="J10" s="96">
        <v>373</v>
      </c>
    </row>
    <row r="11" spans="1:10" ht="39" x14ac:dyDescent="0.25">
      <c r="A11" s="73"/>
      <c r="B11" s="74"/>
      <c r="C11" s="75"/>
      <c r="D11" s="75" t="s">
        <v>16</v>
      </c>
      <c r="E11" s="83"/>
      <c r="F11" s="84"/>
      <c r="G11" s="85"/>
      <c r="H11" s="83"/>
      <c r="I11" s="85">
        <v>92</v>
      </c>
      <c r="J11" s="97">
        <v>92</v>
      </c>
    </row>
    <row r="12" spans="1:10" x14ac:dyDescent="0.25">
      <c r="A12" s="69"/>
      <c r="B12" s="70"/>
      <c r="C12" s="71" t="s">
        <v>17</v>
      </c>
      <c r="D12" s="71" t="s">
        <v>13</v>
      </c>
      <c r="E12" s="81"/>
      <c r="F12" s="72"/>
      <c r="G12" s="82"/>
      <c r="H12" s="81"/>
      <c r="I12" s="82">
        <v>386</v>
      </c>
      <c r="J12" s="96">
        <v>386</v>
      </c>
    </row>
    <row r="13" spans="1:10" ht="39" x14ac:dyDescent="0.25">
      <c r="A13" s="73"/>
      <c r="B13" s="74"/>
      <c r="C13" s="75"/>
      <c r="D13" s="75" t="s">
        <v>16</v>
      </c>
      <c r="E13" s="83">
        <v>10</v>
      </c>
      <c r="F13" s="84"/>
      <c r="G13" s="85">
        <v>10</v>
      </c>
      <c r="H13" s="83"/>
      <c r="I13" s="85">
        <v>54</v>
      </c>
      <c r="J13" s="97">
        <v>74</v>
      </c>
    </row>
    <row r="14" spans="1:10" x14ac:dyDescent="0.25">
      <c r="A14" s="69"/>
      <c r="B14" s="70"/>
      <c r="C14" s="71" t="s">
        <v>93</v>
      </c>
      <c r="D14" s="71" t="s">
        <v>13</v>
      </c>
      <c r="E14" s="81"/>
      <c r="F14" s="72"/>
      <c r="G14" s="82"/>
      <c r="H14" s="81"/>
      <c r="I14" s="82">
        <v>248</v>
      </c>
      <c r="J14" s="96">
        <v>248</v>
      </c>
    </row>
    <row r="15" spans="1:10" ht="26.25" x14ac:dyDescent="0.25">
      <c r="A15" s="73"/>
      <c r="B15" s="74"/>
      <c r="C15" s="75" t="s">
        <v>20</v>
      </c>
      <c r="D15" s="75" t="s">
        <v>19</v>
      </c>
      <c r="E15" s="83"/>
      <c r="F15" s="84"/>
      <c r="G15" s="85"/>
      <c r="H15" s="83"/>
      <c r="I15" s="85">
        <v>22</v>
      </c>
      <c r="J15" s="97">
        <v>22</v>
      </c>
    </row>
    <row r="16" spans="1:10" x14ac:dyDescent="0.25">
      <c r="A16" s="69"/>
      <c r="B16" s="70"/>
      <c r="C16" s="71"/>
      <c r="D16" s="71" t="s">
        <v>13</v>
      </c>
      <c r="E16" s="81"/>
      <c r="F16" s="72"/>
      <c r="G16" s="82"/>
      <c r="H16" s="81"/>
      <c r="I16" s="82">
        <v>402</v>
      </c>
      <c r="J16" s="96">
        <v>402</v>
      </c>
    </row>
    <row r="17" spans="1:10" x14ac:dyDescent="0.25">
      <c r="A17" s="73"/>
      <c r="B17" s="74"/>
      <c r="C17" s="75"/>
      <c r="D17" s="75" t="s">
        <v>14</v>
      </c>
      <c r="E17" s="83">
        <v>750</v>
      </c>
      <c r="F17" s="84"/>
      <c r="G17" s="85"/>
      <c r="H17" s="83"/>
      <c r="I17" s="85"/>
      <c r="J17" s="97">
        <v>750</v>
      </c>
    </row>
    <row r="18" spans="1:10" ht="39" x14ac:dyDescent="0.25">
      <c r="A18" s="69"/>
      <c r="B18" s="70"/>
      <c r="C18" s="71"/>
      <c r="D18" s="71" t="s">
        <v>16</v>
      </c>
      <c r="E18" s="81"/>
      <c r="F18" s="72"/>
      <c r="G18" s="82"/>
      <c r="H18" s="81"/>
      <c r="I18" s="82">
        <v>147</v>
      </c>
      <c r="J18" s="96">
        <v>147</v>
      </c>
    </row>
    <row r="19" spans="1:10" x14ac:dyDescent="0.25">
      <c r="A19" s="73"/>
      <c r="B19" s="74"/>
      <c r="C19" s="75" t="s">
        <v>22</v>
      </c>
      <c r="D19" s="75" t="s">
        <v>13</v>
      </c>
      <c r="E19" s="83"/>
      <c r="F19" s="84"/>
      <c r="G19" s="85"/>
      <c r="H19" s="83"/>
      <c r="I19" s="85">
        <v>602</v>
      </c>
      <c r="J19" s="97">
        <v>602</v>
      </c>
    </row>
    <row r="20" spans="1:10" x14ac:dyDescent="0.25">
      <c r="A20" s="69"/>
      <c r="B20" s="70"/>
      <c r="C20" s="71"/>
      <c r="D20" s="71" t="s">
        <v>14</v>
      </c>
      <c r="E20" s="81"/>
      <c r="F20" s="72"/>
      <c r="G20" s="82">
        <v>357</v>
      </c>
      <c r="H20" s="81"/>
      <c r="I20" s="82"/>
      <c r="J20" s="96">
        <v>357</v>
      </c>
    </row>
    <row r="21" spans="1:10" ht="39" x14ac:dyDescent="0.25">
      <c r="A21" s="73"/>
      <c r="B21" s="74"/>
      <c r="C21" s="75"/>
      <c r="D21" s="75" t="s">
        <v>16</v>
      </c>
      <c r="E21" s="83">
        <v>10</v>
      </c>
      <c r="F21" s="84"/>
      <c r="G21" s="85"/>
      <c r="H21" s="83">
        <v>10</v>
      </c>
      <c r="I21" s="85">
        <v>190</v>
      </c>
      <c r="J21" s="97">
        <v>210</v>
      </c>
    </row>
    <row r="22" spans="1:10" x14ac:dyDescent="0.25">
      <c r="A22" s="69"/>
      <c r="B22" s="70"/>
      <c r="C22" s="71" t="s">
        <v>94</v>
      </c>
      <c r="D22" s="71" t="s">
        <v>14</v>
      </c>
      <c r="E22" s="81"/>
      <c r="F22" s="72"/>
      <c r="G22" s="82">
        <v>359</v>
      </c>
      <c r="H22" s="81"/>
      <c r="I22" s="82"/>
      <c r="J22" s="96">
        <v>359</v>
      </c>
    </row>
    <row r="23" spans="1:10" x14ac:dyDescent="0.25">
      <c r="A23" s="73"/>
      <c r="B23" s="74"/>
      <c r="C23" s="75" t="s">
        <v>23</v>
      </c>
      <c r="D23" s="75" t="s">
        <v>13</v>
      </c>
      <c r="E23" s="83"/>
      <c r="F23" s="84"/>
      <c r="G23" s="85"/>
      <c r="H23" s="83"/>
      <c r="I23" s="85">
        <v>192</v>
      </c>
      <c r="J23" s="97">
        <v>192</v>
      </c>
    </row>
    <row r="24" spans="1:10" ht="39" x14ac:dyDescent="0.25">
      <c r="A24" s="69"/>
      <c r="B24" s="70"/>
      <c r="C24" s="71"/>
      <c r="D24" s="71" t="s">
        <v>16</v>
      </c>
      <c r="E24" s="81"/>
      <c r="F24" s="72"/>
      <c r="G24" s="82"/>
      <c r="H24" s="81"/>
      <c r="I24" s="82">
        <v>95</v>
      </c>
      <c r="J24" s="96">
        <v>95</v>
      </c>
    </row>
    <row r="25" spans="1:10" x14ac:dyDescent="0.25">
      <c r="A25" s="73"/>
      <c r="B25" s="74"/>
      <c r="C25" s="75" t="s">
        <v>95</v>
      </c>
      <c r="D25" s="75" t="s">
        <v>13</v>
      </c>
      <c r="E25" s="83"/>
      <c r="F25" s="84"/>
      <c r="G25" s="85"/>
      <c r="H25" s="83"/>
      <c r="I25" s="85">
        <v>446</v>
      </c>
      <c r="J25" s="97">
        <v>446</v>
      </c>
    </row>
    <row r="26" spans="1:10" x14ac:dyDescent="0.25">
      <c r="A26" s="69"/>
      <c r="B26" s="70"/>
      <c r="C26" s="71"/>
      <c r="D26" s="71" t="s">
        <v>14</v>
      </c>
      <c r="E26" s="81"/>
      <c r="F26" s="72"/>
      <c r="G26" s="82"/>
      <c r="H26" s="81"/>
      <c r="I26" s="82">
        <v>187</v>
      </c>
      <c r="J26" s="96">
        <v>187</v>
      </c>
    </row>
    <row r="27" spans="1:10" ht="39" x14ac:dyDescent="0.25">
      <c r="A27" s="73"/>
      <c r="B27" s="74"/>
      <c r="C27" s="75"/>
      <c r="D27" s="75" t="s">
        <v>16</v>
      </c>
      <c r="E27" s="83">
        <v>10</v>
      </c>
      <c r="F27" s="84"/>
      <c r="G27" s="85"/>
      <c r="H27" s="83">
        <v>10</v>
      </c>
      <c r="I27" s="85">
        <v>99</v>
      </c>
      <c r="J27" s="97">
        <v>119</v>
      </c>
    </row>
    <row r="28" spans="1:10" ht="39" x14ac:dyDescent="0.25">
      <c r="A28" s="69"/>
      <c r="B28" s="70"/>
      <c r="C28" s="71" t="s">
        <v>41</v>
      </c>
      <c r="D28" s="71" t="s">
        <v>16</v>
      </c>
      <c r="E28" s="81"/>
      <c r="F28" s="72">
        <v>10</v>
      </c>
      <c r="G28" s="82">
        <v>10</v>
      </c>
      <c r="H28" s="81"/>
      <c r="I28" s="82">
        <v>106</v>
      </c>
      <c r="J28" s="96">
        <v>126</v>
      </c>
    </row>
    <row r="29" spans="1:10" ht="39" x14ac:dyDescent="0.25">
      <c r="A29" s="73"/>
      <c r="B29" s="74"/>
      <c r="C29" s="75" t="s">
        <v>42</v>
      </c>
      <c r="D29" s="75" t="s">
        <v>16</v>
      </c>
      <c r="E29" s="83"/>
      <c r="F29" s="84"/>
      <c r="G29" s="85">
        <v>10</v>
      </c>
      <c r="H29" s="83">
        <v>10</v>
      </c>
      <c r="I29" s="85">
        <v>84</v>
      </c>
      <c r="J29" s="97">
        <v>104</v>
      </c>
    </row>
    <row r="30" spans="1:10" x14ac:dyDescent="0.25">
      <c r="A30" s="69"/>
      <c r="B30" s="70" t="s">
        <v>96</v>
      </c>
      <c r="C30" s="70"/>
      <c r="D30" s="70"/>
      <c r="E30" s="86">
        <v>780</v>
      </c>
      <c r="F30" s="76">
        <v>10</v>
      </c>
      <c r="G30" s="87">
        <v>746</v>
      </c>
      <c r="H30" s="86">
        <v>30</v>
      </c>
      <c r="I30" s="87">
        <v>3725</v>
      </c>
      <c r="J30" s="98">
        <v>5291</v>
      </c>
    </row>
    <row r="31" spans="1:10" x14ac:dyDescent="0.25">
      <c r="A31" s="77" t="s">
        <v>47</v>
      </c>
      <c r="B31" s="77"/>
      <c r="C31" s="77"/>
      <c r="D31" s="77"/>
      <c r="E31" s="88">
        <v>780</v>
      </c>
      <c r="F31" s="89">
        <v>10</v>
      </c>
      <c r="G31" s="90">
        <v>746</v>
      </c>
      <c r="H31" s="88">
        <v>30</v>
      </c>
      <c r="I31" s="90">
        <v>3725</v>
      </c>
      <c r="J31" s="99">
        <v>5291</v>
      </c>
    </row>
    <row r="32" spans="1:10" ht="15.75" thickBot="1" x14ac:dyDescent="0.3">
      <c r="A32" s="78" t="s">
        <v>2</v>
      </c>
      <c r="B32" s="78"/>
      <c r="C32" s="78"/>
      <c r="D32" s="78"/>
      <c r="E32" s="91">
        <v>780</v>
      </c>
      <c r="F32" s="92">
        <v>10</v>
      </c>
      <c r="G32" s="93">
        <v>746</v>
      </c>
      <c r="H32" s="91">
        <v>30</v>
      </c>
      <c r="I32" s="93">
        <v>3725</v>
      </c>
      <c r="J32" s="100">
        <v>5291</v>
      </c>
    </row>
    <row r="33" spans="1:10" x14ac:dyDescent="0.25">
      <c r="A33" s="66"/>
      <c r="B33" s="66"/>
      <c r="C33" s="66"/>
      <c r="D33" s="66"/>
      <c r="E33" s="67"/>
      <c r="F33" s="67"/>
      <c r="G33" s="67"/>
      <c r="H33" s="67"/>
      <c r="I33" s="67"/>
      <c r="J33" s="67"/>
    </row>
    <row r="35" spans="1:10" x14ac:dyDescent="0.25">
      <c r="A35" t="s">
        <v>54</v>
      </c>
    </row>
    <row r="36" spans="1:10" x14ac:dyDescent="0.25">
      <c r="A36" t="s">
        <v>55</v>
      </c>
    </row>
    <row r="37" spans="1:10" x14ac:dyDescent="0.25">
      <c r="A37" t="s">
        <v>151</v>
      </c>
    </row>
    <row r="38" spans="1:10" x14ac:dyDescent="0.25">
      <c r="A38" t="s">
        <v>56</v>
      </c>
    </row>
    <row r="39" spans="1:10" x14ac:dyDescent="0.25">
      <c r="A39" t="s">
        <v>57</v>
      </c>
    </row>
    <row r="41" spans="1:10" x14ac:dyDescent="0.25">
      <c r="A41" s="50" t="s">
        <v>58</v>
      </c>
    </row>
  </sheetData>
  <mergeCells count="2">
    <mergeCell ref="F8:G8"/>
    <mergeCell ref="H8:I8"/>
  </mergeCells>
  <printOptions horizontalCentered="1" verticalCentered="1"/>
  <pageMargins left="0.25" right="0.25" top="0.25" bottom="0.25" header="0" footer="0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F8EB9507223A0240B41493700A1BEC3A" ma:contentTypeVersion="77" ma:contentTypeDescription="" ma:contentTypeScope="" ma:versionID="c961e443454079e77594bc30dff35b3e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Who, What, Where, When</TermName>
          <TermId xmlns="http://schemas.microsoft.com/office/infopath/2007/PartnerControls">fb67e90c-87df-4950-a197-6268f51e551d</TermId>
        </TermInfo>
      </Terms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Philippines</TermName>
          <TermId xmlns="http://schemas.microsoft.com/office/infopath/2007/PartnerControls">753a7b2d-32c5-43de-b643-9fe2fe455068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Medium</TermName>
          <TermId xmlns="http://schemas.microsoft.com/office/infopath/2007/PartnerControls">6b2cc75e-07ed-40a7-8922-57b1887ff9f3</TermId>
        </TermInfo>
      </Terms>
    </Degree_x0020_Of_x0020_DisplacementTaxHTField0>
    <Is_x0020_Cluster_x0020_Management_x003f_ xmlns="96664bca-06c0-4657-b6f9-0a997f5ff9b9">false</Is_x0020_Cluster_x0020_Management_x003f_>
    <IM xmlns="96664bca-06c0-4657-b6f9-0a997f5ff9b9">true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>2012</Event_x0020_Year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Windstorm</TermName>
          <TermId xmlns="http://schemas.microsoft.com/office/infopath/2007/PartnerControls">cdba76e3-1674-47bb-b967-aa23358effb5</TermId>
        </TermInfo>
        <TermInfo xmlns="http://schemas.microsoft.com/office/infopath/2007/PartnerControls">
          <TermName xmlns="http://schemas.microsoft.com/office/infopath/2007/PartnerControls">Flood</TermName>
          <TermId xmlns="http://schemas.microsoft.com/office/infopath/2007/PartnerControls">071fd773-286a-4bf7-ba3e-769af5e0f9cb</TermId>
        </TermInfo>
        <TermInfo xmlns="http://schemas.microsoft.com/office/infopath/2007/PartnerControls">
          <TermName xmlns="http://schemas.microsoft.com/office/infopath/2007/PartnerControls">Slide</TermName>
          <TermId xmlns="http://schemas.microsoft.com/office/infopath/2007/PartnerControls">2a99c5a5-9a13-42fb-a3f3-56033608559e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Information Management</TermName>
          <TermId xmlns="http://schemas.microsoft.com/office/infopath/2007/PartnerControls">020cabca-074c-432b-8e38-7f947471d53a</TermId>
        </TermInfo>
      </Terms>
    </e6f2ccbddc7344129cbcce7800e6bf7e>
    <g2834a0a4b5b445382f80b4d1c20b873 xmlns="96664bca-06c0-4657-b6f9-0a997f5ff9b9">
      <Terms xmlns="http://schemas.microsoft.com/office/infopath/2007/PartnerControls"/>
    </g2834a0a4b5b445382f80b4d1c20b873>
    <Document_x0020_Description xmlns="96664bca-06c0-4657-b6f9-0a997f5ff9b9">&lt;div class="ExternalClass3AE82F73C1FD4601B0EAEE55A01391D8"&gt;&lt;p&gt;​Shelter Cluster Agency overview report Davao Oriental 14 Feb 2013&lt;/p&gt;&lt;/div&gt;</Document_x0020_Description>
    <Websio_x0020_Document_x0020_Preview xmlns="96664bca-06c0-4657-b6f9-0a997f5ff9b9">/Asia/Philippines/TyphoonPablo2012/_layouts/WebsioPreviewField/preview.aspx?ID=9e58beb0-7da5-4094-9df7-d3031e9c985f&amp;WebID=0b8725fa-6afa-497a-b20f-fb87a61c86f3&amp;SiteID=0e29c24b-3e6a-4c7c-8cc1-69b27805b55c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>Shelter Cluster</Publishing_x0020_Agency1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19</Value>
      <Value>16</Value>
      <Value>361</Value>
      <Value>15</Value>
      <Value>36</Value>
      <Value>11</Value>
      <Value>10</Value>
      <Value>78</Value>
      <Value>5</Value>
      <Value>49</Value>
      <Value>115</Value>
      <Value>23</Value>
      <Value>118</Value>
      <Value>117</Value>
      <Value>253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Damage_x0020_Location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Peri-Urban</TermName>
          <TermId xmlns="http://schemas.microsoft.com/office/infopath/2007/PartnerControls">df197954-a687-4fd4-b090-340c291f0d53</TermId>
        </TermInfo>
        <TermInfo xmlns="http://schemas.microsoft.com/office/infopath/2007/PartnerControls">
          <TermName xmlns="http://schemas.microsoft.com/office/infopath/2007/PartnerControls">Rural</TermName>
          <TermId xmlns="http://schemas.microsoft.com/office/infopath/2007/PartnerControls">5400dbf1-cf20-4773-abf1-c8f7ccce637a</TermId>
        </TermInfo>
        <TermInfo xmlns="http://schemas.microsoft.com/office/infopath/2007/PartnerControls">
          <TermName xmlns="http://schemas.microsoft.com/office/infopath/2007/PartnerControls">Urban</TermName>
          <TermId xmlns="http://schemas.microsoft.com/office/infopath/2007/PartnerControls">f95d968c-f509-433d-9d2f-3f9ba300a514</TermId>
        </TermInfo>
      </Terms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2013-02-14T00:00:00+00:00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IFRC/IOM</TermName>
          <TermId xmlns="http://schemas.microsoft.com/office/infopath/2007/PartnerControls">cc311e10-2585-44ca-8eab-0ed54e96a62c</TermId>
        </TermInfo>
      </Terms>
    </Current_x0020_Lead_x0020_AgencyTaxHTField0>
  </documentManagement>
</p:properties>
</file>

<file path=customXml/itemProps1.xml><?xml version="1.0" encoding="utf-8"?>
<ds:datastoreItem xmlns:ds="http://schemas.openxmlformats.org/officeDocument/2006/customXml" ds:itemID="{E0108E9B-37F4-42AA-85FA-4BB74CACE0B9}"/>
</file>

<file path=customXml/itemProps2.xml><?xml version="1.0" encoding="utf-8"?>
<ds:datastoreItem xmlns:ds="http://schemas.openxmlformats.org/officeDocument/2006/customXml" ds:itemID="{396DB2AF-27FA-4AB0-B3F4-1B8A43F28899}"/>
</file>

<file path=customXml/itemProps3.xml><?xml version="1.0" encoding="utf-8"?>
<ds:datastoreItem xmlns:ds="http://schemas.openxmlformats.org/officeDocument/2006/customXml" ds:itemID="{F3CA7634-4002-43CF-88FF-9A30EEEE42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Front Page</vt:lpstr>
      <vt:lpstr>Completion by Type</vt:lpstr>
      <vt:lpstr>Baganaga</vt:lpstr>
      <vt:lpstr>Cateel</vt:lpstr>
      <vt:lpstr>Boston</vt:lpstr>
      <vt:lpstr>Baganaga!Print_Titles</vt:lpstr>
      <vt:lpstr>Boston!Print_Titles</vt:lpstr>
      <vt:lpstr>Cateel!Print_Titles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Shelter Cluster Agency overview report Davao Oriental 13 02 14</dc:title>
  <dc:creator>FPIB 2215</dc:creator>
  <cp:keywords/>
  <cp:lastModifiedBy>THEINMINN</cp:lastModifiedBy>
  <cp:lastPrinted>2013-02-14T09:52:49Z</cp:lastPrinted>
  <dcterms:created xsi:type="dcterms:W3CDTF">2013-02-14T02:12:23Z</dcterms:created>
  <dcterms:modified xsi:type="dcterms:W3CDTF">2013-02-19T10:30:48Z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0x010100AA7AFC8FE433CD4B94E991D812AE17EB00F8EB9507223A0240B41493700A1BEC3A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>253;#Information Management|020cabca-074c-432b-8e38-7f947471d53a</vt:lpwstr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>78;#Who, What, Where, When|fb67e90c-87df-4950-a197-6268f51e551d</vt:lpwstr>
  </property>
  <property fmtid="{D5CDD505-2E9C-101B-9397-08002B2CF9AE}" pid="11" name="NFI Guidance1">
    <vt:lpwstr/>
  </property>
  <property fmtid="{D5CDD505-2E9C-101B-9397-08002B2CF9AE}" pid="14" name="Country">
    <vt:lpwstr>117;#Philippines|753a7b2d-32c5-43de-b643-9fe2fe455068</vt:lpwstr>
  </property>
  <property fmtid="{D5CDD505-2E9C-101B-9397-08002B2CF9AE}" pid="15" name="Damage Location">
    <vt:lpwstr>16;#Peri-Urban|df197954-a687-4fd4-b090-340c291f0d53;#19;#Rural|5400dbf1-cf20-4773-abf1-c8f7ccce637a;#49;#Urban|f95d968c-f509-433d-9d2f-3f9ba300a514</vt:lpwstr>
  </property>
  <property fmtid="{D5CDD505-2E9C-101B-9397-08002B2CF9AE}" pid="16" name="Degree Of Displacement">
    <vt:lpwstr>36;#Medium|6b2cc75e-07ed-40a7-8922-57b1887ff9f3</vt:lpwstr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19" name="Current Lead Agency">
    <vt:lpwstr>361;#IFRC/IOM|cc311e10-2585-44ca-8eab-0ed54e96a62c</vt:lpwstr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/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>118;#Windstorm|cdba76e3-1674-47bb-b967-aa23358effb5;#10;#Flood|071fd773-286a-4bf7-ba3e-769af5e0f9cb;#23;#Slide|2a99c5a5-9a13-42fb-a3f3-56033608559e</vt:lpwstr>
  </property>
</Properties>
</file>