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emf" ContentType="image/x-emf"/>
  <Default Extension="xml" ContentType="application/xml"/>
  <Override PartName="/xl/workbook.xml" ContentType="application/vnd.openxmlformats-officedocument.spreadsheetml.sheet.main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1060" yWindow="0" windowWidth="25120" windowHeight="16380" tabRatio="500" activeTab="2"/>
  </bookViews>
  <sheets>
    <sheet name="REP_SumPROV" sheetId="1" r:id="rId1"/>
    <sheet name="BYLocation" sheetId="2" r:id="rId2"/>
    <sheet name="BYAgency" sheetId="3" r:id="rId3"/>
  </sheets>
  <externalReferences>
    <externalReference r:id="rId4"/>
    <externalReference r:id="rId5"/>
  </externalReferences>
  <definedNames>
    <definedName name="INTERVENTION_TYPES">[2]Drops!$A$33:$A$43</definedName>
    <definedName name="Regions">[2]Drops!$A$2:$A$4</definedName>
    <definedName name="TARGET_GROUP">[2]Drops!$C$33:$C$44</definedName>
  </definedNames>
  <calcPr calcId="140000" concurrentCalc="0"/>
  <pivotCaches>
    <pivotCache cacheId="161" r:id="rId6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  <c r="C23" i="1"/>
  <c r="C24" i="1"/>
  <c r="C25" i="1"/>
  <c r="C26" i="1"/>
  <c r="C15" i="1"/>
  <c r="C16" i="1"/>
  <c r="C17" i="1"/>
  <c r="C18" i="1"/>
  <c r="C19" i="1"/>
  <c r="C20" i="1"/>
  <c r="C30" i="1"/>
  <c r="C31" i="1"/>
  <c r="Q30" i="1"/>
  <c r="R30" i="1"/>
  <c r="S30" i="1"/>
  <c r="P30" i="1"/>
  <c r="O30" i="1"/>
  <c r="N30" i="1"/>
  <c r="K22" i="1"/>
  <c r="K23" i="1"/>
  <c r="K24" i="1"/>
  <c r="K25" i="1"/>
  <c r="K26" i="1"/>
  <c r="K15" i="1"/>
  <c r="K16" i="1"/>
  <c r="K17" i="1"/>
  <c r="K18" i="1"/>
  <c r="K19" i="1"/>
  <c r="K20" i="1"/>
  <c r="K30" i="1"/>
  <c r="D22" i="1"/>
  <c r="D23" i="1"/>
  <c r="D24" i="1"/>
  <c r="D25" i="1"/>
  <c r="D26" i="1"/>
  <c r="E22" i="1"/>
  <c r="E23" i="1"/>
  <c r="E24" i="1"/>
  <c r="E25" i="1"/>
  <c r="E26" i="1"/>
  <c r="F26" i="1"/>
  <c r="D15" i="1"/>
  <c r="D16" i="1"/>
  <c r="D17" i="1"/>
  <c r="D18" i="1"/>
  <c r="D19" i="1"/>
  <c r="D20" i="1"/>
  <c r="E15" i="1"/>
  <c r="E16" i="1"/>
  <c r="E17" i="1"/>
  <c r="E18" i="1"/>
  <c r="E19" i="1"/>
  <c r="E20" i="1"/>
  <c r="F20" i="1"/>
  <c r="F30" i="1"/>
  <c r="M30" i="1"/>
  <c r="L30" i="1"/>
  <c r="J22" i="1"/>
  <c r="J23" i="1"/>
  <c r="J24" i="1"/>
  <c r="J25" i="1"/>
  <c r="J26" i="1"/>
  <c r="J15" i="1"/>
  <c r="J16" i="1"/>
  <c r="J17" i="1"/>
  <c r="J18" i="1"/>
  <c r="J19" i="1"/>
  <c r="J20" i="1"/>
  <c r="J30" i="1"/>
  <c r="I22" i="1"/>
  <c r="I23" i="1"/>
  <c r="I24" i="1"/>
  <c r="I25" i="1"/>
  <c r="I26" i="1"/>
  <c r="I15" i="1"/>
  <c r="I16" i="1"/>
  <c r="I17" i="1"/>
  <c r="I18" i="1"/>
  <c r="I19" i="1"/>
  <c r="I20" i="1"/>
  <c r="I30" i="1"/>
  <c r="H22" i="1"/>
  <c r="H23" i="1"/>
  <c r="H24" i="1"/>
  <c r="H25" i="1"/>
  <c r="H26" i="1"/>
  <c r="H15" i="1"/>
  <c r="H16" i="1"/>
  <c r="H17" i="1"/>
  <c r="H18" i="1"/>
  <c r="H19" i="1"/>
  <c r="H20" i="1"/>
  <c r="H30" i="1"/>
  <c r="G30" i="1"/>
  <c r="E30" i="1"/>
  <c r="D30" i="1"/>
  <c r="Q22" i="1"/>
  <c r="R22" i="1"/>
  <c r="S22" i="1"/>
  <c r="Q23" i="1"/>
  <c r="R23" i="1"/>
  <c r="S23" i="1"/>
  <c r="Q24" i="1"/>
  <c r="R24" i="1"/>
  <c r="S24" i="1"/>
  <c r="Q25" i="1"/>
  <c r="R25" i="1"/>
  <c r="S25" i="1"/>
  <c r="S26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S20" i="1"/>
  <c r="S28" i="1"/>
  <c r="R26" i="1"/>
  <c r="R20" i="1"/>
  <c r="R28" i="1"/>
  <c r="Q26" i="1"/>
  <c r="Q20" i="1"/>
  <c r="Q28" i="1"/>
  <c r="N22" i="1"/>
  <c r="N23" i="1"/>
  <c r="N24" i="1"/>
  <c r="N25" i="1"/>
  <c r="N26" i="1"/>
  <c r="O22" i="1"/>
  <c r="O23" i="1"/>
  <c r="O24" i="1"/>
  <c r="O25" i="1"/>
  <c r="O26" i="1"/>
  <c r="P26" i="1"/>
  <c r="N15" i="1"/>
  <c r="N16" i="1"/>
  <c r="N17" i="1"/>
  <c r="N18" i="1"/>
  <c r="N19" i="1"/>
  <c r="N20" i="1"/>
  <c r="O15" i="1"/>
  <c r="O16" i="1"/>
  <c r="O17" i="1"/>
  <c r="O18" i="1"/>
  <c r="O19" i="1"/>
  <c r="O20" i="1"/>
  <c r="P20" i="1"/>
  <c r="P28" i="1"/>
  <c r="O28" i="1"/>
  <c r="N28" i="1"/>
  <c r="M26" i="1"/>
  <c r="L26" i="1"/>
  <c r="G26" i="1"/>
  <c r="P25" i="1"/>
  <c r="F25" i="1"/>
  <c r="M25" i="1"/>
  <c r="L25" i="1"/>
  <c r="G25" i="1"/>
  <c r="P24" i="1"/>
  <c r="F24" i="1"/>
  <c r="M24" i="1"/>
  <c r="L24" i="1"/>
  <c r="G24" i="1"/>
  <c r="P23" i="1"/>
  <c r="F23" i="1"/>
  <c r="M23" i="1"/>
  <c r="L23" i="1"/>
  <c r="G23" i="1"/>
  <c r="P22" i="1"/>
  <c r="F22" i="1"/>
  <c r="M22" i="1"/>
  <c r="L22" i="1"/>
  <c r="G22" i="1"/>
  <c r="M20" i="1"/>
  <c r="L20" i="1"/>
  <c r="G20" i="1"/>
  <c r="P19" i="1"/>
  <c r="F19" i="1"/>
  <c r="M19" i="1"/>
  <c r="L19" i="1"/>
  <c r="G19" i="1"/>
  <c r="P18" i="1"/>
  <c r="F18" i="1"/>
  <c r="M18" i="1"/>
  <c r="L18" i="1"/>
  <c r="G18" i="1"/>
  <c r="P17" i="1"/>
  <c r="F17" i="1"/>
  <c r="M17" i="1"/>
  <c r="L17" i="1"/>
  <c r="G17" i="1"/>
  <c r="P16" i="1"/>
  <c r="F16" i="1"/>
  <c r="M16" i="1"/>
  <c r="L16" i="1"/>
  <c r="G16" i="1"/>
  <c r="P15" i="1"/>
  <c r="F15" i="1"/>
  <c r="M15" i="1"/>
  <c r="L15" i="1"/>
  <c r="G15" i="1"/>
  <c r="H5" i="1"/>
  <c r="F6" i="1"/>
  <c r="H6" i="1"/>
  <c r="H7" i="1"/>
  <c r="F5" i="1"/>
  <c r="F7" i="1"/>
</calcChain>
</file>

<file path=xl/sharedStrings.xml><?xml version="1.0" encoding="utf-8"?>
<sst xmlns="http://schemas.openxmlformats.org/spreadsheetml/2006/main" count="179" uniqueCount="95">
  <si>
    <t>Website:</t>
  </si>
  <si>
    <t>https://www.sheltercluster.org/Asia/Philippines/TyphoonPablo2012/Pages/default.aspx</t>
  </si>
  <si>
    <t>Best Case</t>
  </si>
  <si>
    <t>Worst</t>
  </si>
  <si>
    <t>TOTAL PROJECTED HOUSES DAMAGED OR DESTROYED</t>
  </si>
  <si>
    <t>TOTAL CURRENTLY PLANNED EMERGENCY SHELTER PROGRAMS</t>
  </si>
  <si>
    <t>GAP</t>
  </si>
  <si>
    <t>DSWD DATA</t>
  </si>
  <si>
    <t>AGENCY SHELTER REPORTS</t>
  </si>
  <si>
    <t>LOCATION</t>
  </si>
  <si>
    <t>EVACUATION CENTRES</t>
  </si>
  <si>
    <t>HOUSING DAMAGE</t>
  </si>
  <si>
    <t>ANALYSIS</t>
  </si>
  <si>
    <t>EMERGENCY SHELTER</t>
  </si>
  <si>
    <t>RECOVERY SHELTER</t>
  </si>
  <si>
    <t>REGION</t>
  </si>
  <si>
    <t>PROVINCE</t>
  </si>
  <si>
    <t>POPULATION</t>
  </si>
  <si>
    <t>INSIDE</t>
  </si>
  <si>
    <t>OUTSIDE</t>
  </si>
  <si>
    <t>TOTAL</t>
  </si>
  <si>
    <t>% POP</t>
  </si>
  <si>
    <t>DESTROYED</t>
  </si>
  <si>
    <t>PARTIAL</t>
  </si>
  <si>
    <t>PROJECTED</t>
  </si>
  <si>
    <t>DIFF - Housing vs Ecs</t>
  </si>
  <si>
    <t>COMPLETED</t>
  </si>
  <si>
    <t>PLANNED</t>
  </si>
  <si>
    <t>families</t>
  </si>
  <si>
    <t>houses</t>
  </si>
  <si>
    <t>Note 1</t>
  </si>
  <si>
    <t>Note 2</t>
  </si>
  <si>
    <t>Note 3</t>
  </si>
  <si>
    <t>Caraga</t>
  </si>
  <si>
    <t>SURIGAO DEL SUR</t>
  </si>
  <si>
    <t>DINAGAT ISLANDS</t>
  </si>
  <si>
    <t>SURIGAO DEL NORTE</t>
  </si>
  <si>
    <t>AGUSAN DEL SUR</t>
  </si>
  <si>
    <t>AGUSAN DEL NORTE</t>
  </si>
  <si>
    <t>SUB TOTAL</t>
  </si>
  <si>
    <t>XI</t>
  </si>
  <si>
    <t>DAVAO ORIENTAL</t>
  </si>
  <si>
    <t>DAVAO DEL SUR</t>
  </si>
  <si>
    <t>DAVAO DEL NORTE</t>
  </si>
  <si>
    <t>COMPOSTELA VALLEY</t>
  </si>
  <si>
    <t>UNSPECIFIED LOCATIONS</t>
  </si>
  <si>
    <t>GRAND TOTAL</t>
  </si>
  <si>
    <t>Total Population</t>
  </si>
  <si>
    <t>NOTE 1</t>
  </si>
  <si>
    <t>Source: National Statistics Coordination Board - Average Familiy Size = 5 People</t>
  </si>
  <si>
    <t>NOTE 2</t>
  </si>
  <si>
    <t>Source: Department of Social Welfare and Development</t>
  </si>
  <si>
    <t>NOTE 3</t>
  </si>
  <si>
    <t>Projected Total Houses either Destroyed or Partially Damaged - this includes assumptions for Cateel Municipality @ 10,000 Houses based upon number of families in Ecs</t>
  </si>
  <si>
    <t>STATUS</t>
  </si>
  <si>
    <t>(Multiple Items)</t>
  </si>
  <si>
    <t>Sum of NumFAM</t>
  </si>
  <si>
    <t>Column Labels</t>
  </si>
  <si>
    <t>Row Labels</t>
  </si>
  <si>
    <t>Emergency Shelter</t>
  </si>
  <si>
    <t>Recovery Shelter</t>
  </si>
  <si>
    <t>Grand Total</t>
  </si>
  <si>
    <t>BUNAWAN</t>
  </si>
  <si>
    <t>HelpAge / Cose</t>
  </si>
  <si>
    <t>ROSARIO</t>
  </si>
  <si>
    <t>SANTA JOSEFA</t>
  </si>
  <si>
    <t>World Vision</t>
  </si>
  <si>
    <t>TRENTO</t>
  </si>
  <si>
    <t>VERUELA</t>
  </si>
  <si>
    <t>(blank)</t>
  </si>
  <si>
    <t>COMPOSTELA</t>
  </si>
  <si>
    <t>CATHOLIC RELIEF SERVICES</t>
  </si>
  <si>
    <t>Plan International</t>
  </si>
  <si>
    <t>ShelterBox</t>
  </si>
  <si>
    <t>Monkayo</t>
  </si>
  <si>
    <t>Habitat for Humanity</t>
  </si>
  <si>
    <t>Save the Children International</t>
  </si>
  <si>
    <t>Montevista</t>
  </si>
  <si>
    <t>NABUNTURAN (Capital)</t>
  </si>
  <si>
    <t>NEW BATAAN</t>
  </si>
  <si>
    <t>unspecified</t>
  </si>
  <si>
    <t>AADC Mindanao</t>
  </si>
  <si>
    <t>BAGANGA</t>
  </si>
  <si>
    <t>IOM</t>
  </si>
  <si>
    <t>BOSTON</t>
  </si>
  <si>
    <t>CATEEL</t>
  </si>
  <si>
    <t>CITY OF MATI (Capital)</t>
  </si>
  <si>
    <t>LORETO</t>
  </si>
  <si>
    <t>ICRC</t>
  </si>
  <si>
    <t>DSWD</t>
  </si>
  <si>
    <t>PRC</t>
  </si>
  <si>
    <t>USAID/WFP</t>
  </si>
  <si>
    <t>Transitional Shelter</t>
  </si>
  <si>
    <t>Completed</t>
  </si>
  <si>
    <t>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</si>
</sst>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$-409]#,##0.00;[Red]&quot;-&quot;[$$-409]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scheme val="minor"/>
    </font>
    <font>
      <b/>
      <sz val="10"/>
      <color indexed="8"/>
      <name val="Calibri"/>
      <scheme val="minor"/>
    </font>
    <font>
      <sz val="10"/>
      <name val="Arial"/>
      <family val="2"/>
    </font>
    <font>
      <b/>
      <i/>
      <sz val="16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0" fillId="0" borderId="0"/>
    <xf numFmtId="0" fontId="10" fillId="0" borderId="0"/>
    <xf numFmtId="0" fontId="12" fillId="0" borderId="0"/>
    <xf numFmtId="0" fontId="12" fillId="0" borderId="0"/>
    <xf numFmtId="0" fontId="2" fillId="0" borderId="0"/>
    <xf numFmtId="0" fontId="13" fillId="0" borderId="0"/>
    <xf numFmtId="0" fontId="10" fillId="0" borderId="0"/>
    <xf numFmtId="0" fontId="12" fillId="0" borderId="0"/>
    <xf numFmtId="0" fontId="1" fillId="0" borderId="0"/>
    <xf numFmtId="0" fontId="14" fillId="0" borderId="0" applyNumberFormat="0" applyBorder="0" applyProtection="0"/>
    <xf numFmtId="164" fontId="14" fillId="0" borderId="0" applyBorder="0" applyProtection="0"/>
  </cellStyleXfs>
  <cellXfs count="102">
    <xf numFmtId="0" fontId="0" fillId="0" borderId="0" xfId="0"/>
    <xf numFmtId="3" fontId="0" fillId="0" borderId="0" xfId="0" applyNumberFormat="1"/>
    <xf numFmtId="0" fontId="0" fillId="0" borderId="0" xfId="0" applyAlignment="1">
      <alignment vertical="top" wrapText="1"/>
    </xf>
    <xf numFmtId="3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/>
    <xf numFmtId="0" fontId="4" fillId="4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center"/>
    </xf>
    <xf numFmtId="3" fontId="4" fillId="5" borderId="5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9" fontId="0" fillId="0" borderId="0" xfId="0" applyNumberFormat="1" applyBorder="1"/>
    <xf numFmtId="0" fontId="0" fillId="0" borderId="5" xfId="0" applyBorder="1"/>
    <xf numFmtId="0" fontId="0" fillId="0" borderId="4" xfId="0" applyBorder="1"/>
    <xf numFmtId="0" fontId="0" fillId="0" borderId="0" xfId="0" applyBorder="1"/>
    <xf numFmtId="0" fontId="7" fillId="0" borderId="4" xfId="0" applyFont="1" applyFill="1" applyBorder="1"/>
    <xf numFmtId="0" fontId="7" fillId="0" borderId="0" xfId="0" applyFont="1" applyFill="1" applyBorder="1"/>
    <xf numFmtId="3" fontId="0" fillId="0" borderId="4" xfId="0" applyNumberFormat="1" applyBorder="1"/>
    <xf numFmtId="3" fontId="0" fillId="0" borderId="0" xfId="0" applyNumberFormat="1" applyBorder="1"/>
    <xf numFmtId="0" fontId="7" fillId="0" borderId="4" xfId="0" applyFont="1" applyFill="1" applyBorder="1" applyAlignment="1">
      <alignment horizontal="center"/>
    </xf>
    <xf numFmtId="3" fontId="7" fillId="0" borderId="4" xfId="0" applyNumberFormat="1" applyFont="1" applyBorder="1"/>
    <xf numFmtId="9" fontId="0" fillId="0" borderId="5" xfId="1" applyFont="1" applyBorder="1"/>
    <xf numFmtId="3" fontId="0" fillId="0" borderId="5" xfId="0" applyNumberFormat="1" applyBorder="1"/>
    <xf numFmtId="0" fontId="8" fillId="0" borderId="0" xfId="2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9" fillId="0" borderId="0" xfId="2" applyFont="1" applyFill="1" applyBorder="1" applyAlignment="1">
      <alignment horizontal="right"/>
    </xf>
    <xf numFmtId="3" fontId="3" fillId="0" borderId="0" xfId="0" applyNumberFormat="1" applyFont="1" applyFill="1" applyBorder="1"/>
    <xf numFmtId="3" fontId="9" fillId="0" borderId="4" xfId="2" applyNumberFormat="1" applyFont="1" applyFill="1" applyBorder="1" applyAlignment="1">
      <alignment horizontal="right"/>
    </xf>
    <xf numFmtId="3" fontId="3" fillId="0" borderId="0" xfId="0" applyNumberFormat="1" applyFont="1" applyBorder="1"/>
    <xf numFmtId="9" fontId="3" fillId="0" borderId="0" xfId="0" applyNumberFormat="1" applyFont="1" applyBorder="1"/>
    <xf numFmtId="9" fontId="3" fillId="0" borderId="5" xfId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4" xfId="0" applyFont="1" applyFill="1" applyBorder="1"/>
    <xf numFmtId="3" fontId="4" fillId="0" borderId="4" xfId="0" applyNumberFormat="1" applyFont="1" applyBorder="1"/>
    <xf numFmtId="0" fontId="0" fillId="0" borderId="6" xfId="0" applyFill="1" applyBorder="1"/>
    <xf numFmtId="0" fontId="0" fillId="0" borderId="7" xfId="0" applyFill="1" applyBorder="1" applyAlignment="1">
      <alignment horizontal="right"/>
    </xf>
    <xf numFmtId="3" fontId="3" fillId="0" borderId="7" xfId="0" applyNumberFormat="1" applyFont="1" applyFill="1" applyBorder="1"/>
    <xf numFmtId="3" fontId="0" fillId="0" borderId="6" xfId="0" applyNumberFormat="1" applyBorder="1"/>
    <xf numFmtId="3" fontId="0" fillId="0" borderId="7" xfId="0" applyNumberFormat="1" applyBorder="1"/>
    <xf numFmtId="9" fontId="0" fillId="0" borderId="7" xfId="0" applyNumberFormat="1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6" fillId="0" borderId="0" xfId="0" applyFont="1"/>
  </cellXfs>
  <cellStyles count="21">
    <cellStyle name="Comma 2" xfId="3"/>
    <cellStyle name="Comma 3" xfId="4"/>
    <cellStyle name="Comma 3 2" xfId="5"/>
    <cellStyle name="Comma 4" xfId="6"/>
    <cellStyle name="Comma 6" xfId="7"/>
    <cellStyle name="Heading" xfId="8"/>
    <cellStyle name="Heading1" xfId="9"/>
    <cellStyle name="Normal" xfId="0" builtinId="0"/>
    <cellStyle name="Normal 2" xfId="10"/>
    <cellStyle name="Normal 2 2" xfId="11"/>
    <cellStyle name="Normal 3" xfId="12"/>
    <cellStyle name="Normal 3 2" xfId="2"/>
    <cellStyle name="Normal 3_t.sendong 12.15.11 rpt13  12.20.11 11am jwg.edf" xfId="13"/>
    <cellStyle name="Normal 4" xfId="14"/>
    <cellStyle name="Normal 5" xfId="15"/>
    <cellStyle name="Normal 6" xfId="16"/>
    <cellStyle name="Normal 7" xfId="17"/>
    <cellStyle name="Normal 8" xfId="18"/>
    <cellStyle name="Percent" xfId="1" builtinId="5"/>
    <cellStyle name="Result" xfId="19"/>
    <cellStyle name="Result2" xfId="2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558800</xdr:colOff>
      <xdr:row>0</xdr:row>
      <xdr:rowOff>579949</xdr:rowOff>
    </xdr:to>
    <xdr:pic>
      <xdr:nvPicPr>
        <xdr:cNvPr id="2" name="Picture 1" descr="Logo - Typhoon Pablo 2012.pd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3100" cy="579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Dropbox/SC%20Philippines%20Bopha-Pablo%202012/07%20IM/Databases/SC%20DB%20121218%20N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Library/Containers/com.apple.mail/Data/Library/Mail%20Downloads/ART%201.0Final%20-%20CRS_12-15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_SumPROV"/>
      <sheetName val="REP_SumMUN"/>
      <sheetName val="BYLocation"/>
      <sheetName val="BYAgency"/>
      <sheetName val="AGENCY Reports"/>
      <sheetName val="REP_SumPriv"/>
      <sheetName val="SumReg"/>
      <sheetName val="SumProv"/>
      <sheetName val="SumMun"/>
      <sheetName val="AGENCY OUTPUTS"/>
      <sheetName val="AgActive"/>
      <sheetName val="AGG_Secondary"/>
      <sheetName val="CARAGA"/>
      <sheetName val="XI"/>
      <sheetName val="LOOKUP"/>
      <sheetName val="Prov_popn2010_GADM"/>
      <sheetName val="Assessment Data"/>
      <sheetName val="Stock &amp; Distribution"/>
      <sheetName val="Contacts"/>
    </sheetNames>
    <sheetDataSet>
      <sheetData sheetId="0"/>
      <sheetData sheetId="1"/>
      <sheetData sheetId="2"/>
      <sheetData sheetId="3"/>
      <sheetData sheetId="4">
        <row r="1">
          <cell r="D1" t="str">
            <v>PROVINCE</v>
          </cell>
          <cell r="G1" t="str">
            <v>CATEGORY</v>
          </cell>
          <cell r="I1" t="str">
            <v>NumFAM</v>
          </cell>
          <cell r="J1" t="str">
            <v>STATUS</v>
          </cell>
        </row>
        <row r="2">
          <cell r="D2" t="str">
            <v>COMPOSTELA VALLEY</v>
          </cell>
          <cell r="G2" t="str">
            <v>Emergency Shelter</v>
          </cell>
          <cell r="J2" t="str">
            <v>Planned</v>
          </cell>
        </row>
        <row r="3">
          <cell r="D3" t="str">
            <v>COMPOSTELA VALLEY</v>
          </cell>
          <cell r="G3" t="str">
            <v>Emergency Shelter</v>
          </cell>
          <cell r="I3">
            <v>5000</v>
          </cell>
          <cell r="J3" t="str">
            <v>Planned</v>
          </cell>
        </row>
        <row r="4">
          <cell r="D4" t="str">
            <v>COMPOSTELA VALLEY</v>
          </cell>
          <cell r="G4" t="str">
            <v>Emergency Shelter</v>
          </cell>
          <cell r="I4">
            <v>5000</v>
          </cell>
          <cell r="J4" t="str">
            <v>Planned</v>
          </cell>
        </row>
        <row r="5">
          <cell r="D5" t="str">
            <v>DAVAO ORIENTAL</v>
          </cell>
          <cell r="G5" t="str">
            <v>Emergency Shelter</v>
          </cell>
          <cell r="I5">
            <v>1750</v>
          </cell>
          <cell r="J5" t="str">
            <v>Planned</v>
          </cell>
        </row>
        <row r="6">
          <cell r="D6" t="str">
            <v>DAVAO ORIENTAL</v>
          </cell>
          <cell r="G6" t="str">
            <v>Emergency Shelter</v>
          </cell>
          <cell r="I6">
            <v>1750</v>
          </cell>
          <cell r="J6" t="str">
            <v>Planned</v>
          </cell>
        </row>
        <row r="7">
          <cell r="D7" t="str">
            <v>AGUSAN DEL SUR</v>
          </cell>
          <cell r="G7" t="str">
            <v>Emergency Shelter</v>
          </cell>
          <cell r="I7">
            <v>82</v>
          </cell>
          <cell r="J7" t="str">
            <v>Completed</v>
          </cell>
        </row>
        <row r="8">
          <cell r="D8" t="str">
            <v>AGUSAN DEL SUR</v>
          </cell>
          <cell r="G8" t="str">
            <v>Emergency Shelter</v>
          </cell>
          <cell r="I8">
            <v>82</v>
          </cell>
          <cell r="J8" t="str">
            <v>Completed</v>
          </cell>
        </row>
        <row r="9">
          <cell r="D9" t="str">
            <v>AGUSAN DEL SUR</v>
          </cell>
          <cell r="G9" t="str">
            <v>Emergency Shelter</v>
          </cell>
          <cell r="I9">
            <v>70</v>
          </cell>
          <cell r="J9" t="str">
            <v>Completed</v>
          </cell>
        </row>
        <row r="10">
          <cell r="D10" t="str">
            <v>COMPOSTELA VALLEY</v>
          </cell>
          <cell r="G10" t="str">
            <v>Emergency Shelter</v>
          </cell>
          <cell r="I10">
            <v>60</v>
          </cell>
          <cell r="J10" t="str">
            <v>Completed</v>
          </cell>
        </row>
        <row r="11">
          <cell r="D11" t="str">
            <v>COMPOSTELA VALLEY</v>
          </cell>
          <cell r="G11" t="str">
            <v>Emergency Shelter</v>
          </cell>
          <cell r="I11">
            <v>50</v>
          </cell>
          <cell r="J11" t="str">
            <v>Completed</v>
          </cell>
        </row>
        <row r="12">
          <cell r="D12" t="str">
            <v>COMPOSTELA VALLEY</v>
          </cell>
          <cell r="G12" t="str">
            <v>Emergency Shelter</v>
          </cell>
          <cell r="I12">
            <v>10</v>
          </cell>
          <cell r="J12" t="str">
            <v>Completed</v>
          </cell>
        </row>
        <row r="13">
          <cell r="D13" t="str">
            <v>COMPOSTELA VALLEY</v>
          </cell>
          <cell r="G13" t="str">
            <v>Emergency Shelter</v>
          </cell>
          <cell r="I13">
            <v>50</v>
          </cell>
          <cell r="J13" t="str">
            <v>Completed</v>
          </cell>
        </row>
        <row r="14">
          <cell r="G14" t="str">
            <v>Emergency Shelter</v>
          </cell>
          <cell r="I14">
            <v>20000</v>
          </cell>
          <cell r="J14" t="str">
            <v>Planned</v>
          </cell>
        </row>
        <row r="15">
          <cell r="D15" t="str">
            <v>COMPOSTELA VALLEY</v>
          </cell>
          <cell r="G15" t="str">
            <v>Transitional Shelter</v>
          </cell>
          <cell r="I15">
            <v>210</v>
          </cell>
          <cell r="J15" t="str">
            <v>Planned</v>
          </cell>
        </row>
        <row r="16">
          <cell r="D16" t="str">
            <v>DAVAO ORIENTAL</v>
          </cell>
          <cell r="G16" t="str">
            <v>Transitional Shelter</v>
          </cell>
          <cell r="I16">
            <v>200</v>
          </cell>
          <cell r="J16" t="str">
            <v>Planned</v>
          </cell>
        </row>
        <row r="17">
          <cell r="D17" t="str">
            <v>DAVAO ORIENTAL</v>
          </cell>
          <cell r="G17" t="str">
            <v>Transitional Shelter</v>
          </cell>
          <cell r="I17">
            <v>210</v>
          </cell>
          <cell r="J17" t="str">
            <v>Planned</v>
          </cell>
        </row>
        <row r="18">
          <cell r="D18" t="str">
            <v>DAVAO ORIENTAL</v>
          </cell>
          <cell r="G18" t="str">
            <v>Transitional Shelter</v>
          </cell>
          <cell r="I18">
            <v>210</v>
          </cell>
          <cell r="J18" t="str">
            <v>Planned</v>
          </cell>
        </row>
        <row r="19">
          <cell r="D19" t="str">
            <v>COMPOSTELA VALLEY</v>
          </cell>
          <cell r="G19" t="str">
            <v>Recovery Shelter</v>
          </cell>
          <cell r="I19">
            <v>200</v>
          </cell>
          <cell r="J19" t="str">
            <v>Completed</v>
          </cell>
        </row>
        <row r="20">
          <cell r="D20" t="str">
            <v>COMPOSTELA VALLEY</v>
          </cell>
          <cell r="G20" t="str">
            <v>Recovery Shelter</v>
          </cell>
          <cell r="I20">
            <v>1300</v>
          </cell>
          <cell r="J20" t="str">
            <v>Planned</v>
          </cell>
        </row>
        <row r="21">
          <cell r="D21" t="str">
            <v>AGUSAN DEL SUR</v>
          </cell>
          <cell r="G21" t="str">
            <v>Emergency Shelter</v>
          </cell>
          <cell r="J21" t="str">
            <v>Planned</v>
          </cell>
        </row>
        <row r="22">
          <cell r="D22" t="str">
            <v>AGUSAN DEL SUR</v>
          </cell>
          <cell r="G22" t="str">
            <v>Emergency Shelter</v>
          </cell>
          <cell r="J22" t="str">
            <v>Planned</v>
          </cell>
        </row>
        <row r="23">
          <cell r="D23" t="str">
            <v>AGUSAN DEL SUR</v>
          </cell>
          <cell r="G23" t="str">
            <v>Emergency Shelter</v>
          </cell>
          <cell r="J23" t="str">
            <v>Planned</v>
          </cell>
        </row>
        <row r="24">
          <cell r="D24" t="str">
            <v>SURIGAO DEL SUR</v>
          </cell>
          <cell r="G24" t="str">
            <v>Emergency Shelter</v>
          </cell>
          <cell r="I24">
            <v>1000</v>
          </cell>
          <cell r="J24" t="str">
            <v>Completed</v>
          </cell>
        </row>
        <row r="25">
          <cell r="D25" t="str">
            <v>COMPOSTELA VALLEY</v>
          </cell>
          <cell r="G25" t="str">
            <v>Emergency Shelter</v>
          </cell>
          <cell r="I25">
            <v>1000</v>
          </cell>
          <cell r="J25" t="str">
            <v>Completed</v>
          </cell>
        </row>
        <row r="26">
          <cell r="D26" t="str">
            <v>COMPOSTELA VALLEY</v>
          </cell>
          <cell r="G26" t="str">
            <v>Emergency Shelter</v>
          </cell>
          <cell r="J26" t="str">
            <v>Completed</v>
          </cell>
        </row>
        <row r="27">
          <cell r="D27" t="str">
            <v>DAVAO DEL SUR</v>
          </cell>
          <cell r="G27" t="str">
            <v>Emergency Shelter</v>
          </cell>
          <cell r="J27" t="str">
            <v>Completed</v>
          </cell>
        </row>
        <row r="28">
          <cell r="D28" t="str">
            <v>DAVAO ORIENTAL</v>
          </cell>
          <cell r="G28" t="str">
            <v>Emergency Shelter</v>
          </cell>
          <cell r="I28">
            <v>1000</v>
          </cell>
          <cell r="J28" t="str">
            <v>Completed</v>
          </cell>
        </row>
        <row r="29">
          <cell r="D29" t="str">
            <v>DAVAO ORIENTAL</v>
          </cell>
          <cell r="G29" t="str">
            <v>Emergency Shelter</v>
          </cell>
          <cell r="I29">
            <v>1100</v>
          </cell>
          <cell r="J29" t="str">
            <v>Completed</v>
          </cell>
        </row>
        <row r="30">
          <cell r="D30" t="str">
            <v>DAVAO ORIENTAL</v>
          </cell>
          <cell r="G30" t="str">
            <v>Emergency Shelter</v>
          </cell>
          <cell r="I30">
            <v>1800</v>
          </cell>
          <cell r="J30" t="str">
            <v>Completed</v>
          </cell>
        </row>
        <row r="31">
          <cell r="D31" t="str">
            <v>DAVAO ORIENTAL</v>
          </cell>
          <cell r="G31" t="str">
            <v>Emergency Shelter</v>
          </cell>
          <cell r="J31" t="str">
            <v>Completed</v>
          </cell>
        </row>
        <row r="32">
          <cell r="G32" t="str">
            <v>Emergency Shelter</v>
          </cell>
          <cell r="I32">
            <v>1400</v>
          </cell>
          <cell r="J32" t="str">
            <v>Completed</v>
          </cell>
        </row>
        <row r="33">
          <cell r="D33" t="str">
            <v>unspecified</v>
          </cell>
          <cell r="G33" t="str">
            <v>Emergency Shelter</v>
          </cell>
          <cell r="I33">
            <v>34295</v>
          </cell>
          <cell r="J33" t="str">
            <v>Planned</v>
          </cell>
        </row>
        <row r="34">
          <cell r="D34" t="str">
            <v>DAVAO ORIENTAL</v>
          </cell>
          <cell r="G34" t="str">
            <v>Emergency Shelter</v>
          </cell>
          <cell r="I34">
            <v>390</v>
          </cell>
          <cell r="J34" t="str">
            <v>Planned</v>
          </cell>
        </row>
        <row r="35">
          <cell r="D35" t="str">
            <v>DAVAO ORIENTAL</v>
          </cell>
          <cell r="G35" t="str">
            <v>Emergency Shelter</v>
          </cell>
          <cell r="I35">
            <v>561</v>
          </cell>
          <cell r="J35" t="str">
            <v>Planned</v>
          </cell>
        </row>
        <row r="36">
          <cell r="G36" t="str">
            <v>Emergency Shelter</v>
          </cell>
          <cell r="I36">
            <v>100</v>
          </cell>
          <cell r="J36" t="str">
            <v>Completed</v>
          </cell>
        </row>
        <row r="37">
          <cell r="G37" t="str">
            <v>Emergency Shelter</v>
          </cell>
          <cell r="I37">
            <v>8000</v>
          </cell>
          <cell r="J37" t="str">
            <v>Planned</v>
          </cell>
        </row>
        <row r="38">
          <cell r="D38" t="str">
            <v>COMPOSTELA VALLEY</v>
          </cell>
          <cell r="G38" t="str">
            <v>Emergency Shelter</v>
          </cell>
          <cell r="J38" t="str">
            <v>Planned</v>
          </cell>
        </row>
        <row r="39">
          <cell r="D39" t="str">
            <v>COMPOSTELA VALLEY</v>
          </cell>
          <cell r="G39" t="str">
            <v>Emergency Shelter</v>
          </cell>
          <cell r="J39" t="str">
            <v>Planned</v>
          </cell>
        </row>
        <row r="40">
          <cell r="D40" t="str">
            <v>COMPOSTELA VALLEY</v>
          </cell>
          <cell r="G40" t="str">
            <v>Emergency Shelter</v>
          </cell>
          <cell r="J40" t="str">
            <v>Planned</v>
          </cell>
        </row>
        <row r="41">
          <cell r="D41" t="str">
            <v>COMPOSTELA VALLEY</v>
          </cell>
          <cell r="G41" t="str">
            <v>Emergency Shelter</v>
          </cell>
          <cell r="J41" t="str">
            <v>Planned</v>
          </cell>
        </row>
        <row r="42">
          <cell r="D42" t="str">
            <v>DAVAO ORIENTAL</v>
          </cell>
          <cell r="G42" t="str">
            <v>Emergency Shelter</v>
          </cell>
          <cell r="J42" t="str">
            <v>Planned</v>
          </cell>
        </row>
        <row r="43">
          <cell r="D43" t="str">
            <v>DAVAO ORIENTAL</v>
          </cell>
          <cell r="G43" t="str">
            <v>Emergency Shelter</v>
          </cell>
          <cell r="J43" t="str">
            <v>Planned</v>
          </cell>
        </row>
        <row r="44">
          <cell r="D44" t="str">
            <v>DAVAO ORIENTAL</v>
          </cell>
          <cell r="G44" t="str">
            <v>Emergency Shelter</v>
          </cell>
          <cell r="J44" t="str">
            <v>Planned</v>
          </cell>
        </row>
        <row r="45">
          <cell r="G45" t="str">
            <v>Emergency Shelter</v>
          </cell>
          <cell r="I45">
            <v>1400</v>
          </cell>
          <cell r="J45" t="str">
            <v>Planned</v>
          </cell>
        </row>
        <row r="46">
          <cell r="D46" t="str">
            <v>COMPOSTELA VALLEY</v>
          </cell>
          <cell r="G46" t="str">
            <v>Emergency Shelter</v>
          </cell>
          <cell r="I46">
            <v>1119</v>
          </cell>
          <cell r="J46" t="str">
            <v>Planned</v>
          </cell>
        </row>
        <row r="47">
          <cell r="D47" t="str">
            <v>COMPOSTELA VALLEY</v>
          </cell>
          <cell r="G47" t="str">
            <v>Emergency Shelter</v>
          </cell>
          <cell r="I47">
            <v>486</v>
          </cell>
          <cell r="J47" t="str">
            <v>Planned</v>
          </cell>
        </row>
        <row r="48">
          <cell r="D48" t="str">
            <v>COMPOSTELA VALLEY</v>
          </cell>
          <cell r="G48" t="str">
            <v>Emergency Shelter</v>
          </cell>
          <cell r="I48">
            <v>0</v>
          </cell>
          <cell r="J48" t="str">
            <v>Planned</v>
          </cell>
        </row>
        <row r="49">
          <cell r="D49" t="str">
            <v>COMPOSTELA VALLEY</v>
          </cell>
          <cell r="G49" t="str">
            <v>Emergency Shelter</v>
          </cell>
          <cell r="I49">
            <v>1064</v>
          </cell>
          <cell r="J49" t="str">
            <v>Planned</v>
          </cell>
        </row>
        <row r="50">
          <cell r="D50" t="str">
            <v>COMPOSTELA VALLEY</v>
          </cell>
          <cell r="G50" t="str">
            <v>Emergency Shelter</v>
          </cell>
          <cell r="I50">
            <v>819</v>
          </cell>
          <cell r="J50" t="str">
            <v>Planned</v>
          </cell>
        </row>
        <row r="51">
          <cell r="D51" t="str">
            <v>COMPOSTELA VALLEY</v>
          </cell>
          <cell r="G51" t="str">
            <v>Emergency Shelter</v>
          </cell>
          <cell r="I51">
            <v>216</v>
          </cell>
          <cell r="J51" t="str">
            <v>Planned</v>
          </cell>
        </row>
        <row r="52">
          <cell r="D52" t="str">
            <v>COMPOSTELA VALLEY</v>
          </cell>
          <cell r="G52" t="str">
            <v>Emergency Shelter</v>
          </cell>
          <cell r="I52">
            <v>201</v>
          </cell>
          <cell r="J52" t="str">
            <v>Planned</v>
          </cell>
        </row>
        <row r="53">
          <cell r="D53" t="str">
            <v>COMPOSTELA VALLEY</v>
          </cell>
          <cell r="G53" t="str">
            <v>Emergency Shelter</v>
          </cell>
          <cell r="I53">
            <v>1620</v>
          </cell>
          <cell r="J53" t="str">
            <v>Planned</v>
          </cell>
        </row>
        <row r="54">
          <cell r="D54" t="str">
            <v>COMPOSTELA VALLEY</v>
          </cell>
          <cell r="G54" t="str">
            <v>Emergency Shelter</v>
          </cell>
          <cell r="I54">
            <v>405</v>
          </cell>
          <cell r="J54" t="str">
            <v>Planned</v>
          </cell>
        </row>
        <row r="55">
          <cell r="D55" t="str">
            <v>COMPOSTELA VALLEY</v>
          </cell>
          <cell r="G55" t="str">
            <v>Emergency Shelter</v>
          </cell>
          <cell r="I55">
            <v>468</v>
          </cell>
          <cell r="J55" t="str">
            <v>Planned</v>
          </cell>
        </row>
        <row r="56">
          <cell r="D56" t="str">
            <v>COMPOSTELA VALLEY</v>
          </cell>
          <cell r="G56" t="str">
            <v>Emergency Shelter</v>
          </cell>
          <cell r="I56">
            <v>102</v>
          </cell>
          <cell r="J56" t="str">
            <v>Planned</v>
          </cell>
        </row>
        <row r="57">
          <cell r="G57" t="str">
            <v>Emergency Shelter</v>
          </cell>
          <cell r="I57">
            <v>450</v>
          </cell>
          <cell r="J57" t="str">
            <v>Planned</v>
          </cell>
        </row>
        <row r="58">
          <cell r="D58" t="str">
            <v>COMPOSTELA VALLEY</v>
          </cell>
          <cell r="G58" t="str">
            <v>Emergency Shelter</v>
          </cell>
          <cell r="J58" t="str">
            <v>Planned</v>
          </cell>
        </row>
        <row r="59">
          <cell r="D59" t="str">
            <v>COMPOSTELA VALLEY</v>
          </cell>
          <cell r="G59" t="str">
            <v>Emergency Shelter</v>
          </cell>
          <cell r="J59" t="str">
            <v>Planned</v>
          </cell>
        </row>
        <row r="60">
          <cell r="D60" t="str">
            <v>COMPOSTELA VALLEY</v>
          </cell>
          <cell r="G60" t="str">
            <v>Emergency Shelter</v>
          </cell>
          <cell r="J60" t="str">
            <v>Planned</v>
          </cell>
        </row>
        <row r="61">
          <cell r="D61" t="str">
            <v>COMPOSTELA VALLEY</v>
          </cell>
          <cell r="G61" t="str">
            <v>Emergency Shelter</v>
          </cell>
          <cell r="J61" t="str">
            <v>Planned</v>
          </cell>
        </row>
        <row r="62">
          <cell r="D62" t="str">
            <v>DAVAO ORIENTAL</v>
          </cell>
          <cell r="G62" t="str">
            <v>Emergency Shelter</v>
          </cell>
          <cell r="J62" t="str">
            <v>Planned</v>
          </cell>
        </row>
        <row r="63">
          <cell r="D63" t="str">
            <v>COMPOSTELA VALLEY</v>
          </cell>
          <cell r="G63" t="str">
            <v>Emergency Shelter</v>
          </cell>
          <cell r="I63">
            <v>3180</v>
          </cell>
          <cell r="J63" t="str">
            <v>Completed</v>
          </cell>
        </row>
        <row r="64">
          <cell r="D64" t="str">
            <v>DAVAO ORIENTAL</v>
          </cell>
          <cell r="G64" t="str">
            <v>Emergency Shelter</v>
          </cell>
          <cell r="I64">
            <v>6000</v>
          </cell>
          <cell r="J64" t="str">
            <v>Completed</v>
          </cell>
        </row>
        <row r="65">
          <cell r="D65" t="str">
            <v>DAVAO ORIENTAL</v>
          </cell>
          <cell r="G65" t="str">
            <v>Emergency Shelter</v>
          </cell>
          <cell r="I65">
            <v>3040</v>
          </cell>
          <cell r="J65" t="str">
            <v>Completed</v>
          </cell>
        </row>
        <row r="66">
          <cell r="D66" t="str">
            <v>DAVAO ORIENTAL</v>
          </cell>
          <cell r="G66" t="str">
            <v>Emergency Shelter</v>
          </cell>
          <cell r="I66">
            <v>4540</v>
          </cell>
          <cell r="J66" t="str">
            <v>Completed</v>
          </cell>
        </row>
        <row r="67">
          <cell r="G67" t="str">
            <v>Emergency Shelter</v>
          </cell>
          <cell r="I67">
            <v>1700</v>
          </cell>
          <cell r="J67" t="str">
            <v>Planned</v>
          </cell>
        </row>
        <row r="68">
          <cell r="D68" t="str">
            <v>AGUSAN DEL SUR</v>
          </cell>
          <cell r="G68" t="str">
            <v>Recovery Shelter</v>
          </cell>
          <cell r="J68" t="str">
            <v>Planned</v>
          </cell>
        </row>
        <row r="69">
          <cell r="D69" t="str">
            <v>AGUSAN DEL SUR</v>
          </cell>
          <cell r="G69" t="str">
            <v>Recovery Shelter</v>
          </cell>
          <cell r="J69" t="str">
            <v>Planned</v>
          </cell>
        </row>
        <row r="70">
          <cell r="D70" t="str">
            <v>AGUSAN DEL SUR</v>
          </cell>
          <cell r="G70" t="str">
            <v>Recovery Shelter</v>
          </cell>
          <cell r="J70" t="str">
            <v>Planned</v>
          </cell>
        </row>
        <row r="71">
          <cell r="D71" t="str">
            <v>AGUSAN DEL SUR</v>
          </cell>
          <cell r="G71" t="str">
            <v>Emergency Shelter</v>
          </cell>
          <cell r="J71" t="str">
            <v>Planned</v>
          </cell>
        </row>
        <row r="72">
          <cell r="D72" t="str">
            <v>AGUSAN DEL SUR</v>
          </cell>
          <cell r="G72" t="str">
            <v>Recovery Shelter</v>
          </cell>
          <cell r="I72">
            <v>2000</v>
          </cell>
          <cell r="J72" t="str">
            <v>Planned</v>
          </cell>
        </row>
        <row r="73">
          <cell r="D73" t="str">
            <v>DINAGAT ISLANDS</v>
          </cell>
          <cell r="G73" t="str">
            <v>Emergency Shelter</v>
          </cell>
          <cell r="J73" t="str">
            <v>Planned</v>
          </cell>
        </row>
      </sheetData>
      <sheetData sheetId="5"/>
      <sheetData sheetId="6"/>
      <sheetData sheetId="7"/>
      <sheetData sheetId="8">
        <row r="1">
          <cell r="L1">
            <v>7</v>
          </cell>
          <cell r="N1">
            <v>11</v>
          </cell>
          <cell r="S1">
            <v>15</v>
          </cell>
          <cell r="T1">
            <v>16</v>
          </cell>
          <cell r="U1">
            <v>14</v>
          </cell>
        </row>
        <row r="4">
          <cell r="S4" t="str">
            <v>HOUSING DAMAGE</v>
          </cell>
        </row>
        <row r="5">
          <cell r="L5" t="str">
            <v>INSIDE</v>
          </cell>
          <cell r="N5" t="str">
            <v>OUTSIDE</v>
          </cell>
          <cell r="S5" t="str">
            <v>REPORTED DAMAGE</v>
          </cell>
          <cell r="V5" t="str">
            <v>PROJECTED TOTAL DAMAGE</v>
          </cell>
        </row>
        <row r="6">
          <cell r="C6" t="str">
            <v>Province</v>
          </cell>
          <cell r="F6" t="str">
            <v>HH</v>
          </cell>
          <cell r="L6" t="str">
            <v>FAMILIES</v>
          </cell>
          <cell r="N6" t="str">
            <v>FAMILIES</v>
          </cell>
          <cell r="S6" t="str">
            <v>DESTROYED</v>
          </cell>
          <cell r="T6" t="str">
            <v>PARTIAL DAMAGE</v>
          </cell>
          <cell r="U6" t="str">
            <v>TOTAL</v>
          </cell>
        </row>
        <row r="7">
          <cell r="F7" t="str">
            <v>(@ 5/HH)</v>
          </cell>
          <cell r="L7" t="str">
            <v>Current</v>
          </cell>
          <cell r="N7" t="str">
            <v>Current</v>
          </cell>
          <cell r="V7" t="str">
            <v>(includes est.for unreported Municipalities</v>
          </cell>
        </row>
        <row r="9">
          <cell r="C9" t="str">
            <v>COMPOSTELA VALLEY</v>
          </cell>
          <cell r="F9">
            <v>13969.8</v>
          </cell>
          <cell r="L9">
            <v>1223</v>
          </cell>
          <cell r="N9">
            <v>24923</v>
          </cell>
          <cell r="S9">
            <v>51</v>
          </cell>
          <cell r="T9">
            <v>0</v>
          </cell>
          <cell r="U9">
            <v>51</v>
          </cell>
          <cell r="V9">
            <v>51</v>
          </cell>
        </row>
        <row r="10">
          <cell r="C10" t="str">
            <v>COMPOSTELA VALLEY</v>
          </cell>
          <cell r="F10">
            <v>13321.4</v>
          </cell>
          <cell r="L10">
            <v>0</v>
          </cell>
          <cell r="N10">
            <v>17693</v>
          </cell>
          <cell r="S10">
            <v>1743</v>
          </cell>
          <cell r="T10">
            <v>3858</v>
          </cell>
          <cell r="U10">
            <v>5601</v>
          </cell>
          <cell r="V10">
            <v>5601</v>
          </cell>
        </row>
        <row r="11">
          <cell r="C11" t="str">
            <v>COMPOSTELA VALLEY</v>
          </cell>
          <cell r="F11">
            <v>7061.6</v>
          </cell>
          <cell r="L11">
            <v>0</v>
          </cell>
          <cell r="N11">
            <v>8550</v>
          </cell>
          <cell r="S11">
            <v>57</v>
          </cell>
          <cell r="T11">
            <v>1527</v>
          </cell>
          <cell r="U11">
            <v>1584</v>
          </cell>
          <cell r="V11">
            <v>1584</v>
          </cell>
        </row>
        <row r="12">
          <cell r="C12" t="str">
            <v>COMPOSTELA VALLEY</v>
          </cell>
          <cell r="F12">
            <v>14181.2</v>
          </cell>
          <cell r="L12">
            <v>0</v>
          </cell>
          <cell r="N12">
            <v>6790</v>
          </cell>
          <cell r="S12">
            <v>274</v>
          </cell>
          <cell r="T12">
            <v>1589</v>
          </cell>
          <cell r="U12">
            <v>1863</v>
          </cell>
          <cell r="V12">
            <v>1863</v>
          </cell>
        </row>
        <row r="13">
          <cell r="C13" t="str">
            <v>COMPOSTELA VALLEY</v>
          </cell>
          <cell r="F13">
            <v>10309.4</v>
          </cell>
          <cell r="L13">
            <v>0</v>
          </cell>
          <cell r="N13">
            <v>1072</v>
          </cell>
          <cell r="S13">
            <v>147</v>
          </cell>
          <cell r="T13">
            <v>0</v>
          </cell>
          <cell r="U13">
            <v>147</v>
          </cell>
          <cell r="V13">
            <v>147</v>
          </cell>
        </row>
        <row r="14">
          <cell r="C14" t="str">
            <v>COMPOSTELA VALLEY</v>
          </cell>
          <cell r="F14">
            <v>6931.2</v>
          </cell>
          <cell r="L14">
            <v>0</v>
          </cell>
          <cell r="N14">
            <v>8302</v>
          </cell>
          <cell r="S14">
            <v>701</v>
          </cell>
          <cell r="T14">
            <v>3299</v>
          </cell>
          <cell r="U14">
            <v>4000</v>
          </cell>
          <cell r="V14">
            <v>4000</v>
          </cell>
        </row>
        <row r="15">
          <cell r="C15" t="str">
            <v>COMPOSTELA VALLEY</v>
          </cell>
          <cell r="F15">
            <v>18194.2</v>
          </cell>
          <cell r="L15">
            <v>378</v>
          </cell>
          <cell r="N15">
            <v>24082</v>
          </cell>
          <cell r="S15">
            <v>6000</v>
          </cell>
          <cell r="T15">
            <v>13355</v>
          </cell>
          <cell r="U15">
            <v>19355</v>
          </cell>
          <cell r="V15">
            <v>19355</v>
          </cell>
        </row>
        <row r="16">
          <cell r="C16" t="str">
            <v>COMPOSTELA VALLEY</v>
          </cell>
          <cell r="F16">
            <v>7038.4</v>
          </cell>
          <cell r="L16">
            <v>107</v>
          </cell>
          <cell r="N16">
            <v>9122</v>
          </cell>
          <cell r="S16">
            <v>5423</v>
          </cell>
          <cell r="T16">
            <v>3749</v>
          </cell>
          <cell r="U16">
            <v>9172</v>
          </cell>
          <cell r="V16">
            <v>9172</v>
          </cell>
        </row>
        <row r="17">
          <cell r="C17" t="str">
            <v>COMPOSTELA VALLEY</v>
          </cell>
          <cell r="F17">
            <v>13473</v>
          </cell>
          <cell r="L17">
            <v>92</v>
          </cell>
          <cell r="N17">
            <v>4674</v>
          </cell>
          <cell r="S17">
            <v>2531</v>
          </cell>
          <cell r="T17">
            <v>6416</v>
          </cell>
          <cell r="U17">
            <v>8947</v>
          </cell>
          <cell r="V17">
            <v>8947</v>
          </cell>
        </row>
        <row r="18">
          <cell r="C18" t="str">
            <v>COMPOSTELA VALLEY</v>
          </cell>
          <cell r="F18">
            <v>9061.7999999999993</v>
          </cell>
          <cell r="L18">
            <v>876</v>
          </cell>
          <cell r="N18">
            <v>9797</v>
          </cell>
          <cell r="S18">
            <v>7702</v>
          </cell>
          <cell r="T18">
            <v>0</v>
          </cell>
          <cell r="U18">
            <v>7702</v>
          </cell>
          <cell r="V18">
            <v>7702</v>
          </cell>
        </row>
        <row r="19">
          <cell r="C19" t="str">
            <v>COMPOSTELA VALLEY</v>
          </cell>
          <cell r="F19">
            <v>13931.2</v>
          </cell>
          <cell r="L19">
            <v>0</v>
          </cell>
          <cell r="N19">
            <v>2939</v>
          </cell>
          <cell r="S19">
            <v>56</v>
          </cell>
          <cell r="T19">
            <v>429</v>
          </cell>
          <cell r="U19">
            <v>485</v>
          </cell>
          <cell r="V19">
            <v>485</v>
          </cell>
        </row>
        <row r="20">
          <cell r="C20" t="str">
            <v>DAVAO DEL NORTE</v>
          </cell>
          <cell r="F20">
            <v>10146.200000000001</v>
          </cell>
          <cell r="L20">
            <v>0</v>
          </cell>
          <cell r="N20">
            <v>5060</v>
          </cell>
          <cell r="S20">
            <v>0</v>
          </cell>
          <cell r="T20">
            <v>790</v>
          </cell>
          <cell r="U20">
            <v>790</v>
          </cell>
          <cell r="V20">
            <v>790</v>
          </cell>
        </row>
        <row r="21">
          <cell r="C21" t="str">
            <v>DAVAO DEL NORTE</v>
          </cell>
          <cell r="F21">
            <v>12331.2</v>
          </cell>
          <cell r="L21">
            <v>0</v>
          </cell>
          <cell r="N21">
            <v>2996</v>
          </cell>
          <cell r="S21">
            <v>15</v>
          </cell>
          <cell r="T21">
            <v>5</v>
          </cell>
          <cell r="U21">
            <v>20</v>
          </cell>
          <cell r="V21">
            <v>20</v>
          </cell>
        </row>
        <row r="22">
          <cell r="C22" t="str">
            <v>DAVAO DEL NORTE</v>
          </cell>
          <cell r="F22">
            <v>12352.6</v>
          </cell>
          <cell r="L22">
            <v>0</v>
          </cell>
          <cell r="N22">
            <v>12484</v>
          </cell>
          <cell r="S22">
            <v>0</v>
          </cell>
          <cell r="T22">
            <v>1069</v>
          </cell>
          <cell r="U22">
            <v>1069</v>
          </cell>
          <cell r="V22">
            <v>1069</v>
          </cell>
        </row>
        <row r="23">
          <cell r="C23" t="str">
            <v>DAVAO DEL NORTE</v>
          </cell>
          <cell r="F23">
            <v>9262.2000000000007</v>
          </cell>
          <cell r="L23">
            <v>0</v>
          </cell>
          <cell r="N23">
            <v>1175</v>
          </cell>
          <cell r="S23">
            <v>87</v>
          </cell>
          <cell r="T23">
            <v>754</v>
          </cell>
          <cell r="U23">
            <v>841</v>
          </cell>
          <cell r="V23">
            <v>841</v>
          </cell>
        </row>
        <row r="24">
          <cell r="C24" t="str">
            <v>DAVAO DEL NORTE</v>
          </cell>
          <cell r="F24">
            <v>18058.2</v>
          </cell>
          <cell r="L24">
            <v>0</v>
          </cell>
          <cell r="N24">
            <v>311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C25" t="str">
            <v>DAVAO DEL NORTE</v>
          </cell>
          <cell r="F25">
            <v>19442</v>
          </cell>
          <cell r="L25">
            <v>0</v>
          </cell>
          <cell r="N25">
            <v>3012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C26" t="str">
            <v>DAVAO DEL NORTE</v>
          </cell>
          <cell r="F26">
            <v>43193.4</v>
          </cell>
          <cell r="L26">
            <v>0</v>
          </cell>
          <cell r="N26">
            <v>929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C27" t="str">
            <v>DAVAO DEL NORTE</v>
          </cell>
          <cell r="F27">
            <v>4977.2</v>
          </cell>
          <cell r="L27">
            <v>0</v>
          </cell>
          <cell r="N27">
            <v>6436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C28" t="str">
            <v>DAVAO DEL NORTE</v>
          </cell>
          <cell r="F28">
            <v>4939.2</v>
          </cell>
          <cell r="L28">
            <v>0</v>
          </cell>
          <cell r="N28">
            <v>860</v>
          </cell>
          <cell r="S28">
            <v>0</v>
          </cell>
          <cell r="T28">
            <v>244</v>
          </cell>
          <cell r="U28">
            <v>244</v>
          </cell>
          <cell r="V28">
            <v>244</v>
          </cell>
        </row>
        <row r="29">
          <cell r="C29" t="str">
            <v>DAVAO DEL SUR</v>
          </cell>
          <cell r="F29">
            <v>272667.40000000002</v>
          </cell>
          <cell r="L29">
            <v>0</v>
          </cell>
          <cell r="N29">
            <v>500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C30" t="str">
            <v>DAVAO DEL SUR</v>
          </cell>
          <cell r="F30">
            <v>12502.6</v>
          </cell>
          <cell r="L30">
            <v>0</v>
          </cell>
          <cell r="N30">
            <v>129</v>
          </cell>
          <cell r="S30">
            <v>23</v>
          </cell>
          <cell r="T30">
            <v>106</v>
          </cell>
          <cell r="U30">
            <v>129</v>
          </cell>
          <cell r="V30">
            <v>129</v>
          </cell>
        </row>
        <row r="31">
          <cell r="C31" t="str">
            <v>DAVAO DEL SUR</v>
          </cell>
          <cell r="F31">
            <v>7033.2</v>
          </cell>
          <cell r="L31">
            <v>0</v>
          </cell>
          <cell r="N31">
            <v>374</v>
          </cell>
          <cell r="S31">
            <v>78</v>
          </cell>
          <cell r="T31">
            <v>182</v>
          </cell>
          <cell r="U31">
            <v>260</v>
          </cell>
          <cell r="V31">
            <v>260</v>
          </cell>
        </row>
        <row r="32">
          <cell r="C32" t="str">
            <v>DAVAO ORIENTAL</v>
          </cell>
          <cell r="F32">
            <v>9671</v>
          </cell>
          <cell r="L32">
            <v>0</v>
          </cell>
          <cell r="N32">
            <v>19533</v>
          </cell>
          <cell r="S32">
            <v>6900</v>
          </cell>
          <cell r="T32">
            <v>0</v>
          </cell>
          <cell r="U32">
            <v>6900</v>
          </cell>
          <cell r="V32">
            <v>6900</v>
          </cell>
        </row>
        <row r="33">
          <cell r="C33" t="str">
            <v>DAVAO ORIENTAL</v>
          </cell>
          <cell r="F33">
            <v>7138.6</v>
          </cell>
          <cell r="L33">
            <v>0</v>
          </cell>
          <cell r="N33">
            <v>42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C34" t="str">
            <v>DAVAO ORIENTAL</v>
          </cell>
          <cell r="F34">
            <v>2235.1999999999998</v>
          </cell>
          <cell r="L34">
            <v>0</v>
          </cell>
          <cell r="N34">
            <v>3648</v>
          </cell>
          <cell r="S34">
            <v>2230</v>
          </cell>
          <cell r="T34">
            <v>1418</v>
          </cell>
          <cell r="U34">
            <v>3648</v>
          </cell>
          <cell r="V34">
            <v>3648</v>
          </cell>
        </row>
        <row r="35">
          <cell r="C35" t="str">
            <v>DAVAO ORIENTAL</v>
          </cell>
          <cell r="F35">
            <v>6855.6</v>
          </cell>
          <cell r="L35">
            <v>0</v>
          </cell>
          <cell r="N35">
            <v>9547</v>
          </cell>
          <cell r="S35">
            <v>2017</v>
          </cell>
          <cell r="T35">
            <v>3228</v>
          </cell>
          <cell r="U35">
            <v>5245</v>
          </cell>
          <cell r="V35">
            <v>5245</v>
          </cell>
        </row>
        <row r="36">
          <cell r="C36" t="str">
            <v>DAVAO ORIENTAL</v>
          </cell>
          <cell r="F36">
            <v>6621.8</v>
          </cell>
          <cell r="L36">
            <v>0</v>
          </cell>
          <cell r="N36">
            <v>10000</v>
          </cell>
          <cell r="S36">
            <v>0</v>
          </cell>
          <cell r="T36">
            <v>0</v>
          </cell>
          <cell r="U36">
            <v>0</v>
          </cell>
          <cell r="V36">
            <v>10000</v>
          </cell>
        </row>
        <row r="37">
          <cell r="C37" t="str">
            <v>DAVAO ORIENTAL</v>
          </cell>
          <cell r="F37">
            <v>9349</v>
          </cell>
          <cell r="L37">
            <v>0</v>
          </cell>
          <cell r="N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C38" t="str">
            <v>DAVAO ORIENTAL</v>
          </cell>
          <cell r="F38">
            <v>12026.6</v>
          </cell>
          <cell r="L38">
            <v>0</v>
          </cell>
          <cell r="N38">
            <v>457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C39" t="str">
            <v>DAVAO ORIENTAL</v>
          </cell>
          <cell r="F39">
            <v>7613.4</v>
          </cell>
          <cell r="L39">
            <v>0</v>
          </cell>
          <cell r="N39">
            <v>355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C40" t="str">
            <v>DAVAO ORIENTAL</v>
          </cell>
          <cell r="F40">
            <v>24409.200000000001</v>
          </cell>
          <cell r="L40">
            <v>0</v>
          </cell>
          <cell r="N40">
            <v>810</v>
          </cell>
          <cell r="S40">
            <v>77</v>
          </cell>
          <cell r="T40">
            <v>136</v>
          </cell>
          <cell r="U40">
            <v>213</v>
          </cell>
          <cell r="V40">
            <v>213</v>
          </cell>
        </row>
        <row r="41">
          <cell r="C41" t="str">
            <v>DAVAO ORIENTAL</v>
          </cell>
          <cell r="F41">
            <v>6427.8</v>
          </cell>
          <cell r="L41">
            <v>0</v>
          </cell>
          <cell r="N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C42" t="str">
            <v>DAVAO ORIENTAL</v>
          </cell>
          <cell r="F42">
            <v>4872.6000000000004</v>
          </cell>
          <cell r="L42">
            <v>0</v>
          </cell>
          <cell r="N42">
            <v>495</v>
          </cell>
          <cell r="S42">
            <v>98</v>
          </cell>
          <cell r="T42">
            <v>516</v>
          </cell>
          <cell r="U42">
            <v>614</v>
          </cell>
          <cell r="V42">
            <v>614</v>
          </cell>
        </row>
        <row r="43">
          <cell r="C43" t="str">
            <v>AGUSAN DEL NORTE</v>
          </cell>
          <cell r="F43">
            <v>10611.8</v>
          </cell>
          <cell r="L43">
            <v>0</v>
          </cell>
          <cell r="N43">
            <v>65</v>
          </cell>
          <cell r="S43">
            <v>1</v>
          </cell>
          <cell r="T43">
            <v>1</v>
          </cell>
          <cell r="U43">
            <v>2</v>
          </cell>
          <cell r="V43">
            <v>2</v>
          </cell>
        </row>
        <row r="44">
          <cell r="C44" t="str">
            <v>AGUSAN DEL NORTE</v>
          </cell>
          <cell r="F44">
            <v>59675.6</v>
          </cell>
          <cell r="L44">
            <v>0</v>
          </cell>
          <cell r="N44">
            <v>0</v>
          </cell>
          <cell r="S44">
            <v>1</v>
          </cell>
          <cell r="T44">
            <v>1</v>
          </cell>
          <cell r="U44">
            <v>2</v>
          </cell>
          <cell r="V44">
            <v>2</v>
          </cell>
        </row>
        <row r="45">
          <cell r="C45" t="str">
            <v>AGUSAN DEL NORTE</v>
          </cell>
          <cell r="F45">
            <v>3623.2</v>
          </cell>
          <cell r="L45">
            <v>0</v>
          </cell>
          <cell r="N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C46" t="str">
            <v>AGUSAN DEL NORTE</v>
          </cell>
          <cell r="F46">
            <v>4610.3999999999996</v>
          </cell>
          <cell r="L46">
            <v>0</v>
          </cell>
          <cell r="N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C47" t="str">
            <v>AGUSAN DEL NORTE</v>
          </cell>
          <cell r="F47">
            <v>4285.2</v>
          </cell>
          <cell r="L47">
            <v>0</v>
          </cell>
          <cell r="N47">
            <v>0</v>
          </cell>
          <cell r="S47">
            <v>3</v>
          </cell>
          <cell r="T47">
            <v>10</v>
          </cell>
          <cell r="U47">
            <v>13</v>
          </cell>
          <cell r="V47">
            <v>13</v>
          </cell>
        </row>
        <row r="48">
          <cell r="C48" t="str">
            <v>AGUSAN DEL NORTE</v>
          </cell>
          <cell r="F48">
            <v>5040.6000000000004</v>
          </cell>
          <cell r="L48">
            <v>0</v>
          </cell>
          <cell r="N48">
            <v>0</v>
          </cell>
          <cell r="S48">
            <v>2</v>
          </cell>
          <cell r="T48">
            <v>58</v>
          </cell>
          <cell r="U48">
            <v>60</v>
          </cell>
          <cell r="V48">
            <v>60</v>
          </cell>
        </row>
        <row r="49">
          <cell r="C49" t="str">
            <v>AGUSAN DEL NORTE</v>
          </cell>
          <cell r="F49">
            <v>7619.2</v>
          </cell>
          <cell r="L49">
            <v>0</v>
          </cell>
          <cell r="N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C50" t="str">
            <v>AGUSAN DEL NORTE</v>
          </cell>
          <cell r="F50">
            <v>3734.8</v>
          </cell>
          <cell r="L50">
            <v>0</v>
          </cell>
          <cell r="N50">
            <v>0</v>
          </cell>
          <cell r="S50">
            <v>2</v>
          </cell>
          <cell r="T50">
            <v>1</v>
          </cell>
          <cell r="U50">
            <v>3</v>
          </cell>
          <cell r="V50">
            <v>3</v>
          </cell>
        </row>
        <row r="51">
          <cell r="C51" t="str">
            <v>AGUSAN DEL NORTE</v>
          </cell>
          <cell r="F51">
            <v>2995.2</v>
          </cell>
          <cell r="L51">
            <v>444</v>
          </cell>
          <cell r="N51">
            <v>0</v>
          </cell>
          <cell r="S51">
            <v>13</v>
          </cell>
          <cell r="T51">
            <v>0</v>
          </cell>
          <cell r="U51">
            <v>13</v>
          </cell>
          <cell r="V51">
            <v>13</v>
          </cell>
        </row>
        <row r="52">
          <cell r="C52" t="str">
            <v>AGUSAN DEL SUR</v>
          </cell>
          <cell r="F52">
            <v>7151.4</v>
          </cell>
          <cell r="L52">
            <v>30</v>
          </cell>
          <cell r="N52">
            <v>6105</v>
          </cell>
          <cell r="S52">
            <v>500</v>
          </cell>
          <cell r="T52">
            <v>1643</v>
          </cell>
          <cell r="U52">
            <v>2143</v>
          </cell>
          <cell r="V52">
            <v>2143</v>
          </cell>
        </row>
        <row r="53">
          <cell r="C53" t="str">
            <v>AGUSAN DEL SUR</v>
          </cell>
          <cell r="F53">
            <v>9531.7999999999993</v>
          </cell>
          <cell r="L53">
            <v>0</v>
          </cell>
          <cell r="N53">
            <v>0</v>
          </cell>
          <cell r="S53">
            <v>3</v>
          </cell>
          <cell r="T53">
            <v>9</v>
          </cell>
          <cell r="U53">
            <v>12</v>
          </cell>
          <cell r="V53">
            <v>12</v>
          </cell>
        </row>
        <row r="54">
          <cell r="C54" t="str">
            <v>AGUSAN DEL SUR</v>
          </cell>
          <cell r="F54">
            <v>5042.8</v>
          </cell>
          <cell r="L54">
            <v>0</v>
          </cell>
          <cell r="N54">
            <v>0</v>
          </cell>
          <cell r="S54">
            <v>5</v>
          </cell>
          <cell r="T54">
            <v>2</v>
          </cell>
          <cell r="U54">
            <v>7</v>
          </cell>
          <cell r="V54">
            <v>7</v>
          </cell>
        </row>
        <row r="55">
          <cell r="C55" t="str">
            <v>AGUSAN DEL SUR</v>
          </cell>
          <cell r="F55">
            <v>6909.8</v>
          </cell>
          <cell r="L55">
            <v>0</v>
          </cell>
          <cell r="N55">
            <v>0</v>
          </cell>
          <cell r="S55">
            <v>717</v>
          </cell>
          <cell r="T55">
            <v>375</v>
          </cell>
          <cell r="U55">
            <v>1092</v>
          </cell>
          <cell r="V55">
            <v>1092</v>
          </cell>
        </row>
        <row r="56">
          <cell r="C56" t="str">
            <v>AGUSAN DEL SUR</v>
          </cell>
          <cell r="F56">
            <v>15078</v>
          </cell>
          <cell r="L56">
            <v>0</v>
          </cell>
          <cell r="N56">
            <v>0</v>
          </cell>
          <cell r="S56">
            <v>0</v>
          </cell>
          <cell r="T56">
            <v>148</v>
          </cell>
          <cell r="U56">
            <v>148</v>
          </cell>
          <cell r="V56">
            <v>148</v>
          </cell>
        </row>
        <row r="57">
          <cell r="C57" t="str">
            <v>AGUSAN DEL SUR</v>
          </cell>
          <cell r="F57">
            <v>6258.6</v>
          </cell>
          <cell r="L57">
            <v>0</v>
          </cell>
          <cell r="N57">
            <v>0</v>
          </cell>
          <cell r="S57">
            <v>0</v>
          </cell>
          <cell r="T57">
            <v>216</v>
          </cell>
          <cell r="U57">
            <v>216</v>
          </cell>
          <cell r="V57">
            <v>216</v>
          </cell>
        </row>
        <row r="58">
          <cell r="C58" t="str">
            <v>AGUSAN DEL SUR</v>
          </cell>
          <cell r="F58">
            <v>12576.2</v>
          </cell>
          <cell r="L58">
            <v>0</v>
          </cell>
          <cell r="N58">
            <v>0</v>
          </cell>
          <cell r="S58">
            <v>0</v>
          </cell>
          <cell r="T58">
            <v>12</v>
          </cell>
          <cell r="U58">
            <v>12</v>
          </cell>
          <cell r="V58">
            <v>12</v>
          </cell>
        </row>
        <row r="59">
          <cell r="C59" t="str">
            <v>AGUSAN DEL SUR</v>
          </cell>
          <cell r="F59">
            <v>4994.3999999999996</v>
          </cell>
          <cell r="L59">
            <v>25</v>
          </cell>
          <cell r="N59">
            <v>0</v>
          </cell>
          <cell r="S59">
            <v>1697</v>
          </cell>
          <cell r="T59">
            <v>2411</v>
          </cell>
          <cell r="U59">
            <v>4108</v>
          </cell>
          <cell r="V59">
            <v>4108</v>
          </cell>
        </row>
        <row r="60">
          <cell r="C60" t="str">
            <v>AGUSAN DEL SUR</v>
          </cell>
          <cell r="F60">
            <v>6618.6</v>
          </cell>
          <cell r="L60">
            <v>0</v>
          </cell>
          <cell r="N60">
            <v>60</v>
          </cell>
          <cell r="S60">
            <v>248</v>
          </cell>
          <cell r="T60">
            <v>173</v>
          </cell>
          <cell r="U60">
            <v>421</v>
          </cell>
          <cell r="V60">
            <v>421</v>
          </cell>
        </row>
        <row r="61">
          <cell r="C61" t="str">
            <v>AGUSAN DEL SUR</v>
          </cell>
          <cell r="F61">
            <v>9249.4</v>
          </cell>
          <cell r="L61">
            <v>0</v>
          </cell>
          <cell r="N61">
            <v>0</v>
          </cell>
          <cell r="S61">
            <v>5606</v>
          </cell>
          <cell r="T61">
            <v>2331</v>
          </cell>
          <cell r="U61">
            <v>7937</v>
          </cell>
          <cell r="V61">
            <v>7937</v>
          </cell>
        </row>
        <row r="62">
          <cell r="C62" t="str">
            <v>AGUSAN DEL SUR</v>
          </cell>
          <cell r="F62">
            <v>7372.4</v>
          </cell>
          <cell r="L62">
            <v>996</v>
          </cell>
          <cell r="N62">
            <v>0</v>
          </cell>
          <cell r="S62">
            <v>3245</v>
          </cell>
          <cell r="T62">
            <v>4371</v>
          </cell>
          <cell r="U62">
            <v>7616</v>
          </cell>
          <cell r="V62">
            <v>7616</v>
          </cell>
        </row>
        <row r="63">
          <cell r="C63" t="str">
            <v>AGUSAN DEL SUR</v>
          </cell>
          <cell r="F63">
            <v>6014.8</v>
          </cell>
          <cell r="L63">
            <v>0</v>
          </cell>
          <cell r="N63">
            <v>0</v>
          </cell>
          <cell r="S63">
            <v>0</v>
          </cell>
          <cell r="T63">
            <v>52</v>
          </cell>
          <cell r="U63">
            <v>52</v>
          </cell>
          <cell r="V63">
            <v>52</v>
          </cell>
        </row>
        <row r="64">
          <cell r="C64" t="str">
            <v>DINAGAT ISLANDS</v>
          </cell>
          <cell r="F64">
            <v>6272.6</v>
          </cell>
          <cell r="L64">
            <v>0</v>
          </cell>
          <cell r="N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C65" t="str">
            <v>DINAGAT ISLANDS</v>
          </cell>
          <cell r="F65">
            <v>2826</v>
          </cell>
          <cell r="L65">
            <v>0</v>
          </cell>
          <cell r="N65">
            <v>25</v>
          </cell>
          <cell r="S65">
            <v>1</v>
          </cell>
          <cell r="T65">
            <v>0</v>
          </cell>
          <cell r="U65">
            <v>1</v>
          </cell>
          <cell r="V65">
            <v>1</v>
          </cell>
        </row>
        <row r="66">
          <cell r="C66" t="str">
            <v>DINAGAT ISLANDS</v>
          </cell>
          <cell r="F66">
            <v>2392.1999999999998</v>
          </cell>
          <cell r="L66">
            <v>0</v>
          </cell>
          <cell r="N66">
            <v>0</v>
          </cell>
          <cell r="S66">
            <v>0</v>
          </cell>
          <cell r="T66">
            <v>5</v>
          </cell>
          <cell r="U66">
            <v>5</v>
          </cell>
          <cell r="V66">
            <v>5</v>
          </cell>
        </row>
        <row r="67">
          <cell r="C67" t="str">
            <v>DINAGAT ISLANDS</v>
          </cell>
          <cell r="F67">
            <v>3623.2</v>
          </cell>
          <cell r="L67">
            <v>0</v>
          </cell>
          <cell r="N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C68" t="str">
            <v>DINAGAT ISLANDS</v>
          </cell>
          <cell r="F68">
            <v>1806</v>
          </cell>
          <cell r="L68">
            <v>0</v>
          </cell>
          <cell r="N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C69" t="str">
            <v>DINAGAT ISLANDS</v>
          </cell>
          <cell r="F69">
            <v>5679.6</v>
          </cell>
          <cell r="L69">
            <v>0</v>
          </cell>
          <cell r="N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C70" t="str">
            <v>DINAGAT ISLANDS</v>
          </cell>
          <cell r="F70">
            <v>1563</v>
          </cell>
          <cell r="L70">
            <v>0</v>
          </cell>
          <cell r="N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C71" t="str">
            <v>SURIGAO DEL NORTE</v>
          </cell>
          <cell r="F71">
            <v>2673.8</v>
          </cell>
          <cell r="L71">
            <v>0</v>
          </cell>
          <cell r="N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C72" t="str">
            <v>SURIGAO DEL NORTE</v>
          </cell>
          <cell r="F72">
            <v>2613.1999999999998</v>
          </cell>
          <cell r="L72">
            <v>0</v>
          </cell>
          <cell r="N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C73" t="str">
            <v>SURIGAO DEL NORTE</v>
          </cell>
          <cell r="F73">
            <v>770.2</v>
          </cell>
          <cell r="L73">
            <v>0</v>
          </cell>
          <cell r="N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C74" t="str">
            <v>SURIGAO DEL NORTE</v>
          </cell>
          <cell r="F74">
            <v>3651.6</v>
          </cell>
          <cell r="L74">
            <v>0</v>
          </cell>
          <cell r="N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C75" t="str">
            <v>SURIGAO DEL NORTE</v>
          </cell>
          <cell r="F75">
            <v>4436.8</v>
          </cell>
          <cell r="L75">
            <v>0</v>
          </cell>
          <cell r="N75">
            <v>0</v>
          </cell>
          <cell r="S75">
            <v>6</v>
          </cell>
          <cell r="T75">
            <v>6</v>
          </cell>
          <cell r="U75">
            <v>12</v>
          </cell>
          <cell r="V75">
            <v>12</v>
          </cell>
        </row>
        <row r="76">
          <cell r="C76" t="str">
            <v>SURIGAO DEL NORTE</v>
          </cell>
          <cell r="F76">
            <v>2978.4</v>
          </cell>
          <cell r="L76">
            <v>0</v>
          </cell>
          <cell r="N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C77" t="str">
            <v>SURIGAO DEL NORTE</v>
          </cell>
          <cell r="F77">
            <v>2677</v>
          </cell>
          <cell r="L77">
            <v>0</v>
          </cell>
          <cell r="N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C78" t="str">
            <v>SURIGAO DEL NORTE</v>
          </cell>
          <cell r="F78">
            <v>3774</v>
          </cell>
          <cell r="L78">
            <v>0</v>
          </cell>
          <cell r="N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C79" t="str">
            <v>SURIGAO DEL NORTE</v>
          </cell>
          <cell r="F79">
            <v>4790.3999999999996</v>
          </cell>
          <cell r="L79">
            <v>0</v>
          </cell>
          <cell r="N79">
            <v>0</v>
          </cell>
          <cell r="S79">
            <v>1</v>
          </cell>
          <cell r="T79">
            <v>0</v>
          </cell>
          <cell r="U79">
            <v>1</v>
          </cell>
          <cell r="V79">
            <v>1</v>
          </cell>
        </row>
        <row r="80">
          <cell r="C80" t="str">
            <v>SURIGAO DEL NORTE</v>
          </cell>
          <cell r="F80">
            <v>3376.6</v>
          </cell>
          <cell r="L80">
            <v>0</v>
          </cell>
          <cell r="N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C81" t="str">
            <v>SURIGAO DEL NORTE</v>
          </cell>
          <cell r="F81">
            <v>1604.6</v>
          </cell>
          <cell r="L81">
            <v>0</v>
          </cell>
          <cell r="N81">
            <v>0</v>
          </cell>
          <cell r="S81">
            <v>0</v>
          </cell>
          <cell r="T81">
            <v>547</v>
          </cell>
          <cell r="U81">
            <v>547</v>
          </cell>
          <cell r="V81">
            <v>547</v>
          </cell>
        </row>
        <row r="82">
          <cell r="C82" t="str">
            <v>SURIGAO DEL NORTE</v>
          </cell>
          <cell r="F82">
            <v>4548.6000000000004</v>
          </cell>
          <cell r="L82">
            <v>0</v>
          </cell>
          <cell r="N82">
            <v>0</v>
          </cell>
          <cell r="S82">
            <v>2</v>
          </cell>
          <cell r="T82">
            <v>21</v>
          </cell>
          <cell r="U82">
            <v>23</v>
          </cell>
          <cell r="V82">
            <v>23</v>
          </cell>
        </row>
        <row r="83">
          <cell r="C83" t="str">
            <v>SURIGAO DEL NORTE</v>
          </cell>
          <cell r="F83">
            <v>1055</v>
          </cell>
          <cell r="L83">
            <v>0</v>
          </cell>
          <cell r="N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C84" t="str">
            <v>SURIGAO DEL NORTE</v>
          </cell>
          <cell r="F84">
            <v>2489.8000000000002</v>
          </cell>
          <cell r="L84">
            <v>0</v>
          </cell>
          <cell r="N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C85" t="str">
            <v>SURIGAO DEL NORTE</v>
          </cell>
          <cell r="F85">
            <v>1245.8</v>
          </cell>
          <cell r="L85">
            <v>0</v>
          </cell>
          <cell r="N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C86" t="str">
            <v>SURIGAO DEL NORTE</v>
          </cell>
          <cell r="F86">
            <v>2255.1999999999998</v>
          </cell>
          <cell r="L86">
            <v>0</v>
          </cell>
          <cell r="N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C87" t="str">
            <v>SURIGAO DEL NORTE</v>
          </cell>
          <cell r="F87">
            <v>3766.6</v>
          </cell>
          <cell r="L87">
            <v>0</v>
          </cell>
          <cell r="N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C88" t="str">
            <v>SURIGAO DEL NORTE</v>
          </cell>
          <cell r="F88">
            <v>26430.2</v>
          </cell>
          <cell r="L88">
            <v>0</v>
          </cell>
          <cell r="N88">
            <v>0</v>
          </cell>
          <cell r="S88">
            <v>1</v>
          </cell>
          <cell r="T88">
            <v>3</v>
          </cell>
          <cell r="U88">
            <v>4</v>
          </cell>
          <cell r="V88">
            <v>4</v>
          </cell>
        </row>
        <row r="89">
          <cell r="C89" t="str">
            <v>SURIGAO DEL NORTE</v>
          </cell>
          <cell r="F89">
            <v>2839.8</v>
          </cell>
          <cell r="L89">
            <v>0</v>
          </cell>
          <cell r="N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C90" t="str">
            <v>SURIGAO DEL NORTE</v>
          </cell>
          <cell r="F90">
            <v>2332.8000000000002</v>
          </cell>
          <cell r="L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C91" t="str">
            <v>SURIGAO DEL SUR</v>
          </cell>
          <cell r="F91">
            <v>8186.6</v>
          </cell>
          <cell r="L91">
            <v>0</v>
          </cell>
          <cell r="N91">
            <v>0</v>
          </cell>
          <cell r="S91">
            <v>42</v>
          </cell>
          <cell r="T91">
            <v>29</v>
          </cell>
          <cell r="U91">
            <v>71</v>
          </cell>
          <cell r="V91">
            <v>71</v>
          </cell>
        </row>
        <row r="92">
          <cell r="C92" t="str">
            <v>SURIGAO DEL SUR</v>
          </cell>
          <cell r="F92">
            <v>1487.8</v>
          </cell>
          <cell r="L92">
            <v>0</v>
          </cell>
          <cell r="N92">
            <v>5</v>
          </cell>
          <cell r="S92">
            <v>3</v>
          </cell>
          <cell r="T92">
            <v>200</v>
          </cell>
          <cell r="U92">
            <v>203</v>
          </cell>
          <cell r="V92">
            <v>203</v>
          </cell>
        </row>
        <row r="93">
          <cell r="C93" t="str">
            <v>SURIGAO DEL SUR</v>
          </cell>
          <cell r="F93">
            <v>20401.8</v>
          </cell>
          <cell r="L93">
            <v>0</v>
          </cell>
          <cell r="N93">
            <v>0</v>
          </cell>
          <cell r="S93">
            <v>533</v>
          </cell>
          <cell r="T93">
            <v>7487</v>
          </cell>
          <cell r="U93">
            <v>8020</v>
          </cell>
          <cell r="V93">
            <v>8020</v>
          </cell>
        </row>
        <row r="94">
          <cell r="C94" t="str">
            <v>SURIGAO DEL SUR</v>
          </cell>
          <cell r="F94">
            <v>3979.8</v>
          </cell>
          <cell r="L94">
            <v>0</v>
          </cell>
          <cell r="N94">
            <v>0</v>
          </cell>
          <cell r="S94">
            <v>17</v>
          </cell>
          <cell r="T94">
            <v>0</v>
          </cell>
          <cell r="U94">
            <v>17</v>
          </cell>
          <cell r="V94">
            <v>17</v>
          </cell>
        </row>
        <row r="95">
          <cell r="C95" t="str">
            <v>SURIGAO DEL SUR</v>
          </cell>
          <cell r="F95">
            <v>5731.8</v>
          </cell>
          <cell r="L95">
            <v>0</v>
          </cell>
          <cell r="N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C96" t="str">
            <v>SURIGAO DEL SUR</v>
          </cell>
          <cell r="F96">
            <v>3182.6</v>
          </cell>
          <cell r="L96">
            <v>0</v>
          </cell>
          <cell r="N96">
            <v>0</v>
          </cell>
          <cell r="S96">
            <v>0</v>
          </cell>
          <cell r="T96">
            <v>371</v>
          </cell>
          <cell r="U96">
            <v>371</v>
          </cell>
          <cell r="V96">
            <v>371</v>
          </cell>
        </row>
        <row r="97">
          <cell r="C97" t="str">
            <v>SURIGAO DEL SUR</v>
          </cell>
          <cell r="F97">
            <v>7473.6</v>
          </cell>
          <cell r="L97">
            <v>20</v>
          </cell>
          <cell r="N97">
            <v>0</v>
          </cell>
          <cell r="S97">
            <v>223</v>
          </cell>
          <cell r="T97">
            <v>288</v>
          </cell>
          <cell r="U97">
            <v>511</v>
          </cell>
          <cell r="V97">
            <v>511</v>
          </cell>
        </row>
        <row r="98">
          <cell r="C98" t="str">
            <v>SURIGAO DEL SUR</v>
          </cell>
          <cell r="F98">
            <v>2157.6</v>
          </cell>
          <cell r="L98">
            <v>0</v>
          </cell>
          <cell r="N98">
            <v>0</v>
          </cell>
          <cell r="S98">
            <v>0</v>
          </cell>
          <cell r="T98">
            <v>10</v>
          </cell>
          <cell r="U98">
            <v>10</v>
          </cell>
          <cell r="V98">
            <v>10</v>
          </cell>
        </row>
        <row r="99">
          <cell r="C99" t="str">
            <v>SURIGAO DEL SUR</v>
          </cell>
          <cell r="F99">
            <v>5401.2</v>
          </cell>
          <cell r="L99">
            <v>73</v>
          </cell>
          <cell r="N99">
            <v>0</v>
          </cell>
          <cell r="S99">
            <v>25</v>
          </cell>
          <cell r="T99">
            <v>21</v>
          </cell>
          <cell r="U99">
            <v>46</v>
          </cell>
          <cell r="V99">
            <v>46</v>
          </cell>
        </row>
        <row r="100">
          <cell r="C100" t="str">
            <v>SURIGAO DEL SUR</v>
          </cell>
          <cell r="F100">
            <v>4742.8</v>
          </cell>
          <cell r="L100">
            <v>0</v>
          </cell>
          <cell r="N100">
            <v>0</v>
          </cell>
          <cell r="S100">
            <v>3652</v>
          </cell>
          <cell r="T100">
            <v>3694</v>
          </cell>
          <cell r="U100">
            <v>7346</v>
          </cell>
          <cell r="V100">
            <v>7346</v>
          </cell>
        </row>
        <row r="101">
          <cell r="C101" t="str">
            <v>SURIGAO DEL SUR</v>
          </cell>
          <cell r="F101">
            <v>3524.4</v>
          </cell>
          <cell r="L101">
            <v>0</v>
          </cell>
          <cell r="N101">
            <v>67</v>
          </cell>
          <cell r="S101">
            <v>10</v>
          </cell>
          <cell r="T101">
            <v>39</v>
          </cell>
          <cell r="U101">
            <v>49</v>
          </cell>
          <cell r="V101">
            <v>49</v>
          </cell>
        </row>
        <row r="102">
          <cell r="C102" t="str">
            <v>SURIGAO DEL SUR</v>
          </cell>
          <cell r="F102">
            <v>3909.2</v>
          </cell>
          <cell r="L102">
            <v>0</v>
          </cell>
          <cell r="N102">
            <v>30</v>
          </cell>
          <cell r="S102">
            <v>4</v>
          </cell>
          <cell r="T102">
            <v>55</v>
          </cell>
          <cell r="U102">
            <v>59</v>
          </cell>
          <cell r="V102">
            <v>59</v>
          </cell>
        </row>
        <row r="103">
          <cell r="C103" t="str">
            <v>SURIGAO DEL SUR</v>
          </cell>
          <cell r="F103">
            <v>7319</v>
          </cell>
          <cell r="L103">
            <v>0</v>
          </cell>
          <cell r="N103">
            <v>0</v>
          </cell>
          <cell r="S103">
            <v>1350</v>
          </cell>
          <cell r="T103">
            <v>616</v>
          </cell>
          <cell r="U103">
            <v>1966</v>
          </cell>
          <cell r="V103">
            <v>1966</v>
          </cell>
        </row>
        <row r="104">
          <cell r="C104" t="str">
            <v>SURIGAO DEL SUR</v>
          </cell>
          <cell r="F104">
            <v>10091.799999999999</v>
          </cell>
          <cell r="L104">
            <v>0</v>
          </cell>
          <cell r="N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ENCY SUMMARY"/>
      <sheetName val="AGENCY OUTPUTS"/>
      <sheetName val="AGENCY PLANS"/>
      <sheetName val="TECH_GUIDANCE"/>
      <sheetName val="Drop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CARAGA</v>
          </cell>
        </row>
        <row r="3">
          <cell r="A3" t="str">
            <v>XI</v>
          </cell>
        </row>
        <row r="4">
          <cell r="A4" t="str">
            <v>unspecified</v>
          </cell>
        </row>
        <row r="33">
          <cell r="A33" t="str">
            <v>Tents</v>
          </cell>
          <cell r="C33" t="str">
            <v>TG1 Displaced FAMILIES living in school, community centre Evac. Centres</v>
          </cell>
        </row>
        <row r="34">
          <cell r="A34" t="str">
            <v>Tarps only</v>
          </cell>
          <cell r="C34" t="str">
            <v>TG2 Displaced FAMILIES living in makeshift shelter or tents INSIDE Evac. Centres</v>
          </cell>
        </row>
        <row r="35">
          <cell r="A35" t="str">
            <v>Emergency Shelter Kits (1500 to 3000 PHP)</v>
          </cell>
          <cell r="C35" t="str">
            <v>TG3 Displaced FAMILIES living in makeshift shelter or tents OUTSIDE Evac. Centres</v>
          </cell>
        </row>
        <row r="36">
          <cell r="A36" t="str">
            <v>Partially Damaged House Repair Kits (7000-10,000 PHP)</v>
          </cell>
          <cell r="C36" t="str">
            <v>TG4 Displaced FAMILIES living with friends, relatives (HOST FAMILIES)</v>
          </cell>
        </row>
        <row r="37">
          <cell r="A37" t="str">
            <v>Significant Damaged Housing Repair (15,000 to 20,000 PHP)</v>
          </cell>
          <cell r="C37" t="str">
            <v>TG5 Non-displaced FAMILIES living in PARTIALLY DAMAGED houses</v>
          </cell>
        </row>
        <row r="38">
          <cell r="A38" t="str">
            <v>Transitional Shelter (DSWD Standard)</v>
          </cell>
          <cell r="C38" t="str">
            <v>TG6 Non-displaced FAMILIES living in SIGNIFICANTLY DAMAGED houses</v>
          </cell>
        </row>
        <row r="39">
          <cell r="A39" t="str">
            <v>Bunkhouses (DSWD 10 Families)</v>
          </cell>
          <cell r="C39" t="str">
            <v>TG7 Non-displaced FAMILIES living makeshift shelter or tents on ORIGINAL land</v>
          </cell>
        </row>
        <row r="40">
          <cell r="A40" t="str">
            <v>Repair of Evac. Centre</v>
          </cell>
        </row>
        <row r="41">
          <cell r="A41" t="str">
            <v>Permanent Housing (DSWD Standard)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nbauman/Dropbox/SC%20Philippines%20Bopha-Pablo%202012/07%20IM/Databases/SC%20DB%20121218%20NB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il Bauman" refreshedDate="41261.791482638888" createdVersion="4" refreshedVersion="4" minRefreshableVersion="3" recordCount="287">
  <cacheSource type="worksheet">
    <worksheetSource ref="A1:M1048576" sheet="AGENCY Reports" r:id="rId2"/>
  </cacheSource>
  <cacheFields count="13">
    <cacheField name="AGENCY" numFmtId="0">
      <sharedItems containsBlank="1" count="14">
        <s v="AADC Mindanao"/>
        <s v="CATHOLIC RELIEF SERVICES"/>
        <s v="DSWD"/>
        <s v="Habitat for Humanity"/>
        <s v="HelpAge / Cose"/>
        <s v="ICRC"/>
        <s v="IOM"/>
        <s v="Plan International"/>
        <s v="PRC"/>
        <s v="Save the Children International"/>
        <s v="ShelterBox"/>
        <s v="USAID/WFP"/>
        <s v="World Vision"/>
        <m/>
      </sharedItems>
    </cacheField>
    <cacheField name="ImpPartner" numFmtId="0">
      <sharedItems containsBlank="1"/>
    </cacheField>
    <cacheField name="REGION" numFmtId="0">
      <sharedItems containsBlank="1" count="4">
        <s v="XI"/>
        <s v="CARAGA"/>
        <s v="unspecified"/>
        <m/>
      </sharedItems>
    </cacheField>
    <cacheField name="PROVINCE" numFmtId="0">
      <sharedItems containsBlank="1" count="8">
        <s v="COMPOSTELA VALLEY"/>
        <s v="DAVAO ORIENTAL"/>
        <s v="AGUSAN DEL SUR"/>
        <m/>
        <s v="SURIGAO DEL SUR"/>
        <s v="DAVAO DEL SUR"/>
        <s v="unspecified"/>
        <s v="DINAGAT ISLANDS"/>
      </sharedItems>
    </cacheField>
    <cacheField name="MUNICIPALITY" numFmtId="0">
      <sharedItems containsBlank="1" count="18">
        <s v="unspecified"/>
        <s v="COMPOSTELA"/>
        <s v="NEW BATAAN"/>
        <s v="BAGANGA"/>
        <s v="CATEEL"/>
        <s v="TRENTO"/>
        <s v="Monkayo"/>
        <s v="Montevista"/>
        <m/>
        <s v="BOSTON"/>
        <s v="BUNAWAN"/>
        <s v="ROSARIO"/>
        <s v="LINGIG"/>
        <s v="NABUNTURAN (Capital)"/>
        <s v="CITY OF MATI (Capital)"/>
        <s v="SANTA JOSEFA"/>
        <s v="VERUELA"/>
        <s v="LORETO"/>
      </sharedItems>
    </cacheField>
    <cacheField name="BARANGAY" numFmtId="0">
      <sharedItems containsBlank="1"/>
    </cacheField>
    <cacheField name="CATEGORY" numFmtId="0">
      <sharedItems containsBlank="1" count="4">
        <s v="Emergency Shelter"/>
        <s v="Transitional Shelter"/>
        <s v="Recovery Shelter"/>
        <m/>
      </sharedItems>
    </cacheField>
    <cacheField name="INTERVENTION" numFmtId="0">
      <sharedItems containsBlank="1"/>
    </cacheField>
    <cacheField name="NumFAM" numFmtId="3">
      <sharedItems containsString="0" containsBlank="1" containsNumber="1" containsInteger="1" minValue="0" maxValue="34295"/>
    </cacheField>
    <cacheField name="STATUS" numFmtId="0">
      <sharedItems containsBlank="1" count="3">
        <s v="Planned"/>
        <s v="Completed"/>
        <m/>
      </sharedItems>
    </cacheField>
    <cacheField name="Start_Date" numFmtId="0">
      <sharedItems containsDate="1" containsBlank="1" containsMixedTypes="1" minDate="2012-12-24T00:00:00" maxDate="2012-12-25T00:00:00"/>
    </cacheField>
    <cacheField name="Proj_Comp_Date" numFmtId="0">
      <sharedItems containsDate="1" containsBlank="1" containsMixedTypes="1" minDate="2013-03-24T00:00:00" maxDate="2013-03-25T00:00:00"/>
    </cacheField>
    <cacheField name="Target_Grou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7">
  <r>
    <x v="0"/>
    <m/>
    <x v="0"/>
    <x v="0"/>
    <x v="0"/>
    <m/>
    <x v="0"/>
    <s v="Partially Damaged House Repair Kits (7000-10,000 PHP)"/>
    <m/>
    <x v="0"/>
    <m/>
    <m/>
    <m/>
  </r>
  <r>
    <x v="1"/>
    <m/>
    <x v="0"/>
    <x v="0"/>
    <x v="1"/>
    <m/>
    <x v="0"/>
    <s v="Emergency Shelter Kits (1500 to 3000 PHP)"/>
    <n v="5000"/>
    <x v="0"/>
    <s v="26/12/2012"/>
    <s v="28/02/2013"/>
    <s v="TG3 Displaced FAMILIES living in makeshift shelter or tents OUTSIDE Evac. Centres"/>
  </r>
  <r>
    <x v="1"/>
    <m/>
    <x v="0"/>
    <x v="0"/>
    <x v="2"/>
    <m/>
    <x v="0"/>
    <s v="Emergency Shelter Kits (1500 to 3000 PHP)"/>
    <n v="5000"/>
    <x v="0"/>
    <s v="26/12/2012"/>
    <s v="28/02/2013"/>
    <s v="TG3 Displaced FAMILIES living in makeshift shelter or tents OUTSIDE Evac. Centres"/>
  </r>
  <r>
    <x v="1"/>
    <m/>
    <x v="0"/>
    <x v="1"/>
    <x v="3"/>
    <m/>
    <x v="0"/>
    <s v="Emergency Shelter Kits (1500 to 3000 PHP)"/>
    <n v="1750"/>
    <x v="0"/>
    <s v="26/12/2012"/>
    <s v="28/02/2013"/>
    <s v="TG3 Displaced FAMILIES living in makeshift shelter or tents OUTSIDE Evac. Centres"/>
  </r>
  <r>
    <x v="1"/>
    <m/>
    <x v="0"/>
    <x v="1"/>
    <x v="4"/>
    <m/>
    <x v="0"/>
    <s v="Emergency Shelter Kits (1500 to 3000 PHP)"/>
    <n v="1750"/>
    <x v="0"/>
    <s v="26/12/2012"/>
    <s v="28/02/2013"/>
    <s v="TG3 Displaced FAMILIES living in makeshift shelter or tents OUTSIDE Evac. Centres"/>
  </r>
  <r>
    <x v="2"/>
    <s v="DSWD"/>
    <x v="1"/>
    <x v="2"/>
    <x v="5"/>
    <m/>
    <x v="0"/>
    <s v="Tents"/>
    <n v="82"/>
    <x v="1"/>
    <m/>
    <s v="Dec 16, 2012"/>
    <m/>
  </r>
  <r>
    <x v="2"/>
    <s v="DSWD"/>
    <x v="1"/>
    <x v="2"/>
    <x v="5"/>
    <m/>
    <x v="0"/>
    <s v="Tarps only"/>
    <n v="82"/>
    <x v="1"/>
    <m/>
    <s v="Dec 16, 2012"/>
    <m/>
  </r>
  <r>
    <x v="2"/>
    <s v="DSWD"/>
    <x v="1"/>
    <x v="2"/>
    <x v="5"/>
    <m/>
    <x v="0"/>
    <s v="Tarps only"/>
    <n v="70"/>
    <x v="1"/>
    <m/>
    <s v="Dec 16, 2012"/>
    <m/>
  </r>
  <r>
    <x v="2"/>
    <s v="DSWD"/>
    <x v="0"/>
    <x v="0"/>
    <x v="1"/>
    <m/>
    <x v="0"/>
    <s v="Tents"/>
    <n v="60"/>
    <x v="1"/>
    <m/>
    <s v="Dec 15, 2012"/>
    <m/>
  </r>
  <r>
    <x v="2"/>
    <s v="DSWD"/>
    <x v="0"/>
    <x v="0"/>
    <x v="6"/>
    <m/>
    <x v="0"/>
    <s v="Tents"/>
    <n v="50"/>
    <x v="1"/>
    <m/>
    <s v="Dec 15, 2012"/>
    <m/>
  </r>
  <r>
    <x v="2"/>
    <s v="DSWD"/>
    <x v="0"/>
    <x v="0"/>
    <x v="7"/>
    <m/>
    <x v="0"/>
    <s v="Tents"/>
    <n v="10"/>
    <x v="1"/>
    <m/>
    <s v="Dec 15, 2012"/>
    <m/>
  </r>
  <r>
    <x v="2"/>
    <s v="DSWD"/>
    <x v="0"/>
    <x v="0"/>
    <x v="2"/>
    <m/>
    <x v="0"/>
    <s v="Tents"/>
    <n v="50"/>
    <x v="1"/>
    <m/>
    <s v="Dec 15, 2012"/>
    <m/>
  </r>
  <r>
    <x v="2"/>
    <m/>
    <x v="2"/>
    <x v="3"/>
    <x v="8"/>
    <m/>
    <x v="0"/>
    <s v="Tarps only"/>
    <n v="20000"/>
    <x v="0"/>
    <m/>
    <m/>
    <m/>
  </r>
  <r>
    <x v="2"/>
    <m/>
    <x v="0"/>
    <x v="0"/>
    <x v="6"/>
    <m/>
    <x v="1"/>
    <s v="Bunkhouses (DSWD 10 Families)"/>
    <n v="210"/>
    <x v="0"/>
    <m/>
    <m/>
    <m/>
  </r>
  <r>
    <x v="2"/>
    <m/>
    <x v="0"/>
    <x v="1"/>
    <x v="3"/>
    <m/>
    <x v="1"/>
    <s v="Bunkhouses (DSWD 10 Families)"/>
    <n v="200"/>
    <x v="0"/>
    <m/>
    <m/>
    <m/>
  </r>
  <r>
    <x v="2"/>
    <m/>
    <x v="0"/>
    <x v="1"/>
    <x v="9"/>
    <m/>
    <x v="1"/>
    <s v="Bunkhouses (DSWD 10 Families)"/>
    <n v="210"/>
    <x v="0"/>
    <m/>
    <m/>
    <m/>
  </r>
  <r>
    <x v="2"/>
    <m/>
    <x v="0"/>
    <x v="1"/>
    <x v="4"/>
    <m/>
    <x v="1"/>
    <s v="Bunkhouses (DSWD 10 Families)"/>
    <n v="210"/>
    <x v="0"/>
    <m/>
    <m/>
    <m/>
  </r>
  <r>
    <x v="3"/>
    <m/>
    <x v="0"/>
    <x v="0"/>
    <x v="6"/>
    <m/>
    <x v="2"/>
    <s v="Partially Damaged House Repair Kits (7000-10,000 PHP)"/>
    <n v="200"/>
    <x v="1"/>
    <m/>
    <m/>
    <m/>
  </r>
  <r>
    <x v="3"/>
    <m/>
    <x v="0"/>
    <x v="0"/>
    <x v="6"/>
    <m/>
    <x v="2"/>
    <s v="Partially Damaged House Repair Kits (7000-10,000 PHP)"/>
    <n v="1300"/>
    <x v="0"/>
    <m/>
    <m/>
    <m/>
  </r>
  <r>
    <x v="4"/>
    <m/>
    <x v="1"/>
    <x v="2"/>
    <x v="10"/>
    <m/>
    <x v="0"/>
    <m/>
    <m/>
    <x v="0"/>
    <m/>
    <m/>
    <m/>
  </r>
  <r>
    <x v="4"/>
    <m/>
    <x v="1"/>
    <x v="2"/>
    <x v="11"/>
    <m/>
    <x v="0"/>
    <m/>
    <m/>
    <x v="0"/>
    <m/>
    <m/>
    <m/>
  </r>
  <r>
    <x v="4"/>
    <m/>
    <x v="1"/>
    <x v="2"/>
    <x v="5"/>
    <m/>
    <x v="0"/>
    <m/>
    <m/>
    <x v="0"/>
    <m/>
    <m/>
    <m/>
  </r>
  <r>
    <x v="5"/>
    <m/>
    <x v="1"/>
    <x v="4"/>
    <x v="12"/>
    <m/>
    <x v="0"/>
    <s v="Tarps only"/>
    <n v="1000"/>
    <x v="1"/>
    <m/>
    <m/>
    <m/>
  </r>
  <r>
    <x v="5"/>
    <m/>
    <x v="0"/>
    <x v="0"/>
    <x v="2"/>
    <m/>
    <x v="0"/>
    <s v="Tarps only"/>
    <n v="1000"/>
    <x v="1"/>
    <m/>
    <m/>
    <m/>
  </r>
  <r>
    <x v="5"/>
    <m/>
    <x v="0"/>
    <x v="0"/>
    <x v="8"/>
    <m/>
    <x v="0"/>
    <m/>
    <m/>
    <x v="1"/>
    <m/>
    <m/>
    <m/>
  </r>
  <r>
    <x v="5"/>
    <m/>
    <x v="0"/>
    <x v="5"/>
    <x v="8"/>
    <m/>
    <x v="0"/>
    <m/>
    <m/>
    <x v="1"/>
    <m/>
    <m/>
    <m/>
  </r>
  <r>
    <x v="5"/>
    <m/>
    <x v="0"/>
    <x v="1"/>
    <x v="3"/>
    <m/>
    <x v="0"/>
    <s v="Tarps only"/>
    <n v="1000"/>
    <x v="1"/>
    <m/>
    <m/>
    <m/>
  </r>
  <r>
    <x v="5"/>
    <m/>
    <x v="0"/>
    <x v="1"/>
    <x v="9"/>
    <m/>
    <x v="0"/>
    <s v="Tarps only"/>
    <n v="1100"/>
    <x v="1"/>
    <m/>
    <m/>
    <m/>
  </r>
  <r>
    <x v="5"/>
    <m/>
    <x v="0"/>
    <x v="1"/>
    <x v="4"/>
    <m/>
    <x v="0"/>
    <s v="Tarps only"/>
    <n v="1800"/>
    <x v="1"/>
    <m/>
    <m/>
    <m/>
  </r>
  <r>
    <x v="5"/>
    <m/>
    <x v="0"/>
    <x v="1"/>
    <x v="8"/>
    <m/>
    <x v="0"/>
    <m/>
    <m/>
    <x v="1"/>
    <m/>
    <m/>
    <m/>
  </r>
  <r>
    <x v="5"/>
    <m/>
    <x v="0"/>
    <x v="3"/>
    <x v="8"/>
    <m/>
    <x v="0"/>
    <s v="Tents"/>
    <n v="1400"/>
    <x v="1"/>
    <m/>
    <m/>
    <m/>
  </r>
  <r>
    <x v="5"/>
    <m/>
    <x v="3"/>
    <x v="6"/>
    <x v="8"/>
    <m/>
    <x v="0"/>
    <s v="Tarps only"/>
    <n v="34295"/>
    <x v="0"/>
    <s v="13/12/2013"/>
    <m/>
    <m/>
  </r>
  <r>
    <x v="6"/>
    <m/>
    <x v="0"/>
    <x v="1"/>
    <x v="3"/>
    <m/>
    <x v="0"/>
    <s v="Emergency Shelter Kits (1500 to 3000 PHP)"/>
    <n v="390"/>
    <x v="0"/>
    <m/>
    <m/>
    <m/>
  </r>
  <r>
    <x v="6"/>
    <m/>
    <x v="0"/>
    <x v="1"/>
    <x v="4"/>
    <m/>
    <x v="0"/>
    <s v="Emergency Shelter Kits (1500 to 3000 PHP)"/>
    <n v="561"/>
    <x v="0"/>
    <m/>
    <m/>
    <m/>
  </r>
  <r>
    <x v="7"/>
    <m/>
    <x v="2"/>
    <x v="3"/>
    <x v="8"/>
    <m/>
    <x v="0"/>
    <s v="Tarps only"/>
    <n v="100"/>
    <x v="1"/>
    <m/>
    <m/>
    <m/>
  </r>
  <r>
    <x v="7"/>
    <m/>
    <x v="2"/>
    <x v="3"/>
    <x v="8"/>
    <m/>
    <x v="0"/>
    <s v="Tarps only"/>
    <n v="8000"/>
    <x v="0"/>
    <m/>
    <m/>
    <m/>
  </r>
  <r>
    <x v="7"/>
    <m/>
    <x v="0"/>
    <x v="0"/>
    <x v="1"/>
    <m/>
    <x v="0"/>
    <m/>
    <m/>
    <x v="0"/>
    <m/>
    <m/>
    <m/>
  </r>
  <r>
    <x v="7"/>
    <m/>
    <x v="0"/>
    <x v="0"/>
    <x v="6"/>
    <m/>
    <x v="0"/>
    <m/>
    <m/>
    <x v="0"/>
    <m/>
    <m/>
    <m/>
  </r>
  <r>
    <x v="7"/>
    <m/>
    <x v="0"/>
    <x v="0"/>
    <x v="7"/>
    <m/>
    <x v="0"/>
    <m/>
    <m/>
    <x v="0"/>
    <m/>
    <m/>
    <m/>
  </r>
  <r>
    <x v="7"/>
    <m/>
    <x v="0"/>
    <x v="0"/>
    <x v="2"/>
    <m/>
    <x v="0"/>
    <m/>
    <m/>
    <x v="0"/>
    <m/>
    <m/>
    <m/>
  </r>
  <r>
    <x v="7"/>
    <m/>
    <x v="0"/>
    <x v="1"/>
    <x v="3"/>
    <m/>
    <x v="0"/>
    <m/>
    <m/>
    <x v="0"/>
    <m/>
    <m/>
    <m/>
  </r>
  <r>
    <x v="7"/>
    <m/>
    <x v="0"/>
    <x v="1"/>
    <x v="9"/>
    <m/>
    <x v="0"/>
    <m/>
    <m/>
    <x v="0"/>
    <m/>
    <m/>
    <m/>
  </r>
  <r>
    <x v="7"/>
    <m/>
    <x v="0"/>
    <x v="1"/>
    <x v="4"/>
    <m/>
    <x v="0"/>
    <m/>
    <m/>
    <x v="0"/>
    <m/>
    <m/>
    <m/>
  </r>
  <r>
    <x v="8"/>
    <m/>
    <x v="2"/>
    <x v="3"/>
    <x v="8"/>
    <m/>
    <x v="0"/>
    <s v="Tents"/>
    <n v="1400"/>
    <x v="0"/>
    <m/>
    <m/>
    <m/>
  </r>
  <r>
    <x v="9"/>
    <m/>
    <x v="0"/>
    <x v="0"/>
    <x v="6"/>
    <s v="Banlag"/>
    <x v="0"/>
    <s v="Emergency Shelter Kits (1500 to 3000 PHP)"/>
    <n v="1119"/>
    <x v="0"/>
    <d v="2012-12-24T00:00:00"/>
    <d v="2013-03-24T00:00:00"/>
    <s v="HH with damaged or destroyed houses - at place of origin"/>
  </r>
  <r>
    <x v="9"/>
    <m/>
    <x v="0"/>
    <x v="0"/>
    <x v="6"/>
    <s v="Haguimitan"/>
    <x v="0"/>
    <s v="Emergency Shelter Kits (1500 to 3000 PHP)"/>
    <n v="486"/>
    <x v="0"/>
    <d v="2012-12-24T00:00:00"/>
    <d v="2013-03-24T00:00:00"/>
    <s v="HH with damaged or destroyed houses - at place of origin"/>
  </r>
  <r>
    <x v="9"/>
    <m/>
    <x v="0"/>
    <x v="0"/>
    <x v="6"/>
    <s v="Naboc"/>
    <x v="0"/>
    <s v="Emergency Shelter Kits (1500 to 3000 PHP)"/>
    <n v="0"/>
    <x v="0"/>
    <d v="2012-12-24T00:00:00"/>
    <d v="2013-03-24T00:00:00"/>
    <s v="HH with damaged or destroyed houses - at place of origin"/>
  </r>
  <r>
    <x v="9"/>
    <m/>
    <x v="0"/>
    <x v="0"/>
    <x v="6"/>
    <s v="Pasian"/>
    <x v="0"/>
    <s v="Emergency Shelter Kits (1500 to 3000 PHP)"/>
    <n v="1064"/>
    <x v="0"/>
    <d v="2012-12-24T00:00:00"/>
    <d v="2013-03-24T00:00:00"/>
    <s v="HH with damaged or destroyed houses - at place of origin"/>
  </r>
  <r>
    <x v="9"/>
    <m/>
    <x v="0"/>
    <x v="0"/>
    <x v="6"/>
    <s v="Poblacion"/>
    <x v="0"/>
    <s v="Emergency Shelter Kits (1500 to 3000 PHP)"/>
    <n v="819"/>
    <x v="0"/>
    <d v="2012-12-24T00:00:00"/>
    <d v="2013-03-24T00:00:00"/>
    <s v="HH with damaged or destroyed houses - at place of origin"/>
  </r>
  <r>
    <x v="9"/>
    <m/>
    <x v="0"/>
    <x v="0"/>
    <x v="7"/>
    <s v="Bankerohan Norte"/>
    <x v="0"/>
    <s v="Emergency Shelter Kits (1500 to 3000 PHP)"/>
    <n v="216"/>
    <x v="0"/>
    <d v="2012-12-24T00:00:00"/>
    <d v="2013-03-24T00:00:00"/>
    <s v="HH with damaged or destroyed houses - at place of origin"/>
  </r>
  <r>
    <x v="9"/>
    <m/>
    <x v="0"/>
    <x v="0"/>
    <x v="7"/>
    <s v="New Calape"/>
    <x v="0"/>
    <s v="Emergency Shelter Kits (1500 to 3000 PHP)"/>
    <n v="201"/>
    <x v="0"/>
    <d v="2012-12-24T00:00:00"/>
    <d v="2013-03-24T00:00:00"/>
    <s v="HH with damaged or destroyed houses - at place of origin"/>
  </r>
  <r>
    <x v="9"/>
    <m/>
    <x v="0"/>
    <x v="0"/>
    <x v="7"/>
    <s v="San Jose (Poblacion)"/>
    <x v="0"/>
    <s v="Emergency Shelter Kits (1500 to 3000 PHP)"/>
    <n v="1620"/>
    <x v="0"/>
    <d v="2012-12-24T00:00:00"/>
    <d v="2013-03-24T00:00:00"/>
    <s v="HH with damaged or destroyed houses - at place of origin"/>
  </r>
  <r>
    <x v="9"/>
    <m/>
    <x v="0"/>
    <x v="0"/>
    <x v="7"/>
    <s v="San Vicente"/>
    <x v="0"/>
    <s v="Emergency Shelter Kits (1500 to 3000 PHP)"/>
    <n v="405"/>
    <x v="0"/>
    <d v="2012-12-24T00:00:00"/>
    <d v="2013-03-24T00:00:00"/>
    <s v="HH with damaged or destroyed houses - at place of origin"/>
  </r>
  <r>
    <x v="9"/>
    <m/>
    <x v="0"/>
    <x v="0"/>
    <x v="7"/>
    <s v="Tapia"/>
    <x v="0"/>
    <s v="Emergency Shelter Kits (1500 to 3000 PHP)"/>
    <n v="468"/>
    <x v="0"/>
    <d v="2012-12-24T00:00:00"/>
    <d v="2013-03-24T00:00:00"/>
    <s v="HH with damaged or destroyed houses - at place of origin"/>
  </r>
  <r>
    <x v="9"/>
    <m/>
    <x v="0"/>
    <x v="0"/>
    <x v="0"/>
    <m/>
    <x v="0"/>
    <s v="Emergency Shelter Kits (1500 to 3000 PHP)"/>
    <n v="102"/>
    <x v="0"/>
    <d v="2012-12-24T00:00:00"/>
    <d v="2013-03-24T00:00:00"/>
    <s v="HH with damaged or destroyed houses - at place of origin"/>
  </r>
  <r>
    <x v="10"/>
    <m/>
    <x v="2"/>
    <x v="3"/>
    <x v="8"/>
    <m/>
    <x v="0"/>
    <s v="Tents"/>
    <n v="450"/>
    <x v="0"/>
    <m/>
    <m/>
    <m/>
  </r>
  <r>
    <x v="10"/>
    <m/>
    <x v="0"/>
    <x v="0"/>
    <x v="1"/>
    <m/>
    <x v="0"/>
    <m/>
    <m/>
    <x v="0"/>
    <m/>
    <m/>
    <m/>
  </r>
  <r>
    <x v="10"/>
    <m/>
    <x v="0"/>
    <x v="0"/>
    <x v="7"/>
    <m/>
    <x v="0"/>
    <m/>
    <m/>
    <x v="0"/>
    <m/>
    <m/>
    <m/>
  </r>
  <r>
    <x v="10"/>
    <m/>
    <x v="0"/>
    <x v="0"/>
    <x v="13"/>
    <m/>
    <x v="0"/>
    <m/>
    <m/>
    <x v="0"/>
    <m/>
    <m/>
    <m/>
  </r>
  <r>
    <x v="10"/>
    <m/>
    <x v="0"/>
    <x v="0"/>
    <x v="2"/>
    <m/>
    <x v="0"/>
    <m/>
    <m/>
    <x v="0"/>
    <m/>
    <m/>
    <m/>
  </r>
  <r>
    <x v="10"/>
    <m/>
    <x v="0"/>
    <x v="1"/>
    <x v="14"/>
    <m/>
    <x v="0"/>
    <m/>
    <m/>
    <x v="0"/>
    <m/>
    <m/>
    <m/>
  </r>
  <r>
    <x v="11"/>
    <s v="DSWD"/>
    <x v="0"/>
    <x v="0"/>
    <x v="13"/>
    <m/>
    <x v="0"/>
    <s v="Tarps only"/>
    <n v="3180"/>
    <x v="1"/>
    <m/>
    <m/>
    <m/>
  </r>
  <r>
    <x v="11"/>
    <s v="DSWD"/>
    <x v="0"/>
    <x v="1"/>
    <x v="3"/>
    <m/>
    <x v="0"/>
    <s v="Tarps only"/>
    <n v="6000"/>
    <x v="1"/>
    <m/>
    <m/>
    <m/>
  </r>
  <r>
    <x v="11"/>
    <s v="DSWD"/>
    <x v="0"/>
    <x v="1"/>
    <x v="9"/>
    <m/>
    <x v="0"/>
    <s v="Tarps only"/>
    <n v="3040"/>
    <x v="1"/>
    <m/>
    <m/>
    <m/>
  </r>
  <r>
    <x v="11"/>
    <s v="DSWD"/>
    <x v="0"/>
    <x v="1"/>
    <x v="4"/>
    <m/>
    <x v="0"/>
    <s v="Tarps only"/>
    <n v="4540"/>
    <x v="1"/>
    <m/>
    <m/>
    <m/>
  </r>
  <r>
    <x v="11"/>
    <s v="DSWD"/>
    <x v="2"/>
    <x v="3"/>
    <x v="8"/>
    <m/>
    <x v="0"/>
    <s v="Tarps only"/>
    <n v="1700"/>
    <x v="0"/>
    <m/>
    <m/>
    <m/>
  </r>
  <r>
    <x v="12"/>
    <m/>
    <x v="1"/>
    <x v="2"/>
    <x v="15"/>
    <m/>
    <x v="2"/>
    <m/>
    <m/>
    <x v="0"/>
    <m/>
    <m/>
    <m/>
  </r>
  <r>
    <x v="12"/>
    <m/>
    <x v="1"/>
    <x v="2"/>
    <x v="5"/>
    <m/>
    <x v="2"/>
    <m/>
    <m/>
    <x v="0"/>
    <m/>
    <m/>
    <m/>
  </r>
  <r>
    <x v="12"/>
    <m/>
    <x v="1"/>
    <x v="2"/>
    <x v="16"/>
    <m/>
    <x v="2"/>
    <m/>
    <m/>
    <x v="0"/>
    <m/>
    <m/>
    <m/>
  </r>
  <r>
    <x v="12"/>
    <m/>
    <x v="1"/>
    <x v="2"/>
    <x v="8"/>
    <m/>
    <x v="0"/>
    <s v="Tents"/>
    <m/>
    <x v="0"/>
    <m/>
    <m/>
    <m/>
  </r>
  <r>
    <x v="12"/>
    <m/>
    <x v="1"/>
    <x v="2"/>
    <x v="8"/>
    <m/>
    <x v="2"/>
    <s v="Partially Damaged House Repair Kits (7000-10,000 PHP)"/>
    <n v="2000"/>
    <x v="0"/>
    <m/>
    <m/>
    <m/>
  </r>
  <r>
    <x v="12"/>
    <m/>
    <x v="1"/>
    <x v="7"/>
    <x v="17"/>
    <m/>
    <x v="0"/>
    <m/>
    <m/>
    <x v="0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6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4:D68" firstHeaderRow="1" firstDataRow="2" firstDataCol="1" rowPageCount="1" colPageCount="1"/>
  <pivotFields count="13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Row" showAll="0">
      <items count="9">
        <item x="2"/>
        <item x="0"/>
        <item x="5"/>
        <item x="1"/>
        <item x="7"/>
        <item x="4"/>
        <item x="6"/>
        <item x="3"/>
        <item t="default"/>
      </items>
    </pivotField>
    <pivotField axis="axisRow" showAll="0" defaultSubtotal="0">
      <items count="18">
        <item x="3"/>
        <item x="9"/>
        <item x="10"/>
        <item x="4"/>
        <item x="14"/>
        <item x="1"/>
        <item x="12"/>
        <item x="17"/>
        <item x="6"/>
        <item x="7"/>
        <item x="13"/>
        <item x="2"/>
        <item x="11"/>
        <item x="15"/>
        <item x="5"/>
        <item x="0"/>
        <item x="16"/>
        <item x="8"/>
      </items>
    </pivotField>
    <pivotField showAll="0"/>
    <pivotField axis="axisCol" multipleItemSelectionAllowed="1" showAll="0">
      <items count="5">
        <item x="0"/>
        <item x="2"/>
        <item h="1" x="1"/>
        <item h="1" x="3"/>
        <item t="default"/>
      </items>
    </pivotField>
    <pivotField showAll="0"/>
    <pivotField dataField="1" showAll="0"/>
    <pivotField axis="axisPage" multipleItemSelectionAllowed="1" showAll="0">
      <items count="4">
        <item h="1" x="1"/>
        <item x="0"/>
        <item x="2"/>
        <item t="default"/>
      </items>
    </pivotField>
    <pivotField showAll="0"/>
    <pivotField showAll="0"/>
    <pivotField showAll="0"/>
  </pivotFields>
  <rowFields count="3">
    <field x="3"/>
    <field x="4"/>
    <field x="0"/>
  </rowFields>
  <rowItems count="63">
    <i>
      <x/>
    </i>
    <i r="1">
      <x v="2"/>
    </i>
    <i r="2">
      <x v="4"/>
    </i>
    <i r="1">
      <x v="12"/>
    </i>
    <i r="2">
      <x v="4"/>
    </i>
    <i r="1">
      <x v="13"/>
    </i>
    <i r="2">
      <x v="12"/>
    </i>
    <i r="1">
      <x v="14"/>
    </i>
    <i r="2">
      <x v="4"/>
    </i>
    <i r="2">
      <x v="12"/>
    </i>
    <i r="1">
      <x v="16"/>
    </i>
    <i r="2">
      <x v="12"/>
    </i>
    <i r="1">
      <x v="17"/>
    </i>
    <i r="2">
      <x v="12"/>
    </i>
    <i>
      <x v="1"/>
    </i>
    <i r="1">
      <x v="5"/>
    </i>
    <i r="2">
      <x v="1"/>
    </i>
    <i r="2">
      <x v="7"/>
    </i>
    <i r="2">
      <x v="10"/>
    </i>
    <i r="1">
      <x v="8"/>
    </i>
    <i r="2">
      <x v="3"/>
    </i>
    <i r="2">
      <x v="7"/>
    </i>
    <i r="2">
      <x v="9"/>
    </i>
    <i r="1">
      <x v="9"/>
    </i>
    <i r="2">
      <x v="7"/>
    </i>
    <i r="2">
      <x v="9"/>
    </i>
    <i r="2">
      <x v="10"/>
    </i>
    <i r="1">
      <x v="10"/>
    </i>
    <i r="2">
      <x v="10"/>
    </i>
    <i r="1">
      <x v="11"/>
    </i>
    <i r="2">
      <x v="1"/>
    </i>
    <i r="2">
      <x v="7"/>
    </i>
    <i r="2">
      <x v="10"/>
    </i>
    <i r="1">
      <x v="15"/>
    </i>
    <i r="2">
      <x/>
    </i>
    <i r="2">
      <x v="9"/>
    </i>
    <i>
      <x v="3"/>
    </i>
    <i r="1">
      <x/>
    </i>
    <i r="2">
      <x v="1"/>
    </i>
    <i r="2">
      <x v="6"/>
    </i>
    <i r="2">
      <x v="7"/>
    </i>
    <i r="1">
      <x v="1"/>
    </i>
    <i r="2">
      <x v="7"/>
    </i>
    <i r="1">
      <x v="3"/>
    </i>
    <i r="2">
      <x v="1"/>
    </i>
    <i r="2">
      <x v="6"/>
    </i>
    <i r="2">
      <x v="7"/>
    </i>
    <i r="1">
      <x v="4"/>
    </i>
    <i r="2">
      <x v="10"/>
    </i>
    <i>
      <x v="4"/>
    </i>
    <i r="1">
      <x v="7"/>
    </i>
    <i r="2">
      <x v="12"/>
    </i>
    <i>
      <x v="6"/>
    </i>
    <i r="1">
      <x v="17"/>
    </i>
    <i r="2">
      <x v="5"/>
    </i>
    <i>
      <x v="7"/>
    </i>
    <i r="1">
      <x v="17"/>
    </i>
    <i r="2">
      <x v="2"/>
    </i>
    <i r="2">
      <x v="7"/>
    </i>
    <i r="2">
      <x v="8"/>
    </i>
    <i r="2">
      <x v="10"/>
    </i>
    <i r="2">
      <x v="11"/>
    </i>
    <i t="grand">
      <x/>
    </i>
  </rowItems>
  <colFields count="1">
    <field x="6"/>
  </colFields>
  <colItems count="3">
    <i>
      <x/>
    </i>
    <i>
      <x v="1"/>
    </i>
    <i t="grand">
      <x/>
    </i>
  </colItems>
  <pageFields count="1">
    <pageField fld="9" hier="-1"/>
  </pageFields>
  <dataFields count="1">
    <dataField name="Sum of NumFAM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16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H20" firstHeaderRow="1" firstDataRow="3" firstDataCol="1"/>
  <pivotFields count="13"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/>
    <pivotField axis="axisRow" showAll="0" defaultSubtotal="0">
      <items count="4">
        <item x="1"/>
        <item x="2"/>
        <item x="0"/>
        <item x="3"/>
      </items>
    </pivotField>
    <pivotField axis="axisRow" showAll="0" defaultSubtotal="0">
      <items count="8">
        <item x="2"/>
        <item x="0"/>
        <item x="5"/>
        <item x="1"/>
        <item x="7"/>
        <item x="4"/>
        <item x="6"/>
        <item x="3"/>
      </items>
    </pivotField>
    <pivotField axis="axisRow" showAll="0" defaultSubtotal="0">
      <items count="18">
        <item x="3"/>
        <item x="9"/>
        <item x="10"/>
        <item x="4"/>
        <item x="14"/>
        <item x="1"/>
        <item x="12"/>
        <item x="17"/>
        <item x="6"/>
        <item x="7"/>
        <item x="13"/>
        <item x="2"/>
        <item x="11"/>
        <item x="15"/>
        <item x="5"/>
        <item x="0"/>
        <item x="16"/>
        <item x="8"/>
      </items>
    </pivotField>
    <pivotField showAll="0"/>
    <pivotField axis="axisCol" showAll="0" defaultSubtotal="0">
      <items count="4">
        <item x="0"/>
        <item x="2"/>
        <item x="1"/>
        <item x="3"/>
      </items>
    </pivotField>
    <pivotField showAll="0"/>
    <pivotField dataField="1"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</pivotFields>
  <rowFields count="4">
    <field x="0"/>
    <field x="2"/>
    <field x="3"/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2">
    <field x="6"/>
    <field x="9"/>
  </colFields>
  <colItems count="7">
    <i>
      <x/>
      <x/>
    </i>
    <i r="1">
      <x v="1"/>
    </i>
    <i>
      <x v="1"/>
      <x/>
    </i>
    <i r="1">
      <x v="1"/>
    </i>
    <i>
      <x v="2"/>
      <x v="1"/>
    </i>
    <i>
      <x v="3"/>
      <x v="2"/>
    </i>
    <i t="grand">
      <x/>
    </i>
  </colItems>
  <dataFields count="1">
    <dataField name="Sum of NumFAM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35"/>
  <sheetViews>
    <sheetView topLeftCell="A2" workbookViewId="0">
      <selection activeCell="M5" sqref="M5"/>
    </sheetView>
  </sheetViews>
  <sheetFormatPr baseColWidth="10" defaultRowHeight="14" x14ac:dyDescent="0"/>
  <cols>
    <col min="1" max="1" width="16.1640625" customWidth="1"/>
    <col min="2" max="2" width="16.33203125" customWidth="1"/>
    <col min="3" max="3" width="11.1640625" style="1" bestFit="1" customWidth="1"/>
    <col min="4" max="4" width="7.83203125" bestFit="1" customWidth="1"/>
    <col min="5" max="5" width="10.33203125" bestFit="1" customWidth="1"/>
    <col min="6" max="6" width="10.33203125" customWidth="1"/>
    <col min="7" max="7" width="6" style="10" bestFit="1" customWidth="1"/>
    <col min="8" max="8" width="10.1640625" style="1" bestFit="1" customWidth="1"/>
    <col min="9" max="9" width="7.5" style="1" bestFit="1" customWidth="1"/>
    <col min="10" max="10" width="8.6640625" style="1" customWidth="1"/>
    <col min="11" max="11" width="9.83203125" style="1" bestFit="1" customWidth="1"/>
    <col min="12" max="12" width="7.5" customWidth="1"/>
    <col min="13" max="13" width="10" style="3" customWidth="1"/>
    <col min="14" max="14" width="8.83203125" customWidth="1"/>
    <col min="15" max="15" width="8.6640625" bestFit="1" customWidth="1"/>
    <col min="16" max="16" width="8.1640625" customWidth="1"/>
    <col min="17" max="17" width="9.83203125" bestFit="1" customWidth="1"/>
    <col min="18" max="18" width="8" bestFit="1" customWidth="1"/>
    <col min="19" max="19" width="6.6640625" customWidth="1"/>
  </cols>
  <sheetData>
    <row r="1" spans="1:19" ht="65" customHeight="1">
      <c r="E1" s="2"/>
      <c r="F1" s="2"/>
      <c r="G1" s="2"/>
      <c r="H1" s="2"/>
    </row>
    <row r="2" spans="1:19" s="5" customFormat="1" ht="18" customHeight="1">
      <c r="A2" s="4" t="s">
        <v>0</v>
      </c>
      <c r="B2" s="5" t="s">
        <v>1</v>
      </c>
      <c r="C2" s="6"/>
      <c r="G2" s="7"/>
      <c r="H2" s="6"/>
      <c r="I2" s="6"/>
      <c r="J2" s="6"/>
      <c r="K2" s="6"/>
      <c r="M2" s="8"/>
    </row>
    <row r="3" spans="1:19" ht="6" customHeight="1">
      <c r="B3" s="9"/>
    </row>
    <row r="4" spans="1:19">
      <c r="C4"/>
      <c r="F4" s="11" t="s">
        <v>2</v>
      </c>
      <c r="G4" s="11"/>
      <c r="H4" s="11" t="s">
        <v>3</v>
      </c>
      <c r="I4"/>
      <c r="J4"/>
      <c r="K4"/>
    </row>
    <row r="5" spans="1:19" ht="18" customHeight="1">
      <c r="C5"/>
      <c r="E5" s="9" t="s">
        <v>4</v>
      </c>
      <c r="F5" s="6">
        <f>K30</f>
        <v>131999</v>
      </c>
      <c r="H5" s="6">
        <f>F30</f>
        <v>207718</v>
      </c>
      <c r="I5"/>
      <c r="J5"/>
      <c r="K5"/>
      <c r="M5"/>
    </row>
    <row r="6" spans="1:19" ht="18" customHeight="1">
      <c r="C6"/>
      <c r="E6" s="9" t="s">
        <v>5</v>
      </c>
      <c r="F6" s="6">
        <f>P30</f>
        <v>111360</v>
      </c>
      <c r="G6"/>
      <c r="H6" s="6">
        <f>F6</f>
        <v>111360</v>
      </c>
      <c r="I6"/>
      <c r="J6"/>
      <c r="K6"/>
      <c r="O6" s="12"/>
    </row>
    <row r="7" spans="1:19" ht="18" customHeight="1">
      <c r="C7"/>
      <c r="E7" s="9" t="s">
        <v>6</v>
      </c>
      <c r="F7" s="6">
        <f>F5-F6</f>
        <v>20639</v>
      </c>
      <c r="G7"/>
      <c r="H7" s="6">
        <f>H5-H6</f>
        <v>96358</v>
      </c>
      <c r="I7"/>
      <c r="J7"/>
      <c r="K7"/>
    </row>
    <row r="8" spans="1:19" ht="18" customHeight="1" thickBot="1">
      <c r="A8" s="13"/>
      <c r="B8" s="14"/>
      <c r="C8" s="15"/>
    </row>
    <row r="9" spans="1:19" ht="18" customHeight="1" thickBot="1">
      <c r="A9" s="13"/>
      <c r="B9" s="14"/>
      <c r="C9" s="15"/>
      <c r="D9" s="16" t="s">
        <v>7</v>
      </c>
      <c r="E9" s="17"/>
      <c r="F9" s="17"/>
      <c r="G9" s="17"/>
      <c r="H9" s="17"/>
      <c r="I9" s="17"/>
      <c r="J9" s="17"/>
      <c r="K9" s="17"/>
      <c r="L9" s="18"/>
      <c r="N9" s="19" t="s">
        <v>8</v>
      </c>
      <c r="O9" s="20"/>
      <c r="P9" s="20"/>
      <c r="Q9" s="20"/>
      <c r="R9" s="20"/>
      <c r="S9" s="21"/>
    </row>
    <row r="10" spans="1:19" s="34" customFormat="1" ht="18" customHeight="1">
      <c r="A10" s="22" t="s">
        <v>9</v>
      </c>
      <c r="B10" s="23"/>
      <c r="C10" s="24"/>
      <c r="D10" s="25" t="s">
        <v>10</v>
      </c>
      <c r="E10" s="26"/>
      <c r="F10" s="26"/>
      <c r="G10" s="26"/>
      <c r="H10" s="27" t="s">
        <v>11</v>
      </c>
      <c r="I10" s="27"/>
      <c r="J10" s="27"/>
      <c r="K10" s="27"/>
      <c r="L10" s="28"/>
      <c r="M10" s="29" t="s">
        <v>12</v>
      </c>
      <c r="N10" s="30" t="s">
        <v>13</v>
      </c>
      <c r="O10" s="31"/>
      <c r="P10" s="31"/>
      <c r="Q10" s="32" t="s">
        <v>14</v>
      </c>
      <c r="R10" s="32"/>
      <c r="S10" s="33"/>
    </row>
    <row r="11" spans="1:19" s="12" customFormat="1" ht="42">
      <c r="A11" s="35" t="s">
        <v>15</v>
      </c>
      <c r="B11" s="36" t="s">
        <v>16</v>
      </c>
      <c r="C11" s="37" t="s">
        <v>17</v>
      </c>
      <c r="D11" s="38" t="s">
        <v>18</v>
      </c>
      <c r="E11" s="39" t="s">
        <v>19</v>
      </c>
      <c r="F11" s="39" t="s">
        <v>20</v>
      </c>
      <c r="G11" s="40" t="s">
        <v>21</v>
      </c>
      <c r="H11" s="41" t="s">
        <v>22</v>
      </c>
      <c r="I11" s="41" t="s">
        <v>23</v>
      </c>
      <c r="J11" s="41" t="s">
        <v>20</v>
      </c>
      <c r="K11" s="41" t="s">
        <v>24</v>
      </c>
      <c r="L11" s="42" t="s">
        <v>21</v>
      </c>
      <c r="M11" s="43" t="s">
        <v>25</v>
      </c>
      <c r="N11" s="44" t="s">
        <v>26</v>
      </c>
      <c r="O11" s="45" t="s">
        <v>27</v>
      </c>
      <c r="P11" s="45" t="s">
        <v>20</v>
      </c>
      <c r="Q11" s="45" t="s">
        <v>26</v>
      </c>
      <c r="R11" s="45" t="s">
        <v>27</v>
      </c>
      <c r="S11" s="46" t="s">
        <v>20</v>
      </c>
    </row>
    <row r="12" spans="1:19" s="57" customFormat="1" ht="14" customHeight="1">
      <c r="A12" s="47"/>
      <c r="B12" s="48"/>
      <c r="C12" s="49" t="s">
        <v>28</v>
      </c>
      <c r="D12" s="50" t="s">
        <v>28</v>
      </c>
      <c r="E12" s="49" t="s">
        <v>28</v>
      </c>
      <c r="F12" s="49" t="s">
        <v>28</v>
      </c>
      <c r="G12" s="51"/>
      <c r="H12" s="52" t="s">
        <v>29</v>
      </c>
      <c r="I12" s="52" t="s">
        <v>29</v>
      </c>
      <c r="J12" s="52" t="s">
        <v>29</v>
      </c>
      <c r="K12" s="52" t="s">
        <v>29</v>
      </c>
      <c r="L12" s="53"/>
      <c r="M12" s="54"/>
      <c r="N12" s="55"/>
      <c r="O12" s="56"/>
      <c r="P12" s="56"/>
      <c r="Q12" s="56"/>
      <c r="R12" s="56"/>
      <c r="S12" s="53"/>
    </row>
    <row r="13" spans="1:19" ht="14" customHeight="1">
      <c r="A13" s="58"/>
      <c r="B13" s="59"/>
      <c r="C13" s="49" t="s">
        <v>30</v>
      </c>
      <c r="D13" s="55" t="s">
        <v>31</v>
      </c>
      <c r="E13" s="56" t="s">
        <v>31</v>
      </c>
      <c r="F13" s="56" t="s">
        <v>31</v>
      </c>
      <c r="G13" s="60"/>
      <c r="H13" s="56" t="s">
        <v>31</v>
      </c>
      <c r="I13" s="56" t="s">
        <v>31</v>
      </c>
      <c r="J13" s="56" t="s">
        <v>31</v>
      </c>
      <c r="K13" s="56" t="s">
        <v>32</v>
      </c>
      <c r="L13" s="61"/>
      <c r="N13" s="62"/>
      <c r="O13" s="63"/>
      <c r="P13" s="63"/>
      <c r="Q13" s="63"/>
      <c r="R13" s="63"/>
      <c r="S13" s="61"/>
    </row>
    <row r="14" spans="1:19" ht="14" customHeight="1">
      <c r="A14" s="64"/>
      <c r="B14" s="65"/>
      <c r="C14" s="15"/>
      <c r="D14" s="66"/>
      <c r="E14" s="67"/>
      <c r="F14" s="67"/>
      <c r="G14" s="60"/>
      <c r="H14" s="67"/>
      <c r="I14" s="67"/>
      <c r="J14" s="67"/>
      <c r="K14" s="67"/>
      <c r="L14" s="61"/>
      <c r="N14" s="62"/>
      <c r="O14" s="63"/>
      <c r="P14" s="63"/>
      <c r="Q14" s="63"/>
      <c r="R14" s="63"/>
      <c r="S14" s="61"/>
    </row>
    <row r="15" spans="1:19" ht="14" customHeight="1">
      <c r="A15" s="68" t="s">
        <v>33</v>
      </c>
      <c r="B15" s="65" t="s">
        <v>34</v>
      </c>
      <c r="C15" s="15">
        <f>SUMIF([1]SumMun!$C:$C,REP_SumPROV!$B15,[1]SumMun!F:F)</f>
        <v>87590</v>
      </c>
      <c r="D15" s="69">
        <f>SUMIF([1]SumMun!$C:$C,REP_SumPROV!$B15,[1]SumMun!L:L)</f>
        <v>93</v>
      </c>
      <c r="E15" s="67">
        <f>SUMIF([1]SumMun!$C:$C,REP_SumPROV!$B15,[1]SumMun!N:N)</f>
        <v>102</v>
      </c>
      <c r="F15" s="67">
        <f>D15+E15</f>
        <v>195</v>
      </c>
      <c r="G15" s="60">
        <f>F15/C15</f>
        <v>2.226281538988469E-3</v>
      </c>
      <c r="H15" s="67">
        <f>SUMIF([1]SumMun!$C:$C,REP_SumPROV!$B15,[1]SumMun!S:S)</f>
        <v>5859</v>
      </c>
      <c r="I15" s="67">
        <f>SUMIF([1]SumMun!$C:$C,REP_SumPROV!$B15,[1]SumMun!T:T)</f>
        <v>12810</v>
      </c>
      <c r="J15" s="67">
        <f>SUMIF([1]SumMun!$C:$C,REP_SumPROV!$B15,[1]SumMun!U:U)</f>
        <v>18669</v>
      </c>
      <c r="K15" s="67">
        <f>SUMIF([1]SumMun!$C:$C,REP_SumPROV!$B15,[1]SumMun!V:V)</f>
        <v>18669</v>
      </c>
      <c r="L15" s="70">
        <f>K15/C15</f>
        <v>0.21314076949423449</v>
      </c>
      <c r="M15" s="3">
        <f>ABS(K15-F15)</f>
        <v>18474</v>
      </c>
      <c r="N15" s="66">
        <f>SUMIFS('[1]AGENCY Reports'!$I:$I,'[1]AGENCY Reports'!$G:$G,"Emergency Shelter",'[1]AGENCY Reports'!$J:$J,"Completed",'[1]AGENCY Reports'!$D:$D,REP_SumPROV!$B15)</f>
        <v>1000</v>
      </c>
      <c r="O15" s="67">
        <f>SUMIFS('[1]AGENCY Reports'!$I:$I,'[1]AGENCY Reports'!$G:$G,"Emergency Shelter",'[1]AGENCY Reports'!$J:$J,"Planned",'[1]AGENCY Reports'!$D:$D,REP_SumPROV!$B15)</f>
        <v>0</v>
      </c>
      <c r="P15" s="67">
        <f>SUM(N15:O15)</f>
        <v>1000</v>
      </c>
      <c r="Q15" s="67">
        <f>SUMIFS('[1]AGENCY Reports'!$I:$I,'[1]AGENCY Reports'!$G:$G,"Recovery Shelter",'[1]AGENCY Reports'!$J:$J,"Completed",'[1]AGENCY Reports'!$D:$D,REP_SumPROV!$B15)</f>
        <v>0</v>
      </c>
      <c r="R15" s="67">
        <f>SUMIFS('[1]AGENCY Reports'!$I:$I,'[1]AGENCY Reports'!$G:$G,"Recovery Shelter",'[1]AGENCY Reports'!$J:$J,"Planned",'[1]AGENCY Reports'!$D:$D,REP_SumPROV!$B15)</f>
        <v>0</v>
      </c>
      <c r="S15" s="71">
        <f>SUM(Q15:R15)</f>
        <v>0</v>
      </c>
    </row>
    <row r="16" spans="1:19" ht="14" customHeight="1">
      <c r="A16" s="68" t="s">
        <v>33</v>
      </c>
      <c r="B16" s="65" t="s">
        <v>35</v>
      </c>
      <c r="C16" s="15">
        <f>SUMIF([1]SumMun!$C:$C,REP_SumPROV!$B16,[1]SumMun!F:F)</f>
        <v>24162.6</v>
      </c>
      <c r="D16" s="69">
        <f>SUMIF([1]SumMun!$C:$C,REP_SumPROV!$B16,[1]SumMun!L:L)</f>
        <v>0</v>
      </c>
      <c r="E16" s="67">
        <f>SUMIF([1]SumMun!$C:$C,REP_SumPROV!$B16,[1]SumMun!N:N)</f>
        <v>25</v>
      </c>
      <c r="F16" s="67">
        <f t="shared" ref="F16:F20" si="0">D16+E16</f>
        <v>25</v>
      </c>
      <c r="G16" s="60">
        <f t="shared" ref="G16:G20" si="1">F16/C16</f>
        <v>1.0346568663968283E-3</v>
      </c>
      <c r="H16" s="67">
        <f>SUMIF([1]SumMun!$C:$C,REP_SumPROV!$B16,[1]SumMun!S:S)</f>
        <v>1</v>
      </c>
      <c r="I16" s="67">
        <f>SUMIF([1]SumMun!$C:$C,REP_SumPROV!$B16,[1]SumMun!T:T)</f>
        <v>5</v>
      </c>
      <c r="J16" s="67">
        <f>SUMIF([1]SumMun!$C:$C,REP_SumPROV!$B16,[1]SumMun!U:U)</f>
        <v>6</v>
      </c>
      <c r="K16" s="67">
        <f>SUMIF([1]SumMun!$C:$C,REP_SumPROV!$B16,[1]SumMun!V:V)</f>
        <v>6</v>
      </c>
      <c r="L16" s="70">
        <f t="shared" ref="L16:L30" si="2">K16/C16</f>
        <v>2.4831764793523879E-4</v>
      </c>
      <c r="M16" s="3">
        <f t="shared" ref="M16:M30" si="3">ABS(K16-F16)</f>
        <v>19</v>
      </c>
      <c r="N16" s="66">
        <f>SUMIFS('[1]AGENCY Reports'!$I:$I,'[1]AGENCY Reports'!$G:$G,"Emergency Shelter",'[1]AGENCY Reports'!$J:$J,"Completed",'[1]AGENCY Reports'!$D:$D,REP_SumPROV!$B16)</f>
        <v>0</v>
      </c>
      <c r="O16" s="67">
        <f>SUMIFS('[1]AGENCY Reports'!$I:$I,'[1]AGENCY Reports'!$G:$G,"Emergency Shelter",'[1]AGENCY Reports'!$J:$J,"Planned",'[1]AGENCY Reports'!$D:$D,REP_SumPROV!$B16)</f>
        <v>0</v>
      </c>
      <c r="P16" s="67">
        <f t="shared" ref="P16:P26" si="4">SUM(N16:O16)</f>
        <v>0</v>
      </c>
      <c r="Q16" s="67">
        <f>SUMIFS('[1]AGENCY Reports'!$I:$I,'[1]AGENCY Reports'!$G:$G,"Recovery Shelter",'[1]AGENCY Reports'!$J:$J,"Completed",'[1]AGENCY Reports'!$D:$D,REP_SumPROV!$B16)</f>
        <v>0</v>
      </c>
      <c r="R16" s="67">
        <f>SUMIFS('[1]AGENCY Reports'!$I:$I,'[1]AGENCY Reports'!$G:$G,"Recovery Shelter",'[1]AGENCY Reports'!$J:$J,"Planned",'[1]AGENCY Reports'!$D:$D,REP_SumPROV!$B16)</f>
        <v>0</v>
      </c>
      <c r="S16" s="71">
        <f t="shared" ref="S16:S19" si="5">SUM(Q16:R16)</f>
        <v>0</v>
      </c>
    </row>
    <row r="17" spans="1:19" ht="14" customHeight="1">
      <c r="A17" s="68" t="s">
        <v>33</v>
      </c>
      <c r="B17" s="72" t="s">
        <v>36</v>
      </c>
      <c r="C17" s="15">
        <f>SUMIF([1]SumMun!$C:$C,REP_SumPROV!$B17,[1]SumMun!F:F)</f>
        <v>80310.400000000009</v>
      </c>
      <c r="D17" s="69">
        <f>SUMIF([1]SumMun!$C:$C,REP_SumPROV!$B17,[1]SumMun!L:L)</f>
        <v>0</v>
      </c>
      <c r="E17" s="67">
        <f>SUMIF([1]SumMun!$C:$C,REP_SumPROV!$B17,[1]SumMun!N:N)</f>
        <v>0</v>
      </c>
      <c r="F17" s="67">
        <f t="shared" si="0"/>
        <v>0</v>
      </c>
      <c r="G17" s="60">
        <f t="shared" si="1"/>
        <v>0</v>
      </c>
      <c r="H17" s="67">
        <f>SUMIF([1]SumMun!$C:$C,REP_SumPROV!$B17,[1]SumMun!S:S)</f>
        <v>10</v>
      </c>
      <c r="I17" s="67">
        <f>SUMIF([1]SumMun!$C:$C,REP_SumPROV!$B17,[1]SumMun!T:T)</f>
        <v>577</v>
      </c>
      <c r="J17" s="67">
        <f>SUMIF([1]SumMun!$C:$C,REP_SumPROV!$B17,[1]SumMun!U:U)</f>
        <v>587</v>
      </c>
      <c r="K17" s="67">
        <f>SUMIF([1]SumMun!$C:$C,REP_SumPROV!$B17,[1]SumMun!V:V)</f>
        <v>587</v>
      </c>
      <c r="L17" s="70">
        <f t="shared" si="2"/>
        <v>7.3091405347252654E-3</v>
      </c>
      <c r="M17" s="3">
        <f t="shared" si="3"/>
        <v>587</v>
      </c>
      <c r="N17" s="66">
        <f>SUMIFS('[1]AGENCY Reports'!$I:$I,'[1]AGENCY Reports'!$G:$G,"Emergency Shelter",'[1]AGENCY Reports'!$J:$J,"Completed",'[1]AGENCY Reports'!$D:$D,REP_SumPROV!$B17)</f>
        <v>0</v>
      </c>
      <c r="O17" s="67">
        <f>SUMIFS('[1]AGENCY Reports'!$I:$I,'[1]AGENCY Reports'!$G:$G,"Emergency Shelter",'[1]AGENCY Reports'!$J:$J,"Planned",'[1]AGENCY Reports'!$D:$D,REP_SumPROV!$B17)</f>
        <v>0</v>
      </c>
      <c r="P17" s="67">
        <f t="shared" si="4"/>
        <v>0</v>
      </c>
      <c r="Q17" s="67">
        <f>SUMIFS('[1]AGENCY Reports'!$I:$I,'[1]AGENCY Reports'!$G:$G,"Recovery Shelter",'[1]AGENCY Reports'!$J:$J,"Completed",'[1]AGENCY Reports'!$D:$D,REP_SumPROV!$B17)</f>
        <v>0</v>
      </c>
      <c r="R17" s="67">
        <f>SUMIFS('[1]AGENCY Reports'!$I:$I,'[1]AGENCY Reports'!$G:$G,"Recovery Shelter",'[1]AGENCY Reports'!$J:$J,"Planned",'[1]AGENCY Reports'!$D:$D,REP_SumPROV!$B17)</f>
        <v>0</v>
      </c>
      <c r="S17" s="71">
        <f t="shared" si="5"/>
        <v>0</v>
      </c>
    </row>
    <row r="18" spans="1:19" ht="14" customHeight="1">
      <c r="A18" s="68" t="s">
        <v>33</v>
      </c>
      <c r="B18" s="72" t="s">
        <v>37</v>
      </c>
      <c r="C18" s="15">
        <f>SUMIF([1]SumMun!$C:$C,REP_SumPROV!$B18,[1]SumMun!F:F)</f>
        <v>96798.199999999983</v>
      </c>
      <c r="D18" s="69">
        <f>SUMIF([1]SumMun!$C:$C,REP_SumPROV!$B18,[1]SumMun!L:L)</f>
        <v>1051</v>
      </c>
      <c r="E18" s="67">
        <f>SUMIF([1]SumMun!$C:$C,REP_SumPROV!$B18,[1]SumMun!N:N)</f>
        <v>6165</v>
      </c>
      <c r="F18" s="67">
        <f t="shared" si="0"/>
        <v>7216</v>
      </c>
      <c r="G18" s="60">
        <f t="shared" si="1"/>
        <v>7.4546840747038698E-2</v>
      </c>
      <c r="H18" s="67">
        <f>SUMIF([1]SumMun!$C:$C,REP_SumPROV!$B18,[1]SumMun!S:S)</f>
        <v>12021</v>
      </c>
      <c r="I18" s="67">
        <f>SUMIF([1]SumMun!$C:$C,REP_SumPROV!$B18,[1]SumMun!T:T)</f>
        <v>11743</v>
      </c>
      <c r="J18" s="67">
        <f>SUMIF([1]SumMun!$C:$C,REP_SumPROV!$B18,[1]SumMun!U:U)</f>
        <v>23764</v>
      </c>
      <c r="K18" s="67">
        <f>SUMIF([1]SumMun!$C:$C,REP_SumPROV!$B18,[1]SumMun!V:V)</f>
        <v>23764</v>
      </c>
      <c r="L18" s="70">
        <f t="shared" si="2"/>
        <v>0.24550043285928874</v>
      </c>
      <c r="M18" s="3">
        <f t="shared" si="3"/>
        <v>16548</v>
      </c>
      <c r="N18" s="66">
        <f>SUMIFS('[1]AGENCY Reports'!$I:$I,'[1]AGENCY Reports'!$G:$G,"Emergency Shelter",'[1]AGENCY Reports'!$J:$J,"Completed",'[1]AGENCY Reports'!$D:$D,REP_SumPROV!$B18)</f>
        <v>234</v>
      </c>
      <c r="O18" s="67">
        <f>SUMIFS('[1]AGENCY Reports'!$I:$I,'[1]AGENCY Reports'!$G:$G,"Emergency Shelter",'[1]AGENCY Reports'!$J:$J,"Planned",'[1]AGENCY Reports'!$D:$D,REP_SumPROV!$B18)</f>
        <v>0</v>
      </c>
      <c r="P18" s="67">
        <f t="shared" si="4"/>
        <v>234</v>
      </c>
      <c r="Q18" s="67">
        <f>SUMIFS('[1]AGENCY Reports'!$I:$I,'[1]AGENCY Reports'!$G:$G,"Recovery Shelter",'[1]AGENCY Reports'!$J:$J,"Completed",'[1]AGENCY Reports'!$D:$D,REP_SumPROV!$B18)</f>
        <v>0</v>
      </c>
      <c r="R18" s="67">
        <f>SUMIFS('[1]AGENCY Reports'!$I:$I,'[1]AGENCY Reports'!$G:$G,"Recovery Shelter",'[1]AGENCY Reports'!$J:$J,"Planned",'[1]AGENCY Reports'!$D:$D,REP_SumPROV!$B18)</f>
        <v>2000</v>
      </c>
      <c r="S18" s="71">
        <f t="shared" si="5"/>
        <v>2000</v>
      </c>
    </row>
    <row r="19" spans="1:19" ht="14" customHeight="1">
      <c r="A19" s="68" t="s">
        <v>33</v>
      </c>
      <c r="B19" s="72" t="s">
        <v>38</v>
      </c>
      <c r="C19" s="15">
        <f>SUMIF([1]SumMun!$C:$C,REP_SumPROV!$B19,[1]SumMun!F:F)</f>
        <v>102195.99999999999</v>
      </c>
      <c r="D19" s="69">
        <f>SUMIF([1]SumMun!$C:$C,REP_SumPROV!$B19,[1]SumMun!L:L)</f>
        <v>444</v>
      </c>
      <c r="E19" s="67">
        <f>SUMIF([1]SumMun!$C:$C,REP_SumPROV!$B19,[1]SumMun!N:N)</f>
        <v>65</v>
      </c>
      <c r="F19" s="67">
        <f t="shared" si="0"/>
        <v>509</v>
      </c>
      <c r="G19" s="60">
        <f t="shared" si="1"/>
        <v>4.980625464793143E-3</v>
      </c>
      <c r="H19" s="67">
        <f>SUMIF([1]SumMun!$C:$C,REP_SumPROV!$B19,[1]SumMun!S:S)</f>
        <v>22</v>
      </c>
      <c r="I19" s="67">
        <f>SUMIF([1]SumMun!$C:$C,REP_SumPROV!$B19,[1]SumMun!T:T)</f>
        <v>71</v>
      </c>
      <c r="J19" s="67">
        <f>SUMIF([1]SumMun!$C:$C,REP_SumPROV!$B19,[1]SumMun!U:U)</f>
        <v>93</v>
      </c>
      <c r="K19" s="67">
        <f>SUMIF([1]SumMun!$C:$C,REP_SumPROV!$B19,[1]SumMun!V:V)</f>
        <v>93</v>
      </c>
      <c r="L19" s="70">
        <f t="shared" si="2"/>
        <v>9.1001604759481788E-4</v>
      </c>
      <c r="M19" s="3">
        <f t="shared" si="3"/>
        <v>416</v>
      </c>
      <c r="N19" s="66">
        <f>SUMIFS('[1]AGENCY Reports'!$I:$I,'[1]AGENCY Reports'!$G:$G,"Emergency Shelter",'[1]AGENCY Reports'!$J:$J,"Completed",'[1]AGENCY Reports'!$D:$D,REP_SumPROV!$B19)</f>
        <v>0</v>
      </c>
      <c r="O19" s="67">
        <f>SUMIFS('[1]AGENCY Reports'!$I:$I,'[1]AGENCY Reports'!$G:$G,"Emergency Shelter",'[1]AGENCY Reports'!$J:$J,"Planned",'[1]AGENCY Reports'!$D:$D,REP_SumPROV!$B19)</f>
        <v>0</v>
      </c>
      <c r="P19" s="67">
        <f t="shared" si="4"/>
        <v>0</v>
      </c>
      <c r="Q19" s="67">
        <f>SUMIFS('[1]AGENCY Reports'!$I:$I,'[1]AGENCY Reports'!$G:$G,"Recovery Shelter",'[1]AGENCY Reports'!$J:$J,"Completed",'[1]AGENCY Reports'!$D:$D,REP_SumPROV!$B19)</f>
        <v>0</v>
      </c>
      <c r="R19" s="67">
        <f>SUMIFS('[1]AGENCY Reports'!$I:$I,'[1]AGENCY Reports'!$G:$G,"Recovery Shelter",'[1]AGENCY Reports'!$J:$J,"Planned",'[1]AGENCY Reports'!$D:$D,REP_SumPROV!$B19)</f>
        <v>0</v>
      </c>
      <c r="S19" s="71">
        <f t="shared" si="5"/>
        <v>0</v>
      </c>
    </row>
    <row r="20" spans="1:19" s="5" customFormat="1" ht="14" customHeight="1">
      <c r="A20" s="73"/>
      <c r="B20" s="74" t="s">
        <v>39</v>
      </c>
      <c r="C20" s="75">
        <f t="shared" ref="C20:E20" si="6">SUM(C15:C19)</f>
        <v>391057.19999999995</v>
      </c>
      <c r="D20" s="76">
        <f t="shared" si="6"/>
        <v>1588</v>
      </c>
      <c r="E20" s="77">
        <f t="shared" si="6"/>
        <v>6357</v>
      </c>
      <c r="F20" s="77">
        <f t="shared" si="0"/>
        <v>7945</v>
      </c>
      <c r="G20" s="78">
        <f t="shared" si="1"/>
        <v>2.0316720929828169E-2</v>
      </c>
      <c r="H20" s="77">
        <f t="shared" ref="H20:K20" si="7">SUM(H15:H19)</f>
        <v>17913</v>
      </c>
      <c r="I20" s="77">
        <f t="shared" si="7"/>
        <v>25206</v>
      </c>
      <c r="J20" s="77">
        <f t="shared" si="7"/>
        <v>43119</v>
      </c>
      <c r="K20" s="77">
        <f t="shared" si="7"/>
        <v>43119</v>
      </c>
      <c r="L20" s="79">
        <f t="shared" si="2"/>
        <v>0.11026264188461433</v>
      </c>
      <c r="M20" s="8">
        <f t="shared" si="3"/>
        <v>35174</v>
      </c>
      <c r="N20" s="80">
        <f t="shared" ref="N20:O20" si="8">SUM(N15:N19)</f>
        <v>1234</v>
      </c>
      <c r="O20" s="77">
        <f t="shared" si="8"/>
        <v>0</v>
      </c>
      <c r="P20" s="77">
        <f t="shared" si="4"/>
        <v>1234</v>
      </c>
      <c r="Q20" s="77">
        <f>SUM(Q15:Q19)</f>
        <v>0</v>
      </c>
      <c r="R20" s="77">
        <f>SUM(R15:R19)</f>
        <v>2000</v>
      </c>
      <c r="S20" s="81">
        <f>SUM(S15:S19)</f>
        <v>2000</v>
      </c>
    </row>
    <row r="21" spans="1:19" ht="14" customHeight="1">
      <c r="A21" s="68"/>
      <c r="B21" s="65"/>
      <c r="C21" s="15"/>
      <c r="D21" s="69"/>
      <c r="E21" s="67"/>
      <c r="F21" s="67"/>
      <c r="G21" s="60"/>
      <c r="H21" s="67"/>
      <c r="I21" s="67"/>
      <c r="J21" s="67"/>
      <c r="K21" s="67"/>
      <c r="L21" s="70"/>
      <c r="N21" s="66"/>
      <c r="O21" s="67"/>
      <c r="P21" s="67"/>
      <c r="Q21" s="63"/>
      <c r="R21" s="63"/>
      <c r="S21" s="61"/>
    </row>
    <row r="22" spans="1:19" ht="14" customHeight="1">
      <c r="A22" s="68" t="s">
        <v>40</v>
      </c>
      <c r="B22" s="72" t="s">
        <v>41</v>
      </c>
      <c r="C22" s="15">
        <f>SUMIF([1]SumMun!$C:$C,REP_SumPROV!$B22,[1]SumMun!F:F)</f>
        <v>97220.800000000003</v>
      </c>
      <c r="D22" s="69">
        <f>SUMIF([1]SumMun!$C:$C,REP_SumPROV!$B22,[1]SumMun!L:L)</f>
        <v>0</v>
      </c>
      <c r="E22" s="67">
        <f>SUMIF([1]SumMun!$C:$C,REP_SumPROV!$B22,[1]SumMun!N:N)</f>
        <v>44887</v>
      </c>
      <c r="F22" s="67">
        <f>SUM(D22:E22)</f>
        <v>44887</v>
      </c>
      <c r="G22" s="60">
        <f>F22/C22</f>
        <v>0.46170161117785491</v>
      </c>
      <c r="H22" s="67">
        <f>SUMIF([1]SumMun!$C:$C,REP_SumPROV!$B22,[1]SumMun!S:S)</f>
        <v>11322</v>
      </c>
      <c r="I22" s="67">
        <f>SUMIF([1]SumMun!$C:$C,REP_SumPROV!$B22,[1]SumMun!T:T)</f>
        <v>5298</v>
      </c>
      <c r="J22" s="67">
        <f>SUMIF([1]SumMun!$C:$C,REP_SumPROV!$B22,[1]SumMun!U:U)</f>
        <v>16620</v>
      </c>
      <c r="K22" s="67">
        <f>SUMIF([1]SumMun!$C:$C,REP_SumPROV!$B22,[1]SumMun!V:V)</f>
        <v>26620</v>
      </c>
      <c r="L22" s="70">
        <f t="shared" si="2"/>
        <v>0.27380971973075718</v>
      </c>
      <c r="M22" s="3">
        <f t="shared" si="3"/>
        <v>18267</v>
      </c>
      <c r="N22" s="66">
        <f>SUMIFS('[1]AGENCY Reports'!$I:$I,'[1]AGENCY Reports'!$G:$G,"Emergency Shelter",'[1]AGENCY Reports'!$J:$J,"Completed",'[1]AGENCY Reports'!$D:$D,REP_SumPROV!$B22)</f>
        <v>17480</v>
      </c>
      <c r="O22" s="67">
        <f>SUMIFS('[1]AGENCY Reports'!$I:$I,'[1]AGENCY Reports'!$G:$G,"Emergency Shelter",'[1]AGENCY Reports'!$J:$J,"Planned",'[1]AGENCY Reports'!$D:$D,REP_SumPROV!$B22)</f>
        <v>4451</v>
      </c>
      <c r="P22" s="67">
        <f t="shared" ref="P22:P25" si="9">SUM(N22:O22)</f>
        <v>21931</v>
      </c>
      <c r="Q22" s="67">
        <f>SUMIFS('[1]AGENCY Reports'!$I:$I,'[1]AGENCY Reports'!$G:$G,"Recovery Shelter",'[1]AGENCY Reports'!$J:$J,"Completed",'[1]AGENCY Reports'!$D:$D,REP_SumPROV!$B22)</f>
        <v>0</v>
      </c>
      <c r="R22" s="67">
        <f>SUMIFS('[1]AGENCY Reports'!$I:$I,'[1]AGENCY Reports'!$G:$G,"Recovery Shelter",'[1]AGENCY Reports'!$J:$J,"Planned",'[1]AGENCY Reports'!$D:$D,REP_SumPROV!$B22)</f>
        <v>0</v>
      </c>
      <c r="S22" s="71">
        <f t="shared" ref="S22:S25" si="10">SUM(Q22:R22)</f>
        <v>0</v>
      </c>
    </row>
    <row r="23" spans="1:19" ht="14" customHeight="1">
      <c r="A23" s="68" t="s">
        <v>40</v>
      </c>
      <c r="B23" s="72" t="s">
        <v>42</v>
      </c>
      <c r="C23" s="15">
        <f>SUMIF([1]SumMun!$C:$C,REP_SumPROV!$B23,[1]SumMun!F:F)</f>
        <v>292203.2</v>
      </c>
      <c r="D23" s="69">
        <f>SUMIF([1]SumMun!$C:$C,REP_SumPROV!$B23,[1]SumMun!L:L)</f>
        <v>0</v>
      </c>
      <c r="E23" s="67">
        <f>SUMIF([1]SumMun!$C:$C,REP_SumPROV!$B23,[1]SumMun!N:N)</f>
        <v>1003</v>
      </c>
      <c r="F23" s="67">
        <f t="shared" ref="F23:F26" si="11">SUM(D23:E23)</f>
        <v>1003</v>
      </c>
      <c r="G23" s="60">
        <f t="shared" ref="G23:G26" si="12">F23/C23</f>
        <v>3.432542833206481E-3</v>
      </c>
      <c r="H23" s="67">
        <f>SUMIF([1]SumMun!$C:$C,REP_SumPROV!$B23,[1]SumMun!S:S)</f>
        <v>101</v>
      </c>
      <c r="I23" s="67">
        <f>SUMIF([1]SumMun!$C:$C,REP_SumPROV!$B23,[1]SumMun!T:T)</f>
        <v>288</v>
      </c>
      <c r="J23" s="67">
        <f>SUMIF([1]SumMun!$C:$C,REP_SumPROV!$B23,[1]SumMun!U:U)</f>
        <v>389</v>
      </c>
      <c r="K23" s="67">
        <f>SUMIF([1]SumMun!$C:$C,REP_SumPROV!$B23,[1]SumMun!V:V)</f>
        <v>389</v>
      </c>
      <c r="L23" s="70">
        <f t="shared" si="2"/>
        <v>1.3312653660192632E-3</v>
      </c>
      <c r="M23" s="3">
        <f t="shared" si="3"/>
        <v>614</v>
      </c>
      <c r="N23" s="66">
        <f>SUMIFS('[1]AGENCY Reports'!$I:$I,'[1]AGENCY Reports'!$G:$G,"Emergency Shelter",'[1]AGENCY Reports'!$J:$J,"Completed",'[1]AGENCY Reports'!$D:$D,REP_SumPROV!$B23)</f>
        <v>0</v>
      </c>
      <c r="O23" s="67">
        <f>SUMIFS('[1]AGENCY Reports'!$I:$I,'[1]AGENCY Reports'!$G:$G,"Emergency Shelter",'[1]AGENCY Reports'!$J:$J,"Planned",'[1]AGENCY Reports'!$D:$D,REP_SumPROV!$B23)</f>
        <v>0</v>
      </c>
      <c r="P23" s="67">
        <f t="shared" si="9"/>
        <v>0</v>
      </c>
      <c r="Q23" s="67">
        <f>SUMIFS('[1]AGENCY Reports'!$I:$I,'[1]AGENCY Reports'!$G:$G,"Recovery Shelter",'[1]AGENCY Reports'!$J:$J,"Completed",'[1]AGENCY Reports'!$D:$D,REP_SumPROV!$B23)</f>
        <v>0</v>
      </c>
      <c r="R23" s="67">
        <f>SUMIFS('[1]AGENCY Reports'!$I:$I,'[1]AGENCY Reports'!$G:$G,"Recovery Shelter",'[1]AGENCY Reports'!$J:$J,"Planned",'[1]AGENCY Reports'!$D:$D,REP_SumPROV!$B23)</f>
        <v>0</v>
      </c>
      <c r="S23" s="71">
        <f t="shared" si="10"/>
        <v>0</v>
      </c>
    </row>
    <row r="24" spans="1:19" ht="14" customHeight="1">
      <c r="A24" s="68" t="s">
        <v>40</v>
      </c>
      <c r="B24" s="72" t="s">
        <v>43</v>
      </c>
      <c r="C24" s="15">
        <f>SUMIF([1]SumMun!$C:$C,REP_SumPROV!$B24,[1]SumMun!F:F)</f>
        <v>134702.19999999998</v>
      </c>
      <c r="D24" s="69">
        <f>SUMIF([1]SumMun!$C:$C,REP_SumPROV!$B24,[1]SumMun!L:L)</f>
        <v>0</v>
      </c>
      <c r="E24" s="67">
        <f>SUMIF([1]SumMun!$C:$C,REP_SumPROV!$B24,[1]SumMun!N:N)</f>
        <v>33263</v>
      </c>
      <c r="F24" s="67">
        <f t="shared" si="11"/>
        <v>33263</v>
      </c>
      <c r="G24" s="60">
        <f t="shared" si="12"/>
        <v>0.2469373180245015</v>
      </c>
      <c r="H24" s="67">
        <f>SUMIF([1]SumMun!$C:$C,REP_SumPROV!$B24,[1]SumMun!S:S)</f>
        <v>102</v>
      </c>
      <c r="I24" s="67">
        <f>SUMIF([1]SumMun!$C:$C,REP_SumPROV!$B24,[1]SumMun!T:T)</f>
        <v>2862</v>
      </c>
      <c r="J24" s="67">
        <f>SUMIF([1]SumMun!$C:$C,REP_SumPROV!$B24,[1]SumMun!U:U)</f>
        <v>2964</v>
      </c>
      <c r="K24" s="67">
        <f>SUMIF([1]SumMun!$C:$C,REP_SumPROV!$B24,[1]SumMun!V:V)</f>
        <v>2964</v>
      </c>
      <c r="L24" s="70">
        <f t="shared" si="2"/>
        <v>2.2004094959102379E-2</v>
      </c>
      <c r="M24" s="3">
        <f t="shared" si="3"/>
        <v>30299</v>
      </c>
      <c r="N24" s="66">
        <f>SUMIFS('[1]AGENCY Reports'!$I:$I,'[1]AGENCY Reports'!$G:$G,"Emergency Shelter",'[1]AGENCY Reports'!$J:$J,"Completed",'[1]AGENCY Reports'!$D:$D,REP_SumPROV!$B24)</f>
        <v>0</v>
      </c>
      <c r="O24" s="67">
        <f>SUMIFS('[1]AGENCY Reports'!$I:$I,'[1]AGENCY Reports'!$G:$G,"Emergency Shelter",'[1]AGENCY Reports'!$J:$J,"Planned",'[1]AGENCY Reports'!$D:$D,REP_SumPROV!$B24)</f>
        <v>0</v>
      </c>
      <c r="P24" s="67">
        <f t="shared" si="9"/>
        <v>0</v>
      </c>
      <c r="Q24" s="67">
        <f>SUMIFS('[1]AGENCY Reports'!$I:$I,'[1]AGENCY Reports'!$G:$G,"Recovery Shelter",'[1]AGENCY Reports'!$J:$J,"Completed",'[1]AGENCY Reports'!$D:$D,REP_SumPROV!$B24)</f>
        <v>0</v>
      </c>
      <c r="R24" s="67">
        <f>SUMIFS('[1]AGENCY Reports'!$I:$I,'[1]AGENCY Reports'!$G:$G,"Recovery Shelter",'[1]AGENCY Reports'!$J:$J,"Planned",'[1]AGENCY Reports'!$D:$D,REP_SumPROV!$B24)</f>
        <v>0</v>
      </c>
      <c r="S24" s="71">
        <f t="shared" si="10"/>
        <v>0</v>
      </c>
    </row>
    <row r="25" spans="1:19" ht="14" customHeight="1">
      <c r="A25" s="68" t="s">
        <v>40</v>
      </c>
      <c r="B25" s="72" t="s">
        <v>44</v>
      </c>
      <c r="C25" s="15">
        <f>SUMIF([1]SumMun!$C:$C,REP_SumPROV!$B25,[1]SumMun!F:F)</f>
        <v>127473.2</v>
      </c>
      <c r="D25" s="69">
        <f>SUMIF([1]SumMun!$C:$C,REP_SumPROV!$B25,[1]SumMun!L:L)</f>
        <v>2676</v>
      </c>
      <c r="E25" s="67">
        <f>SUMIF([1]SumMun!$C:$C,REP_SumPROV!$B25,[1]SumMun!N:N)</f>
        <v>117944</v>
      </c>
      <c r="F25" s="67">
        <f t="shared" si="11"/>
        <v>120620</v>
      </c>
      <c r="G25" s="60">
        <f t="shared" si="12"/>
        <v>0.94623811122651669</v>
      </c>
      <c r="H25" s="67">
        <f>SUMIF([1]SumMun!$C:$C,REP_SumPROV!$B25,[1]SumMun!S:S)</f>
        <v>24685</v>
      </c>
      <c r="I25" s="67">
        <f>SUMIF([1]SumMun!$C:$C,REP_SumPROV!$B25,[1]SumMun!T:T)</f>
        <v>34222</v>
      </c>
      <c r="J25" s="67">
        <f>SUMIF([1]SumMun!$C:$C,REP_SumPROV!$B25,[1]SumMun!U:U)</f>
        <v>58907</v>
      </c>
      <c r="K25" s="67">
        <f>SUMIF([1]SumMun!$C:$C,REP_SumPROV!$B25,[1]SumMun!V:V)</f>
        <v>58907</v>
      </c>
      <c r="L25" s="70">
        <f t="shared" si="2"/>
        <v>0.462112820577188</v>
      </c>
      <c r="M25" s="3">
        <f t="shared" si="3"/>
        <v>61713</v>
      </c>
      <c r="N25" s="66">
        <f>SUMIFS('[1]AGENCY Reports'!$I:$I,'[1]AGENCY Reports'!$G:$G,"Emergency Shelter",'[1]AGENCY Reports'!$J:$J,"Completed",'[1]AGENCY Reports'!$D:$D,REP_SumPROV!$B25)</f>
        <v>4350</v>
      </c>
      <c r="O25" s="67">
        <f>SUMIFS('[1]AGENCY Reports'!$I:$I,'[1]AGENCY Reports'!$G:$G,"Emergency Shelter",'[1]AGENCY Reports'!$J:$J,"Planned",'[1]AGENCY Reports'!$D:$D,REP_SumPROV!$B25)</f>
        <v>16500</v>
      </c>
      <c r="P25" s="67">
        <f t="shared" si="9"/>
        <v>20850</v>
      </c>
      <c r="Q25" s="67">
        <f>SUMIFS('[1]AGENCY Reports'!$I:$I,'[1]AGENCY Reports'!$G:$G,"Recovery Shelter",'[1]AGENCY Reports'!$J:$J,"Completed",'[1]AGENCY Reports'!$D:$D,REP_SumPROV!$B25)</f>
        <v>200</v>
      </c>
      <c r="R25" s="67">
        <f>SUMIFS('[1]AGENCY Reports'!$I:$I,'[1]AGENCY Reports'!$G:$G,"Recovery Shelter",'[1]AGENCY Reports'!$J:$J,"Planned",'[1]AGENCY Reports'!$D:$D,REP_SumPROV!$B25)</f>
        <v>1300</v>
      </c>
      <c r="S25" s="71">
        <f t="shared" si="10"/>
        <v>1500</v>
      </c>
    </row>
    <row r="26" spans="1:19" s="5" customFormat="1" ht="14" customHeight="1">
      <c r="A26" s="73"/>
      <c r="B26" s="74" t="s">
        <v>39</v>
      </c>
      <c r="C26" s="75">
        <f t="shared" ref="C26:E26" si="13">SUM(C22:C25)</f>
        <v>651599.39999999991</v>
      </c>
      <c r="D26" s="76">
        <f t="shared" si="13"/>
        <v>2676</v>
      </c>
      <c r="E26" s="77">
        <f t="shared" si="13"/>
        <v>197097</v>
      </c>
      <c r="F26" s="77">
        <f t="shared" si="11"/>
        <v>199773</v>
      </c>
      <c r="G26" s="78">
        <f t="shared" si="12"/>
        <v>0.30658868010007378</v>
      </c>
      <c r="H26" s="77">
        <f t="shared" ref="H26:K26" si="14">SUM(H22:H25)</f>
        <v>36210</v>
      </c>
      <c r="I26" s="77">
        <f t="shared" si="14"/>
        <v>42670</v>
      </c>
      <c r="J26" s="77">
        <f t="shared" si="14"/>
        <v>78880</v>
      </c>
      <c r="K26" s="77">
        <f t="shared" si="14"/>
        <v>88880</v>
      </c>
      <c r="L26" s="79">
        <f t="shared" si="2"/>
        <v>0.13640282664471454</v>
      </c>
      <c r="M26" s="8">
        <f t="shared" si="3"/>
        <v>110893</v>
      </c>
      <c r="N26" s="80">
        <f t="shared" ref="N26:O26" si="15">SUM(N22:N25)</f>
        <v>21830</v>
      </c>
      <c r="O26" s="77">
        <f t="shared" si="15"/>
        <v>20951</v>
      </c>
      <c r="P26" s="77">
        <f t="shared" si="4"/>
        <v>42781</v>
      </c>
      <c r="Q26" s="77">
        <f>SUM(Q22:Q25)</f>
        <v>200</v>
      </c>
      <c r="R26" s="77">
        <f>SUM(R22:R25)</f>
        <v>1300</v>
      </c>
      <c r="S26" s="81">
        <f>SUM(S22:S25)</f>
        <v>1500</v>
      </c>
    </row>
    <row r="27" spans="1:19" s="5" customFormat="1" ht="14" customHeight="1">
      <c r="A27" s="73"/>
      <c r="B27" s="74"/>
      <c r="C27" s="75"/>
      <c r="D27" s="76"/>
      <c r="E27" s="77"/>
      <c r="F27" s="77"/>
      <c r="G27" s="78"/>
      <c r="H27" s="77"/>
      <c r="I27" s="77"/>
      <c r="J27" s="77"/>
      <c r="K27" s="77"/>
      <c r="L27" s="79"/>
      <c r="M27" s="8"/>
      <c r="N27" s="80"/>
      <c r="O27" s="77"/>
      <c r="P27" s="77"/>
      <c r="Q27" s="82"/>
      <c r="R27" s="82"/>
      <c r="S27" s="83"/>
    </row>
    <row r="28" spans="1:19" s="5" customFormat="1" ht="14" customHeight="1">
      <c r="A28" s="73"/>
      <c r="B28" s="74" t="s">
        <v>45</v>
      </c>
      <c r="C28" s="75"/>
      <c r="D28" s="76"/>
      <c r="E28" s="77"/>
      <c r="F28" s="77"/>
      <c r="G28" s="78"/>
      <c r="H28" s="77"/>
      <c r="I28" s="77"/>
      <c r="J28" s="77"/>
      <c r="K28" s="77"/>
      <c r="L28" s="79"/>
      <c r="M28" s="8"/>
      <c r="N28" s="80">
        <f>N30-N26-N20</f>
        <v>1500</v>
      </c>
      <c r="O28" s="77">
        <f>O30-O26-O20</f>
        <v>65845</v>
      </c>
      <c r="P28" s="77">
        <f>P30-P26-P20</f>
        <v>67345</v>
      </c>
      <c r="Q28" s="77">
        <f>Q30-Q26-Q20</f>
        <v>0</v>
      </c>
      <c r="R28" s="77">
        <f>R30-R26-R20</f>
        <v>0</v>
      </c>
      <c r="S28" s="81">
        <f>S30-S26-S20</f>
        <v>0</v>
      </c>
    </row>
    <row r="29" spans="1:19" ht="14" customHeight="1">
      <c r="A29" s="64"/>
      <c r="B29" s="65"/>
      <c r="C29" s="15"/>
      <c r="D29" s="69"/>
      <c r="E29" s="67"/>
      <c r="F29" s="67"/>
      <c r="G29" s="60"/>
      <c r="H29" s="67"/>
      <c r="I29" s="67"/>
      <c r="J29" s="67"/>
      <c r="K29" s="67"/>
      <c r="L29" s="70"/>
      <c r="N29" s="66"/>
      <c r="O29" s="67"/>
      <c r="P29" s="67"/>
      <c r="Q29" s="63"/>
      <c r="R29" s="63"/>
      <c r="S29" s="61"/>
    </row>
    <row r="30" spans="1:19" s="5" customFormat="1" ht="14" customHeight="1">
      <c r="A30" s="84"/>
      <c r="B30" s="74" t="s">
        <v>46</v>
      </c>
      <c r="C30" s="75">
        <f t="shared" ref="C30:F30" si="16">C26+C20</f>
        <v>1042656.5999999999</v>
      </c>
      <c r="D30" s="85">
        <f t="shared" si="16"/>
        <v>4264</v>
      </c>
      <c r="E30" s="77">
        <f t="shared" si="16"/>
        <v>203454</v>
      </c>
      <c r="F30" s="77">
        <f t="shared" si="16"/>
        <v>207718</v>
      </c>
      <c r="G30" s="78">
        <f>F30/C30</f>
        <v>0.19921995410569504</v>
      </c>
      <c r="H30" s="77">
        <f t="shared" ref="H30:K30" si="17">H26+H20</f>
        <v>54123</v>
      </c>
      <c r="I30" s="77">
        <f t="shared" si="17"/>
        <v>67876</v>
      </c>
      <c r="J30" s="77">
        <f t="shared" si="17"/>
        <v>121999</v>
      </c>
      <c r="K30" s="77">
        <f t="shared" si="17"/>
        <v>131999</v>
      </c>
      <c r="L30" s="79">
        <f t="shared" si="2"/>
        <v>0.12659872867059013</v>
      </c>
      <c r="M30" s="8">
        <f t="shared" si="3"/>
        <v>75719</v>
      </c>
      <c r="N30" s="80">
        <f>SUMIFS('[1]AGENCY Reports'!$I:$I,'[1]AGENCY Reports'!$G:$G,"Emergency Shelter",'[1]AGENCY Reports'!$J:$J,"Completed")</f>
        <v>24564</v>
      </c>
      <c r="O30" s="77">
        <f>SUMIFS('[1]AGENCY Reports'!$I:$I,'[1]AGENCY Reports'!$G:$G,"Emergency Shelter",'[1]AGENCY Reports'!$J:$J,"Planned")</f>
        <v>86796</v>
      </c>
      <c r="P30" s="77">
        <f>SUMIFS('[1]AGENCY Reports'!I:I,'[1]AGENCY Reports'!G:G,"Emergency Shelter")</f>
        <v>111360</v>
      </c>
      <c r="Q30" s="77">
        <f>SUMIFS('[1]AGENCY Reports'!$I:$I,'[1]AGENCY Reports'!$G:$G,"Recovery Shelter",'[1]AGENCY Reports'!$J:$J,"Completed")</f>
        <v>200</v>
      </c>
      <c r="R30" s="77">
        <f>SUMIFS('[1]AGENCY Reports'!$I:$I,'[1]AGENCY Reports'!$G:$G,"Recovery Shelter",'[1]AGENCY Reports'!$J:$J,"Planned")</f>
        <v>3300</v>
      </c>
      <c r="S30" s="81">
        <f>Q30+R30</f>
        <v>3500</v>
      </c>
    </row>
    <row r="31" spans="1:19" ht="18" customHeight="1" thickBot="1">
      <c r="A31" s="86"/>
      <c r="B31" s="87" t="s">
        <v>47</v>
      </c>
      <c r="C31" s="88">
        <f>C30*5</f>
        <v>5213282.9999999991</v>
      </c>
      <c r="D31" s="89"/>
      <c r="E31" s="90"/>
      <c r="F31" s="90"/>
      <c r="G31" s="91"/>
      <c r="H31" s="90"/>
      <c r="I31" s="90"/>
      <c r="J31" s="90"/>
      <c r="K31" s="90"/>
      <c r="L31" s="92"/>
      <c r="N31" s="93"/>
      <c r="O31" s="94"/>
      <c r="P31" s="94"/>
      <c r="Q31" s="94"/>
      <c r="R31" s="94"/>
      <c r="S31" s="92"/>
    </row>
    <row r="32" spans="1:19">
      <c r="C32" s="67"/>
      <c r="D32" s="63"/>
      <c r="E32" s="63"/>
      <c r="F32" s="63"/>
      <c r="G32" s="60"/>
      <c r="H32" s="67"/>
      <c r="I32" s="67"/>
      <c r="J32" s="67"/>
      <c r="K32" s="67"/>
    </row>
    <row r="33" spans="1:11">
      <c r="A33" s="95" t="s">
        <v>48</v>
      </c>
      <c r="B33" t="s">
        <v>49</v>
      </c>
    </row>
    <row r="34" spans="1:11">
      <c r="A34" s="95" t="s">
        <v>50</v>
      </c>
      <c r="B34" t="s">
        <v>51</v>
      </c>
    </row>
    <row r="35" spans="1:11" ht="33" customHeight="1">
      <c r="A35" s="95" t="s">
        <v>52</v>
      </c>
      <c r="B35" s="96" t="s">
        <v>53</v>
      </c>
      <c r="C35" s="96"/>
      <c r="D35" s="96"/>
      <c r="E35" s="96"/>
      <c r="F35" s="96"/>
      <c r="G35" s="96"/>
      <c r="H35" s="96"/>
      <c r="I35" s="96"/>
      <c r="J35" s="96"/>
      <c r="K35" s="96"/>
    </row>
  </sheetData>
  <mergeCells count="8">
    <mergeCell ref="B35:K35"/>
    <mergeCell ref="D9:L9"/>
    <mergeCell ref="N9:S9"/>
    <mergeCell ref="A10:B10"/>
    <mergeCell ref="D10:G10"/>
    <mergeCell ref="H10:L10"/>
    <mergeCell ref="N10:P10"/>
    <mergeCell ref="Q10:S10"/>
  </mergeCells>
  <phoneticPr fontId="15" type="noConversion"/>
  <printOptions horizontalCentered="1" verticalCentered="1"/>
  <pageMargins left="0.2" right="0.2" top="0.2" bottom="0.2" header="0.2" footer="0.2"/>
  <pageSetup scale="6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8"/>
  <sheetViews>
    <sheetView workbookViewId="0">
      <selection activeCell="B28" sqref="B28"/>
    </sheetView>
  </sheetViews>
  <sheetFormatPr baseColWidth="10" defaultRowHeight="14" x14ac:dyDescent="0"/>
  <cols>
    <col min="1" max="1" width="32" bestFit="1" customWidth="1"/>
    <col min="2" max="2" width="16" customWidth="1"/>
    <col min="3" max="3" width="14.1640625" customWidth="1"/>
    <col min="4" max="4" width="10.1640625" customWidth="1"/>
    <col min="5" max="5" width="13" customWidth="1"/>
    <col min="6" max="6" width="4.6640625" customWidth="1"/>
    <col min="7" max="7" width="4.5" customWidth="1"/>
    <col min="8" max="8" width="15" customWidth="1"/>
    <col min="9" max="9" width="4.1640625" customWidth="1"/>
    <col min="10" max="10" width="25" customWidth="1"/>
    <col min="11" max="11" width="9.5" customWidth="1"/>
    <col min="12" max="12" width="10.33203125" customWidth="1"/>
    <col min="13" max="13" width="11.1640625" customWidth="1"/>
    <col min="14" max="14" width="10.1640625" customWidth="1"/>
    <col min="15" max="15" width="10" customWidth="1"/>
    <col min="16" max="16" width="6.6640625" customWidth="1"/>
    <col min="17" max="17" width="10.1640625" customWidth="1"/>
  </cols>
  <sheetData>
    <row r="2" spans="1:4">
      <c r="A2" t="s">
        <v>54</v>
      </c>
      <c r="B2" t="s">
        <v>55</v>
      </c>
    </row>
    <row r="4" spans="1:4">
      <c r="A4" t="s">
        <v>56</v>
      </c>
      <c r="B4" t="s">
        <v>57</v>
      </c>
    </row>
    <row r="5" spans="1:4">
      <c r="A5" t="s">
        <v>58</v>
      </c>
      <c r="B5" t="s">
        <v>59</v>
      </c>
      <c r="C5" t="s">
        <v>60</v>
      </c>
      <c r="D5" t="s">
        <v>61</v>
      </c>
    </row>
    <row r="6" spans="1:4">
      <c r="A6" s="97" t="s">
        <v>37</v>
      </c>
      <c r="B6" s="98"/>
      <c r="C6" s="98">
        <v>2000</v>
      </c>
      <c r="D6" s="98">
        <v>2000</v>
      </c>
    </row>
    <row r="7" spans="1:4">
      <c r="A7" s="99" t="s">
        <v>62</v>
      </c>
      <c r="B7" s="98"/>
      <c r="C7" s="98"/>
      <c r="D7" s="98"/>
    </row>
    <row r="8" spans="1:4">
      <c r="A8" s="100" t="s">
        <v>63</v>
      </c>
      <c r="B8" s="98"/>
      <c r="C8" s="98"/>
      <c r="D8" s="98"/>
    </row>
    <row r="9" spans="1:4">
      <c r="A9" s="99" t="s">
        <v>64</v>
      </c>
      <c r="B9" s="98"/>
      <c r="C9" s="98"/>
      <c r="D9" s="98"/>
    </row>
    <row r="10" spans="1:4">
      <c r="A10" s="100" t="s">
        <v>63</v>
      </c>
      <c r="B10" s="98"/>
      <c r="C10" s="98"/>
      <c r="D10" s="98"/>
    </row>
    <row r="11" spans="1:4">
      <c r="A11" s="99" t="s">
        <v>65</v>
      </c>
      <c r="B11" s="98"/>
      <c r="C11" s="98"/>
      <c r="D11" s="98"/>
    </row>
    <row r="12" spans="1:4">
      <c r="A12" s="100" t="s">
        <v>66</v>
      </c>
      <c r="B12" s="98"/>
      <c r="C12" s="98"/>
      <c r="D12" s="98"/>
    </row>
    <row r="13" spans="1:4">
      <c r="A13" s="99" t="s">
        <v>67</v>
      </c>
      <c r="B13" s="98"/>
      <c r="C13" s="98"/>
      <c r="D13" s="98"/>
    </row>
    <row r="14" spans="1:4">
      <c r="A14" s="100" t="s">
        <v>63</v>
      </c>
      <c r="B14" s="98"/>
      <c r="C14" s="98"/>
      <c r="D14" s="98"/>
    </row>
    <row r="15" spans="1:4">
      <c r="A15" s="100" t="s">
        <v>66</v>
      </c>
      <c r="B15" s="98"/>
      <c r="C15" s="98"/>
      <c r="D15" s="98"/>
    </row>
    <row r="16" spans="1:4">
      <c r="A16" s="99" t="s">
        <v>68</v>
      </c>
      <c r="B16" s="98"/>
      <c r="C16" s="98"/>
      <c r="D16" s="98"/>
    </row>
    <row r="17" spans="1:4">
      <c r="A17" s="100" t="s">
        <v>66</v>
      </c>
      <c r="B17" s="98"/>
      <c r="C17" s="98"/>
      <c r="D17" s="98"/>
    </row>
    <row r="18" spans="1:4">
      <c r="A18" s="99" t="s">
        <v>69</v>
      </c>
      <c r="B18" s="98"/>
      <c r="C18" s="98"/>
      <c r="D18" s="98"/>
    </row>
    <row r="19" spans="1:4">
      <c r="A19" s="100" t="s">
        <v>66</v>
      </c>
      <c r="B19" s="98"/>
      <c r="C19" s="98">
        <v>2000</v>
      </c>
      <c r="D19" s="98">
        <v>2000</v>
      </c>
    </row>
    <row r="20" spans="1:4">
      <c r="A20" s="97" t="s">
        <v>44</v>
      </c>
      <c r="B20" s="98">
        <v>16500</v>
      </c>
      <c r="C20" s="98">
        <v>1300</v>
      </c>
      <c r="D20" s="98">
        <v>17800</v>
      </c>
    </row>
    <row r="21" spans="1:4">
      <c r="A21" s="99" t="s">
        <v>70</v>
      </c>
      <c r="B21" s="98"/>
      <c r="C21" s="98"/>
      <c r="D21" s="98"/>
    </row>
    <row r="22" spans="1:4">
      <c r="A22" s="100" t="s">
        <v>71</v>
      </c>
      <c r="B22" s="98">
        <v>5000</v>
      </c>
      <c r="C22" s="98"/>
      <c r="D22" s="98">
        <v>5000</v>
      </c>
    </row>
    <row r="23" spans="1:4">
      <c r="A23" s="100" t="s">
        <v>72</v>
      </c>
      <c r="B23" s="98"/>
      <c r="C23" s="98"/>
      <c r="D23" s="98"/>
    </row>
    <row r="24" spans="1:4">
      <c r="A24" s="100" t="s">
        <v>73</v>
      </c>
      <c r="B24" s="98"/>
      <c r="C24" s="98"/>
      <c r="D24" s="98"/>
    </row>
    <row r="25" spans="1:4">
      <c r="A25" s="99" t="s">
        <v>74</v>
      </c>
      <c r="B25" s="98"/>
      <c r="C25" s="98"/>
      <c r="D25" s="98"/>
    </row>
    <row r="26" spans="1:4">
      <c r="A26" s="100" t="s">
        <v>75</v>
      </c>
      <c r="B26" s="98"/>
      <c r="C26" s="98">
        <v>1300</v>
      </c>
      <c r="D26" s="98">
        <v>1300</v>
      </c>
    </row>
    <row r="27" spans="1:4">
      <c r="A27" s="100" t="s">
        <v>72</v>
      </c>
      <c r="B27" s="98"/>
      <c r="C27" s="98"/>
      <c r="D27" s="98"/>
    </row>
    <row r="28" spans="1:4">
      <c r="A28" s="100" t="s">
        <v>76</v>
      </c>
      <c r="B28" s="98">
        <v>3488</v>
      </c>
      <c r="C28" s="98"/>
      <c r="D28" s="98">
        <v>3488</v>
      </c>
    </row>
    <row r="29" spans="1:4">
      <c r="A29" s="99" t="s">
        <v>77</v>
      </c>
      <c r="B29" s="98"/>
      <c r="C29" s="98"/>
      <c r="D29" s="98"/>
    </row>
    <row r="30" spans="1:4">
      <c r="A30" s="100" t="s">
        <v>72</v>
      </c>
      <c r="B30" s="98"/>
      <c r="C30" s="98"/>
      <c r="D30" s="98"/>
    </row>
    <row r="31" spans="1:4">
      <c r="A31" s="100" t="s">
        <v>76</v>
      </c>
      <c r="B31" s="98">
        <v>2910</v>
      </c>
      <c r="C31" s="98"/>
      <c r="D31" s="98">
        <v>2910</v>
      </c>
    </row>
    <row r="32" spans="1:4">
      <c r="A32" s="100" t="s">
        <v>73</v>
      </c>
      <c r="B32" s="98"/>
      <c r="C32" s="98"/>
      <c r="D32" s="98"/>
    </row>
    <row r="33" spans="1:4">
      <c r="A33" s="99" t="s">
        <v>78</v>
      </c>
      <c r="B33" s="98"/>
      <c r="C33" s="98"/>
      <c r="D33" s="98"/>
    </row>
    <row r="34" spans="1:4">
      <c r="A34" s="100" t="s">
        <v>73</v>
      </c>
      <c r="B34" s="98"/>
      <c r="C34" s="98"/>
      <c r="D34" s="98"/>
    </row>
    <row r="35" spans="1:4">
      <c r="A35" s="99" t="s">
        <v>79</v>
      </c>
      <c r="B35" s="98"/>
      <c r="C35" s="98"/>
      <c r="D35" s="98"/>
    </row>
    <row r="36" spans="1:4">
      <c r="A36" s="100" t="s">
        <v>71</v>
      </c>
      <c r="B36" s="98">
        <v>5000</v>
      </c>
      <c r="C36" s="98"/>
      <c r="D36" s="98">
        <v>5000</v>
      </c>
    </row>
    <row r="37" spans="1:4">
      <c r="A37" s="100" t="s">
        <v>72</v>
      </c>
      <c r="B37" s="98"/>
      <c r="C37" s="98"/>
      <c r="D37" s="98"/>
    </row>
    <row r="38" spans="1:4">
      <c r="A38" s="100" t="s">
        <v>73</v>
      </c>
      <c r="B38" s="98"/>
      <c r="C38" s="98"/>
      <c r="D38" s="98"/>
    </row>
    <row r="39" spans="1:4">
      <c r="A39" s="99" t="s">
        <v>80</v>
      </c>
      <c r="B39" s="98"/>
      <c r="C39" s="98"/>
      <c r="D39" s="98"/>
    </row>
    <row r="40" spans="1:4">
      <c r="A40" s="100" t="s">
        <v>81</v>
      </c>
      <c r="B40" s="98"/>
      <c r="C40" s="98"/>
      <c r="D40" s="98"/>
    </row>
    <row r="41" spans="1:4">
      <c r="A41" s="100" t="s">
        <v>76</v>
      </c>
      <c r="B41" s="98">
        <v>102</v>
      </c>
      <c r="C41" s="98"/>
      <c r="D41" s="98">
        <v>102</v>
      </c>
    </row>
    <row r="42" spans="1:4">
      <c r="A42" s="97" t="s">
        <v>41</v>
      </c>
      <c r="B42" s="98">
        <v>4451</v>
      </c>
      <c r="C42" s="98"/>
      <c r="D42" s="98">
        <v>4451</v>
      </c>
    </row>
    <row r="43" spans="1:4">
      <c r="A43" s="99" t="s">
        <v>82</v>
      </c>
      <c r="B43" s="98"/>
      <c r="C43" s="98"/>
      <c r="D43" s="98"/>
    </row>
    <row r="44" spans="1:4">
      <c r="A44" s="100" t="s">
        <v>71</v>
      </c>
      <c r="B44" s="98">
        <v>1750</v>
      </c>
      <c r="C44" s="98"/>
      <c r="D44" s="98">
        <v>1750</v>
      </c>
    </row>
    <row r="45" spans="1:4">
      <c r="A45" s="100" t="s">
        <v>83</v>
      </c>
      <c r="B45" s="98">
        <v>390</v>
      </c>
      <c r="C45" s="98"/>
      <c r="D45" s="98">
        <v>390</v>
      </c>
    </row>
    <row r="46" spans="1:4">
      <c r="A46" s="100" t="s">
        <v>72</v>
      </c>
      <c r="B46" s="98"/>
      <c r="C46" s="98"/>
      <c r="D46" s="98"/>
    </row>
    <row r="47" spans="1:4">
      <c r="A47" s="99" t="s">
        <v>84</v>
      </c>
      <c r="B47" s="98"/>
      <c r="C47" s="98"/>
      <c r="D47" s="98"/>
    </row>
    <row r="48" spans="1:4">
      <c r="A48" s="100" t="s">
        <v>72</v>
      </c>
      <c r="B48" s="98"/>
      <c r="C48" s="98"/>
      <c r="D48" s="98"/>
    </row>
    <row r="49" spans="1:4">
      <c r="A49" s="99" t="s">
        <v>85</v>
      </c>
      <c r="B49" s="98"/>
      <c r="C49" s="98"/>
      <c r="D49" s="98"/>
    </row>
    <row r="50" spans="1:4">
      <c r="A50" s="100" t="s">
        <v>71</v>
      </c>
      <c r="B50" s="98">
        <v>1750</v>
      </c>
      <c r="C50" s="98"/>
      <c r="D50" s="98">
        <v>1750</v>
      </c>
    </row>
    <row r="51" spans="1:4">
      <c r="A51" s="100" t="s">
        <v>83</v>
      </c>
      <c r="B51" s="98">
        <v>561</v>
      </c>
      <c r="C51" s="98"/>
      <c r="D51" s="98">
        <v>561</v>
      </c>
    </row>
    <row r="52" spans="1:4">
      <c r="A52" s="100" t="s">
        <v>72</v>
      </c>
      <c r="B52" s="98"/>
      <c r="C52" s="98"/>
      <c r="D52" s="98"/>
    </row>
    <row r="53" spans="1:4">
      <c r="A53" s="99" t="s">
        <v>86</v>
      </c>
      <c r="B53" s="98"/>
      <c r="C53" s="98"/>
      <c r="D53" s="98"/>
    </row>
    <row r="54" spans="1:4">
      <c r="A54" s="100" t="s">
        <v>73</v>
      </c>
      <c r="B54" s="98"/>
      <c r="C54" s="98"/>
      <c r="D54" s="98"/>
    </row>
    <row r="55" spans="1:4">
      <c r="A55" s="97" t="s">
        <v>35</v>
      </c>
      <c r="B55" s="98"/>
      <c r="C55" s="98"/>
      <c r="D55" s="98"/>
    </row>
    <row r="56" spans="1:4">
      <c r="A56" s="99" t="s">
        <v>87</v>
      </c>
      <c r="B56" s="98"/>
      <c r="C56" s="98"/>
      <c r="D56" s="98"/>
    </row>
    <row r="57" spans="1:4">
      <c r="A57" s="100" t="s">
        <v>66</v>
      </c>
      <c r="B57" s="98"/>
      <c r="C57" s="98"/>
      <c r="D57" s="98"/>
    </row>
    <row r="58" spans="1:4">
      <c r="A58" s="97" t="s">
        <v>80</v>
      </c>
      <c r="B58" s="98">
        <v>34295</v>
      </c>
      <c r="C58" s="98"/>
      <c r="D58" s="98">
        <v>34295</v>
      </c>
    </row>
    <row r="59" spans="1:4">
      <c r="A59" s="99" t="s">
        <v>69</v>
      </c>
      <c r="B59" s="98"/>
      <c r="C59" s="98"/>
      <c r="D59" s="98"/>
    </row>
    <row r="60" spans="1:4">
      <c r="A60" s="100" t="s">
        <v>88</v>
      </c>
      <c r="B60" s="98">
        <v>34295</v>
      </c>
      <c r="C60" s="98"/>
      <c r="D60" s="98">
        <v>34295</v>
      </c>
    </row>
    <row r="61" spans="1:4">
      <c r="A61" s="97" t="s">
        <v>69</v>
      </c>
      <c r="B61" s="98">
        <v>31550</v>
      </c>
      <c r="C61" s="98"/>
      <c r="D61" s="98">
        <v>31550</v>
      </c>
    </row>
    <row r="62" spans="1:4">
      <c r="A62" s="99" t="s">
        <v>69</v>
      </c>
      <c r="B62" s="98"/>
      <c r="C62" s="98"/>
      <c r="D62" s="98"/>
    </row>
    <row r="63" spans="1:4">
      <c r="A63" s="100" t="s">
        <v>89</v>
      </c>
      <c r="B63" s="98">
        <v>20000</v>
      </c>
      <c r="C63" s="98"/>
      <c r="D63" s="98">
        <v>20000</v>
      </c>
    </row>
    <row r="64" spans="1:4">
      <c r="A64" s="100" t="s">
        <v>72</v>
      </c>
      <c r="B64" s="98">
        <v>8000</v>
      </c>
      <c r="C64" s="98"/>
      <c r="D64" s="98">
        <v>8000</v>
      </c>
    </row>
    <row r="65" spans="1:4">
      <c r="A65" s="100" t="s">
        <v>90</v>
      </c>
      <c r="B65" s="98">
        <v>1400</v>
      </c>
      <c r="C65" s="98"/>
      <c r="D65" s="98">
        <v>1400</v>
      </c>
    </row>
    <row r="66" spans="1:4">
      <c r="A66" s="100" t="s">
        <v>73</v>
      </c>
      <c r="B66" s="98">
        <v>450</v>
      </c>
      <c r="C66" s="98"/>
      <c r="D66" s="98">
        <v>450</v>
      </c>
    </row>
    <row r="67" spans="1:4">
      <c r="A67" s="100" t="s">
        <v>91</v>
      </c>
      <c r="B67" s="98">
        <v>1700</v>
      </c>
      <c r="C67" s="98"/>
      <c r="D67" s="98">
        <v>1700</v>
      </c>
    </row>
    <row r="68" spans="1:4">
      <c r="A68" s="97" t="s">
        <v>61</v>
      </c>
      <c r="B68" s="98">
        <v>86796</v>
      </c>
      <c r="C68" s="98">
        <v>3300</v>
      </c>
      <c r="D68" s="98">
        <v>90096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tabSelected="1" workbookViewId="0">
      <selection activeCell="B26" sqref="B26"/>
    </sheetView>
  </sheetViews>
  <sheetFormatPr baseColWidth="10" defaultRowHeight="14" x14ac:dyDescent="0"/>
  <cols>
    <col min="1" max="1" width="27.1640625" customWidth="1"/>
    <col min="2" max="2" width="17.6640625" bestFit="1" customWidth="1"/>
    <col min="3" max="3" width="7.5" customWidth="1"/>
    <col min="4" max="4" width="16.33203125" bestFit="1" customWidth="1"/>
    <col min="5" max="5" width="7.5" bestFit="1" customWidth="1"/>
    <col min="6" max="6" width="18.33203125" bestFit="1" customWidth="1"/>
    <col min="7" max="7" width="8.83203125" bestFit="1" customWidth="1"/>
    <col min="8" max="8" width="10.1640625" bestFit="1" customWidth="1"/>
    <col min="9" max="9" width="20.5" bestFit="1" customWidth="1"/>
    <col min="10" max="10" width="8.83203125" bestFit="1" customWidth="1"/>
    <col min="11" max="11" width="11" bestFit="1" customWidth="1"/>
    <col min="12" max="12" width="10.1640625" bestFit="1" customWidth="1"/>
    <col min="13" max="13" width="10.1640625" customWidth="1"/>
  </cols>
  <sheetData>
    <row r="3" spans="1:8">
      <c r="A3" t="s">
        <v>56</v>
      </c>
      <c r="B3" t="s">
        <v>57</v>
      </c>
    </row>
    <row r="4" spans="1:8" s="101" customFormat="1">
      <c r="A4"/>
      <c r="B4" t="s">
        <v>59</v>
      </c>
      <c r="C4"/>
      <c r="D4" t="s">
        <v>60</v>
      </c>
      <c r="E4"/>
      <c r="F4" t="s">
        <v>92</v>
      </c>
      <c r="G4" t="s">
        <v>69</v>
      </c>
      <c r="H4" t="s">
        <v>61</v>
      </c>
    </row>
    <row r="5" spans="1:8">
      <c r="A5" t="s">
        <v>58</v>
      </c>
      <c r="B5" t="s">
        <v>93</v>
      </c>
      <c r="C5" t="s">
        <v>94</v>
      </c>
      <c r="D5" t="s">
        <v>93</v>
      </c>
      <c r="E5" t="s">
        <v>94</v>
      </c>
      <c r="F5" t="s">
        <v>94</v>
      </c>
      <c r="G5" t="s">
        <v>69</v>
      </c>
    </row>
    <row r="6" spans="1:8">
      <c r="A6" s="97" t="s">
        <v>81</v>
      </c>
      <c r="B6" s="98"/>
      <c r="C6" s="98"/>
      <c r="D6" s="98"/>
      <c r="E6" s="98"/>
      <c r="F6" s="98"/>
      <c r="G6" s="98"/>
      <c r="H6" s="98"/>
    </row>
    <row r="7" spans="1:8">
      <c r="A7" s="97" t="s">
        <v>71</v>
      </c>
      <c r="B7" s="98"/>
      <c r="C7" s="98">
        <v>13500</v>
      </c>
      <c r="D7" s="98"/>
      <c r="E7" s="98"/>
      <c r="F7" s="98"/>
      <c r="G7" s="98"/>
      <c r="H7" s="98">
        <v>13500</v>
      </c>
    </row>
    <row r="8" spans="1:8">
      <c r="A8" s="97" t="s">
        <v>89</v>
      </c>
      <c r="B8" s="98">
        <v>404</v>
      </c>
      <c r="C8" s="98">
        <v>20000</v>
      </c>
      <c r="D8" s="98"/>
      <c r="E8" s="98"/>
      <c r="F8" s="98">
        <v>830</v>
      </c>
      <c r="G8" s="98"/>
      <c r="H8" s="98">
        <v>21234</v>
      </c>
    </row>
    <row r="9" spans="1:8">
      <c r="A9" s="97" t="s">
        <v>75</v>
      </c>
      <c r="B9" s="98"/>
      <c r="C9" s="98"/>
      <c r="D9" s="98">
        <v>200</v>
      </c>
      <c r="E9" s="98">
        <v>1300</v>
      </c>
      <c r="F9" s="98"/>
      <c r="G9" s="98"/>
      <c r="H9" s="98">
        <v>1500</v>
      </c>
    </row>
    <row r="10" spans="1:8">
      <c r="A10" s="97" t="s">
        <v>63</v>
      </c>
      <c r="B10" s="98"/>
      <c r="C10" s="98"/>
      <c r="D10" s="98"/>
      <c r="E10" s="98"/>
      <c r="F10" s="98"/>
      <c r="G10" s="98"/>
      <c r="H10" s="98"/>
    </row>
    <row r="11" spans="1:8">
      <c r="A11" s="97" t="s">
        <v>88</v>
      </c>
      <c r="B11" s="98">
        <v>7300</v>
      </c>
      <c r="C11" s="98">
        <v>34295</v>
      </c>
      <c r="D11" s="98"/>
      <c r="E11" s="98"/>
      <c r="F11" s="98"/>
      <c r="G11" s="98"/>
      <c r="H11" s="98">
        <v>41595</v>
      </c>
    </row>
    <row r="12" spans="1:8">
      <c r="A12" s="97" t="s">
        <v>83</v>
      </c>
      <c r="B12" s="98"/>
      <c r="C12" s="98">
        <v>951</v>
      </c>
      <c r="D12" s="98"/>
      <c r="E12" s="98"/>
      <c r="F12" s="98"/>
      <c r="G12" s="98"/>
      <c r="H12" s="98">
        <v>951</v>
      </c>
    </row>
    <row r="13" spans="1:8">
      <c r="A13" s="97" t="s">
        <v>72</v>
      </c>
      <c r="B13" s="98">
        <v>100</v>
      </c>
      <c r="C13" s="98">
        <v>8000</v>
      </c>
      <c r="D13" s="98"/>
      <c r="E13" s="98"/>
      <c r="F13" s="98"/>
      <c r="G13" s="98"/>
      <c r="H13" s="98">
        <v>8100</v>
      </c>
    </row>
    <row r="14" spans="1:8">
      <c r="A14" s="97" t="s">
        <v>90</v>
      </c>
      <c r="B14" s="98"/>
      <c r="C14" s="98">
        <v>1400</v>
      </c>
      <c r="D14" s="98"/>
      <c r="E14" s="98"/>
      <c r="F14" s="98"/>
      <c r="G14" s="98"/>
      <c r="H14" s="98">
        <v>1400</v>
      </c>
    </row>
    <row r="15" spans="1:8">
      <c r="A15" s="97" t="s">
        <v>76</v>
      </c>
      <c r="B15" s="98"/>
      <c r="C15" s="98">
        <v>6500</v>
      </c>
      <c r="D15" s="98"/>
      <c r="E15" s="98"/>
      <c r="F15" s="98"/>
      <c r="G15" s="98"/>
      <c r="H15" s="98">
        <v>6500</v>
      </c>
    </row>
    <row r="16" spans="1:8">
      <c r="A16" s="97" t="s">
        <v>73</v>
      </c>
      <c r="B16" s="98"/>
      <c r="C16" s="98">
        <v>450</v>
      </c>
      <c r="D16" s="98"/>
      <c r="E16" s="98"/>
      <c r="F16" s="98"/>
      <c r="G16" s="98"/>
      <c r="H16" s="98">
        <v>450</v>
      </c>
    </row>
    <row r="17" spans="1:8">
      <c r="A17" s="97" t="s">
        <v>91</v>
      </c>
      <c r="B17" s="98">
        <v>16760</v>
      </c>
      <c r="C17" s="98">
        <v>1700</v>
      </c>
      <c r="D17" s="98"/>
      <c r="E17" s="98"/>
      <c r="F17" s="98"/>
      <c r="G17" s="98"/>
      <c r="H17" s="98">
        <v>18460</v>
      </c>
    </row>
    <row r="18" spans="1:8">
      <c r="A18" s="97" t="s">
        <v>66</v>
      </c>
      <c r="B18" s="98"/>
      <c r="C18" s="98"/>
      <c r="D18" s="98"/>
      <c r="E18" s="98">
        <v>2000</v>
      </c>
      <c r="F18" s="98"/>
      <c r="G18" s="98"/>
      <c r="H18" s="98">
        <v>2000</v>
      </c>
    </row>
    <row r="19" spans="1:8">
      <c r="A19" s="97" t="s">
        <v>69</v>
      </c>
      <c r="B19" s="98"/>
      <c r="C19" s="98"/>
      <c r="D19" s="98"/>
      <c r="E19" s="98"/>
      <c r="F19" s="98"/>
      <c r="G19" s="98"/>
      <c r="H19" s="98"/>
    </row>
    <row r="20" spans="1:8">
      <c r="A20" s="97" t="s">
        <v>61</v>
      </c>
      <c r="B20" s="98">
        <v>24564</v>
      </c>
      <c r="C20" s="98">
        <v>86796</v>
      </c>
      <c r="D20" s="98">
        <v>200</v>
      </c>
      <c r="E20" s="98">
        <v>3300</v>
      </c>
      <c r="F20" s="98">
        <v>830</v>
      </c>
      <c r="G20" s="98"/>
      <c r="H20" s="98">
        <v>115690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F8EB9507223A0240B41493700A1BEC3A" ma:contentTypeVersion="77" ma:contentTypeDescription="" ma:contentTypeScope="" ma:versionID="c961e443454079e77594bc30dff35b3e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/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/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/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/>
    </g2834a0a4b5b445382f80b4d1c20b873>
    <Document_x0020_Description xmlns="96664bca-06c0-4657-b6f9-0a997f5ff9b9">&lt;div class="ExternalClass124765E3A1C041AF926E0003078E10B3"&gt;&lt;p&gt;​Shelter Cluster report for 18 Dec, 2012&lt;br /&gt;&lt;/p&gt;&lt;/div&gt;</Document_x0020_Description>
    <Websio_x0020_Document_x0020_Preview xmlns="96664bca-06c0-4657-b6f9-0a997f5ff9b9">/Asia/Philippines/TyphoonPablo2012/_layouts/WebsioPreviewField/preview.aspx?ID=bbf00336-5d59-47bc-8c1a-84eba8f3fabe&amp;WebID=0b8725fa-6afa-497a-b20f-fb87a61c86f3&amp;SiteID=0e29c24b-3e6a-4c7c-8cc1-69b27805b55c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115</Value>
      <Value>77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/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/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2012-12-18T00:00:00+00:00</Report_x0020_Date>
    <Current_x0020_Lead_x0020_AgencyTaxHTField0 xmlns="410da107-b4b9-4416-82f0-a17ea7b4313c">
      <Terms xmlns="http://schemas.microsoft.com/office/infopath/2007/PartnerControls"/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6E5F0AAE-3F5F-4E1E-9D00-61C6CCDEBF3E}"/>
</file>

<file path=customXml/itemProps2.xml><?xml version="1.0" encoding="utf-8"?>
<ds:datastoreItem xmlns:ds="http://schemas.openxmlformats.org/officeDocument/2006/customXml" ds:itemID="{25B8E69C-64B2-4C35-AEFE-C1539FEA5B68}"/>
</file>

<file path=customXml/itemProps3.xml><?xml version="1.0" encoding="utf-8"?>
<ds:datastoreItem xmlns:ds="http://schemas.openxmlformats.org/officeDocument/2006/customXml" ds:itemID="{5FC221E4-D645-4C07-ABEC-91CA3EBF3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REP_SumPROV</vt:lpstr>
      <vt:lpstr>BYLocation</vt:lpstr>
      <vt:lpstr>BYAgency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Neil Bauman</dc:creator>
  <cp:keywords/>
  <cp:lastModifiedBy>Neil Bauman</cp:lastModifiedBy>
  <dcterms:created xsi:type="dcterms:W3CDTF">2012-12-18T11:00:15Z</dcterms:created>
  <dcterms:modified xsi:type="dcterms:W3CDTF">2012-12-18T11:01:38Z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0x010100AA7AFC8FE433CD4B94E991D812AE17EB00F8EB9507223A0240B41493700A1BEC3A</vt:lpwstr>
  </property>
  <property fmtid="{D5CDD505-2E9C-101B-9397-08002B2CF9AE}" pid="3" name="TaxKeyword">
    <vt:lpwstr/>
  </property>
  <property fmtid="{D5CDD505-2E9C-101B-9397-08002B2CF9AE}" pid="4" name="Event Type">
    <vt:lpwstr/>
  </property>
  <property fmtid="{D5CDD505-2E9C-101B-9397-08002B2CF9AE}" pid="5" name="Shelter_x0020_Planning1">
    <vt:lpwstr/>
  </property>
  <property fmtid="{D5CDD505-2E9C-101B-9397-08002B2CF9AE}" pid="6" name="Document_x0020_Category">
    <vt:lpwstr>253;#Information Management|020cabca-074c-432b-8e38-7f947471d53a</vt:lpwstr>
  </property>
  <property fmtid="{D5CDD505-2E9C-101B-9397-08002B2CF9AE}" pid="7" name="Document_x0020_Language">
    <vt:lpwstr>115;#English|53eb1c9d-8416-419a-9260-1df8e70b86c2</vt:lpwstr>
  </property>
  <property fmtid="{D5CDD505-2E9C-101B-9397-08002B2CF9AE}" pid="8" name="Shelter_x0020_Programming1">
    <vt:lpwstr/>
  </property>
  <property fmtid="{D5CDD505-2E9C-101B-9397-08002B2CF9AE}" pid="9" name="Damage Location">
    <vt:lpwstr/>
  </property>
  <property fmtid="{D5CDD505-2E9C-101B-9397-08002B2CF9AE}" pid="10" name="Shelter_x0020_Technical1">
    <vt:lpwstr/>
  </property>
  <property fmtid="{D5CDD505-2E9C-101B-9397-08002B2CF9AE}" pid="11" name="Management_x002F_Coordination">
    <vt:lpwstr/>
  </property>
  <property fmtid="{D5CDD505-2E9C-101B-9397-08002B2CF9AE}" pid="12" name="Information_x0020_Management">
    <vt:lpwstr>77;#Analysis Report|e8c68fad-114d-4411-89f4-a0f7bda5b414</vt:lpwstr>
  </property>
  <property fmtid="{D5CDD505-2E9C-101B-9397-08002B2CF9AE}" pid="13" name="AM_x0026_E">
    <vt:lpwstr/>
  </property>
  <property fmtid="{D5CDD505-2E9C-101B-9397-08002B2CF9AE}" pid="14" name="InterCluster">
    <vt:lpwstr/>
  </property>
  <property fmtid="{D5CDD505-2E9C-101B-9397-08002B2CF9AE}" pid="15" name="NFI_x0020_Guidance1">
    <vt:lpwstr/>
  </property>
  <property fmtid="{D5CDD505-2E9C-101B-9397-08002B2CF9AE}" pid="16" name="Miscellaneoud_x0020_Terms">
    <vt:lpwstr/>
  </property>
  <property fmtid="{D5CDD505-2E9C-101B-9397-08002B2CF9AE}" pid="17" name="Cross_x0020_Cutting1">
    <vt:lpwstr/>
  </property>
  <property fmtid="{D5CDD505-2E9C-101B-9397-08002B2CF9AE}" pid="18" name="Document Category">
    <vt:lpwstr>253;#Information Management|020cabca-074c-432b-8e38-7f947471d53a</vt:lpwstr>
  </property>
  <property fmtid="{D5CDD505-2E9C-101B-9397-08002B2CF9AE}" pid="19" name="Document Language">
    <vt:lpwstr>115</vt:lpwstr>
  </property>
  <property fmtid="{D5CDD505-2E9C-101B-9397-08002B2CF9AE}" pid="20" name="Shelter Programming1">
    <vt:lpwstr/>
  </property>
  <property fmtid="{D5CDD505-2E9C-101B-9397-08002B2CF9AE}" pid="21" name="Miscellaneoud Terms">
    <vt:lpwstr/>
  </property>
  <property fmtid="{D5CDD505-2E9C-101B-9397-08002B2CF9AE}" pid="22" name="Information Management">
    <vt:lpwstr>77;#Analysis Report|e8c68fad-114d-4411-89f4-a0f7bda5b414</vt:lpwstr>
  </property>
  <property fmtid="{D5CDD505-2E9C-101B-9397-08002B2CF9AE}" pid="23" name="NFI Guidance1">
    <vt:lpwstr/>
  </property>
  <property fmtid="{D5CDD505-2E9C-101B-9397-08002B2CF9AE}" pid="24" name="Management/Coordination">
    <vt:lpwstr/>
  </property>
  <property fmtid="{D5CDD505-2E9C-101B-9397-08002B2CF9AE}" pid="25" name="Cross Cutting1">
    <vt:lpwstr/>
  </property>
  <property fmtid="{D5CDD505-2E9C-101B-9397-08002B2CF9AE}" pid="26" name="Shelter Technical1">
    <vt:lpwstr/>
  </property>
  <property fmtid="{D5CDD505-2E9C-101B-9397-08002B2CF9AE}" pid="27" name="AM&amp;E">
    <vt:lpwstr/>
  </property>
  <property fmtid="{D5CDD505-2E9C-101B-9397-08002B2CF9AE}" pid="28" name="Shelter Planning1">
    <vt:lpwstr/>
  </property>
</Properties>
</file>