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acted.sharepoint.com/sites/IMPACTCOD-21DRC-UnitNexus/Documents partages/21DRC - Unité RetR/Groupe de travail Environnement/Méthodologie/Outils d'analyses environnementales/SMAC tool/"/>
    </mc:Choice>
  </mc:AlternateContent>
  <xr:revisionPtr revIDLastSave="5" documentId="13_ncr:1_{D1C1B038-92A4-48D7-AB5C-747486D4A413}" xr6:coauthVersionLast="47" xr6:coauthVersionMax="47" xr10:uidLastSave="{318E6E0A-6ED5-4A7B-9553-2E0178768C59}"/>
  <bookViews>
    <workbookView xWindow="-110" yWindow="-110" windowWidth="19420" windowHeight="10420" tabRatio="774" xr2:uid="{E51CA3BB-F4CD-4120-93EE-E081D914053C}"/>
  </bookViews>
  <sheets>
    <sheet name="Intro" sheetId="17" r:id="rId1"/>
    <sheet name="Guide de transport" sheetId="16" r:id="rId2"/>
    <sheet name="Spec 1" sheetId="35" r:id="rId3"/>
    <sheet name="Spec 2" sheetId="36" r:id="rId4"/>
    <sheet name="Spec 3" sheetId="37" r:id="rId5"/>
    <sheet name="Spec 4" sheetId="38" r:id="rId6"/>
    <sheet name="Comparaison des specs" sheetId="21" r:id="rId7"/>
    <sheet name="Liste Matériel" sheetId="12" r:id="rId8"/>
    <sheet name="Transport data" sheetId="9" r:id="rId9"/>
    <sheet name="Données fin de vie" sheetId="10" r:id="rId10"/>
    <sheet name="Données emballage" sheetId="11" r:id="rId11"/>
    <sheet name="Listes" sheetId="5" r:id="rId12"/>
    <sheet name="References" sheetId="13" r:id="rId13"/>
  </sheets>
  <externalReferences>
    <externalReference r:id="rId14"/>
    <externalReference r:id="rId15"/>
  </externalReferences>
  <definedNames>
    <definedName name="_xlnm._FilterDatabase" localSheetId="7" hidden="1">'Liste Matériel'!$L$1</definedName>
    <definedName name="_GoBack" localSheetId="0">Intro!$A$21</definedName>
    <definedName name="Concrete">Listes!$C$4:$C$5</definedName>
    <definedName name="Non_Structural_Concrete">Listes!$D$4:$D$5</definedName>
    <definedName name="PMaterials" localSheetId="1">[1]Lists!$A$54:$A$57</definedName>
    <definedName name="PMaterials" localSheetId="0">[1]Lists!$A$54:$A$57</definedName>
    <definedName name="PMaterials">[2]Lists!$A$54:$A$57</definedName>
    <definedName name="Rmaterials" localSheetId="1">[1]Lists!$A$4:$A$11</definedName>
    <definedName name="Rmaterials" localSheetId="0">[1]Lists!$A$4:$A$11</definedName>
    <definedName name="Rmaterials">[2]Lists!$A$4:$A$11</definedName>
    <definedName name="Structural_Concrete">Listes!$G$4:$G$5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8" l="1"/>
  <c r="C8" i="35" a="1"/>
  <c r="C8" i="35" s="1"/>
  <c r="C46" i="35"/>
  <c r="C45" i="35"/>
  <c r="L42" i="35"/>
  <c r="L53" i="35"/>
  <c r="K53" i="35"/>
  <c r="J53" i="35"/>
  <c r="I53" i="35"/>
  <c r="H53" i="35"/>
  <c r="G53" i="35"/>
  <c r="F53" i="35"/>
  <c r="E53" i="35"/>
  <c r="D53" i="35"/>
  <c r="L64" i="35"/>
  <c r="K64" i="35"/>
  <c r="J64" i="35"/>
  <c r="I64" i="35"/>
  <c r="H64" i="35"/>
  <c r="G64" i="35"/>
  <c r="F64" i="35"/>
  <c r="E64" i="35"/>
  <c r="D64" i="35"/>
  <c r="C52" i="35"/>
  <c r="C53" i="35"/>
  <c r="F15" i="21" l="1"/>
  <c r="C67" i="38"/>
  <c r="C97" i="36"/>
  <c r="C68" i="35"/>
  <c r="C57" i="35"/>
  <c r="C56" i="35"/>
  <c r="L15" i="21"/>
  <c r="I15" i="21"/>
  <c r="K21" i="21"/>
  <c r="K17" i="21"/>
  <c r="K18" i="21"/>
  <c r="K19" i="21"/>
  <c r="K20" i="21"/>
  <c r="K16" i="21"/>
  <c r="H21" i="21"/>
  <c r="H17" i="21"/>
  <c r="H18" i="21"/>
  <c r="H19" i="21"/>
  <c r="H20" i="21"/>
  <c r="H16" i="21"/>
  <c r="E21" i="21"/>
  <c r="E17" i="21"/>
  <c r="E18" i="21"/>
  <c r="E19" i="21"/>
  <c r="E20" i="21"/>
  <c r="E16" i="21"/>
  <c r="K15" i="21"/>
  <c r="H15" i="21"/>
  <c r="E15" i="21"/>
  <c r="K13" i="21"/>
  <c r="H13" i="21"/>
  <c r="E13" i="21"/>
  <c r="I4" i="21"/>
  <c r="I5" i="21"/>
  <c r="I6" i="21"/>
  <c r="I7" i="21"/>
  <c r="L4" i="21"/>
  <c r="L5" i="21"/>
  <c r="L6" i="21"/>
  <c r="L7" i="21"/>
  <c r="L3" i="21"/>
  <c r="I3" i="21"/>
  <c r="K3" i="21"/>
  <c r="K4" i="21"/>
  <c r="K5" i="21"/>
  <c r="K6" i="21"/>
  <c r="K7" i="21"/>
  <c r="K8" i="21"/>
  <c r="K9" i="21"/>
  <c r="K10" i="21"/>
  <c r="K2" i="21"/>
  <c r="K1" i="21"/>
  <c r="H3" i="21"/>
  <c r="H4" i="21"/>
  <c r="H5" i="21"/>
  <c r="H6" i="21"/>
  <c r="H7" i="21"/>
  <c r="H8" i="21"/>
  <c r="H9" i="21"/>
  <c r="H10" i="21"/>
  <c r="H2" i="21"/>
  <c r="H1" i="21"/>
  <c r="F4" i="21"/>
  <c r="F5" i="21"/>
  <c r="F6" i="21"/>
  <c r="F7" i="21"/>
  <c r="F3" i="21"/>
  <c r="E3" i="21"/>
  <c r="E4" i="21"/>
  <c r="E5" i="21"/>
  <c r="E6" i="21"/>
  <c r="E7" i="21"/>
  <c r="E8" i="21"/>
  <c r="E9" i="21"/>
  <c r="E10" i="21"/>
  <c r="E2" i="21"/>
  <c r="E1" i="21"/>
  <c r="L104" i="38"/>
  <c r="L105" i="38" s="1"/>
  <c r="L111" i="38" s="1"/>
  <c r="K104" i="38"/>
  <c r="K105" i="38" s="1"/>
  <c r="K111" i="38" s="1"/>
  <c r="J104" i="38"/>
  <c r="J105" i="38" s="1"/>
  <c r="J111" i="38" s="1"/>
  <c r="I104" i="38"/>
  <c r="I105" i="38" s="1"/>
  <c r="H104" i="38"/>
  <c r="H105" i="38" s="1"/>
  <c r="H111" i="38" s="1"/>
  <c r="G104" i="38"/>
  <c r="G105" i="38" s="1"/>
  <c r="F104" i="38"/>
  <c r="F105" i="38" s="1"/>
  <c r="E104" i="38"/>
  <c r="E105" i="38" s="1"/>
  <c r="D104" i="38"/>
  <c r="D105" i="38" s="1"/>
  <c r="D111" i="38" s="1"/>
  <c r="C104" i="38"/>
  <c r="C105" i="38" s="1"/>
  <c r="C111" i="38" s="1"/>
  <c r="F96" i="38"/>
  <c r="E96" i="38"/>
  <c r="D96" i="38"/>
  <c r="C96" i="38"/>
  <c r="C90" i="38"/>
  <c r="L73" i="38"/>
  <c r="L74" i="38" s="1"/>
  <c r="L88" i="38" s="1"/>
  <c r="K73" i="38"/>
  <c r="K74" i="38" s="1"/>
  <c r="K88" i="38" s="1"/>
  <c r="J73" i="38"/>
  <c r="J74" i="38" s="1"/>
  <c r="J88" i="38" s="1"/>
  <c r="I73" i="38"/>
  <c r="I74" i="38" s="1"/>
  <c r="I88" i="38" s="1"/>
  <c r="H73" i="38"/>
  <c r="H74" i="38" s="1"/>
  <c r="H88" i="38" s="1"/>
  <c r="G73" i="38"/>
  <c r="G74" i="38" s="1"/>
  <c r="G88" i="38" s="1"/>
  <c r="F73" i="38"/>
  <c r="F74" i="38" s="1"/>
  <c r="F88" i="38" s="1"/>
  <c r="E73" i="38"/>
  <c r="E74" i="38" s="1"/>
  <c r="E88" i="38" s="1"/>
  <c r="D73" i="38"/>
  <c r="D74" i="38" s="1"/>
  <c r="D88" i="38" s="1"/>
  <c r="C73" i="38"/>
  <c r="C74" i="38" s="1"/>
  <c r="L68" i="38"/>
  <c r="K68" i="38"/>
  <c r="J68" i="38"/>
  <c r="I68" i="38"/>
  <c r="H68" i="38"/>
  <c r="G68" i="38"/>
  <c r="F68" i="38"/>
  <c r="E68" i="38"/>
  <c r="D68" i="38"/>
  <c r="C68" i="38"/>
  <c r="L63" i="38"/>
  <c r="L64" i="38" s="1"/>
  <c r="K63" i="38"/>
  <c r="K67" i="38" s="1"/>
  <c r="J63" i="38"/>
  <c r="J67" i="38" s="1"/>
  <c r="I63" i="38"/>
  <c r="I67" i="38" s="1"/>
  <c r="H63" i="38"/>
  <c r="H64" i="38" s="1"/>
  <c r="G63" i="38"/>
  <c r="G64" i="38" s="1"/>
  <c r="F63" i="38"/>
  <c r="F64" i="38" s="1"/>
  <c r="E63" i="38"/>
  <c r="E67" i="38" s="1"/>
  <c r="D63" i="38"/>
  <c r="D67" i="38" s="1"/>
  <c r="C63" i="38"/>
  <c r="L57" i="38"/>
  <c r="K57" i="38"/>
  <c r="J57" i="38"/>
  <c r="I57" i="38"/>
  <c r="H57" i="38"/>
  <c r="G57" i="38"/>
  <c r="F57" i="38"/>
  <c r="E57" i="38"/>
  <c r="D57" i="38"/>
  <c r="C57" i="38"/>
  <c r="G56" i="38"/>
  <c r="L52" i="38"/>
  <c r="L53" i="38" s="1"/>
  <c r="K52" i="38"/>
  <c r="K56" i="38" s="1"/>
  <c r="J52" i="38"/>
  <c r="J53" i="38" s="1"/>
  <c r="I52" i="38"/>
  <c r="I53" i="38" s="1"/>
  <c r="H52" i="38"/>
  <c r="H56" i="38" s="1"/>
  <c r="G52" i="38"/>
  <c r="G53" i="38" s="1"/>
  <c r="F52" i="38"/>
  <c r="F56" i="38" s="1"/>
  <c r="E52" i="38"/>
  <c r="E56" i="38" s="1"/>
  <c r="D52" i="38"/>
  <c r="D56" i="38" s="1"/>
  <c r="C52" i="38"/>
  <c r="C56" i="38" s="1"/>
  <c r="L46" i="38"/>
  <c r="K46" i="38"/>
  <c r="J46" i="38"/>
  <c r="I46" i="38"/>
  <c r="H46" i="38"/>
  <c r="G46" i="38"/>
  <c r="F46" i="38"/>
  <c r="E46" i="38"/>
  <c r="D46" i="38"/>
  <c r="C46" i="38"/>
  <c r="L45" i="38"/>
  <c r="L41" i="38"/>
  <c r="L42" i="38" s="1"/>
  <c r="K41" i="38"/>
  <c r="K42" i="38" s="1"/>
  <c r="J41" i="38"/>
  <c r="J42" i="38" s="1"/>
  <c r="I41" i="38"/>
  <c r="I42" i="38" s="1"/>
  <c r="H41" i="38"/>
  <c r="H45" i="38" s="1"/>
  <c r="G41" i="38"/>
  <c r="G45" i="38" s="1"/>
  <c r="F41" i="38"/>
  <c r="F45" i="38" s="1"/>
  <c r="E41" i="38"/>
  <c r="E45" i="38" s="1"/>
  <c r="D41" i="38"/>
  <c r="D42" i="38" s="1"/>
  <c r="C41" i="38"/>
  <c r="C42" i="38" s="1"/>
  <c r="L29" i="38"/>
  <c r="K29" i="38"/>
  <c r="J29" i="38"/>
  <c r="I29" i="38"/>
  <c r="H29" i="38"/>
  <c r="G29" i="38"/>
  <c r="F29" i="38"/>
  <c r="E29" i="38"/>
  <c r="D29" i="38"/>
  <c r="C29" i="38"/>
  <c r="L23" i="38"/>
  <c r="L24" i="38" s="1"/>
  <c r="K23" i="38"/>
  <c r="K24" i="38" s="1"/>
  <c r="J23" i="38"/>
  <c r="J24" i="38" s="1"/>
  <c r="I23" i="38"/>
  <c r="I24" i="38" s="1"/>
  <c r="H23" i="38"/>
  <c r="H24" i="38" s="1"/>
  <c r="G23" i="38"/>
  <c r="G24" i="38" s="1"/>
  <c r="F23" i="38"/>
  <c r="F24" i="38" s="1"/>
  <c r="E23" i="38"/>
  <c r="E24" i="38" s="1"/>
  <c r="D23" i="38"/>
  <c r="D24" i="38" s="1"/>
  <c r="C23" i="38"/>
  <c r="C24" i="38" s="1"/>
  <c r="C8" i="38" a="1"/>
  <c r="C8" i="38" s="1"/>
  <c r="L8" i="21" s="1"/>
  <c r="L104" i="37"/>
  <c r="L105" i="37" s="1"/>
  <c r="L111" i="37" s="1"/>
  <c r="K104" i="37"/>
  <c r="K105" i="37" s="1"/>
  <c r="K111" i="37" s="1"/>
  <c r="J104" i="37"/>
  <c r="J105" i="37" s="1"/>
  <c r="J111" i="37" s="1"/>
  <c r="I104" i="37"/>
  <c r="I105" i="37" s="1"/>
  <c r="H104" i="37"/>
  <c r="H105" i="37" s="1"/>
  <c r="G104" i="37"/>
  <c r="G105" i="37" s="1"/>
  <c r="F104" i="37"/>
  <c r="F105" i="37" s="1"/>
  <c r="E104" i="37"/>
  <c r="E105" i="37" s="1"/>
  <c r="E111" i="37" s="1"/>
  <c r="D104" i="37"/>
  <c r="D105" i="37" s="1"/>
  <c r="D111" i="37" s="1"/>
  <c r="C104" i="37"/>
  <c r="C105" i="37" s="1"/>
  <c r="F96" i="37"/>
  <c r="E96" i="37"/>
  <c r="D96" i="37"/>
  <c r="C96" i="37"/>
  <c r="C90" i="37"/>
  <c r="L73" i="37"/>
  <c r="L74" i="37" s="1"/>
  <c r="L88" i="37" s="1"/>
  <c r="K73" i="37"/>
  <c r="K74" i="37" s="1"/>
  <c r="K88" i="37" s="1"/>
  <c r="J73" i="37"/>
  <c r="J74" i="37" s="1"/>
  <c r="J88" i="37" s="1"/>
  <c r="I73" i="37"/>
  <c r="I74" i="37" s="1"/>
  <c r="I88" i="37" s="1"/>
  <c r="H73" i="37"/>
  <c r="H74" i="37" s="1"/>
  <c r="H88" i="37" s="1"/>
  <c r="G73" i="37"/>
  <c r="G74" i="37" s="1"/>
  <c r="G88" i="37" s="1"/>
  <c r="F73" i="37"/>
  <c r="F74" i="37" s="1"/>
  <c r="F88" i="37" s="1"/>
  <c r="E73" i="37"/>
  <c r="E74" i="37" s="1"/>
  <c r="E88" i="37" s="1"/>
  <c r="D73" i="37"/>
  <c r="D74" i="37" s="1"/>
  <c r="D88" i="37" s="1"/>
  <c r="C73" i="37"/>
  <c r="C74" i="37" s="1"/>
  <c r="L68" i="37"/>
  <c r="K68" i="37"/>
  <c r="J68" i="37"/>
  <c r="I68" i="37"/>
  <c r="H68" i="37"/>
  <c r="G68" i="37"/>
  <c r="F68" i="37"/>
  <c r="E68" i="37"/>
  <c r="D68" i="37"/>
  <c r="C68" i="37"/>
  <c r="L63" i="37"/>
  <c r="L64" i="37" s="1"/>
  <c r="K63" i="37"/>
  <c r="K67" i="37" s="1"/>
  <c r="J63" i="37"/>
  <c r="J67" i="37" s="1"/>
  <c r="I63" i="37"/>
  <c r="I67" i="37" s="1"/>
  <c r="H63" i="37"/>
  <c r="H64" i="37" s="1"/>
  <c r="G63" i="37"/>
  <c r="G64" i="37" s="1"/>
  <c r="F63" i="37"/>
  <c r="F67" i="37" s="1"/>
  <c r="E63" i="37"/>
  <c r="E67" i="37" s="1"/>
  <c r="D63" i="37"/>
  <c r="D64" i="37" s="1"/>
  <c r="C63" i="37"/>
  <c r="C64" i="37" s="1"/>
  <c r="L57" i="37"/>
  <c r="K57" i="37"/>
  <c r="J57" i="37"/>
  <c r="I57" i="37"/>
  <c r="H57" i="37"/>
  <c r="G57" i="37"/>
  <c r="F57" i="37"/>
  <c r="E57" i="37"/>
  <c r="D57" i="37"/>
  <c r="C57" i="37"/>
  <c r="L52" i="37"/>
  <c r="L53" i="37" s="1"/>
  <c r="K52" i="37"/>
  <c r="K53" i="37" s="1"/>
  <c r="J52" i="37"/>
  <c r="J56" i="37" s="1"/>
  <c r="I52" i="37"/>
  <c r="I53" i="37" s="1"/>
  <c r="H52" i="37"/>
  <c r="H53" i="37" s="1"/>
  <c r="G52" i="37"/>
  <c r="G53" i="37" s="1"/>
  <c r="F52" i="37"/>
  <c r="F53" i="37" s="1"/>
  <c r="E52" i="37"/>
  <c r="E53" i="37" s="1"/>
  <c r="D52" i="37"/>
  <c r="D53" i="37" s="1"/>
  <c r="C52" i="37"/>
  <c r="C56" i="37" s="1"/>
  <c r="L46" i="37"/>
  <c r="K46" i="37"/>
  <c r="J46" i="37"/>
  <c r="I46" i="37"/>
  <c r="H46" i="37"/>
  <c r="G46" i="37"/>
  <c r="F46" i="37"/>
  <c r="E46" i="37"/>
  <c r="D46" i="37"/>
  <c r="C46" i="37"/>
  <c r="L41" i="37"/>
  <c r="L42" i="37" s="1"/>
  <c r="K41" i="37"/>
  <c r="K42" i="37" s="1"/>
  <c r="J41" i="37"/>
  <c r="J45" i="37" s="1"/>
  <c r="I41" i="37"/>
  <c r="I42" i="37" s="1"/>
  <c r="H41" i="37"/>
  <c r="H45" i="37" s="1"/>
  <c r="G41" i="37"/>
  <c r="G42" i="37" s="1"/>
  <c r="F41" i="37"/>
  <c r="F45" i="37" s="1"/>
  <c r="E41" i="37"/>
  <c r="E45" i="37" s="1"/>
  <c r="D41" i="37"/>
  <c r="D42" i="37" s="1"/>
  <c r="C41" i="37"/>
  <c r="C42" i="37" s="1"/>
  <c r="L29" i="37"/>
  <c r="K29" i="37"/>
  <c r="J29" i="37"/>
  <c r="I29" i="37"/>
  <c r="H29" i="37"/>
  <c r="G29" i="37"/>
  <c r="F29" i="37"/>
  <c r="E29" i="37"/>
  <c r="D29" i="37"/>
  <c r="C29" i="37"/>
  <c r="L23" i="37"/>
  <c r="L24" i="37" s="1"/>
  <c r="K23" i="37"/>
  <c r="K24" i="37" s="1"/>
  <c r="J23" i="37"/>
  <c r="J24" i="37" s="1"/>
  <c r="I23" i="37"/>
  <c r="I24" i="37" s="1"/>
  <c r="H23" i="37"/>
  <c r="H24" i="37" s="1"/>
  <c r="G23" i="37"/>
  <c r="G24" i="37" s="1"/>
  <c r="F23" i="37"/>
  <c r="F24" i="37" s="1"/>
  <c r="E23" i="37"/>
  <c r="E24" i="37" s="1"/>
  <c r="D23" i="37"/>
  <c r="D24" i="37" s="1"/>
  <c r="C23" i="37"/>
  <c r="C24" i="37" s="1"/>
  <c r="C8" i="37" a="1"/>
  <c r="C8" i="37" s="1"/>
  <c r="I8" i="21" s="1"/>
  <c r="L104" i="36"/>
  <c r="L105" i="36" s="1"/>
  <c r="L111" i="36" s="1"/>
  <c r="K104" i="36"/>
  <c r="K105" i="36" s="1"/>
  <c r="J104" i="36"/>
  <c r="J105" i="36" s="1"/>
  <c r="I104" i="36"/>
  <c r="I105" i="36" s="1"/>
  <c r="I111" i="36" s="1"/>
  <c r="H104" i="36"/>
  <c r="H105" i="36" s="1"/>
  <c r="G104" i="36"/>
  <c r="G105" i="36" s="1"/>
  <c r="F104" i="36"/>
  <c r="F105" i="36" s="1"/>
  <c r="E104" i="36"/>
  <c r="E105" i="36" s="1"/>
  <c r="D104" i="36"/>
  <c r="D105" i="36" s="1"/>
  <c r="C104" i="36"/>
  <c r="C105" i="36" s="1"/>
  <c r="F96" i="36"/>
  <c r="E96" i="36"/>
  <c r="D96" i="36"/>
  <c r="C96" i="36"/>
  <c r="C90" i="36"/>
  <c r="L73" i="36"/>
  <c r="L74" i="36" s="1"/>
  <c r="L88" i="36" s="1"/>
  <c r="K73" i="36"/>
  <c r="K74" i="36" s="1"/>
  <c r="K88" i="36" s="1"/>
  <c r="J73" i="36"/>
  <c r="J74" i="36" s="1"/>
  <c r="J88" i="36" s="1"/>
  <c r="I73" i="36"/>
  <c r="I74" i="36" s="1"/>
  <c r="I88" i="36" s="1"/>
  <c r="H73" i="36"/>
  <c r="H74" i="36" s="1"/>
  <c r="H88" i="36" s="1"/>
  <c r="G73" i="36"/>
  <c r="G74" i="36" s="1"/>
  <c r="G88" i="36" s="1"/>
  <c r="F73" i="36"/>
  <c r="F74" i="36" s="1"/>
  <c r="F88" i="36" s="1"/>
  <c r="E73" i="36"/>
  <c r="E74" i="36" s="1"/>
  <c r="E88" i="36" s="1"/>
  <c r="D73" i="36"/>
  <c r="D74" i="36" s="1"/>
  <c r="D88" i="36" s="1"/>
  <c r="C73" i="36"/>
  <c r="C74" i="36" s="1"/>
  <c r="L68" i="36"/>
  <c r="K68" i="36"/>
  <c r="J68" i="36"/>
  <c r="I68" i="36"/>
  <c r="H68" i="36"/>
  <c r="G68" i="36"/>
  <c r="F68" i="36"/>
  <c r="E68" i="36"/>
  <c r="D68" i="36"/>
  <c r="C68" i="36"/>
  <c r="L63" i="36"/>
  <c r="L64" i="36" s="1"/>
  <c r="K63" i="36"/>
  <c r="K64" i="36" s="1"/>
  <c r="J63" i="36"/>
  <c r="J64" i="36" s="1"/>
  <c r="I63" i="36"/>
  <c r="I67" i="36" s="1"/>
  <c r="H63" i="36"/>
  <c r="H67" i="36" s="1"/>
  <c r="G63" i="36"/>
  <c r="G64" i="36" s="1"/>
  <c r="F63" i="36"/>
  <c r="F64" i="36" s="1"/>
  <c r="E63" i="36"/>
  <c r="E64" i="36" s="1"/>
  <c r="D63" i="36"/>
  <c r="D64" i="36" s="1"/>
  <c r="C63" i="36"/>
  <c r="C64" i="36" s="1"/>
  <c r="L57" i="36"/>
  <c r="K57" i="36"/>
  <c r="J57" i="36"/>
  <c r="I57" i="36"/>
  <c r="H57" i="36"/>
  <c r="G57" i="36"/>
  <c r="F57" i="36"/>
  <c r="E57" i="36"/>
  <c r="D57" i="36"/>
  <c r="C57" i="36"/>
  <c r="I56" i="36"/>
  <c r="L52" i="36"/>
  <c r="L56" i="36" s="1"/>
  <c r="K52" i="36"/>
  <c r="K53" i="36" s="1"/>
  <c r="J52" i="36"/>
  <c r="J53" i="36" s="1"/>
  <c r="I52" i="36"/>
  <c r="I53" i="36" s="1"/>
  <c r="H52" i="36"/>
  <c r="H53" i="36" s="1"/>
  <c r="G52" i="36"/>
  <c r="G56" i="36" s="1"/>
  <c r="F52" i="36"/>
  <c r="F56" i="36" s="1"/>
  <c r="E52" i="36"/>
  <c r="E56" i="36" s="1"/>
  <c r="D52" i="36"/>
  <c r="D53" i="36" s="1"/>
  <c r="C52" i="36"/>
  <c r="C53" i="36" s="1"/>
  <c r="L46" i="36"/>
  <c r="K46" i="36"/>
  <c r="J46" i="36"/>
  <c r="I46" i="36"/>
  <c r="H46" i="36"/>
  <c r="G46" i="36"/>
  <c r="F46" i="36"/>
  <c r="E46" i="36"/>
  <c r="D46" i="36"/>
  <c r="C46" i="36"/>
  <c r="L41" i="36"/>
  <c r="L42" i="36" s="1"/>
  <c r="K41" i="36"/>
  <c r="K42" i="36" s="1"/>
  <c r="J41" i="36"/>
  <c r="J42" i="36" s="1"/>
  <c r="I41" i="36"/>
  <c r="I42" i="36" s="1"/>
  <c r="H41" i="36"/>
  <c r="H42" i="36" s="1"/>
  <c r="G41" i="36"/>
  <c r="G42" i="36" s="1"/>
  <c r="F41" i="36"/>
  <c r="F42" i="36" s="1"/>
  <c r="E41" i="36"/>
  <c r="E45" i="36" s="1"/>
  <c r="D41" i="36"/>
  <c r="D45" i="36" s="1"/>
  <c r="C41" i="36"/>
  <c r="C42" i="36" s="1"/>
  <c r="L29" i="36"/>
  <c r="K29" i="36"/>
  <c r="J29" i="36"/>
  <c r="I29" i="36"/>
  <c r="H29" i="36"/>
  <c r="G29" i="36"/>
  <c r="F29" i="36"/>
  <c r="E29" i="36"/>
  <c r="D29" i="36"/>
  <c r="C29" i="36"/>
  <c r="L23" i="36"/>
  <c r="L24" i="36" s="1"/>
  <c r="K23" i="36"/>
  <c r="K24" i="36" s="1"/>
  <c r="J23" i="36"/>
  <c r="J24" i="36" s="1"/>
  <c r="I23" i="36"/>
  <c r="I24" i="36" s="1"/>
  <c r="H23" i="36"/>
  <c r="H24" i="36" s="1"/>
  <c r="G23" i="36"/>
  <c r="G24" i="36" s="1"/>
  <c r="F23" i="36"/>
  <c r="F24" i="36" s="1"/>
  <c r="E23" i="36"/>
  <c r="E24" i="36" s="1"/>
  <c r="D23" i="36"/>
  <c r="D24" i="36" s="1"/>
  <c r="C23" i="36"/>
  <c r="C24" i="36" s="1"/>
  <c r="C8" i="36" a="1"/>
  <c r="C8" i="36" s="1"/>
  <c r="F8" i="21" s="1"/>
  <c r="B21" i="21"/>
  <c r="B17" i="21"/>
  <c r="B18" i="21"/>
  <c r="B19" i="21"/>
  <c r="B20" i="21"/>
  <c r="B16" i="21"/>
  <c r="B15" i="21"/>
  <c r="B13" i="21"/>
  <c r="C64" i="38" l="1"/>
  <c r="I64" i="38"/>
  <c r="I45" i="38"/>
  <c r="I64" i="37"/>
  <c r="J64" i="37"/>
  <c r="G56" i="37"/>
  <c r="J67" i="36"/>
  <c r="K67" i="36"/>
  <c r="F56" i="37"/>
  <c r="F76" i="37" s="1"/>
  <c r="E56" i="37"/>
  <c r="E76" i="37" s="1"/>
  <c r="F45" i="36"/>
  <c r="F64" i="37"/>
  <c r="H53" i="38"/>
  <c r="H56" i="36"/>
  <c r="C67" i="36"/>
  <c r="I45" i="37"/>
  <c r="D56" i="37"/>
  <c r="E64" i="37"/>
  <c r="L67" i="38"/>
  <c r="E42" i="38"/>
  <c r="D64" i="38"/>
  <c r="E53" i="36"/>
  <c r="C67" i="37"/>
  <c r="F42" i="38"/>
  <c r="I56" i="38"/>
  <c r="G45" i="36"/>
  <c r="F53" i="36"/>
  <c r="H42" i="37"/>
  <c r="C53" i="37"/>
  <c r="L67" i="37"/>
  <c r="G42" i="38"/>
  <c r="J56" i="38"/>
  <c r="J64" i="38"/>
  <c r="J45" i="36"/>
  <c r="H64" i="36"/>
  <c r="H42" i="38"/>
  <c r="C53" i="38"/>
  <c r="K64" i="38"/>
  <c r="L45" i="36"/>
  <c r="J42" i="37"/>
  <c r="E53" i="38"/>
  <c r="I45" i="36"/>
  <c r="I76" i="36" s="1"/>
  <c r="D67" i="36"/>
  <c r="H45" i="36"/>
  <c r="H76" i="36" s="1"/>
  <c r="E67" i="36"/>
  <c r="E76" i="36" s="1"/>
  <c r="G45" i="37"/>
  <c r="K45" i="36"/>
  <c r="G53" i="36"/>
  <c r="H56" i="37"/>
  <c r="J45" i="38"/>
  <c r="D53" i="38"/>
  <c r="E64" i="38"/>
  <c r="K45" i="38"/>
  <c r="K76" i="38" s="1"/>
  <c r="F53" i="38"/>
  <c r="D42" i="36"/>
  <c r="L53" i="36"/>
  <c r="I56" i="37"/>
  <c r="E42" i="36"/>
  <c r="C56" i="36"/>
  <c r="L67" i="36"/>
  <c r="L76" i="36" s="1"/>
  <c r="K64" i="37"/>
  <c r="D56" i="36"/>
  <c r="K45" i="37"/>
  <c r="L45" i="37"/>
  <c r="E42" i="37"/>
  <c r="D67" i="37"/>
  <c r="E76" i="38"/>
  <c r="F42" i="37"/>
  <c r="J53" i="37"/>
  <c r="I76" i="38"/>
  <c r="I64" i="36"/>
  <c r="F67" i="38"/>
  <c r="F76" i="38" s="1"/>
  <c r="D97" i="38"/>
  <c r="C97" i="38"/>
  <c r="C88" i="38"/>
  <c r="F97" i="38"/>
  <c r="E97" i="38"/>
  <c r="E111" i="38"/>
  <c r="F111" i="38"/>
  <c r="G111" i="38"/>
  <c r="G67" i="38"/>
  <c r="G76" i="38" s="1"/>
  <c r="D45" i="38"/>
  <c r="D76" i="38" s="1"/>
  <c r="L56" i="38"/>
  <c r="H67" i="38"/>
  <c r="H76" i="38" s="1"/>
  <c r="I111" i="38"/>
  <c r="C45" i="38"/>
  <c r="K53" i="38"/>
  <c r="G111" i="37"/>
  <c r="C111" i="37"/>
  <c r="F111" i="37"/>
  <c r="J76" i="37"/>
  <c r="F97" i="37"/>
  <c r="E97" i="37"/>
  <c r="D97" i="37"/>
  <c r="C97" i="37"/>
  <c r="C88" i="37"/>
  <c r="C45" i="37"/>
  <c r="K56" i="37"/>
  <c r="H111" i="37"/>
  <c r="L56" i="37"/>
  <c r="H67" i="37"/>
  <c r="I111" i="37"/>
  <c r="G67" i="37"/>
  <c r="D45" i="37"/>
  <c r="J111" i="36"/>
  <c r="K111" i="36"/>
  <c r="D111" i="36"/>
  <c r="D97" i="36"/>
  <c r="F97" i="36"/>
  <c r="E97" i="36"/>
  <c r="C88" i="36"/>
  <c r="F111" i="36"/>
  <c r="C111" i="36"/>
  <c r="E111" i="36"/>
  <c r="J56" i="36"/>
  <c r="F67" i="36"/>
  <c r="G111" i="36"/>
  <c r="C45" i="36"/>
  <c r="K56" i="36"/>
  <c r="G67" i="36"/>
  <c r="H111" i="36"/>
  <c r="B3" i="21"/>
  <c r="B4" i="21"/>
  <c r="B5" i="21"/>
  <c r="B6" i="21"/>
  <c r="B7" i="21"/>
  <c r="B8" i="21"/>
  <c r="B9" i="21"/>
  <c r="B10" i="21"/>
  <c r="B2" i="21"/>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5" i="12"/>
  <c r="I6" i="12"/>
  <c r="I2" i="12"/>
  <c r="I3" i="12"/>
  <c r="I4" i="12"/>
  <c r="H4" i="12"/>
  <c r="H2" i="12"/>
  <c r="C15" i="21"/>
  <c r="C7" i="21"/>
  <c r="C6" i="21"/>
  <c r="C5" i="21"/>
  <c r="C4" i="21"/>
  <c r="C3" i="21"/>
  <c r="B1" i="21"/>
  <c r="D23" i="35"/>
  <c r="D24" i="35" s="1"/>
  <c r="D28" i="35" s="1"/>
  <c r="E23" i="35"/>
  <c r="E24" i="35" s="1"/>
  <c r="F23" i="35"/>
  <c r="F24" i="35" s="1"/>
  <c r="G23" i="35"/>
  <c r="G24" i="35" s="1"/>
  <c r="H23" i="35"/>
  <c r="H24" i="35" s="1"/>
  <c r="I23" i="35"/>
  <c r="I24" i="35" s="1"/>
  <c r="J23" i="35"/>
  <c r="J24" i="35" s="1"/>
  <c r="K23" i="35"/>
  <c r="K24" i="35" s="1"/>
  <c r="L23" i="35"/>
  <c r="L24" i="35" s="1"/>
  <c r="C23" i="35"/>
  <c r="C24" i="35" s="1"/>
  <c r="C28" i="35" s="1"/>
  <c r="G76" i="37" l="1"/>
  <c r="C25" i="36"/>
  <c r="F25" i="37"/>
  <c r="C25" i="35"/>
  <c r="J76" i="38"/>
  <c r="I76" i="37"/>
  <c r="L76" i="37"/>
  <c r="G76" i="36"/>
  <c r="F76" i="36"/>
  <c r="K76" i="36"/>
  <c r="L76" i="38"/>
  <c r="C25" i="37"/>
  <c r="I28" i="37"/>
  <c r="I75" i="37" s="1"/>
  <c r="L25" i="37"/>
  <c r="J25" i="37"/>
  <c r="J76" i="36"/>
  <c r="H76" i="37"/>
  <c r="K25" i="36"/>
  <c r="I25" i="36"/>
  <c r="I25" i="37"/>
  <c r="C117" i="38"/>
  <c r="L17" i="21" s="1"/>
  <c r="C117" i="37"/>
  <c r="I17" i="21" s="1"/>
  <c r="D76" i="36"/>
  <c r="C117" i="36"/>
  <c r="F17" i="21" s="1"/>
  <c r="K28" i="37"/>
  <c r="K75" i="37" s="1"/>
  <c r="K25" i="38"/>
  <c r="E28" i="38"/>
  <c r="E75" i="38" s="1"/>
  <c r="G28" i="38"/>
  <c r="G75" i="38" s="1"/>
  <c r="D76" i="37"/>
  <c r="K25" i="37"/>
  <c r="L28" i="37"/>
  <c r="L75" i="37" s="1"/>
  <c r="D25" i="36"/>
  <c r="K28" i="38"/>
  <c r="K75" i="38" s="1"/>
  <c r="F25" i="36"/>
  <c r="J25" i="36"/>
  <c r="C28" i="36"/>
  <c r="C75" i="36" s="1"/>
  <c r="K76" i="37"/>
  <c r="D25" i="37"/>
  <c r="F28" i="36"/>
  <c r="F75" i="36" s="1"/>
  <c r="H28" i="37"/>
  <c r="H75" i="37" s="1"/>
  <c r="J25" i="38"/>
  <c r="G25" i="36"/>
  <c r="D28" i="38"/>
  <c r="D75" i="38" s="1"/>
  <c r="G28" i="37"/>
  <c r="G75" i="37" s="1"/>
  <c r="G28" i="36"/>
  <c r="G75" i="36" s="1"/>
  <c r="D25" i="38"/>
  <c r="G25" i="37"/>
  <c r="L25" i="38"/>
  <c r="J28" i="36"/>
  <c r="J75" i="36" s="1"/>
  <c r="D28" i="37"/>
  <c r="D75" i="37" s="1"/>
  <c r="C28" i="38"/>
  <c r="C75" i="38" s="1"/>
  <c r="H25" i="37"/>
  <c r="L28" i="36"/>
  <c r="L75" i="36" s="1"/>
  <c r="C28" i="37"/>
  <c r="F28" i="38"/>
  <c r="F75" i="38" s="1"/>
  <c r="I28" i="36"/>
  <c r="I75" i="36" s="1"/>
  <c r="E25" i="36"/>
  <c r="J28" i="38"/>
  <c r="J75" i="38" s="1"/>
  <c r="I25" i="38"/>
  <c r="F25" i="38"/>
  <c r="K28" i="36"/>
  <c r="K75" i="36" s="1"/>
  <c r="E28" i="36"/>
  <c r="E75" i="36" s="1"/>
  <c r="L25" i="36"/>
  <c r="F28" i="37"/>
  <c r="F75" i="37" s="1"/>
  <c r="D28" i="36"/>
  <c r="D75" i="36" s="1"/>
  <c r="H25" i="36"/>
  <c r="E28" i="37"/>
  <c r="E75" i="37" s="1"/>
  <c r="E25" i="38"/>
  <c r="H25" i="38"/>
  <c r="I28" i="38"/>
  <c r="I75" i="38" s="1"/>
  <c r="H28" i="36"/>
  <c r="H75" i="36" s="1"/>
  <c r="L28" i="38"/>
  <c r="L75" i="38" s="1"/>
  <c r="H28" i="38"/>
  <c r="H75" i="38" s="1"/>
  <c r="E25" i="37"/>
  <c r="G25" i="38"/>
  <c r="J28" i="37"/>
  <c r="J75" i="37" s="1"/>
  <c r="C120" i="38"/>
  <c r="L20" i="21" s="1"/>
  <c r="C118" i="38"/>
  <c r="L18" i="21" s="1"/>
  <c r="C119" i="38"/>
  <c r="L19" i="21" s="1"/>
  <c r="C76" i="38"/>
  <c r="C10" i="38" a="1"/>
  <c r="C10" i="38" s="1"/>
  <c r="L10" i="21" s="1"/>
  <c r="C118" i="37"/>
  <c r="I18" i="21" s="1"/>
  <c r="C119" i="37"/>
  <c r="I19" i="21" s="1"/>
  <c r="C10" i="37" a="1"/>
  <c r="C10" i="37" s="1"/>
  <c r="I10" i="21" s="1"/>
  <c r="C76" i="37"/>
  <c r="C120" i="37"/>
  <c r="I20" i="21" s="1"/>
  <c r="C120" i="36"/>
  <c r="F20" i="21" s="1"/>
  <c r="C10" i="36" a="1"/>
  <c r="C10" i="36" s="1"/>
  <c r="F10" i="21" s="1"/>
  <c r="C76" i="36"/>
  <c r="C118" i="36"/>
  <c r="F18" i="21" s="1"/>
  <c r="C119" i="36"/>
  <c r="F19" i="21" s="1"/>
  <c r="D25" i="35"/>
  <c r="C8" i="21"/>
  <c r="C116" i="38" l="1"/>
  <c r="C9" i="37"/>
  <c r="I9" i="21" s="1"/>
  <c r="C116" i="37"/>
  <c r="I16" i="21" s="1"/>
  <c r="C116" i="36"/>
  <c r="F16" i="21" s="1"/>
  <c r="C9" i="38"/>
  <c r="L9" i="21" s="1"/>
  <c r="C75" i="37"/>
  <c r="C9" i="36"/>
  <c r="F9" i="21" s="1"/>
  <c r="L101" i="35"/>
  <c r="L102" i="35" s="1"/>
  <c r="K101" i="35"/>
  <c r="K102" i="35" s="1"/>
  <c r="J101" i="35"/>
  <c r="J102" i="35" s="1"/>
  <c r="I101" i="35"/>
  <c r="I102" i="35" s="1"/>
  <c r="H101" i="35"/>
  <c r="H102" i="35" s="1"/>
  <c r="G101" i="35"/>
  <c r="G102" i="35" s="1"/>
  <c r="F101" i="35"/>
  <c r="F102" i="35" s="1"/>
  <c r="E101" i="35"/>
  <c r="E102" i="35" s="1"/>
  <c r="D101" i="35"/>
  <c r="D102" i="35" s="1"/>
  <c r="C101" i="35"/>
  <c r="C102" i="35" s="1"/>
  <c r="F93" i="35"/>
  <c r="E93" i="35"/>
  <c r="D93" i="35"/>
  <c r="C93" i="35"/>
  <c r="C87" i="35"/>
  <c r="L73" i="35"/>
  <c r="L74" i="35" s="1"/>
  <c r="L85" i="35" s="1"/>
  <c r="K73" i="35"/>
  <c r="K74" i="35" s="1"/>
  <c r="K85" i="35" s="1"/>
  <c r="J73" i="35"/>
  <c r="J74" i="35" s="1"/>
  <c r="J85" i="35" s="1"/>
  <c r="I73" i="35"/>
  <c r="I74" i="35" s="1"/>
  <c r="I85" i="35" s="1"/>
  <c r="H73" i="35"/>
  <c r="H74" i="35" s="1"/>
  <c r="H85" i="35" s="1"/>
  <c r="G73" i="35"/>
  <c r="G74" i="35" s="1"/>
  <c r="G85" i="35" s="1"/>
  <c r="F73" i="35"/>
  <c r="F74" i="35" s="1"/>
  <c r="F85" i="35" s="1"/>
  <c r="E73" i="35"/>
  <c r="E74" i="35" s="1"/>
  <c r="E85" i="35" s="1"/>
  <c r="D73" i="35"/>
  <c r="D74" i="35" s="1"/>
  <c r="D85" i="35" s="1"/>
  <c r="C73" i="35"/>
  <c r="C74" i="35" s="1"/>
  <c r="L68" i="35"/>
  <c r="K68" i="35"/>
  <c r="J68" i="35"/>
  <c r="I68" i="35"/>
  <c r="H68" i="35"/>
  <c r="G68" i="35"/>
  <c r="F68" i="35"/>
  <c r="E68" i="35"/>
  <c r="D68" i="35"/>
  <c r="L63" i="35"/>
  <c r="K63" i="35"/>
  <c r="J63" i="35"/>
  <c r="I63" i="35"/>
  <c r="H63" i="35"/>
  <c r="G63" i="35"/>
  <c r="F63" i="35"/>
  <c r="E63" i="35"/>
  <c r="D63" i="35"/>
  <c r="C63" i="35"/>
  <c r="C67" i="35" s="1"/>
  <c r="L57" i="35"/>
  <c r="K57" i="35"/>
  <c r="J57" i="35"/>
  <c r="I57" i="35"/>
  <c r="H57" i="35"/>
  <c r="G57" i="35"/>
  <c r="F57" i="35"/>
  <c r="E57" i="35"/>
  <c r="D57" i="35"/>
  <c r="L52" i="35"/>
  <c r="K52" i="35"/>
  <c r="J52" i="35"/>
  <c r="I52" i="35"/>
  <c r="H52" i="35"/>
  <c r="G52" i="35"/>
  <c r="F52" i="35"/>
  <c r="E52" i="35"/>
  <c r="D52" i="35"/>
  <c r="L46" i="35"/>
  <c r="K46" i="35"/>
  <c r="J46" i="35"/>
  <c r="I46" i="35"/>
  <c r="H46" i="35"/>
  <c r="G46" i="35"/>
  <c r="F46" i="35"/>
  <c r="E46" i="35"/>
  <c r="D46" i="35"/>
  <c r="L41" i="35"/>
  <c r="K41" i="35"/>
  <c r="J41" i="35"/>
  <c r="I41" i="35"/>
  <c r="H41" i="35"/>
  <c r="G41" i="35"/>
  <c r="F41" i="35"/>
  <c r="E41" i="35"/>
  <c r="D41" i="35"/>
  <c r="C41" i="35"/>
  <c r="L29" i="35"/>
  <c r="K29" i="35"/>
  <c r="J29" i="35"/>
  <c r="I29" i="35"/>
  <c r="H29" i="35"/>
  <c r="G29" i="35"/>
  <c r="F29" i="35"/>
  <c r="E29" i="35"/>
  <c r="D29" i="35"/>
  <c r="C29" i="35"/>
  <c r="L25" i="35"/>
  <c r="K25" i="35"/>
  <c r="J25" i="35"/>
  <c r="I25" i="35"/>
  <c r="H25" i="35"/>
  <c r="G25" i="35"/>
  <c r="F25" i="35"/>
  <c r="H15" i="12"/>
  <c r="H6" i="12"/>
  <c r="H5" i="12"/>
  <c r="H7" i="12"/>
  <c r="H3" i="12"/>
  <c r="L16" i="21" l="1"/>
  <c r="C122" i="38"/>
  <c r="L21" i="21" s="1"/>
  <c r="C122" i="36"/>
  <c r="F21" i="21" s="1"/>
  <c r="C122" i="37"/>
  <c r="I21" i="21" s="1"/>
  <c r="D75" i="35"/>
  <c r="E28" i="35"/>
  <c r="E75" i="35" s="1"/>
  <c r="E25" i="35"/>
  <c r="C75" i="35"/>
  <c r="F28" i="35"/>
  <c r="F75" i="35" s="1"/>
  <c r="G28" i="35"/>
  <c r="G75" i="35" s="1"/>
  <c r="H28" i="35"/>
  <c r="H75" i="35" s="1"/>
  <c r="I28" i="35"/>
  <c r="I75" i="35" s="1"/>
  <c r="J28" i="35"/>
  <c r="J75" i="35" s="1"/>
  <c r="K28" i="35"/>
  <c r="K75" i="35" s="1"/>
  <c r="L28" i="35"/>
  <c r="L75" i="35" s="1"/>
  <c r="C42" i="35"/>
  <c r="D45" i="35"/>
  <c r="D42" i="35"/>
  <c r="E45" i="35"/>
  <c r="E42" i="35"/>
  <c r="F45" i="35"/>
  <c r="F42" i="35"/>
  <c r="G45" i="35"/>
  <c r="G42" i="35"/>
  <c r="H45" i="35"/>
  <c r="H42" i="35"/>
  <c r="I45" i="35"/>
  <c r="I42" i="35"/>
  <c r="J45" i="35"/>
  <c r="J42" i="35"/>
  <c r="K45" i="35"/>
  <c r="K42" i="35"/>
  <c r="L45" i="35"/>
  <c r="D56" i="35"/>
  <c r="E56" i="35"/>
  <c r="F56" i="35"/>
  <c r="G56" i="35"/>
  <c r="H56" i="35"/>
  <c r="I56" i="35"/>
  <c r="J56" i="35"/>
  <c r="K56" i="35"/>
  <c r="L56" i="35"/>
  <c r="C64" i="35"/>
  <c r="D67" i="35"/>
  <c r="E67" i="35"/>
  <c r="F67" i="35"/>
  <c r="G67" i="35"/>
  <c r="H67" i="35"/>
  <c r="I67" i="35"/>
  <c r="J67" i="35"/>
  <c r="K67" i="35"/>
  <c r="L67" i="35"/>
  <c r="F94" i="35"/>
  <c r="E94" i="35"/>
  <c r="D94" i="35"/>
  <c r="C94" i="35"/>
  <c r="C85" i="35"/>
  <c r="C108" i="35"/>
  <c r="D108" i="35"/>
  <c r="E108" i="35"/>
  <c r="F108" i="35"/>
  <c r="G108" i="35"/>
  <c r="H108" i="35"/>
  <c r="I108" i="35"/>
  <c r="J108" i="35"/>
  <c r="K108" i="35"/>
  <c r="L108" i="35"/>
  <c r="C9" i="35" l="1"/>
  <c r="C9" i="21" s="1"/>
  <c r="C79" i="36"/>
  <c r="F110" i="36"/>
  <c r="L110" i="36"/>
  <c r="J26" i="36"/>
  <c r="J110" i="36"/>
  <c r="C128" i="36"/>
  <c r="I26" i="36"/>
  <c r="F26" i="36"/>
  <c r="E26" i="36"/>
  <c r="I110" i="36"/>
  <c r="C127" i="36"/>
  <c r="L26" i="36"/>
  <c r="J79" i="36"/>
  <c r="D110" i="36"/>
  <c r="C110" i="36"/>
  <c r="D79" i="36"/>
  <c r="K79" i="36"/>
  <c r="C126" i="36"/>
  <c r="H26" i="36"/>
  <c r="F79" i="36"/>
  <c r="G110" i="36"/>
  <c r="D26" i="36"/>
  <c r="C26" i="36"/>
  <c r="I79" i="36"/>
  <c r="K110" i="36"/>
  <c r="G79" i="36"/>
  <c r="C129" i="36"/>
  <c r="E110" i="36"/>
  <c r="E79" i="36"/>
  <c r="H110" i="36"/>
  <c r="G26" i="36"/>
  <c r="H79" i="36"/>
  <c r="K26" i="36"/>
  <c r="L79" i="36"/>
  <c r="G79" i="38"/>
  <c r="K79" i="38"/>
  <c r="L110" i="38"/>
  <c r="G110" i="38"/>
  <c r="J26" i="38"/>
  <c r="H110" i="38"/>
  <c r="C110" i="38"/>
  <c r="I110" i="38"/>
  <c r="J110" i="38"/>
  <c r="J79" i="38"/>
  <c r="C26" i="38"/>
  <c r="F26" i="38"/>
  <c r="C127" i="38"/>
  <c r="D79" i="38"/>
  <c r="D26" i="38"/>
  <c r="F79" i="38"/>
  <c r="C129" i="38"/>
  <c r="F110" i="38"/>
  <c r="H26" i="38"/>
  <c r="L26" i="38"/>
  <c r="C128" i="38"/>
  <c r="I79" i="38"/>
  <c r="L79" i="38"/>
  <c r="K110" i="38"/>
  <c r="C79" i="38"/>
  <c r="E110" i="38"/>
  <c r="H79" i="38"/>
  <c r="K26" i="38"/>
  <c r="D110" i="38"/>
  <c r="E26" i="38"/>
  <c r="E79" i="38"/>
  <c r="G26" i="38"/>
  <c r="I26" i="38"/>
  <c r="C126" i="38"/>
  <c r="K26" i="37"/>
  <c r="L79" i="37"/>
  <c r="C26" i="37"/>
  <c r="J110" i="37"/>
  <c r="I26" i="37"/>
  <c r="L110" i="37"/>
  <c r="D79" i="37"/>
  <c r="C79" i="37"/>
  <c r="G110" i="37"/>
  <c r="K79" i="37"/>
  <c r="C110" i="37"/>
  <c r="C128" i="37"/>
  <c r="H79" i="37"/>
  <c r="I110" i="37"/>
  <c r="J26" i="37"/>
  <c r="F26" i="37"/>
  <c r="K110" i="37"/>
  <c r="C126" i="37"/>
  <c r="D110" i="37"/>
  <c r="H110" i="37"/>
  <c r="E110" i="37"/>
  <c r="D26" i="37"/>
  <c r="F110" i="37"/>
  <c r="F79" i="37"/>
  <c r="C127" i="37"/>
  <c r="J79" i="37"/>
  <c r="G26" i="37"/>
  <c r="G79" i="37"/>
  <c r="E26" i="37"/>
  <c r="L26" i="37"/>
  <c r="E79" i="37"/>
  <c r="I79" i="37"/>
  <c r="H26" i="37"/>
  <c r="C129" i="37"/>
  <c r="C116" i="35"/>
  <c r="C19" i="21" s="1"/>
  <c r="C117" i="35"/>
  <c r="C20" i="21" s="1"/>
  <c r="C115" i="35"/>
  <c r="C18" i="21" s="1"/>
  <c r="L76" i="35"/>
  <c r="K76" i="35"/>
  <c r="J76" i="35"/>
  <c r="I76" i="35"/>
  <c r="H76" i="35"/>
  <c r="G76" i="35"/>
  <c r="F76" i="35"/>
  <c r="E76" i="35"/>
  <c r="D76" i="35"/>
  <c r="C114" i="35"/>
  <c r="C17" i="21" s="1"/>
  <c r="C76" i="35"/>
  <c r="C10" i="35" a="1"/>
  <c r="C10" i="35" s="1"/>
  <c r="C10" i="21" s="1"/>
  <c r="C113" i="35"/>
  <c r="C16" i="21" l="1"/>
  <c r="C119" i="35"/>
  <c r="C21" i="21" s="1"/>
  <c r="C131" i="36"/>
  <c r="C131" i="38"/>
  <c r="C131" i="37"/>
  <c r="C124" i="35" l="1"/>
  <c r="C26" i="35"/>
  <c r="C125" i="35"/>
  <c r="D26" i="35"/>
  <c r="D79" i="35"/>
  <c r="E79" i="35"/>
  <c r="F79" i="35"/>
  <c r="G79" i="35"/>
  <c r="H79" i="35"/>
  <c r="I79" i="35"/>
  <c r="J79" i="35"/>
  <c r="K79" i="35"/>
  <c r="L79" i="35"/>
  <c r="C107" i="35"/>
  <c r="D107" i="35"/>
  <c r="E107" i="35"/>
  <c r="F107" i="35"/>
  <c r="G107" i="35"/>
  <c r="H107" i="35"/>
  <c r="I107" i="35"/>
  <c r="J107" i="35"/>
  <c r="K107" i="35"/>
  <c r="L107" i="35"/>
  <c r="C126" i="35"/>
  <c r="C79" i="35"/>
  <c r="E26" i="35"/>
  <c r="L26" i="35"/>
  <c r="K26" i="35"/>
  <c r="J26" i="35"/>
  <c r="I26" i="35"/>
  <c r="H26" i="35"/>
  <c r="G26" i="35"/>
  <c r="F26" i="35"/>
  <c r="C123" i="35"/>
  <c r="C128" i="35" l="1"/>
  <c r="H18" i="12" l="1"/>
  <c r="H31" i="12" l="1"/>
  <c r="H14" i="12"/>
  <c r="H13" i="12"/>
  <c r="H12" i="12"/>
  <c r="H30" i="12"/>
  <c r="H8" i="12"/>
  <c r="H10" i="12"/>
  <c r="H9" i="12"/>
  <c r="H24" i="12"/>
  <c r="H25" i="12"/>
  <c r="H28" i="12"/>
  <c r="H27" i="12"/>
  <c r="H26" i="12"/>
  <c r="H29" i="12"/>
  <c r="H11" i="12"/>
  <c r="H32" i="12"/>
  <c r="H33" i="12"/>
  <c r="H34" i="12"/>
  <c r="H21" i="12"/>
  <c r="H16" i="12"/>
  <c r="H35" i="12"/>
  <c r="H22" i="12"/>
  <c r="H23" i="12"/>
  <c r="H20" i="12"/>
  <c r="H17" i="12"/>
  <c r="H36" i="12"/>
  <c r="H19"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tc={F8BF965D-70EE-4C5B-B32D-EA4D4AA4A93A}</author>
    <author>tc={C9927CE2-AD1A-4232-9612-054FE3BDBC14}</author>
  </authors>
  <commentList>
    <comment ref="H10" authorId="0" shapeId="0" xr:uid="{F8BF965D-70EE-4C5B-B32D-EA4D4AA4A93A}">
      <text>
        <t>[Threaded comment]
Your version of Excel allows you to read this threaded comment; however, any edits to it will get removed if the file is opened in a newer version of Excel. Learn more: https://go.microsoft.com/fwlink/?linkid=870924
Comment:
    Une autre abbreviation que je connais pas. Peut etre sa refere au Life assessment Cycle. Madeleine pourra mieux nous orienter</t>
      </text>
    </comment>
    <comment ref="H29" authorId="1" shapeId="0" xr:uid="{C9927CE2-AD1A-4232-9612-054FE3BDBC14}">
      <text>
        <t>[Threaded comment]
Your version of Excel allows you to read this threaded comment; however, any edits to it will get removed if the file is opened in a newer version of Excel. Learn more: https://go.microsoft.com/fwlink/?linkid=870924
Comment:
    Agregat avait précedemment était traduit par Gravier, il faudrait voir quelle terminologie garder et harmoniser dans le reste du document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<sst xmlns="http://schemas.openxmlformats.org/spreadsheetml/2006/main" count="1417" uniqueCount="423">
  <si>
    <t>Methodologie pour l'Evaluation de l'Empreinte Carbone des Abris (SMAC)</t>
  </si>
  <si>
    <t>Le SMAC  été développé par BRE Trust, la communauté de pratique pour l'environnement et WWF-US pour aider à comparer les options d'abris en termes de leur empreinte carbone. Il est destiné à servir comme un outil décisionel pour identifier l'option d'abri la plus efficace en termes d'émissions CO2. Il ne s'agit pas :
- d'un résumé complet des impacts environnementaux qu'une option d'abri peut ou ne peut pas avoir 
-d'une évaluation précise de l'empreinte carbone des matériaux spécifiques utilisés dans toutes les régions du monde
-d'un outil conçu pour être utilisé pour des structures de bâtiments plus complexes.
Il s'agit :
- d'un outil de comparaison rapide des options génériques pour les abris temporaires ou transitionnels.
- un outil fournissant des indicateurs de comparaison "suffisamment bon" entre les différentes options d'abris, qui peut aider à la prise de décision, au suivi et a la redaction d'un rapport  dur l'impact l'environnemental de ces abris</t>
  </si>
  <si>
    <t>L'outil a été conçu pour minimiser la quantité de travail requise par les utilisateurs. L'outil guide l'utilisateur à travers les étapes logiques de l'identification des composants individuels des matériaux d'abri. Pour utiliser l'outil, l'utilisateur aura besoin, au minimum, des informations suivantes :</t>
  </si>
  <si>
    <t>Une liste de composants</t>
  </si>
  <si>
    <t>Les matériaux utilisés pour fabriquer ces composants</t>
  </si>
  <si>
    <t>L'emballage utilisé pour transporter le produit fini</t>
  </si>
  <si>
    <t>D'autres informations sur les lieux de fabrication et d'utilisation peuvent également être demandées si elles sont connues, autrement un réglage par défaut peut être utilisé (voir la fiche 'Guide transport' pour plus d'informations).</t>
  </si>
  <si>
    <t>En utilisant cet outil, deux options d'abris peuvent être comparées en termes de leur impact en équivalent CO2 selon les critères suivants :
1. Matériaux des composants        2. Emballage          3. Transport          4. Fin de vie</t>
  </si>
  <si>
    <t xml:space="preserve">Une vidéo de démonstration expliquant le processus est disponible ici </t>
  </si>
  <si>
    <t>Veuillez également consulter le Guide utilisateur SMAC, pour plus d'informations</t>
  </si>
  <si>
    <t xml:space="preserve">Cet outil a été développé par BRE Trust et est mis à la disposition du public à des fins d'information uniquement. Il n'a pas pour but de constituer un conseil sur lequel vous devez vous appuyer. Vous devez obtenir l'avis d'un professionnel qualifié ou d'un spécialiste avant d'entreprendre ou de vous abstenir de toute action basée sur les résultats de l'outil. BRE Trust décline toute responsabilité liée à l'utilisation ou à l'interprétation de cet outil. Si l'utilisateur souhaite publier des résultats, il ne doit rien faire qui induise en erreur l'industrie, les consommateurs ou tout tiers, d'une manière qui suggére ou infére une approbation, une certification ou un agrément par BRE lorsqu'aucune approbation, certification ou agrément n'existe. BRE Trust décline toute responsabilité en cas d'utilisation ou de distribution non autorisée de l'outil SMAC.  </t>
  </si>
  <si>
    <t>Guide des distances de transport</t>
  </si>
  <si>
    <t>Dans le cadre des activités en matière d'abris et d'établissements humains, l'étape la plus importante à prendre en compte est l'étape 1 du transport, allant du pays d'origine à la région d'utilisation. Pour des estimations approximatives de la distance, veuillez consulter le guide ci-dessous. Veuillez noter qu'il s'agit uniquement d'un guide destiné à être utilisé si des informations plus détaillées ne sont pas disponibles pour l'utilisateur de l'outil. Des mesures de distance plus spécifiques fourniront bien sûr un résultat plus précis en termes d'impact en équivalent CO2 d'une option d'abri donnée, mais si les distances exactes parcourues ne sont pas connues, le tableau ci-dessous peut être utilisé pour aider à intégrer les considérations relatives aux déplacements dans les résultats des rapports sur le CO2.</t>
  </si>
  <si>
    <t>Les distances ont été identifiées pour deux modes de transport potentiels, par voie aérienne ou par voie maritime. Il a été déterminé que les matériaux des abris arriveraient très probablement dans leur pays d'utilisation par l'une de ces méthodes.  Le transport aérien est plus susceptible d'être utilisé pour répondre à une situation d'urgence, tandis que certains matériaux peuvent avoir été expédiés depuis leur région d'approvisionnement avant leur utilisation et d'être stockés à proximité de la zone de déploiement</t>
  </si>
  <si>
    <t>Etape aérienne 1</t>
  </si>
  <si>
    <t>Les distances aériennes sont mesurées en kilomètres, en supposant un trajet direct. D'autres distances aériennes peuvent être calculées à l'adresse https://www.distance.to/ si les points de départ et d'arrivée sont connus.</t>
  </si>
  <si>
    <t>Régions identifiées</t>
  </si>
  <si>
    <t xml:space="preserve">https://www.distance.to/ </t>
  </si>
  <si>
    <t>Nom de la région</t>
  </si>
  <si>
    <t>Destination utilisée pour la mesure de la distance</t>
  </si>
  <si>
    <t>Région</t>
  </si>
  <si>
    <t>Europe</t>
  </si>
  <si>
    <t>Amérique du Nord</t>
  </si>
  <si>
    <t>Amérique du Sud</t>
  </si>
  <si>
    <t>Asie du Sud-Est</t>
  </si>
  <si>
    <t>Asie Pacifique</t>
  </si>
  <si>
    <t>Afrique de l'Est</t>
  </si>
  <si>
    <t>Moyen-Orient et Afrique du Nord</t>
  </si>
  <si>
    <t>Afrique de l'Ouest</t>
  </si>
  <si>
    <t>Europe Centrale – Italie (Port d'Ancona)</t>
  </si>
  <si>
    <t>x</t>
  </si>
  <si>
    <t xml:space="preserve">Port de New York / New Jersey </t>
  </si>
  <si>
    <t>Brésil</t>
  </si>
  <si>
    <t>Malaisie</t>
  </si>
  <si>
    <t>Asie-Pacifique</t>
  </si>
  <si>
    <t>Côte est de la Chine - Pékin pour les transports aériens, port de Shanghai pour les transports maritimes</t>
  </si>
  <si>
    <t xml:space="preserve">Kenya – Nairobi pour le transport aérien, Port de Mombasa  pour le transport maritime </t>
  </si>
  <si>
    <t xml:space="preserve">Emirats Arabes Unis – Dubai pour le transport aérien, Port de Ajman pour le transport maritime </t>
  </si>
  <si>
    <t>Ghana - Port d'Accra</t>
  </si>
  <si>
    <t>X</t>
  </si>
  <si>
    <t>Les distances maritimes ont été calculées en milles nautiques puis converties en kilomètres pour être introduites dans l'outil. Le trajet le plus court entre les deux points a toujours été emprunté. D'autres calculs de distance peuvent être effectués à partir de l'adresse suivante : https://sea-distances.org/ si les points de départ et d'arrivée sont connus.</t>
  </si>
  <si>
    <t>A des fins d'utilisation humanitaire, les étapes de transport peuvent être considérées de la manière suivante :</t>
  </si>
  <si>
    <t>Etape maritime 1</t>
  </si>
  <si>
    <t>https://sea-distances.org/</t>
  </si>
  <si>
    <t>Region</t>
  </si>
  <si>
    <t>1: Pays d'origine au point d'arrivée dans le pays</t>
  </si>
  <si>
    <t xml:space="preserve">2: Point d'arrivée à l'entrepôt / magasin </t>
  </si>
  <si>
    <t xml:space="preserve">Etape de transport 2 – 4 </t>
  </si>
  <si>
    <t>Une fois que l'abri est arrivé au port le plus proche de son lieu d'utilisation, l'outil effectue d'autres hypothèses sur la distance parcourue. En règle générale, si aucune donnée supplémentaire n'est disponible, nous suggérons d'utiliser un trajet de 250 km par camion comme approximation pour les étapes 2 à 4. Bien entendu, des informations plus détaillées sur les distances et les moyens de transport permettront d'établir des comparaisons finales plus précises. Cependant à titre indicatif, veuillez utilisez les tableaux ci-dessus pour l'étape 1 et un chiffre arrondi de 250 km pour les étapes 2 à 4 afin de prendre en compte l'ensemble des distances de transport.</t>
  </si>
  <si>
    <t>Specification 1</t>
  </si>
  <si>
    <t>Informations générales sur le produit</t>
  </si>
  <si>
    <t>Nom:</t>
  </si>
  <si>
    <t xml:space="preserve">Description: </t>
  </si>
  <si>
    <t>Specification 1 Durée de vie</t>
  </si>
  <si>
    <t>Pays de fabrication (uniquement pour les sites à source unique)</t>
  </si>
  <si>
    <t>Pays d'utilisation</t>
  </si>
  <si>
    <t>Poids par unité (kg)</t>
  </si>
  <si>
    <t>% moyen en matieres premieres recyclées</t>
  </si>
  <si>
    <t xml:space="preserve">% moyen en matériaux recyclés des emballages </t>
  </si>
  <si>
    <t xml:space="preserve">Matériaux de construction </t>
  </si>
  <si>
    <t>Numéro du composant</t>
  </si>
  <si>
    <t>Nom du composant</t>
  </si>
  <si>
    <t>Exemple 1</t>
  </si>
  <si>
    <t>Exemple 2</t>
  </si>
  <si>
    <t>Exemple 3</t>
  </si>
  <si>
    <t>Exemple 4</t>
  </si>
  <si>
    <t>Exemple 5</t>
  </si>
  <si>
    <t>Exemple 6</t>
  </si>
  <si>
    <t>Exemple 7</t>
  </si>
  <si>
    <t>Exemple 8</t>
  </si>
  <si>
    <t>Exemple 9</t>
  </si>
  <si>
    <t>Exemple 10</t>
  </si>
  <si>
    <t>Veuillez indiquer les noms des composants</t>
  </si>
  <si>
    <t>Notes</t>
  </si>
  <si>
    <t>Veuillez indiquer toute information relative aux composants</t>
  </si>
  <si>
    <t>,</t>
  </si>
  <si>
    <t>(A)</t>
  </si>
  <si>
    <t>Catégorie de matériaux</t>
  </si>
  <si>
    <t>Béton</t>
  </si>
  <si>
    <t>Plastique</t>
  </si>
  <si>
    <t>Veuillez sélectionner jusqu'à 4 niveaux de composants de matières premières</t>
  </si>
  <si>
    <t>Sous-catégorie de matériau 1</t>
  </si>
  <si>
    <t>Béton structurel</t>
  </si>
  <si>
    <t>Polyéthylène</t>
  </si>
  <si>
    <t>Sous-catégorie de matériau 2</t>
  </si>
  <si>
    <t>01:02:04 (Ciment:Sable: Aggrégat) sans barres d'armature</t>
  </si>
  <si>
    <t>Polyéthylène haute densité</t>
  </si>
  <si>
    <t>Sous-catégorie de matériau 3</t>
  </si>
  <si>
    <t>All level entry</t>
  </si>
  <si>
    <t>kgC02eq/kg</t>
  </si>
  <si>
    <t>(B)</t>
  </si>
  <si>
    <t>Quantité de matériaux (kg)</t>
  </si>
  <si>
    <t>Veuillez indiquer une quantité en kg pour chaque composant</t>
  </si>
  <si>
    <t>(C)</t>
  </si>
  <si>
    <t>Contenu recyclé (%)</t>
  </si>
  <si>
    <t>(D)</t>
  </si>
  <si>
    <t>Recyclage en fin de vie (%)</t>
  </si>
  <si>
    <t>Matériaux d'emballage</t>
  </si>
  <si>
    <t>Numéro d'emballage</t>
  </si>
  <si>
    <t xml:space="preserve">Nom d'emballage (Composant pertinent) </t>
  </si>
  <si>
    <t>Veuillez indiquer les noms des emballages</t>
  </si>
  <si>
    <t>Veuillez indiquer toute information relative aux emballages</t>
  </si>
  <si>
    <t>Emballage 1</t>
  </si>
  <si>
    <t>Veuillez sélectionner jusqu'à 3 matériaux d'emballage par composant</t>
  </si>
  <si>
    <t>Quantité (kg)</t>
  </si>
  <si>
    <t>Veuillez indiquer une quantité en kg pour chaque matériau d'emballage</t>
  </si>
  <si>
    <t>Le % de contenu recyclé de l'emballage</t>
  </si>
  <si>
    <t>Le % d'emballage recyclé en fin de vie</t>
  </si>
  <si>
    <t>Emballage 2</t>
  </si>
  <si>
    <t>Emballage 3</t>
  </si>
  <si>
    <t>Résumé - Composants et emballage</t>
  </si>
  <si>
    <t>Poids par composant (Kg) sans emballage</t>
  </si>
  <si>
    <t>Poids par composant (Kg) avec emballage</t>
  </si>
  <si>
    <t>Contenu recyclé des composants (%)</t>
  </si>
  <si>
    <t>Contenu recyclé de l'emballage (%)</t>
  </si>
  <si>
    <t xml:space="preserve">Transport de composants emballés </t>
  </si>
  <si>
    <t>Camion (km)</t>
  </si>
  <si>
    <t>Train (km)</t>
  </si>
  <si>
    <t>Bateau (km)</t>
  </si>
  <si>
    <t>Air (km)</t>
  </si>
  <si>
    <t>Impact (kg CO2 eq)</t>
  </si>
  <si>
    <t xml:space="preserve">Spécification 1 - Transport - Unité entière </t>
  </si>
  <si>
    <r>
      <t xml:space="preserve">Pertinent uniquement lorsque tous les composants de l'abri proviennent du même endroit et sont transportés ensemble en tant </t>
    </r>
    <r>
      <rPr>
        <b/>
        <sz val="11"/>
        <color rgb="FFFF0000"/>
        <rFont val="Calibri"/>
        <family val="2"/>
        <scheme val="minor"/>
      </rPr>
      <t>qu'unité unique</t>
    </r>
    <r>
      <rPr>
        <b/>
        <sz val="11"/>
        <color theme="1"/>
        <rFont val="Calibri"/>
        <family val="2"/>
        <scheme val="minor"/>
      </rPr>
      <t xml:space="preserve">
</t>
    </r>
  </si>
  <si>
    <t>Pays de fabrication</t>
  </si>
  <si>
    <t>Camion</t>
  </si>
  <si>
    <t>Train</t>
  </si>
  <si>
    <t>Bateau</t>
  </si>
  <si>
    <t>Air</t>
  </si>
  <si>
    <t>(M1)</t>
  </si>
  <si>
    <t>Pays d'origine au point d'arrivée dans le pays (km)</t>
  </si>
  <si>
    <t>Veuillez indiquer les km parcourus dans toutes les cases correspondantes - entrez 0 si cela ne s'applique pas</t>
  </si>
  <si>
    <t>(M2)</t>
  </si>
  <si>
    <t>Point d'arrivée à l'entrepôt / magasin (km)</t>
  </si>
  <si>
    <t>(M3)</t>
  </si>
  <si>
    <t>Entrepôt / magasin au site de construction (km)</t>
  </si>
  <si>
    <t>(M4)</t>
  </si>
  <si>
    <t>Site de construction au site d'élimination (km)</t>
  </si>
  <si>
    <t>(M5)</t>
  </si>
  <si>
    <t>Distance totale parcourue</t>
  </si>
  <si>
    <t>(N)</t>
  </si>
  <si>
    <t>Poids des matériaux (kg)</t>
  </si>
  <si>
    <t>Fin de vie</t>
  </si>
  <si>
    <t>Kg CO2eq -  Fin de vie</t>
  </si>
  <si>
    <t>(P)</t>
  </si>
  <si>
    <t xml:space="preserve">Reused: </t>
  </si>
  <si>
    <t>(Q)</t>
  </si>
  <si>
    <t xml:space="preserve">Recycled: </t>
  </si>
  <si>
    <t>(R)</t>
  </si>
  <si>
    <t xml:space="preserve">Incineration: </t>
  </si>
  <si>
    <t>(S)</t>
  </si>
  <si>
    <t xml:space="preserve">Landfill: </t>
  </si>
  <si>
    <t>Total Fin de vie par componsant</t>
  </si>
  <si>
    <t>Specification 1 - Impact</t>
  </si>
  <si>
    <t xml:space="preserve">Impact </t>
  </si>
  <si>
    <t>Kg CO2eq</t>
  </si>
  <si>
    <t>(A1)</t>
  </si>
  <si>
    <t xml:space="preserve">Matériaux des composants : </t>
  </si>
  <si>
    <t>(A2)</t>
  </si>
  <si>
    <t>Emballage :</t>
  </si>
  <si>
    <t>(A3.1))</t>
  </si>
  <si>
    <t xml:space="preserve">Transport (par composant - lieux d'approvisionnement multiples) </t>
  </si>
  <si>
    <t>(A3.2)</t>
  </si>
  <si>
    <t>Transport (L'Unité entière - lieux d'approvisionnement unique) :</t>
  </si>
  <si>
    <t>(A4)</t>
  </si>
  <si>
    <t>Fin de vie :</t>
  </si>
  <si>
    <t>Total</t>
  </si>
  <si>
    <t>% relatif de CO2eq</t>
  </si>
  <si>
    <t>(B1)</t>
  </si>
  <si>
    <t xml:space="preserve">Matières premières : </t>
  </si>
  <si>
    <t>(B2)</t>
  </si>
  <si>
    <t xml:space="preserve">Emballage : </t>
  </si>
  <si>
    <t>(B3)</t>
  </si>
  <si>
    <t xml:space="preserve">Transport : </t>
  </si>
  <si>
    <t>(B4)</t>
  </si>
  <si>
    <t xml:space="preserve">Fin de vie : </t>
  </si>
  <si>
    <t xml:space="preserve">Niveau 1 </t>
  </si>
  <si>
    <t>Niveau 2</t>
  </si>
  <si>
    <t>Niveau 3</t>
  </si>
  <si>
    <t>Niveau 4</t>
  </si>
  <si>
    <t>Spécifique au secteur humanitaire ?</t>
  </si>
  <si>
    <t xml:space="preserve">Hints and Tips to be added </t>
  </si>
  <si>
    <t>What might this material be used for?</t>
  </si>
  <si>
    <t>Column1</t>
  </si>
  <si>
    <t>Column2</t>
  </si>
  <si>
    <t>Kg CO2 eq/Kg</t>
  </si>
  <si>
    <t>Ref #</t>
  </si>
  <si>
    <t>Contenu recyclé</t>
  </si>
  <si>
    <t>Bois et planches de bois</t>
  </si>
  <si>
    <t>Bois</t>
  </si>
  <si>
    <t>Bambou</t>
  </si>
  <si>
    <t xml:space="preserve">Y </t>
  </si>
  <si>
    <t>Chaume</t>
  </si>
  <si>
    <t>Panneau de particules de bois agglomérées au ciment</t>
  </si>
  <si>
    <t>Composite</t>
  </si>
  <si>
    <t>Plastique renforcé de fibres de verre</t>
  </si>
  <si>
    <t>Polyamide</t>
  </si>
  <si>
    <t>Ceiling / Furniture</t>
  </si>
  <si>
    <t>Résine polyester</t>
  </si>
  <si>
    <t>Poteaux composites - plastique à renfort de verre</t>
  </si>
  <si>
    <t xml:space="preserve">This data is for specific GFRP Composite Poles </t>
  </si>
  <si>
    <t>Ceilings / Furniture</t>
  </si>
  <si>
    <t>Verre</t>
  </si>
  <si>
    <t>Verre général</t>
  </si>
  <si>
    <t>Y</t>
  </si>
  <si>
    <t>Metal</t>
  </si>
  <si>
    <t>Acier</t>
  </si>
  <si>
    <t>Barres d'armature</t>
  </si>
  <si>
    <t>Aluminium</t>
  </si>
  <si>
    <t>Feuille d'aluminium</t>
  </si>
  <si>
    <t>Door-Window Frames</t>
  </si>
  <si>
    <t>Galvanisé à chaud</t>
  </si>
  <si>
    <t>Structure/ Railings</t>
  </si>
  <si>
    <t>Roche</t>
  </si>
  <si>
    <t>Roche (5mm et plus)</t>
  </si>
  <si>
    <t>Foundation/ road laying</t>
  </si>
  <si>
    <t xml:space="preserve">1:1.5:3 (Ciment:Sable: Aggrégat) sans barres d'armature </t>
  </si>
  <si>
    <t>Structural elements and foundations</t>
  </si>
  <si>
    <t>Béton non structurel</t>
  </si>
  <si>
    <t>01:03:06 (Ciment:Sable: Aggrégat)</t>
  </si>
  <si>
    <t>Flooring</t>
  </si>
  <si>
    <t>Section en acier (poutre en I, poutre en H,  palplanches , etc.)</t>
  </si>
  <si>
    <t>Needs to be checked as the scale of "Section" in ICE is much bigger than would be relevant here</t>
  </si>
  <si>
    <t>Structure/ Door-Window Frames</t>
  </si>
  <si>
    <t>Panneau de particules</t>
  </si>
  <si>
    <t>Internal and external walls/ partitioning</t>
  </si>
  <si>
    <t>Panneau isorel</t>
  </si>
  <si>
    <t>Bois dur</t>
  </si>
  <si>
    <t xml:space="preserve">This number is much lower than an EPD that is available of GreenBook Live. Discuss which is the most appropriate to use. </t>
  </si>
  <si>
    <t>Panneau de fibres</t>
  </si>
  <si>
    <t>Bois tendre</t>
  </si>
  <si>
    <t>Contreplaqué</t>
  </si>
  <si>
    <t>Peinture</t>
  </si>
  <si>
    <t>Peinture aqueuse</t>
  </si>
  <si>
    <t>Interna and external paint</t>
  </si>
  <si>
    <t>Peinture non aqueuse</t>
  </si>
  <si>
    <t>PVC</t>
  </si>
  <si>
    <t>Pipes</t>
  </si>
  <si>
    <t>Polystyrène</t>
  </si>
  <si>
    <t>Mousse de polystyrène (densité 20 kg/m³)</t>
  </si>
  <si>
    <t xml:space="preserve">Available EPD for polystyrene and insulation purposes. May need to be expanded when another data set is found to include sheets. </t>
  </si>
  <si>
    <t>Insulation/ padding/ temporary filling</t>
  </si>
  <si>
    <t>Data in the reference refers to 1m2 as the dlcared unit  - covnversion so that it is representative of kg may be necessary</t>
  </si>
  <si>
    <t>Paritioning/ canopies</t>
  </si>
  <si>
    <t>Sable (0-5mm)</t>
  </si>
  <si>
    <t>Used for cement and mortar fillinf</t>
  </si>
  <si>
    <t>Bloc en ciment ou parpaing</t>
  </si>
  <si>
    <t>Brique</t>
  </si>
  <si>
    <t>Brique en argile</t>
  </si>
  <si>
    <t>Textile</t>
  </si>
  <si>
    <t>Tissu Acrylique</t>
  </si>
  <si>
    <t>Coton</t>
  </si>
  <si>
    <t>Toile de jute</t>
  </si>
  <si>
    <t>Various temporary uses</t>
  </si>
  <si>
    <t>Transport de Produits</t>
  </si>
  <si>
    <t>Catégorie d'impact</t>
  </si>
  <si>
    <t>kg CO2 eq par km</t>
  </si>
  <si>
    <t>Fin de vie (Matières premières)</t>
  </si>
  <si>
    <t>Fin de vie (matériaux d'emballage)</t>
  </si>
  <si>
    <t>kg CO2 eq</t>
  </si>
  <si>
    <t>Recyclable en fin de vie (%)</t>
  </si>
  <si>
    <t>Emballage</t>
  </si>
  <si>
    <t>Bandes d'acier</t>
  </si>
  <si>
    <t>Métaux</t>
  </si>
  <si>
    <t>Carton recyclé</t>
  </si>
  <si>
    <t>Papier et carton</t>
  </si>
  <si>
    <t>Cerclage en polyester/polyéthylène</t>
  </si>
  <si>
    <t>Caoutchouc</t>
  </si>
  <si>
    <t>Cerclage en polypropylène</t>
  </si>
  <si>
    <t>Bois traité</t>
  </si>
  <si>
    <t>Mousse de polystyrène</t>
  </si>
  <si>
    <t>Emballage en PVC</t>
  </si>
  <si>
    <t>Film plastique</t>
  </si>
  <si>
    <t>Palette en bois</t>
  </si>
  <si>
    <t>Papier</t>
  </si>
  <si>
    <t>Emballage (incluant le transport sur 150 km jusqu'à l'usine, en excluant la fin de vie)</t>
  </si>
  <si>
    <t>Niveau 1</t>
  </si>
  <si>
    <t>Panneau à copeaux orientés (OSB)</t>
  </si>
  <si>
    <t>Panneau</t>
  </si>
  <si>
    <t>Panneau de fibres de densité moyenne</t>
  </si>
  <si>
    <t>Reference</t>
  </si>
  <si>
    <t>Article</t>
  </si>
  <si>
    <t>A quoi cela pourrait servir</t>
  </si>
  <si>
    <t>EDP</t>
  </si>
  <si>
    <t>Détails de la référence</t>
  </si>
  <si>
    <t>Description</t>
  </si>
  <si>
    <t>Année de publication des données</t>
  </si>
  <si>
    <t>Date d'expiration</t>
  </si>
  <si>
    <t>Hyperlien</t>
  </si>
  <si>
    <t>Second hyperlien, si nécessaire</t>
  </si>
  <si>
    <t>Bambou traditionnel</t>
  </si>
  <si>
    <t>Elements de structure (Poutre, poteau, elements de charpente, etc.) , séparation (cloison), cadres de portes et fenêtres, mobilier</t>
  </si>
  <si>
    <t>y</t>
  </si>
  <si>
    <t xml:space="preserve">GLO; 2020; dasso Traditonal Bamboo; S-P-01929;Hangzhou Dauso Technology Co., Ltd. </t>
  </si>
  <si>
    <t xml:space="preserve">Déclaration environnementale de produit (EPD, en Anglais) pour le bambou traditionnel, classé comme bois et produits dérivés du bois / Produits/panneaux de construction / Ressources renouvelables / Bambou 1,0*1,0 kg. Il s'agit d'une référence pour un produit spécifique, donc le nombre peut être supérieur à celui du bambou non-travaillé ou du bambou utilisé à d'autres fins.
</t>
  </si>
  <si>
    <t>Go To Resource</t>
  </si>
  <si>
    <r>
      <t xml:space="preserve">* </t>
    </r>
    <r>
      <rPr>
        <i/>
        <sz val="11"/>
        <color theme="1"/>
        <rFont val="Calibri"/>
        <family val="2"/>
        <scheme val="minor"/>
      </rPr>
      <t>If EPD is from ECO Portal</t>
    </r>
  </si>
  <si>
    <t xml:space="preserve">Location;reference year;Name,Synonyms,Owner </t>
  </si>
  <si>
    <t>Toiture</t>
  </si>
  <si>
    <t>EPD Denmark; 2017; Thatched Roof; Carlo F. Christensen A/S</t>
  </si>
  <si>
    <t>Déclaration environnementale de produit (EPD) pour toiture en chaume, incluant le matériau de roseau ainsi qu'une membrane resistant au feu/coupe-feu et un système de fixation. L'unité déclarée est de 1 m² avec une densité de 45,8 kg/m² (facteur de conversion pour 1 kg = 0,0218).</t>
  </si>
  <si>
    <t>Panneau de particules liés au ciment</t>
  </si>
  <si>
    <t>Façade extérieure, elements de structure de la construction, murs, trottoirs</t>
  </si>
  <si>
    <t>Average of 2 EPDs: 
DE;2019; AQUAPANEL Cemnet Board Indoor; Knauf AQUAPANEL GmbH&amp; Co. KG
DE;2019; AQUAPANEL Cemnet Board Outdoor; Knauf AQUAPANEL GmbH&amp; Co. KG</t>
  </si>
  <si>
    <t xml:space="preserve">EPD  moyen pour CBPB (panneau de particules liés au ciment).Il s'agit d'un panneau de construction minéral, lié au ciment, avec des structures en treillis plates faites de tissus de verre disposés dans le sens de la longueur et de la largeur. </t>
  </si>
  <si>
    <t>Plafond, ameublement</t>
  </si>
  <si>
    <t>Int; 2014; RADILON Polyamide RV; RADILON Npvacips SpA</t>
  </si>
  <si>
    <t>Collection d'EPD pour plusieurs produits en polyamide fabriqués par cette entreprise. Les deux principales variantes sont le pourcentage de fibres de verre et le type de nylon, soit Nylon 6 soit Nylon 66. Les données sont capturées pour les deux types avec une unité déclarée de 1 kg de composant sous forme granulaire. La moyenne des données est calculée pour tous les produits figurant dans cette EPD.</t>
  </si>
  <si>
    <t xml:space="preserve">Elements de structure (Poutre, poteau, elements de charpente, etc.) / cloisonnement / cadres de portes et fenêtres / mobilier </t>
  </si>
  <si>
    <t xml:space="preserve">Turkey; 2020; GFRP Composite Poles; Mitas Composites Plastic Industry and Trade Inc. </t>
  </si>
  <si>
    <t xml:space="preserve">EPD pour les Poteaux composites - plastique à renfort de verre. Composé de 25-40% de résine Ployester, 50-70% de fibre de verre, 1-3% d'autres produits chimiques. L'unité délacrée est de 1kg de poteaux composites en polyester insaturé renforcés de fibres de verre. </t>
  </si>
  <si>
    <t>Verre, général</t>
  </si>
  <si>
    <t>Fenêtres</t>
  </si>
  <si>
    <t>N</t>
  </si>
  <si>
    <t>ICE (Inventory of Carbon and Energy) database</t>
  </si>
  <si>
    <t xml:space="preserve">Ces données proviennent de la base de données publique d'inventaire du carbone et de l'énergie (ICE, en Anglais) pour les kg CO2 éq./kg de verre général. 2,5 kg de verre par mm d'épaisseur, par m². Moyenne de 109 points de données </t>
  </si>
  <si>
    <t>N/A</t>
  </si>
  <si>
    <t>Armature en acier</t>
  </si>
  <si>
    <r>
      <t>Elements de structure (Poutre, poteau, elements de charpente, etc.</t>
    </r>
    <r>
      <rPr>
        <strike/>
        <sz val="11"/>
        <color theme="1"/>
        <rFont val="Calibri"/>
        <family val="2"/>
        <scheme val="minor"/>
      </rPr>
      <t>)</t>
    </r>
    <r>
      <rPr>
        <sz val="11"/>
        <color theme="1"/>
        <rFont val="Calibri"/>
        <family val="2"/>
        <scheme val="minor"/>
      </rPr>
      <t>, rampes</t>
    </r>
  </si>
  <si>
    <t>ICE  database</t>
  </si>
  <si>
    <t>Ces données proviennent de la base de données publique ICE pour les kg CO2 éq./kg de barres d'armature en acier.</t>
  </si>
  <si>
    <t>Aluminium, général</t>
  </si>
  <si>
    <t>Portes / cadres de fenêtre, toiture</t>
  </si>
  <si>
    <t xml:space="preserve">ICE Database </t>
  </si>
  <si>
    <t>Ces données proviennent de la base de données "ICE" (Inventory of Carbon and Energy), qui sont dérivées de l'ACV (Analyse de Cycle de Vie) mondiales de l'aluminium. Les données sont proches des données précédentes, mais peuvent nécessiter des données plus adaptées. ICE dispose de données sur l'aluminium pour de nombreux pays.</t>
  </si>
  <si>
    <t>Acier, Galvanisé à chaud</t>
  </si>
  <si>
    <r>
      <rPr>
        <strike/>
        <sz val="11"/>
        <color theme="1"/>
        <rFont val="Calibri"/>
        <family val="2"/>
        <scheme val="minor"/>
      </rPr>
      <t xml:space="preserve"> </t>
    </r>
    <r>
      <rPr>
        <sz val="11"/>
        <color theme="1"/>
        <rFont val="Calibri"/>
        <family val="2"/>
        <scheme val="minor"/>
      </rPr>
      <t>Elements de structure , rampes</t>
    </r>
  </si>
  <si>
    <t xml:space="preserve"> ICE Database</t>
  </si>
  <si>
    <t xml:space="preserve">Ces données sont extraites de la base de données ICE pour l'acier galvanisé à chaud. Obtenu en passant une bobine laminée à froid dans un bain de zinc en fusion.. Fabriqué pour diverses applications.  </t>
  </si>
  <si>
    <t>Gravier de granit</t>
  </si>
  <si>
    <t>Fondations, Elements de structure, pose de routes</t>
  </si>
  <si>
    <t>Average of: BREG EN EPD 000205
BREG EN EPD 000206</t>
  </si>
  <si>
    <t>Ces données correspondent à la moyenne de deux EPD pour les graviers de granit, afin de fournir une approximation des roches de granite utilisées dans la construction. L'unité déclarée étant une tonne de graviers de granit, le GWP déclaré a été calculé à partir de la moyenne et divisé par 1 000 pour obtenir le nombre par kg.</t>
  </si>
  <si>
    <t>Elements de structure, fondations</t>
  </si>
  <si>
    <t>ICE Database</t>
  </si>
  <si>
    <t>Ces données proviennent de la base de données ICE pour les différents mélanges de béton disponibles. Cette référence concerne le ratio Ciment:Sable: Gravier 1:1.5:3</t>
  </si>
  <si>
    <t>Ces données proviennent de la base de données ICE pour les différents mélanges de béton disponibles. Cette référence concerne le ratio Ciment:Sable: Gravier 1:2:4</t>
  </si>
  <si>
    <t>Revetement de sol</t>
  </si>
  <si>
    <t>Ces données proviennent de la base de données ICE pour les différents mélanges de béton disponibles. Cette référence concerne le ratio Ciment:Sable: Gravier 1:3:6</t>
  </si>
  <si>
    <t>Acier, Section d'acier</t>
  </si>
  <si>
    <t>Elements de structure, cadre de portes/fenêtres</t>
  </si>
  <si>
    <t xml:space="preserve"> N</t>
  </si>
  <si>
    <r>
      <t xml:space="preserve">Ces données proviennent de la base de données ICE pour la section acier. La référence concerne les sections en acier, qui incluent les poutres en I, les poutres en H, poutres a larges ailes et palplanches  </t>
    </r>
    <r>
      <rPr>
        <strike/>
        <sz val="11"/>
        <color theme="1"/>
        <rFont val="Calibri"/>
        <family val="2"/>
        <scheme val="minor"/>
      </rPr>
      <t xml:space="preserve"> </t>
    </r>
  </si>
  <si>
    <t>Bois, carton pâte</t>
  </si>
  <si>
    <t>Murs internes et externes, cloisonnement</t>
  </si>
  <si>
    <t>Ces données proviennent de la base de données ICE pour le bois, carton pâte. Ces données incluent le stockage de carbone.</t>
  </si>
  <si>
    <t>Bois, panneau isorel</t>
  </si>
  <si>
    <t>Ces données proviennent de la base de données ICE pour le bois, panneau isorel.</t>
  </si>
  <si>
    <t>Ces données sont extraites de la base de données ICE pour le bois, panneau de fibres à densité moyenne. Ces données ont été collectées à partir de 13 points de données.</t>
  </si>
  <si>
    <t>Bois, panneau de fibres</t>
  </si>
  <si>
    <t>Ces données proviennent de la base de données ICE pour le bois, panneau de fibres.</t>
  </si>
  <si>
    <t>Bois, Bois tendre</t>
  </si>
  <si>
    <t>Ces données proviennent de la base de données ICE pour le bois, bois tendre. Ces données ont été collectées à partir de 43 points de données.</t>
  </si>
  <si>
    <t>Bois, Panneau de grandes particules orientées</t>
  </si>
  <si>
    <t>Ces données proviennent de la base de données ICE pour le bois, panneau de grandes particules orientées. Les données ont été collectées à partir de 16 points de données</t>
  </si>
  <si>
    <t>Bois, Contreplaqué</t>
  </si>
  <si>
    <t>Ces données proviennent de la base de données ICE pour le bois, contreplaqué. Les données ont été collectées à partir de 11 points de données.</t>
  </si>
  <si>
    <t>Peinture à l'eau</t>
  </si>
  <si>
    <t>Finition</t>
  </si>
  <si>
    <t>Average of water based paints- EPD's Reference numbers: 
BREG EN EPD 000100
BREG EN EPD 000017
BREG EN EPD 000046 
BREG EN EPD 000234 
BREG EN EPD 000307
BREG EN EPD 000308; Hosted on GreenbookLive</t>
  </si>
  <si>
    <t>Ces données sont une moyenne des produits fait à partir de peinture à l'eau provenant des EPDs hébergés sur le système GreenBookLive. L'unité déclarée concerne la protection et la décoration de  1m² de substrat et a été convertie en kg CO2 éq./kg pour être comparable aux autres produits de cet outil utilisant la densité moyenne de peinture. Le taux de couverture par litre était en moyenne de 12,16 m²/l pour toutes les EPDs répertoriées, la densité supposée était de 0,112 kg par m² afin de convertir les données en kg CO2 éq./kg</t>
  </si>
  <si>
    <t>Peinture non à base d'eau</t>
  </si>
  <si>
    <t>Average of non water based paints- EPD's Reference numbers: 
BREG EN EPD 000099
BREG EN EPD 000101
BREG EN EPD 000163
BREG EN EPD 000006
BREG EN EPD 000016
BREG EN EPD 000043
BREG EN EPD 000044
BREG EN EPD 000047
BREG EN EPD 000048; Hosted on Greenbooklive</t>
  </si>
  <si>
    <t>Ces données sont une moyenne des produits de peinture non a base d'eau provenant des EPDs hébergées sur le système GreenBookLive. L'unité déclarée concerne la protection et la décoration de 1m² de substrat et a été convertie en kg CO2 éq./kg pour être comparable aux autres produits de cet outil en utilisant la densité moyenne de la peinture. Le taux de couverture par litre était en moyenne de 14,3 m²/l pour toutes les EPDs répertoriées, et la densité supposée était de 0,112 kg par m² afin de convertir les données en kg CO2 éq./kg.</t>
  </si>
  <si>
    <t>Tuyaux en alliage de polymère PVC-A</t>
  </si>
  <si>
    <t>Cadres de portes / fenêtres, tuyauterie, isolation</t>
  </si>
  <si>
    <t xml:space="preserve">GLO;2020;FITT Bluforce - PVC-A polymer alloy pipes;S-P-01946; FITT S.p.A. </t>
  </si>
  <si>
    <t xml:space="preserve">EPD pour les tuyaux en alliage polymère PVC-A. La référence quantitative de cette EPD est "Ressources matérielles non renouvelables / système de tuyauterie - 1,0*1,0 kg (Masse)".
</t>
  </si>
  <si>
    <t>Isolation en mousse de polystyrène élargi (densité 20 kg/m³)</t>
  </si>
  <si>
    <t>Isolation, rembourrage, remplissage temporaire</t>
  </si>
  <si>
    <t>EU-27;2017;Expanded Plystyrene (EPS) Foam Insulation; EUMEPS-European Association of EPS</t>
  </si>
  <si>
    <t>EPD pour l'isolation en mousse de polystyrène élargie, avec une densité de 20 kg/m³. À utiliser à la place des exemples de polystyrène jusqu'à ce qu'un ensemble plus diversifié d'options de polystyrène soit disponible. (Le GWP est divisé par 20 pour fournir le numéro de référence à l'échelle de 1 kg).</t>
  </si>
  <si>
    <t>Membrane de protection en polyéthylène haute densité plastifié</t>
  </si>
  <si>
    <t xml:space="preserve"> Façades extérieures, revetement du sol, couverture temporaire, toiture</t>
  </si>
  <si>
    <t>IBU; 2016; DuPont Tyvek 2524B; DuPont de Nemours s.a.r.l</t>
  </si>
  <si>
    <t xml:space="preserve">EPD pour 1m2 de membrane DuPont Tyvek 2424B, avec un poids unitaire déclaré de 196g.m2. Les sous-couches Tyvek® sont utilisées pour les toits et les murs. Elles
constituent la deuxième couche d'etancheite et protègent en même temps l'isolation
de l'humidité, de la pénétration du vent, de la poussière et
de l'humidité, de la pénétration du vent, de la poussière et des insectes. L'unité déclarée de 1m2 peut nécessiter une conversion pour être représentative du Kg. Note: ce n'est pas seulement HDPE, vérifier la référence pour plus de détails.  </t>
  </si>
  <si>
    <t>Sable</t>
  </si>
  <si>
    <t>Fondations, Elements de structure, pose de route, utilisation dans le remplissage de ciment et de mortier</t>
  </si>
  <si>
    <t>Les données proviennent de la base de données ICE et sont une estimation de la moyenne du marché de graviers au Royaume-Uni. Le modèle est composé d'un mélange de 64,2 % d'agrégats terrestres  27,5 % 'd'agrégats recyclés et secondaires, et 8,3 % d'agregats marins. Les statistiques de consommation proviennent d'un rapport. Ces données peuvent être plus élevées que celles utilisées dans un contexte humanitaire, car elles sont sensibles au carbone incorporés dans les agrégats secondaires.</t>
  </si>
  <si>
    <t>Bloc de béton</t>
  </si>
  <si>
    <r>
      <rPr>
        <strike/>
        <sz val="11"/>
        <color theme="1"/>
        <rFont val="Calibri"/>
        <family val="2"/>
        <scheme val="minor"/>
      </rPr>
      <t xml:space="preserve"> </t>
    </r>
    <r>
      <rPr>
        <sz val="11"/>
        <color theme="1"/>
        <rFont val="Calibri"/>
        <family val="2"/>
        <scheme val="minor"/>
      </rPr>
      <t>Elements de structure, fondations</t>
    </r>
  </si>
  <si>
    <t xml:space="preserve">Données extraites de la base de données ICE et sont une estimation d'un bloc de béton, solide à densité moyenne, avec une masse délestée de 1 kg par unité.  Le même carbone incorporé est calculé pour un bloc de haute densité. . </t>
  </si>
  <si>
    <t xml:space="preserve"> Elements de structure, murs, fondations</t>
  </si>
  <si>
    <t xml:space="preserve">Les données proviennent de la base de données ICE et sont une estimation pour une brique d'argile, basées sur le poids moyen d'une brique au Royaume-Uni, qui est de 2,13 kg par brique.
</t>
  </si>
  <si>
    <t>Textile, Acrylique</t>
  </si>
  <si>
    <t>Couverture de fenêtres, revêtement de sol, ameublement</t>
  </si>
  <si>
    <t>LIST Data</t>
  </si>
  <si>
    <t>Ces données proviennent de LIST, un outil d'aménagement de magasins appartenant à BRE. Les données en question sont anciennes, mais peuvent encore être applicables dans ce contexte. Il est possible de trouver un proxy plus approprié et actuel si des données suffisantes sont disponibles.</t>
  </si>
  <si>
    <t>Textile, Coton</t>
  </si>
  <si>
    <t>Textile, Toile de jute</t>
  </si>
  <si>
    <t>Bois, Bois dur</t>
  </si>
  <si>
    <t xml:space="preserve">Données extraites de la base de données ICE pour le bois dur, basées sur la moyenne de 22 points de données entrés dans la base de données. </t>
  </si>
  <si>
    <t>Specification 2</t>
  </si>
  <si>
    <t>Specification 3</t>
  </si>
  <si>
    <t>Specification 4</t>
  </si>
  <si>
    <t>Specification 2 - Impact</t>
  </si>
  <si>
    <t>Specification 3 - Impact</t>
  </si>
  <si>
    <t xml:space="preserve">Spécification 3 - Transport - Unité entière </t>
  </si>
  <si>
    <t>Specification 3 Durée de vie</t>
  </si>
  <si>
    <t>Specification 4 Durée de vie</t>
  </si>
  <si>
    <t xml:space="preserve">Spécification 4 - Transport - Unité entière </t>
  </si>
  <si>
    <t>Specification 4 - Impact</t>
  </si>
  <si>
    <t xml:space="preserve">Spécification 2 - Transport - Unité entière </t>
  </si>
  <si>
    <t>Specification 2 Durée de vie</t>
  </si>
  <si>
    <t>Example: France</t>
  </si>
  <si>
    <t>Maison 1</t>
  </si>
  <si>
    <t>5 ans</t>
  </si>
  <si>
    <t>Italie</t>
  </si>
  <si>
    <t>Emballage toiture</t>
  </si>
  <si>
    <t>Cloison</t>
  </si>
  <si>
    <t>Ouvertures</t>
  </si>
  <si>
    <t>Pavement</t>
  </si>
  <si>
    <t>Emballage de cloison</t>
  </si>
  <si>
    <t>Emballage ouvertures</t>
  </si>
  <si>
    <t>Maison 2</t>
  </si>
  <si>
    <t xml:space="preserve">3ans </t>
  </si>
  <si>
    <t>Maison 3</t>
  </si>
  <si>
    <t>10 ans</t>
  </si>
  <si>
    <t>Masison 4</t>
  </si>
  <si>
    <t>RDC</t>
  </si>
  <si>
    <t>7 ans</t>
  </si>
  <si>
    <t>Suisse</t>
  </si>
  <si>
    <t>3: Entrepôt / magasin de stockage au site de construction</t>
  </si>
  <si>
    <t>4: Site de construction au site d'élimination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</si>
</sst>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0.000"/>
  </numFmts>
  <fonts count="58"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theme="1"/>
      <name val="Arial"/>
      <family val="2"/>
    </font>
    <font>
      <sz val="11"/>
      <color theme="1"/>
      <name val="Calibri"/>
      <family val="2"/>
      <scheme val="minor"/>
    </font>
    <font>
      <sz val="11"/>
      <name val="Calibri"/>
      <family val="2"/>
      <scheme val="minor"/>
    </font>
    <font>
      <u/>
      <sz val="11"/>
      <color theme="10"/>
      <name val="Calibri"/>
      <family val="2"/>
      <scheme val="minor"/>
    </font>
    <font>
      <i/>
      <sz val="11"/>
      <color theme="1"/>
      <name val="Calibri"/>
      <family val="2"/>
      <scheme val="minor"/>
    </font>
    <font>
      <u/>
      <sz val="10"/>
      <color indexed="12"/>
      <name val="Arial"/>
      <family val="2"/>
    </font>
    <font>
      <sz val="10"/>
      <color rgb="FF000000"/>
      <name val="Arial"/>
      <family val="2"/>
    </font>
    <font>
      <sz val="10"/>
      <name val="Arial"/>
      <family val="2"/>
    </font>
    <font>
      <u/>
      <sz val="10"/>
      <color theme="10"/>
      <name val="Arial"/>
      <family val="2"/>
    </font>
    <font>
      <sz val="11"/>
      <color theme="1"/>
      <name val="Calibri"/>
      <family val="2"/>
    </font>
    <font>
      <sz val="11"/>
      <color rgb="FF00B050"/>
      <name val="Calibri"/>
      <family val="2"/>
      <scheme val="minor"/>
    </font>
    <font>
      <sz val="11"/>
      <name val="Calibri"/>
      <family val="2"/>
    </font>
    <font>
      <sz val="11"/>
      <color theme="0"/>
      <name val="Calibri"/>
      <family val="2"/>
      <scheme val="minor"/>
    </font>
    <font>
      <strike/>
      <sz val="11"/>
      <color theme="1"/>
      <name val="Calibri"/>
      <family val="2"/>
      <scheme val="minor"/>
    </font>
    <font>
      <u/>
      <sz val="11"/>
      <color theme="1"/>
      <name val="Calibri"/>
      <family val="2"/>
      <scheme val="minor"/>
    </font>
    <font>
      <u/>
      <sz val="10"/>
      <color theme="1"/>
      <name val="Arial"/>
      <family val="2"/>
    </font>
    <font>
      <sz val="11"/>
      <color rgb="FFFF0000"/>
      <name val="Calibri"/>
      <family val="2"/>
      <scheme val="minor"/>
    </font>
    <font>
      <b/>
      <sz val="11"/>
      <color theme="1"/>
      <name val="Calibri"/>
      <family val="2"/>
      <scheme val="minor"/>
    </font>
    <font>
      <sz val="11"/>
      <color rgb="FF000000"/>
      <name val="Calibri"/>
      <family val="2"/>
      <scheme val="minor"/>
    </font>
    <font>
      <sz val="11"/>
      <color theme="2" tint="-0.249977111117893"/>
      <name val="Calibri"/>
      <family val="2"/>
      <scheme val="minor"/>
    </font>
    <font>
      <sz val="11"/>
      <color theme="2" tint="-9.9978637043366805E-2"/>
      <name val="Calibri"/>
      <family val="2"/>
      <scheme val="minor"/>
    </font>
    <font>
      <b/>
      <sz val="11"/>
      <color rgb="FFFF0000"/>
      <name val="Calibri"/>
      <family val="2"/>
      <scheme val="minor"/>
    </font>
    <font>
      <b/>
      <sz val="11"/>
      <color rgb="FF000000"/>
      <name val="Calibri"/>
      <family val="2"/>
      <scheme val="minor"/>
    </font>
    <font>
      <b/>
      <sz val="11"/>
      <name val="Calibri"/>
      <family val="2"/>
      <scheme val="minor"/>
    </font>
    <font>
      <sz val="11"/>
      <color theme="6"/>
      <name val="Calibri"/>
      <family val="2"/>
      <scheme val="minor"/>
    </font>
    <font>
      <sz val="11"/>
      <color theme="6" tint="0.39997558519241921"/>
      <name val="Calibri"/>
      <family val="2"/>
      <scheme val="minor"/>
    </font>
    <font>
      <sz val="9"/>
      <color theme="1"/>
      <name val="Segoe UI"/>
      <family val="2"/>
    </font>
    <font>
      <b/>
      <sz val="9"/>
      <color theme="1"/>
      <name val="Segoe UI"/>
      <family val="2"/>
    </font>
    <font>
      <sz val="9"/>
      <color theme="1"/>
      <name val="Calibri"/>
      <family val="2"/>
      <scheme val="minor"/>
    </font>
    <font>
      <sz val="9"/>
      <color rgb="FF000000"/>
      <name val="Calibri"/>
      <family val="2"/>
      <scheme val="minor"/>
    </font>
    <font>
      <sz val="9"/>
      <name val="Calibri"/>
      <family val="2"/>
      <scheme val="minor"/>
    </font>
    <font>
      <b/>
      <sz val="18"/>
      <name val="Calibri"/>
      <family val="2"/>
      <scheme val="minor"/>
    </font>
    <font>
      <sz val="10"/>
      <name val="Calibri"/>
      <family val="2"/>
      <scheme val="minor"/>
    </font>
    <font>
      <sz val="10"/>
      <color rgb="FFFF0000"/>
      <name val="Calibri"/>
      <family val="2"/>
      <scheme val="minor"/>
    </font>
    <font>
      <sz val="10"/>
      <color rgb="FF000000"/>
      <name val="Calibri"/>
      <family val="2"/>
      <scheme val="minor"/>
    </font>
    <font>
      <sz val="8"/>
      <name val="Calibri"/>
      <family val="2"/>
      <scheme val="minor"/>
    </font>
    <font>
      <b/>
      <sz val="10"/>
      <color theme="1"/>
      <name val="Calibri"/>
      <family val="2"/>
      <scheme val="minor"/>
    </font>
    <font>
      <b/>
      <sz val="10"/>
      <name val="Calibri"/>
      <family val="2"/>
      <scheme val="minor"/>
    </font>
    <font>
      <u/>
      <sz val="8"/>
      <color indexed="12"/>
      <name val="Calibri"/>
      <family val="2"/>
      <scheme val="minor"/>
    </font>
    <font>
      <b/>
      <sz val="10"/>
      <color rgb="FF000000"/>
      <name val="Calibri"/>
      <family val="2"/>
      <scheme val="minor"/>
    </font>
    <font>
      <sz val="10"/>
      <color theme="1"/>
      <name val="Calibri"/>
      <family val="2"/>
      <scheme val="minor"/>
    </font>
    <font>
      <u/>
      <sz val="10"/>
      <color indexed="12"/>
      <name val="Calibri"/>
      <family val="2"/>
      <scheme val="minor"/>
    </font>
    <font>
      <b/>
      <sz val="24"/>
      <name val="Calibri"/>
      <family val="2"/>
      <scheme val="minor"/>
    </font>
    <font>
      <u/>
      <sz val="10"/>
      <color rgb="FF000000"/>
      <name val="Calibri"/>
      <family val="2"/>
      <scheme val="minor"/>
    </font>
    <font>
      <sz val="11"/>
      <color rgb="FFDDDDDD"/>
      <name val="Calibri"/>
      <family val="2"/>
      <scheme val="minor"/>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EC6F6"/>
        <bgColor indexed="64"/>
      </patternFill>
    </fill>
    <fill>
      <patternFill patternType="solid">
        <fgColor rgb="FFFEE2FA"/>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s>
  <cellStyleXfs count="9">
    <xf numFmtId="0" fontId="0" fillId="0" borderId="0"/>
    <xf numFmtId="0" fontId="11" fillId="0" borderId="0"/>
    <xf numFmtId="9" fontId="13" fillId="0" borderId="0" applyFont="0" applyFill="0" applyBorder="0" applyAlignment="0" applyProtection="0"/>
    <xf numFmtId="0" fontId="14" fillId="0" borderId="0"/>
    <xf numFmtId="0" fontId="16" fillId="0" borderId="0" applyNumberFormat="0" applyFill="0" applyBorder="0" applyAlignment="0" applyProtection="0"/>
    <xf numFmtId="0" fontId="20" fillId="0" borderId="0"/>
    <xf numFmtId="0" fontId="18" fillId="0" borderId="0" applyNumberFormat="0" applyFill="0" applyBorder="0" applyAlignment="0" applyProtection="0">
      <alignment vertical="top"/>
      <protection locked="0"/>
    </xf>
    <xf numFmtId="0" fontId="21" fillId="0" borderId="0" applyNumberFormat="0" applyFill="0" applyBorder="0" applyAlignment="0" applyProtection="0"/>
    <xf numFmtId="0" fontId="11" fillId="0" borderId="0"/>
  </cellStyleXfs>
  <cellXfs count="352">
    <xf numFmtId="0" fontId="0" fillId="0" borderId="0" xfId="0"/>
    <xf numFmtId="0" fontId="11" fillId="0" borderId="0" xfId="1"/>
    <xf numFmtId="0" fontId="14" fillId="0" borderId="0" xfId="3" applyAlignment="1">
      <alignment wrapText="1"/>
    </xf>
    <xf numFmtId="0" fontId="14" fillId="0" borderId="0" xfId="3" applyAlignment="1">
      <alignment horizontal="right" wrapText="1"/>
    </xf>
    <xf numFmtId="0" fontId="14" fillId="0" borderId="0" xfId="3" applyAlignment="1">
      <alignment horizontal="center" wrapText="1"/>
    </xf>
    <xf numFmtId="0" fontId="14" fillId="0" borderId="0" xfId="3" applyAlignment="1">
      <alignment horizontal="left" wrapText="1"/>
    </xf>
    <xf numFmtId="0" fontId="11" fillId="11" borderId="0" xfId="1" applyFill="1"/>
    <xf numFmtId="0" fontId="0" fillId="12" borderId="0" xfId="0" applyFill="1"/>
    <xf numFmtId="0" fontId="14" fillId="7" borderId="0" xfId="3" applyFill="1"/>
    <xf numFmtId="0" fontId="14" fillId="0" borderId="2" xfId="3" applyBorder="1" applyAlignment="1">
      <alignment wrapText="1"/>
    </xf>
    <xf numFmtId="0" fontId="14" fillId="0" borderId="3" xfId="3" applyBorder="1" applyAlignment="1">
      <alignment wrapText="1"/>
    </xf>
    <xf numFmtId="0" fontId="14" fillId="0" borderId="0" xfId="3"/>
    <xf numFmtId="0" fontId="14" fillId="7" borderId="1" xfId="3" applyFill="1" applyBorder="1" applyAlignment="1">
      <alignment wrapText="1"/>
    </xf>
    <xf numFmtId="0" fontId="17" fillId="0" borderId="1" xfId="3" applyFont="1" applyBorder="1" applyAlignment="1">
      <alignment wrapText="1"/>
    </xf>
    <xf numFmtId="0" fontId="14" fillId="7" borderId="0" xfId="3" applyFill="1" applyAlignment="1">
      <alignment wrapText="1"/>
    </xf>
    <xf numFmtId="11" fontId="15" fillId="0" borderId="0" xfId="3" applyNumberFormat="1" applyFont="1" applyAlignment="1">
      <alignment vertical="center" wrapText="1"/>
    </xf>
    <xf numFmtId="0" fontId="15" fillId="0" borderId="0" xfId="3" applyFont="1" applyAlignment="1">
      <alignment horizontal="left" vertical="center" wrapText="1"/>
    </xf>
    <xf numFmtId="0" fontId="15" fillId="0" borderId="0" xfId="3" applyFont="1" applyAlignment="1">
      <alignment vertical="center" wrapText="1"/>
    </xf>
    <xf numFmtId="0" fontId="15" fillId="0" borderId="0" xfId="3" applyFont="1" applyAlignment="1">
      <alignment horizontal="right" vertical="center" wrapText="1"/>
    </xf>
    <xf numFmtId="0" fontId="22" fillId="0" borderId="0" xfId="0" applyFont="1" applyAlignment="1">
      <alignment wrapText="1"/>
    </xf>
    <xf numFmtId="0" fontId="23" fillId="0" borderId="0" xfId="3" applyFont="1" applyAlignment="1">
      <alignment wrapText="1"/>
    </xf>
    <xf numFmtId="0" fontId="15" fillId="0" borderId="0" xfId="3" applyFont="1" applyAlignment="1">
      <alignment wrapText="1"/>
    </xf>
    <xf numFmtId="0" fontId="11" fillId="0" borderId="0" xfId="0" applyFont="1"/>
    <xf numFmtId="0" fontId="24" fillId="0" borderId="0" xfId="0" applyFont="1"/>
    <xf numFmtId="0" fontId="15" fillId="0" borderId="0" xfId="3" applyFont="1" applyAlignment="1">
      <alignment horizontal="left" wrapText="1"/>
    </xf>
    <xf numFmtId="0" fontId="15" fillId="0" borderId="0" xfId="3" applyFont="1" applyAlignment="1">
      <alignment horizontal="right" wrapText="1"/>
    </xf>
    <xf numFmtId="0" fontId="19" fillId="11" borderId="0" xfId="1" applyFont="1" applyFill="1"/>
    <xf numFmtId="0" fontId="25" fillId="0" borderId="3" xfId="3" applyFont="1" applyBorder="1" applyAlignment="1">
      <alignment wrapText="1"/>
    </xf>
    <xf numFmtId="0" fontId="27" fillId="0" borderId="6" xfId="4" applyFont="1" applyBorder="1" applyAlignment="1" applyProtection="1">
      <alignment horizontal="center" vertical="center" wrapText="1"/>
    </xf>
    <xf numFmtId="0" fontId="27" fillId="0" borderId="1" xfId="4" applyFont="1" applyBorder="1" applyAlignment="1" applyProtection="1">
      <alignment wrapText="1"/>
    </xf>
    <xf numFmtId="0" fontId="27" fillId="0" borderId="1" xfId="4" applyFont="1" applyBorder="1" applyAlignment="1" applyProtection="1">
      <alignment horizontal="center" vertical="center" wrapText="1"/>
    </xf>
    <xf numFmtId="0" fontId="27" fillId="0" borderId="1" xfId="4" applyFont="1" applyBorder="1" applyAlignment="1" applyProtection="1">
      <alignment horizontal="center" vertical="center"/>
    </xf>
    <xf numFmtId="0" fontId="27" fillId="0" borderId="1" xfId="4" applyFont="1" applyFill="1" applyBorder="1" applyAlignment="1" applyProtection="1">
      <alignment horizontal="center" vertical="center"/>
    </xf>
    <xf numFmtId="0" fontId="27" fillId="0" borderId="1" xfId="4" applyFont="1" applyFill="1" applyBorder="1" applyAlignment="1" applyProtection="1">
      <alignment wrapText="1"/>
    </xf>
    <xf numFmtId="0" fontId="27" fillId="0" borderId="6" xfId="4" applyFont="1" applyFill="1" applyBorder="1" applyAlignment="1" applyProtection="1">
      <alignment horizontal="center" vertical="center" wrapText="1"/>
    </xf>
    <xf numFmtId="0" fontId="28" fillId="0" borderId="6" xfId="7" applyFont="1" applyBorder="1" applyAlignment="1" applyProtection="1">
      <alignment horizontal="center" vertical="center" wrapText="1"/>
    </xf>
    <xf numFmtId="0" fontId="30" fillId="9" borderId="1" xfId="0" applyFont="1" applyFill="1" applyBorder="1"/>
    <xf numFmtId="0" fontId="10" fillId="2" borderId="0" xfId="0" applyFont="1" applyFill="1"/>
    <xf numFmtId="0" fontId="10" fillId="0" borderId="0" xfId="0" applyFont="1"/>
    <xf numFmtId="0" fontId="31" fillId="9" borderId="1" xfId="0" applyFont="1" applyFill="1" applyBorder="1"/>
    <xf numFmtId="0" fontId="30" fillId="9" borderId="9" xfId="0" applyFont="1" applyFill="1" applyBorder="1"/>
    <xf numFmtId="0" fontId="30" fillId="2" borderId="0" xfId="0" applyFont="1" applyFill="1"/>
    <xf numFmtId="0" fontId="25" fillId="2" borderId="12" xfId="0" applyFont="1" applyFill="1" applyBorder="1" applyAlignment="1">
      <alignment horizontal="center"/>
    </xf>
    <xf numFmtId="0" fontId="32" fillId="2" borderId="12" xfId="0" applyFont="1" applyFill="1" applyBorder="1" applyAlignment="1">
      <alignment horizontal="center"/>
    </xf>
    <xf numFmtId="0" fontId="33" fillId="4" borderId="37" xfId="0" applyFont="1" applyFill="1" applyBorder="1" applyAlignment="1">
      <alignment horizontal="center"/>
    </xf>
    <xf numFmtId="0" fontId="33" fillId="4" borderId="34" xfId="0" applyFont="1" applyFill="1" applyBorder="1" applyAlignment="1">
      <alignment horizontal="center"/>
    </xf>
    <xf numFmtId="0" fontId="32" fillId="2" borderId="0" xfId="0" applyFont="1" applyFill="1"/>
    <xf numFmtId="0" fontId="31" fillId="9" borderId="21" xfId="0" applyFont="1" applyFill="1" applyBorder="1"/>
    <xf numFmtId="0" fontId="30" fillId="9" borderId="21" xfId="0" applyFont="1" applyFill="1" applyBorder="1"/>
    <xf numFmtId="0" fontId="33" fillId="4" borderId="34" xfId="0" applyFont="1" applyFill="1" applyBorder="1"/>
    <xf numFmtId="0" fontId="33" fillId="4" borderId="38" xfId="0" applyFont="1" applyFill="1" applyBorder="1"/>
    <xf numFmtId="0" fontId="15" fillId="2" borderId="19" xfId="0" applyFont="1" applyFill="1" applyBorder="1" applyAlignment="1">
      <alignment horizontal="center"/>
    </xf>
    <xf numFmtId="0" fontId="15" fillId="2" borderId="25" xfId="0" applyFont="1" applyFill="1" applyBorder="1" applyAlignment="1">
      <alignment horizontal="center"/>
    </xf>
    <xf numFmtId="0" fontId="15" fillId="2" borderId="25" xfId="0" applyFont="1" applyFill="1" applyBorder="1"/>
    <xf numFmtId="0" fontId="15" fillId="2" borderId="18" xfId="0" applyFont="1" applyFill="1" applyBorder="1"/>
    <xf numFmtId="0" fontId="15" fillId="2" borderId="0" xfId="0" applyFont="1" applyFill="1"/>
    <xf numFmtId="0" fontId="15" fillId="0" borderId="0" xfId="0" applyFont="1"/>
    <xf numFmtId="0" fontId="15" fillId="2" borderId="17" xfId="0" applyFont="1" applyFill="1" applyBorder="1" applyAlignment="1">
      <alignment horizontal="center"/>
    </xf>
    <xf numFmtId="0" fontId="15" fillId="2" borderId="17" xfId="0" applyFont="1" applyFill="1" applyBorder="1"/>
    <xf numFmtId="0" fontId="10" fillId="0" borderId="0" xfId="0" applyFont="1" applyAlignment="1">
      <alignment horizontal="center"/>
    </xf>
    <xf numFmtId="0" fontId="30" fillId="9" borderId="5" xfId="0" applyFont="1" applyFill="1" applyBorder="1"/>
    <xf numFmtId="0" fontId="31" fillId="9" borderId="5" xfId="0" applyFont="1" applyFill="1" applyBorder="1"/>
    <xf numFmtId="0" fontId="31" fillId="9" borderId="3" xfId="0" applyFont="1" applyFill="1" applyBorder="1"/>
    <xf numFmtId="0" fontId="30" fillId="9" borderId="3" xfId="0" applyFont="1" applyFill="1" applyBorder="1"/>
    <xf numFmtId="0" fontId="30" fillId="4" borderId="2" xfId="0" applyFont="1" applyFill="1" applyBorder="1" applyAlignment="1">
      <alignment horizontal="center"/>
    </xf>
    <xf numFmtId="0" fontId="30" fillId="4" borderId="9" xfId="0" applyFont="1" applyFill="1" applyBorder="1" applyAlignment="1">
      <alignment horizontal="center"/>
    </xf>
    <xf numFmtId="0" fontId="29" fillId="2" borderId="0" xfId="0" applyFont="1" applyFill="1"/>
    <xf numFmtId="0" fontId="30" fillId="3" borderId="1" xfId="0" applyFont="1" applyFill="1" applyBorder="1"/>
    <xf numFmtId="0" fontId="35" fillId="3" borderId="1" xfId="0" applyFont="1" applyFill="1" applyBorder="1" applyAlignment="1">
      <alignment horizontal="center"/>
    </xf>
    <xf numFmtId="0" fontId="30" fillId="2" borderId="0" xfId="0" applyFont="1" applyFill="1" applyAlignment="1">
      <alignment vertical="top"/>
    </xf>
    <xf numFmtId="0" fontId="15" fillId="9" borderId="1" xfId="0" applyFont="1" applyFill="1" applyBorder="1"/>
    <xf numFmtId="0" fontId="29" fillId="2" borderId="0" xfId="0" applyFont="1" applyFill="1" applyAlignment="1">
      <alignment horizontal="center"/>
    </xf>
    <xf numFmtId="0" fontId="30" fillId="9" borderId="1" xfId="0" applyFont="1" applyFill="1" applyBorder="1" applyAlignment="1">
      <alignment horizontal="left"/>
    </xf>
    <xf numFmtId="0" fontId="30" fillId="9" borderId="1" xfId="0" applyFont="1" applyFill="1" applyBorder="1" applyAlignment="1">
      <alignment horizontal="center"/>
    </xf>
    <xf numFmtId="0" fontId="30" fillId="2" borderId="17" xfId="0" applyFont="1" applyFill="1" applyBorder="1" applyAlignment="1">
      <alignment vertical="top"/>
    </xf>
    <xf numFmtId="0" fontId="30" fillId="0" borderId="0" xfId="0" applyFont="1"/>
    <xf numFmtId="0" fontId="15" fillId="14" borderId="34" xfId="0" applyFont="1" applyFill="1" applyBorder="1" applyAlignment="1">
      <alignment horizontal="left"/>
    </xf>
    <xf numFmtId="0" fontId="15" fillId="14" borderId="35" xfId="0" applyFont="1" applyFill="1" applyBorder="1" applyAlignment="1">
      <alignment horizontal="center"/>
    </xf>
    <xf numFmtId="0" fontId="15" fillId="14" borderId="34" xfId="0" applyFont="1" applyFill="1" applyBorder="1" applyAlignment="1">
      <alignment horizontal="center"/>
    </xf>
    <xf numFmtId="0" fontId="36" fillId="2" borderId="12" xfId="0" applyFont="1" applyFill="1" applyBorder="1" applyAlignment="1">
      <alignment horizontal="center"/>
    </xf>
    <xf numFmtId="0" fontId="15" fillId="2" borderId="12" xfId="0" applyFont="1" applyFill="1" applyBorder="1" applyAlignment="1">
      <alignment horizontal="center"/>
    </xf>
    <xf numFmtId="0" fontId="9" fillId="2" borderId="8" xfId="0" applyFont="1" applyFill="1" applyBorder="1" applyAlignment="1">
      <alignment horizontal="center"/>
    </xf>
    <xf numFmtId="0" fontId="9" fillId="2" borderId="0" xfId="0" applyFont="1" applyFill="1" applyAlignment="1">
      <alignment horizontal="center"/>
    </xf>
    <xf numFmtId="0" fontId="9" fillId="2" borderId="10" xfId="0" applyFont="1" applyFill="1" applyBorder="1"/>
    <xf numFmtId="0" fontId="9" fillId="2" borderId="11" xfId="0" applyFont="1" applyFill="1" applyBorder="1"/>
    <xf numFmtId="0" fontId="9" fillId="2" borderId="12" xfId="0" applyFont="1" applyFill="1" applyBorder="1" applyAlignment="1">
      <alignment horizontal="center"/>
    </xf>
    <xf numFmtId="0" fontId="9" fillId="9" borderId="1" xfId="0" applyFont="1" applyFill="1" applyBorder="1"/>
    <xf numFmtId="0" fontId="9" fillId="2" borderId="0" xfId="0" applyFont="1" applyFill="1"/>
    <xf numFmtId="0" fontId="9" fillId="2" borderId="13" xfId="0" applyFont="1" applyFill="1" applyBorder="1"/>
    <xf numFmtId="0" fontId="9" fillId="6" borderId="7" xfId="0" applyFont="1" applyFill="1" applyBorder="1" applyAlignment="1" applyProtection="1">
      <alignment horizontal="center"/>
      <protection locked="0"/>
    </xf>
    <xf numFmtId="0" fontId="9" fillId="6" borderId="1" xfId="0" applyFont="1" applyFill="1" applyBorder="1" applyAlignment="1" applyProtection="1">
      <alignment horizontal="center"/>
      <protection locked="0"/>
    </xf>
    <xf numFmtId="0" fontId="9" fillId="9" borderId="6" xfId="0" applyFont="1" applyFill="1" applyBorder="1"/>
    <xf numFmtId="0" fontId="9" fillId="2" borderId="10" xfId="0" applyFont="1" applyFill="1" applyBorder="1" applyAlignment="1">
      <alignment horizontal="center"/>
    </xf>
    <xf numFmtId="0" fontId="9" fillId="9" borderId="21" xfId="0" applyFont="1" applyFill="1" applyBorder="1"/>
    <xf numFmtId="0" fontId="9" fillId="6" borderId="32" xfId="0" applyFont="1" applyFill="1" applyBorder="1" applyAlignment="1" applyProtection="1">
      <alignment horizontal="center" wrapText="1"/>
      <protection locked="0"/>
    </xf>
    <xf numFmtId="0" fontId="9" fillId="6" borderId="41" xfId="0" applyFont="1" applyFill="1" applyBorder="1" applyAlignment="1" applyProtection="1">
      <alignment horizontal="center" wrapText="1"/>
      <protection locked="0"/>
    </xf>
    <xf numFmtId="0" fontId="9" fillId="6" borderId="42" xfId="0" applyFont="1" applyFill="1" applyBorder="1" applyAlignment="1" applyProtection="1">
      <alignment horizontal="center" wrapText="1"/>
      <protection locked="0"/>
    </xf>
    <xf numFmtId="0" fontId="9" fillId="2" borderId="33" xfId="0" applyFont="1" applyFill="1" applyBorder="1" applyAlignment="1">
      <alignment horizontal="center"/>
    </xf>
    <xf numFmtId="0" fontId="9" fillId="2" borderId="33" xfId="0" applyFont="1" applyFill="1" applyBorder="1"/>
    <xf numFmtId="0" fontId="9" fillId="9" borderId="14" xfId="0" applyFont="1" applyFill="1" applyBorder="1" applyAlignment="1">
      <alignment horizontal="center"/>
    </xf>
    <xf numFmtId="0" fontId="9" fillId="5" borderId="32" xfId="0" applyFont="1" applyFill="1" applyBorder="1" applyAlignment="1" applyProtection="1">
      <alignment horizontal="center" wrapText="1"/>
      <protection locked="0"/>
    </xf>
    <xf numFmtId="0" fontId="9" fillId="5" borderId="41" xfId="0" applyFont="1" applyFill="1" applyBorder="1" applyAlignment="1" applyProtection="1">
      <alignment horizontal="center" wrapText="1"/>
      <protection locked="0"/>
    </xf>
    <xf numFmtId="0" fontId="9" fillId="5" borderId="42" xfId="0" applyFont="1" applyFill="1" applyBorder="1" applyAlignment="1" applyProtection="1">
      <alignment horizontal="center" wrapText="1"/>
      <protection locked="0"/>
    </xf>
    <xf numFmtId="0" fontId="9" fillId="9" borderId="15" xfId="0" applyFont="1" applyFill="1" applyBorder="1" applyAlignment="1">
      <alignment horizontal="center"/>
    </xf>
    <xf numFmtId="0" fontId="9" fillId="9" borderId="30" xfId="0" applyFont="1" applyFill="1" applyBorder="1"/>
    <xf numFmtId="0" fontId="9" fillId="2" borderId="17" xfId="0" applyFont="1" applyFill="1" applyBorder="1"/>
    <xf numFmtId="0" fontId="9" fillId="2" borderId="18" xfId="0" applyFont="1" applyFill="1" applyBorder="1"/>
    <xf numFmtId="0" fontId="9" fillId="9" borderId="4" xfId="0" applyFont="1" applyFill="1" applyBorder="1"/>
    <xf numFmtId="9" fontId="9" fillId="2" borderId="12" xfId="2" applyFont="1" applyFill="1" applyBorder="1" applyAlignment="1" applyProtection="1">
      <alignment horizontal="center"/>
    </xf>
    <xf numFmtId="0" fontId="9" fillId="4" borderId="32" xfId="0" applyFont="1" applyFill="1" applyBorder="1" applyAlignment="1">
      <alignment horizontal="center"/>
    </xf>
    <xf numFmtId="0" fontId="9" fillId="4" borderId="41" xfId="0" applyFont="1" applyFill="1" applyBorder="1" applyAlignment="1">
      <alignment horizontal="center"/>
    </xf>
    <xf numFmtId="0" fontId="9" fillId="4" borderId="32" xfId="0" applyFont="1" applyFill="1" applyBorder="1"/>
    <xf numFmtId="0" fontId="9" fillId="4" borderId="42" xfId="0" applyFont="1" applyFill="1" applyBorder="1"/>
    <xf numFmtId="0" fontId="9" fillId="6" borderId="32" xfId="0" applyFont="1" applyFill="1" applyBorder="1" applyAlignment="1" applyProtection="1">
      <alignment horizontal="center"/>
      <protection locked="0"/>
    </xf>
    <xf numFmtId="0" fontId="9" fillId="6" borderId="42" xfId="0" applyFont="1" applyFill="1" applyBorder="1" applyAlignment="1" applyProtection="1">
      <alignment horizontal="center"/>
      <protection locked="0"/>
    </xf>
    <xf numFmtId="2" fontId="9" fillId="4" borderId="32" xfId="0" applyNumberFormat="1" applyFont="1" applyFill="1" applyBorder="1" applyAlignment="1">
      <alignment horizontal="center"/>
    </xf>
    <xf numFmtId="2" fontId="9" fillId="4" borderId="41" xfId="0" applyNumberFormat="1" applyFont="1" applyFill="1" applyBorder="1" applyAlignment="1">
      <alignment horizontal="center"/>
    </xf>
    <xf numFmtId="2" fontId="9" fillId="4" borderId="42" xfId="0" applyNumberFormat="1" applyFont="1" applyFill="1" applyBorder="1" applyAlignment="1">
      <alignment horizontal="center"/>
    </xf>
    <xf numFmtId="0" fontId="9" fillId="6" borderId="41" xfId="0" applyFont="1" applyFill="1" applyBorder="1" applyAlignment="1" applyProtection="1">
      <alignment horizontal="center"/>
      <protection locked="0"/>
    </xf>
    <xf numFmtId="0" fontId="9" fillId="9" borderId="16" xfId="0" applyFont="1" applyFill="1" applyBorder="1"/>
    <xf numFmtId="0" fontId="9" fillId="0" borderId="0" xfId="0" applyFont="1" applyAlignment="1">
      <alignment horizontal="center"/>
    </xf>
    <xf numFmtId="0" fontId="9" fillId="2" borderId="19" xfId="0" applyFont="1" applyFill="1" applyBorder="1" applyAlignment="1">
      <alignment horizontal="center"/>
    </xf>
    <xf numFmtId="165" fontId="9" fillId="2" borderId="17" xfId="0" applyNumberFormat="1" applyFont="1" applyFill="1" applyBorder="1" applyAlignment="1" applyProtection="1">
      <alignment horizontal="center"/>
      <protection hidden="1"/>
    </xf>
    <xf numFmtId="0" fontId="9" fillId="4" borderId="5" xfId="0" applyFont="1" applyFill="1" applyBorder="1" applyAlignment="1">
      <alignment horizontal="center"/>
    </xf>
    <xf numFmtId="0" fontId="9" fillId="0" borderId="0" xfId="0" applyFont="1"/>
    <xf numFmtId="0" fontId="9" fillId="2" borderId="17" xfId="0" applyFont="1" applyFill="1" applyBorder="1" applyAlignment="1">
      <alignment horizontal="center"/>
    </xf>
    <xf numFmtId="0" fontId="9" fillId="2" borderId="20" xfId="0" applyFont="1" applyFill="1" applyBorder="1" applyAlignment="1">
      <alignment horizontal="center"/>
    </xf>
    <xf numFmtId="0" fontId="9" fillId="3" borderId="14" xfId="0" applyFont="1" applyFill="1" applyBorder="1" applyAlignment="1">
      <alignment horizontal="center"/>
    </xf>
    <xf numFmtId="0" fontId="9" fillId="9" borderId="1" xfId="0" applyFont="1" applyFill="1" applyBorder="1" applyAlignment="1">
      <alignment horizontal="left"/>
    </xf>
    <xf numFmtId="0" fontId="9" fillId="0" borderId="3" xfId="3" applyFont="1" applyBorder="1" applyAlignment="1">
      <alignment wrapText="1"/>
    </xf>
    <xf numFmtId="0" fontId="9" fillId="0" borderId="4" xfId="3" applyFont="1" applyBorder="1" applyAlignment="1">
      <alignment wrapText="1"/>
    </xf>
    <xf numFmtId="0" fontId="9" fillId="0" borderId="1" xfId="3" applyFont="1" applyBorder="1" applyAlignment="1">
      <alignment horizontal="center" vertical="center" wrapText="1"/>
    </xf>
    <xf numFmtId="0" fontId="9" fillId="0" borderId="5" xfId="3" applyFont="1" applyBorder="1" applyAlignment="1">
      <alignment horizontal="center" vertical="center" wrapText="1"/>
    </xf>
    <xf numFmtId="14" fontId="9" fillId="0" borderId="6" xfId="3" applyNumberFormat="1" applyFont="1" applyBorder="1" applyAlignment="1">
      <alignment horizontal="center" vertical="center" wrapText="1"/>
    </xf>
    <xf numFmtId="0" fontId="9" fillId="0" borderId="6" xfId="3" applyFont="1" applyBorder="1" applyAlignment="1">
      <alignment horizontal="center" vertical="center" wrapText="1"/>
    </xf>
    <xf numFmtId="0" fontId="9" fillId="0" borderId="5" xfId="3" applyFont="1" applyBorder="1" applyAlignment="1">
      <alignment horizontal="center" wrapText="1"/>
    </xf>
    <xf numFmtId="0" fontId="9" fillId="0" borderId="5" xfId="3" applyFont="1" applyBorder="1" applyAlignment="1">
      <alignment wrapText="1"/>
    </xf>
    <xf numFmtId="0" fontId="9" fillId="0" borderId="6" xfId="3" applyFont="1" applyBorder="1" applyAlignment="1">
      <alignment horizontal="center" wrapText="1"/>
    </xf>
    <xf numFmtId="14" fontId="9" fillId="0" borderId="1" xfId="3"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3" applyFont="1" applyBorder="1" applyAlignment="1">
      <alignment wrapText="1"/>
    </xf>
    <xf numFmtId="0" fontId="25" fillId="4" borderId="12" xfId="0" applyFont="1" applyFill="1" applyBorder="1" applyAlignment="1">
      <alignment horizontal="center"/>
    </xf>
    <xf numFmtId="0" fontId="9" fillId="4" borderId="0" xfId="0" applyFont="1" applyFill="1"/>
    <xf numFmtId="0" fontId="9" fillId="4" borderId="13" xfId="0" applyFont="1" applyFill="1" applyBorder="1"/>
    <xf numFmtId="0" fontId="10" fillId="4" borderId="0" xfId="0" applyFont="1" applyFill="1"/>
    <xf numFmtId="2" fontId="37" fillId="8" borderId="32" xfId="0" applyNumberFormat="1" applyFont="1" applyFill="1" applyBorder="1" applyAlignment="1">
      <alignment horizontal="center"/>
    </xf>
    <xf numFmtId="0" fontId="9" fillId="8" borderId="21" xfId="0" applyFont="1" applyFill="1" applyBorder="1"/>
    <xf numFmtId="0" fontId="8" fillId="5" borderId="32" xfId="0" applyFont="1" applyFill="1" applyBorder="1" applyAlignment="1" applyProtection="1">
      <alignment horizontal="center" wrapText="1"/>
      <protection locked="0"/>
    </xf>
    <xf numFmtId="0" fontId="15" fillId="0" borderId="0" xfId="3" applyFont="1" applyAlignment="1">
      <alignment vertical="top" wrapText="1"/>
    </xf>
    <xf numFmtId="0" fontId="14" fillId="0" borderId="0" xfId="3" applyAlignment="1">
      <alignment vertical="top" wrapText="1"/>
    </xf>
    <xf numFmtId="0" fontId="7" fillId="5" borderId="32" xfId="0" applyFont="1" applyFill="1" applyBorder="1" applyAlignment="1" applyProtection="1">
      <alignment horizontal="center" wrapText="1"/>
      <protection locked="0"/>
    </xf>
    <xf numFmtId="0" fontId="15" fillId="2" borderId="13" xfId="0" applyFont="1" applyFill="1" applyBorder="1"/>
    <xf numFmtId="0" fontId="15" fillId="9" borderId="21" xfId="0" applyFont="1" applyFill="1" applyBorder="1"/>
    <xf numFmtId="0" fontId="6" fillId="9" borderId="1" xfId="0" applyFont="1" applyFill="1" applyBorder="1"/>
    <xf numFmtId="0" fontId="0" fillId="12" borderId="0" xfId="0" applyFill="1" applyAlignment="1">
      <alignment horizontal="center"/>
    </xf>
    <xf numFmtId="0" fontId="0" fillId="0" borderId="0" xfId="0" applyAlignment="1">
      <alignment horizontal="center"/>
    </xf>
    <xf numFmtId="0" fontId="38" fillId="4" borderId="35" xfId="0" applyFont="1" applyFill="1" applyBorder="1" applyAlignment="1">
      <alignment horizontal="center"/>
    </xf>
    <xf numFmtId="0" fontId="38" fillId="4" borderId="39" xfId="0" applyFont="1" applyFill="1" applyBorder="1" applyAlignment="1">
      <alignment horizontal="center"/>
    </xf>
    <xf numFmtId="0" fontId="38" fillId="4" borderId="40" xfId="0" applyFont="1" applyFill="1" applyBorder="1" applyAlignment="1">
      <alignment horizontal="center"/>
    </xf>
    <xf numFmtId="0" fontId="9" fillId="0" borderId="10" xfId="0" applyFont="1" applyBorder="1"/>
    <xf numFmtId="0" fontId="9" fillId="0" borderId="17" xfId="0" applyFont="1" applyBorder="1"/>
    <xf numFmtId="0" fontId="30" fillId="0" borderId="0" xfId="0" applyFont="1" applyAlignment="1">
      <alignment vertical="top"/>
    </xf>
    <xf numFmtId="0" fontId="30" fillId="0" borderId="17" xfId="0" applyFont="1" applyBorder="1" applyAlignment="1">
      <alignment vertical="top"/>
    </xf>
    <xf numFmtId="0" fontId="9" fillId="15" borderId="0" xfId="0" applyFont="1" applyFill="1" applyAlignment="1">
      <alignment horizontal="center"/>
    </xf>
    <xf numFmtId="0" fontId="9" fillId="15" borderId="0" xfId="0" applyFont="1" applyFill="1"/>
    <xf numFmtId="165" fontId="9" fillId="2" borderId="0" xfId="0" quotePrefix="1" applyNumberFormat="1" applyFont="1" applyFill="1" applyAlignment="1" applyProtection="1">
      <alignment horizontal="center"/>
      <protection hidden="1"/>
    </xf>
    <xf numFmtId="165" fontId="9" fillId="0" borderId="0" xfId="0" quotePrefix="1" applyNumberFormat="1" applyFont="1" applyAlignment="1" applyProtection="1">
      <alignment horizontal="center"/>
      <protection hidden="1"/>
    </xf>
    <xf numFmtId="0" fontId="39" fillId="0" borderId="0" xfId="0" applyFont="1"/>
    <xf numFmtId="0" fontId="39" fillId="0" borderId="1" xfId="0" applyFont="1" applyBorder="1"/>
    <xf numFmtId="0" fontId="39" fillId="12" borderId="0" xfId="0" applyFont="1" applyFill="1"/>
    <xf numFmtId="0" fontId="40" fillId="9" borderId="1" xfId="0" applyFont="1" applyFill="1" applyBorder="1"/>
    <xf numFmtId="0" fontId="40" fillId="9" borderId="1" xfId="0" applyFont="1" applyFill="1" applyBorder="1" applyAlignment="1">
      <alignment horizontal="left"/>
    </xf>
    <xf numFmtId="0" fontId="39" fillId="12" borderId="0" xfId="0" applyFont="1" applyFill="1" applyAlignment="1">
      <alignment horizontal="center"/>
    </xf>
    <xf numFmtId="0" fontId="39" fillId="9" borderId="1" xfId="0" applyFont="1" applyFill="1" applyBorder="1"/>
    <xf numFmtId="0" fontId="39" fillId="6" borderId="1" xfId="0" applyFont="1" applyFill="1" applyBorder="1" applyAlignment="1">
      <alignment horizontal="center"/>
    </xf>
    <xf numFmtId="0" fontId="39" fillId="8" borderId="1" xfId="0" applyFont="1" applyFill="1" applyBorder="1" applyAlignment="1">
      <alignment horizontal="center"/>
    </xf>
    <xf numFmtId="2" fontId="39" fillId="8" borderId="1" xfId="0" applyNumberFormat="1" applyFont="1" applyFill="1" applyBorder="1" applyAlignment="1">
      <alignment horizontal="center"/>
    </xf>
    <xf numFmtId="2" fontId="39" fillId="8" borderId="1" xfId="2" applyNumberFormat="1" applyFont="1" applyFill="1" applyBorder="1" applyAlignment="1" applyProtection="1">
      <alignment horizontal="center"/>
    </xf>
    <xf numFmtId="0" fontId="40" fillId="9" borderId="3" xfId="0" applyFont="1" applyFill="1" applyBorder="1"/>
    <xf numFmtId="0" fontId="40" fillId="3" borderId="1" xfId="0" applyFont="1" applyFill="1" applyBorder="1"/>
    <xf numFmtId="0" fontId="40" fillId="3" borderId="1" xfId="0" applyFont="1" applyFill="1" applyBorder="1" applyAlignment="1">
      <alignment horizontal="center"/>
    </xf>
    <xf numFmtId="0" fontId="40" fillId="9" borderId="1" xfId="0" applyFont="1" applyFill="1" applyBorder="1" applyAlignment="1">
      <alignment wrapText="1"/>
    </xf>
    <xf numFmtId="2" fontId="39" fillId="4" borderId="1" xfId="0" applyNumberFormat="1" applyFont="1" applyFill="1" applyBorder="1" applyAlignment="1">
      <alignment horizontal="center"/>
    </xf>
    <xf numFmtId="2" fontId="39" fillId="13" borderId="1" xfId="0" applyNumberFormat="1" applyFont="1" applyFill="1" applyBorder="1" applyAlignment="1">
      <alignment horizontal="center"/>
    </xf>
    <xf numFmtId="0" fontId="5" fillId="6" borderId="32" xfId="0" applyFont="1" applyFill="1" applyBorder="1" applyAlignment="1" applyProtection="1">
      <alignment horizontal="center" wrapText="1"/>
      <protection locked="0"/>
    </xf>
    <xf numFmtId="0" fontId="5" fillId="6" borderId="41" xfId="0" applyFont="1" applyFill="1" applyBorder="1" applyAlignment="1" applyProtection="1">
      <alignment horizontal="center" wrapText="1"/>
      <protection locked="0"/>
    </xf>
    <xf numFmtId="0" fontId="9" fillId="0" borderId="31" xfId="0" applyFont="1" applyBorder="1" applyAlignment="1">
      <alignment horizontal="center"/>
    </xf>
    <xf numFmtId="0" fontId="9" fillId="0" borderId="44" xfId="0" applyFont="1" applyBorder="1" applyAlignment="1">
      <alignment horizontal="center"/>
    </xf>
    <xf numFmtId="0" fontId="9" fillId="0" borderId="46" xfId="0" applyFont="1" applyBorder="1" applyAlignment="1">
      <alignment horizontal="center"/>
    </xf>
    <xf numFmtId="0" fontId="9" fillId="0" borderId="32" xfId="0" applyFont="1" applyBorder="1" applyAlignment="1" applyProtection="1">
      <alignment horizontal="center" wrapText="1"/>
      <protection locked="0"/>
    </xf>
    <xf numFmtId="0" fontId="9" fillId="0" borderId="41" xfId="0" applyFont="1" applyBorder="1" applyAlignment="1" applyProtection="1">
      <alignment horizontal="center" wrapText="1"/>
      <protection locked="0"/>
    </xf>
    <xf numFmtId="0" fontId="9" fillId="0" borderId="42" xfId="0" applyFont="1" applyBorder="1" applyAlignment="1" applyProtection="1">
      <alignment horizontal="center" wrapText="1"/>
      <protection locked="0"/>
    </xf>
    <xf numFmtId="2" fontId="37" fillId="0" borderId="32" xfId="0" applyNumberFormat="1" applyFont="1" applyBorder="1" applyAlignment="1">
      <alignment horizontal="center"/>
    </xf>
    <xf numFmtId="0" fontId="9" fillId="6" borderId="32" xfId="2" applyNumberFormat="1" applyFont="1" applyFill="1" applyBorder="1" applyAlignment="1">
      <alignment horizontal="center"/>
    </xf>
    <xf numFmtId="0" fontId="9" fillId="6" borderId="41" xfId="2" applyNumberFormat="1" applyFont="1" applyFill="1" applyBorder="1" applyAlignment="1">
      <alignment horizontal="center"/>
    </xf>
    <xf numFmtId="0" fontId="15" fillId="6" borderId="32" xfId="2" applyNumberFormat="1" applyFont="1" applyFill="1" applyBorder="1" applyAlignment="1">
      <alignment horizontal="center"/>
    </xf>
    <xf numFmtId="0" fontId="9" fillId="6" borderId="42" xfId="2" applyNumberFormat="1" applyFont="1" applyFill="1" applyBorder="1" applyAlignment="1">
      <alignment horizontal="center"/>
    </xf>
    <xf numFmtId="0" fontId="9" fillId="6" borderId="36" xfId="0" applyFont="1" applyFill="1" applyBorder="1" applyAlignment="1">
      <alignment horizontal="center"/>
    </xf>
    <xf numFmtId="0" fontId="9" fillId="6" borderId="45" xfId="0" applyFont="1" applyFill="1" applyBorder="1" applyAlignment="1">
      <alignment horizontal="center"/>
    </xf>
    <xf numFmtId="0" fontId="9" fillId="6" borderId="43" xfId="0" applyFont="1" applyFill="1" applyBorder="1" applyAlignment="1">
      <alignment horizontal="center"/>
    </xf>
    <xf numFmtId="0" fontId="9" fillId="16" borderId="32" xfId="2" applyNumberFormat="1" applyFont="1" applyFill="1" applyBorder="1" applyAlignment="1">
      <alignment horizontal="center"/>
    </xf>
    <xf numFmtId="0" fontId="9" fillId="16" borderId="41" xfId="2" applyNumberFormat="1" applyFont="1" applyFill="1" applyBorder="1" applyAlignment="1">
      <alignment horizontal="center"/>
    </xf>
    <xf numFmtId="2" fontId="15" fillId="17" borderId="1" xfId="0" applyNumberFormat="1" applyFont="1" applyFill="1" applyBorder="1" applyAlignment="1">
      <alignment horizontal="center"/>
    </xf>
    <xf numFmtId="2" fontId="9" fillId="17" borderId="1" xfId="0" applyNumberFormat="1" applyFont="1" applyFill="1" applyBorder="1" applyAlignment="1">
      <alignment horizontal="center"/>
    </xf>
    <xf numFmtId="0" fontId="35" fillId="17" borderId="1" xfId="0" applyFont="1" applyFill="1" applyBorder="1" applyAlignment="1">
      <alignment horizontal="center"/>
    </xf>
    <xf numFmtId="164" fontId="15" fillId="17" borderId="1" xfId="2" applyNumberFormat="1" applyFont="1" applyFill="1" applyBorder="1" applyAlignment="1" applyProtection="1">
      <alignment horizontal="center"/>
    </xf>
    <xf numFmtId="0" fontId="15" fillId="17" borderId="1" xfId="0" applyFont="1" applyFill="1" applyBorder="1" applyAlignment="1">
      <alignment horizontal="center"/>
    </xf>
    <xf numFmtId="0" fontId="9" fillId="17" borderId="7" xfId="0" applyFont="1" applyFill="1" applyBorder="1" applyAlignment="1">
      <alignment horizontal="center"/>
    </xf>
    <xf numFmtId="0" fontId="9" fillId="17" borderId="1" xfId="0" applyFont="1" applyFill="1" applyBorder="1" applyAlignment="1">
      <alignment horizontal="center"/>
    </xf>
    <xf numFmtId="2" fontId="34" fillId="17" borderId="1" xfId="0" applyNumberFormat="1" applyFont="1" applyFill="1" applyBorder="1" applyAlignment="1">
      <alignment horizontal="center"/>
    </xf>
    <xf numFmtId="2" fontId="9" fillId="17" borderId="7" xfId="0" applyNumberFormat="1" applyFont="1" applyFill="1" applyBorder="1" applyAlignment="1">
      <alignment horizontal="center"/>
    </xf>
    <xf numFmtId="0" fontId="30" fillId="17" borderId="2" xfId="0" applyFont="1" applyFill="1" applyBorder="1" applyAlignment="1">
      <alignment horizontal="center"/>
    </xf>
    <xf numFmtId="0" fontId="30" fillId="17" borderId="9" xfId="0" applyFont="1" applyFill="1" applyBorder="1" applyAlignment="1">
      <alignment horizontal="center"/>
    </xf>
    <xf numFmtId="0" fontId="9" fillId="17" borderId="1" xfId="0" applyFont="1" applyFill="1" applyBorder="1" applyAlignment="1">
      <alignment horizontal="center" vertical="center"/>
    </xf>
    <xf numFmtId="0" fontId="9" fillId="17" borderId="5" xfId="0" applyFont="1" applyFill="1" applyBorder="1" applyAlignment="1">
      <alignment horizontal="center"/>
    </xf>
    <xf numFmtId="0" fontId="9" fillId="17" borderId="26" xfId="0" applyFont="1" applyFill="1" applyBorder="1" applyAlignment="1">
      <alignment horizontal="center"/>
    </xf>
    <xf numFmtId="1" fontId="9" fillId="17" borderId="7" xfId="0" applyNumberFormat="1" applyFont="1" applyFill="1" applyBorder="1" applyAlignment="1">
      <alignment horizontal="center"/>
    </xf>
    <xf numFmtId="0" fontId="9" fillId="17" borderId="32" xfId="2" applyNumberFormat="1" applyFont="1" applyFill="1" applyBorder="1" applyAlignment="1">
      <alignment horizontal="center"/>
    </xf>
    <xf numFmtId="0" fontId="9" fillId="17" borderId="41" xfId="2" applyNumberFormat="1" applyFont="1" applyFill="1" applyBorder="1" applyAlignment="1">
      <alignment horizontal="center"/>
    </xf>
    <xf numFmtId="0" fontId="9" fillId="17" borderId="42" xfId="2" applyNumberFormat="1" applyFont="1" applyFill="1" applyBorder="1" applyAlignment="1">
      <alignment horizontal="center"/>
    </xf>
    <xf numFmtId="0" fontId="9" fillId="17" borderId="36" xfId="2" applyNumberFormat="1" applyFont="1" applyFill="1" applyBorder="1" applyAlignment="1">
      <alignment horizontal="center"/>
    </xf>
    <xf numFmtId="0" fontId="9" fillId="17" borderId="45" xfId="2" applyNumberFormat="1" applyFont="1" applyFill="1" applyBorder="1" applyAlignment="1">
      <alignment horizontal="center"/>
    </xf>
    <xf numFmtId="0" fontId="9" fillId="17" borderId="43" xfId="2" applyNumberFormat="1" applyFont="1" applyFill="1" applyBorder="1" applyAlignment="1">
      <alignment horizontal="center"/>
    </xf>
    <xf numFmtId="0" fontId="33" fillId="17" borderId="34" xfId="0" applyFont="1" applyFill="1" applyBorder="1" applyAlignment="1">
      <alignment horizontal="center"/>
    </xf>
    <xf numFmtId="0" fontId="33" fillId="17" borderId="37" xfId="0" applyFont="1" applyFill="1" applyBorder="1" applyAlignment="1">
      <alignment horizontal="center"/>
    </xf>
    <xf numFmtId="0" fontId="33" fillId="17" borderId="34" xfId="0" applyFont="1" applyFill="1" applyBorder="1"/>
    <xf numFmtId="0" fontId="33" fillId="17" borderId="38" xfId="0" applyFont="1" applyFill="1" applyBorder="1"/>
    <xf numFmtId="0" fontId="38" fillId="17" borderId="35" xfId="0" applyFont="1" applyFill="1" applyBorder="1" applyAlignment="1">
      <alignment horizontal="center"/>
    </xf>
    <xf numFmtId="0" fontId="38" fillId="17" borderId="39" xfId="0" applyFont="1" applyFill="1" applyBorder="1" applyAlignment="1">
      <alignment horizontal="center"/>
    </xf>
    <xf numFmtId="0" fontId="38" fillId="17" borderId="40" xfId="0" applyFont="1" applyFill="1" applyBorder="1" applyAlignment="1">
      <alignment horizontal="center"/>
    </xf>
    <xf numFmtId="2" fontId="9" fillId="17" borderId="32" xfId="0" applyNumberFormat="1" applyFont="1" applyFill="1" applyBorder="1" applyAlignment="1">
      <alignment horizontal="center"/>
    </xf>
    <xf numFmtId="2" fontId="9" fillId="17" borderId="41" xfId="0" applyNumberFormat="1" applyFont="1" applyFill="1" applyBorder="1" applyAlignment="1">
      <alignment horizontal="center"/>
    </xf>
    <xf numFmtId="2" fontId="9" fillId="17" borderId="42" xfId="0" applyNumberFormat="1" applyFont="1" applyFill="1" applyBorder="1" applyAlignment="1">
      <alignment horizontal="center"/>
    </xf>
    <xf numFmtId="0" fontId="9" fillId="17" borderId="32" xfId="0" applyFont="1" applyFill="1" applyBorder="1" applyAlignment="1">
      <alignment horizontal="center"/>
    </xf>
    <xf numFmtId="0" fontId="9" fillId="17" borderId="41" xfId="0" applyFont="1" applyFill="1" applyBorder="1" applyAlignment="1">
      <alignment horizontal="center"/>
    </xf>
    <xf numFmtId="0" fontId="9" fillId="17" borderId="32" xfId="0" applyFont="1" applyFill="1" applyBorder="1"/>
    <xf numFmtId="0" fontId="9" fillId="17" borderId="42" xfId="0" applyFont="1" applyFill="1" applyBorder="1"/>
    <xf numFmtId="0" fontId="15" fillId="17" borderId="1" xfId="0" applyFont="1" applyFill="1" applyBorder="1"/>
    <xf numFmtId="0" fontId="15" fillId="17" borderId="34" xfId="0" applyFont="1" applyFill="1" applyBorder="1" applyAlignment="1">
      <alignment horizontal="center"/>
    </xf>
    <xf numFmtId="0" fontId="15" fillId="17" borderId="37" xfId="0" applyFont="1" applyFill="1" applyBorder="1" applyAlignment="1">
      <alignment horizontal="center"/>
    </xf>
    <xf numFmtId="0" fontId="15" fillId="17" borderId="34" xfId="0" applyFont="1" applyFill="1" applyBorder="1"/>
    <xf numFmtId="0" fontId="15" fillId="17" borderId="38" xfId="0" applyFont="1" applyFill="1" applyBorder="1"/>
    <xf numFmtId="0" fontId="9" fillId="17" borderId="42" xfId="0" applyFont="1" applyFill="1" applyBorder="1" applyAlignment="1">
      <alignment horizontal="center"/>
    </xf>
    <xf numFmtId="2" fontId="15" fillId="17" borderId="32" xfId="0" applyNumberFormat="1" applyFont="1" applyFill="1" applyBorder="1" applyAlignment="1">
      <alignment horizontal="center"/>
    </xf>
    <xf numFmtId="0" fontId="9" fillId="9" borderId="5" xfId="0" applyFont="1" applyFill="1" applyBorder="1"/>
    <xf numFmtId="165" fontId="9" fillId="2" borderId="0" xfId="0" applyNumberFormat="1" applyFont="1" applyFill="1" applyAlignment="1" applyProtection="1">
      <alignment horizontal="center"/>
      <protection hidden="1"/>
    </xf>
    <xf numFmtId="9" fontId="34" fillId="17" borderId="1" xfId="2" applyFont="1" applyFill="1" applyBorder="1" applyAlignment="1" applyProtection="1">
      <alignment horizontal="center"/>
    </xf>
    <xf numFmtId="0" fontId="9" fillId="2" borderId="21" xfId="0" applyFont="1" applyFill="1" applyBorder="1"/>
    <xf numFmtId="2" fontId="37" fillId="2" borderId="32" xfId="0" applyNumberFormat="1" applyFont="1" applyFill="1" applyBorder="1" applyAlignment="1">
      <alignment horizontal="center"/>
    </xf>
    <xf numFmtId="0" fontId="36" fillId="9" borderId="21" xfId="0" applyFont="1" applyFill="1" applyBorder="1"/>
    <xf numFmtId="0" fontId="9" fillId="5" borderId="32" xfId="0" applyFont="1" applyFill="1" applyBorder="1" applyAlignment="1" applyProtection="1">
      <alignment horizontal="center" vertical="center" wrapText="1"/>
      <protection locked="0"/>
    </xf>
    <xf numFmtId="2" fontId="9" fillId="13" borderId="32" xfId="0" applyNumberFormat="1" applyFont="1" applyFill="1" applyBorder="1" applyAlignment="1">
      <alignment horizontal="center"/>
    </xf>
    <xf numFmtId="0" fontId="9" fillId="0" borderId="21" xfId="0" applyFont="1" applyBorder="1"/>
    <xf numFmtId="0" fontId="9" fillId="0" borderId="13" xfId="0" applyFont="1" applyBorder="1"/>
    <xf numFmtId="0" fontId="30" fillId="17" borderId="0" xfId="0" applyFont="1" applyFill="1"/>
    <xf numFmtId="0" fontId="41" fillId="4" borderId="1" xfId="0" applyFont="1" applyFill="1" applyBorder="1"/>
    <xf numFmtId="0" fontId="41" fillId="0" borderId="1" xfId="0" applyFont="1" applyBorder="1"/>
    <xf numFmtId="2" fontId="41" fillId="0" borderId="1" xfId="0" applyNumberFormat="1" applyFont="1" applyBorder="1"/>
    <xf numFmtId="0" fontId="42" fillId="0" borderId="1" xfId="0" applyFont="1" applyBorder="1"/>
    <xf numFmtId="0" fontId="41" fillId="0" borderId="0" xfId="0" applyFont="1"/>
    <xf numFmtId="0" fontId="41" fillId="4" borderId="1" xfId="0" applyFont="1" applyFill="1" applyBorder="1" applyAlignment="1">
      <alignment wrapText="1"/>
    </xf>
    <xf numFmtId="0" fontId="41" fillId="6" borderId="1" xfId="0" applyFont="1" applyFill="1" applyBorder="1"/>
    <xf numFmtId="166" fontId="41" fillId="0" borderId="1" xfId="0" applyNumberFormat="1" applyFont="1" applyBorder="1"/>
    <xf numFmtId="0" fontId="42" fillId="13" borderId="1" xfId="0" applyFont="1" applyFill="1" applyBorder="1"/>
    <xf numFmtId="0" fontId="41" fillId="13" borderId="1" xfId="0" applyFont="1" applyFill="1" applyBorder="1"/>
    <xf numFmtId="0" fontId="41" fillId="18" borderId="1" xfId="0" applyFont="1" applyFill="1" applyBorder="1"/>
    <xf numFmtId="0" fontId="43" fillId="18" borderId="1" xfId="0" applyFont="1" applyFill="1" applyBorder="1"/>
    <xf numFmtId="166" fontId="43" fillId="18" borderId="1" xfId="0" applyNumberFormat="1" applyFont="1" applyFill="1" applyBorder="1"/>
    <xf numFmtId="0" fontId="42" fillId="4" borderId="1" xfId="0" applyFont="1" applyFill="1" applyBorder="1" applyAlignment="1">
      <alignment wrapText="1"/>
    </xf>
    <xf numFmtId="0" fontId="42" fillId="4" borderId="1" xfId="0" applyFont="1" applyFill="1" applyBorder="1"/>
    <xf numFmtId="0" fontId="41" fillId="5" borderId="0" xfId="0" applyFont="1" applyFill="1"/>
    <xf numFmtId="0" fontId="42" fillId="0" borderId="0" xfId="0" applyFont="1"/>
    <xf numFmtId="0" fontId="41" fillId="6" borderId="0" xfId="0" applyFont="1" applyFill="1"/>
    <xf numFmtId="0" fontId="42" fillId="0" borderId="0" xfId="3" applyFont="1" applyAlignment="1">
      <alignment horizontal="left" wrapText="1"/>
    </xf>
    <xf numFmtId="21" fontId="42" fillId="0" borderId="0" xfId="3" applyNumberFormat="1" applyFont="1" applyAlignment="1">
      <alignment horizontal="left" wrapText="1"/>
    </xf>
    <xf numFmtId="0" fontId="42" fillId="0" borderId="0" xfId="0" applyFont="1" applyAlignment="1">
      <alignment wrapText="1"/>
    </xf>
    <xf numFmtId="0" fontId="44" fillId="10" borderId="0" xfId="5" applyFont="1" applyFill="1"/>
    <xf numFmtId="0" fontId="45" fillId="10" borderId="0" xfId="5" applyFont="1" applyFill="1"/>
    <xf numFmtId="0" fontId="46" fillId="10" borderId="0" xfId="5" applyFont="1" applyFill="1"/>
    <xf numFmtId="0" fontId="45" fillId="0" borderId="0" xfId="5" applyFont="1"/>
    <xf numFmtId="0" fontId="48" fillId="11" borderId="0" xfId="5" applyFont="1" applyFill="1"/>
    <xf numFmtId="0" fontId="45" fillId="11" borderId="0" xfId="5" applyFont="1" applyFill="1" applyAlignment="1">
      <alignment wrapText="1"/>
    </xf>
    <xf numFmtId="0" fontId="45" fillId="11" borderId="0" xfId="5" applyFont="1" applyFill="1"/>
    <xf numFmtId="0" fontId="49" fillId="11" borderId="0" xfId="5" applyFont="1" applyFill="1"/>
    <xf numFmtId="0" fontId="50" fillId="11" borderId="0" xfId="5" applyFont="1" applyFill="1" applyAlignment="1">
      <alignment vertical="center"/>
    </xf>
    <xf numFmtId="0" fontId="45" fillId="0" borderId="0" xfId="5" applyFont="1" applyAlignment="1">
      <alignment wrapText="1"/>
    </xf>
    <xf numFmtId="0" fontId="51" fillId="11" borderId="0" xfId="6" applyFont="1" applyFill="1" applyAlignment="1" applyProtection="1"/>
    <xf numFmtId="0" fontId="52" fillId="10" borderId="23" xfId="5" applyFont="1" applyFill="1" applyBorder="1" applyAlignment="1">
      <alignment vertical="center"/>
    </xf>
    <xf numFmtId="0" fontId="52" fillId="10" borderId="24" xfId="5" applyFont="1" applyFill="1" applyBorder="1" applyAlignment="1">
      <alignment vertical="center"/>
    </xf>
    <xf numFmtId="0" fontId="52" fillId="10" borderId="1" xfId="5" applyFont="1" applyFill="1" applyBorder="1" applyAlignment="1">
      <alignment wrapText="1"/>
    </xf>
    <xf numFmtId="0" fontId="45" fillId="10" borderId="1" xfId="5" applyFont="1" applyFill="1" applyBorder="1"/>
    <xf numFmtId="0" fontId="47" fillId="10" borderId="25" xfId="5" applyFont="1" applyFill="1" applyBorder="1" applyAlignment="1">
      <alignment vertical="center" wrapText="1"/>
    </xf>
    <xf numFmtId="0" fontId="47" fillId="10" borderId="18" xfId="5" applyFont="1" applyFill="1" applyBorder="1" applyAlignment="1">
      <alignment vertical="center" wrapText="1"/>
    </xf>
    <xf numFmtId="0" fontId="47" fillId="10" borderId="1" xfId="5" applyFont="1" applyFill="1" applyBorder="1" applyAlignment="1">
      <alignment wrapText="1"/>
    </xf>
    <xf numFmtId="0" fontId="45" fillId="10" borderId="1" xfId="5" applyFont="1" applyFill="1" applyBorder="1" applyAlignment="1">
      <alignment horizontal="right"/>
    </xf>
    <xf numFmtId="0" fontId="53" fillId="11" borderId="0" xfId="5" applyFont="1" applyFill="1"/>
    <xf numFmtId="0" fontId="53" fillId="11" borderId="0" xfId="5" applyFont="1" applyFill="1" applyAlignment="1">
      <alignment wrapText="1"/>
    </xf>
    <xf numFmtId="0" fontId="52" fillId="11" borderId="22" xfId="5" applyFont="1" applyFill="1" applyBorder="1" applyAlignment="1">
      <alignment wrapText="1"/>
    </xf>
    <xf numFmtId="0" fontId="51" fillId="11" borderId="0" xfId="6" applyFont="1" applyFill="1" applyBorder="1" applyAlignment="1" applyProtection="1">
      <alignment wrapText="1"/>
    </xf>
    <xf numFmtId="0" fontId="53" fillId="11" borderId="0" xfId="5" applyFont="1" applyFill="1" applyAlignment="1">
      <alignment vertical="center"/>
    </xf>
    <xf numFmtId="0" fontId="54" fillId="11" borderId="0" xfId="6" applyFont="1" applyFill="1" applyAlignment="1" applyProtection="1">
      <alignment vertical="center"/>
    </xf>
    <xf numFmtId="0" fontId="45" fillId="11" borderId="0" xfId="5" applyFont="1" applyFill="1" applyAlignment="1">
      <alignment vertical="center"/>
    </xf>
    <xf numFmtId="0" fontId="49" fillId="11" borderId="0" xfId="5" applyFont="1" applyFill="1" applyAlignment="1">
      <alignment vertical="center"/>
    </xf>
    <xf numFmtId="0" fontId="45" fillId="0" borderId="0" xfId="5" applyFont="1" applyAlignment="1">
      <alignment vertical="center"/>
    </xf>
    <xf numFmtId="0" fontId="47" fillId="11" borderId="0" xfId="1" applyFont="1" applyFill="1"/>
    <xf numFmtId="0" fontId="47" fillId="11" borderId="0" xfId="1" applyFont="1" applyFill="1" applyAlignment="1">
      <alignment horizontal="left" vertical="center" indent="1"/>
    </xf>
    <xf numFmtId="0" fontId="47" fillId="11" borderId="0" xfId="1" applyFont="1" applyFill="1" applyAlignment="1">
      <alignment horizontal="left" vertical="center"/>
    </xf>
    <xf numFmtId="1" fontId="9" fillId="17" borderId="32" xfId="0" applyNumberFormat="1" applyFont="1" applyFill="1" applyBorder="1" applyAlignment="1">
      <alignment horizontal="center"/>
    </xf>
    <xf numFmtId="0" fontId="9" fillId="13" borderId="36" xfId="0" applyFont="1" applyFill="1" applyBorder="1" applyAlignment="1">
      <alignment horizontal="center"/>
    </xf>
    <xf numFmtId="0" fontId="9" fillId="13" borderId="45" xfId="0" applyFont="1" applyFill="1" applyBorder="1" applyAlignment="1">
      <alignment horizontal="center"/>
    </xf>
    <xf numFmtId="0" fontId="9" fillId="13" borderId="43" xfId="0" applyFont="1" applyFill="1" applyBorder="1" applyAlignment="1">
      <alignment horizontal="center"/>
    </xf>
    <xf numFmtId="0" fontId="3" fillId="6" borderId="32" xfId="0" applyFont="1" applyFill="1" applyBorder="1" applyAlignment="1" applyProtection="1">
      <alignment horizontal="center" wrapText="1"/>
      <protection locked="0"/>
    </xf>
    <xf numFmtId="0" fontId="57" fillId="17" borderId="35" xfId="0" applyFont="1" applyFill="1" applyBorder="1" applyAlignment="1">
      <alignment horizontal="center"/>
    </xf>
    <xf numFmtId="0" fontId="19" fillId="11" borderId="8" xfId="0" applyFont="1" applyFill="1" applyBorder="1" applyAlignment="1">
      <alignment vertical="center" wrapText="1"/>
    </xf>
    <xf numFmtId="0" fontId="19" fillId="11" borderId="10" xfId="0" applyFont="1" applyFill="1" applyBorder="1" applyAlignment="1">
      <alignment wrapText="1"/>
    </xf>
    <xf numFmtId="0" fontId="19" fillId="11" borderId="11" xfId="0" applyFont="1" applyFill="1" applyBorder="1" applyAlignment="1">
      <alignment wrapText="1"/>
    </xf>
    <xf numFmtId="0" fontId="19" fillId="11" borderId="12" xfId="0" applyFont="1" applyFill="1" applyBorder="1" applyAlignment="1">
      <alignment wrapText="1"/>
    </xf>
    <xf numFmtId="0" fontId="19" fillId="11" borderId="0" xfId="0" applyFont="1" applyFill="1" applyAlignment="1">
      <alignment wrapText="1"/>
    </xf>
    <xf numFmtId="0" fontId="19" fillId="11" borderId="13" xfId="0" applyFont="1" applyFill="1" applyBorder="1" applyAlignment="1">
      <alignment wrapText="1"/>
    </xf>
    <xf numFmtId="0" fontId="19" fillId="11" borderId="19" xfId="0" applyFont="1" applyFill="1" applyBorder="1" applyAlignment="1">
      <alignment wrapText="1"/>
    </xf>
    <xf numFmtId="0" fontId="19" fillId="11" borderId="17" xfId="0" applyFont="1" applyFill="1" applyBorder="1" applyAlignment="1">
      <alignment wrapText="1"/>
    </xf>
    <xf numFmtId="0" fontId="19" fillId="11" borderId="18" xfId="0" applyFont="1" applyFill="1" applyBorder="1" applyAlignment="1">
      <alignment wrapText="1"/>
    </xf>
    <xf numFmtId="0" fontId="55" fillId="10" borderId="0" xfId="1" applyFont="1" applyFill="1"/>
    <xf numFmtId="0" fontId="50" fillId="10" borderId="0" xfId="1" applyFont="1" applyFill="1"/>
    <xf numFmtId="0" fontId="45" fillId="10" borderId="0" xfId="1" applyFont="1" applyFill="1"/>
    <xf numFmtId="0" fontId="56" fillId="10" borderId="0" xfId="7" applyFont="1" applyFill="1" applyAlignment="1">
      <alignment horizontal="center" vertical="center"/>
    </xf>
    <xf numFmtId="0" fontId="47" fillId="11" borderId="0" xfId="1" applyFont="1" applyFill="1" applyAlignment="1">
      <alignment vertical="center" wrapText="1"/>
    </xf>
    <xf numFmtId="0" fontId="47" fillId="11" borderId="0" xfId="1" applyFont="1" applyFill="1" applyAlignment="1">
      <alignment vertical="center"/>
    </xf>
    <xf numFmtId="0" fontId="47" fillId="11" borderId="0" xfId="1" applyFont="1" applyFill="1" applyAlignment="1">
      <alignment wrapText="1"/>
    </xf>
    <xf numFmtId="0" fontId="47" fillId="11" borderId="0" xfId="1" applyFont="1" applyFill="1"/>
    <xf numFmtId="0" fontId="52" fillId="10" borderId="0" xfId="7" applyFont="1" applyFill="1" applyAlignment="1">
      <alignment horizontal="center"/>
    </xf>
    <xf numFmtId="0" fontId="52" fillId="0" borderId="0" xfId="0" applyFont="1" applyAlignment="1">
      <alignment horizontal="center"/>
    </xf>
    <xf numFmtId="0" fontId="53" fillId="11" borderId="0" xfId="5" applyFont="1" applyFill="1" applyAlignment="1">
      <alignment vertical="center" wrapText="1"/>
    </xf>
    <xf numFmtId="0" fontId="53" fillId="11" borderId="0" xfId="5" applyFont="1" applyFill="1" applyAlignment="1">
      <alignment wrapText="1"/>
    </xf>
    <xf numFmtId="0" fontId="47" fillId="11" borderId="0" xfId="5" applyFont="1" applyFill="1" applyAlignment="1">
      <alignment vertical="center" wrapText="1"/>
    </xf>
    <xf numFmtId="0" fontId="47" fillId="11" borderId="0" xfId="5" applyFont="1" applyFill="1" applyAlignment="1">
      <alignment wrapText="1"/>
    </xf>
    <xf numFmtId="0" fontId="47" fillId="11" borderId="0" xfId="5" applyFont="1" applyFill="1"/>
    <xf numFmtId="0" fontId="45" fillId="11" borderId="0" xfId="5" applyFont="1" applyFill="1" applyAlignment="1">
      <alignment vertical="center" wrapText="1"/>
    </xf>
    <xf numFmtId="0" fontId="45" fillId="11" borderId="0" xfId="5" applyFont="1" applyFill="1" applyAlignment="1">
      <alignment wrapText="1"/>
    </xf>
    <xf numFmtId="2" fontId="9" fillId="17" borderId="7" xfId="2" applyNumberFormat="1" applyFont="1" applyFill="1" applyBorder="1" applyAlignment="1" applyProtection="1">
      <alignment horizontal="center"/>
    </xf>
    <xf numFmtId="2" fontId="9" fillId="17" borderId="1" xfId="2" applyNumberFormat="1" applyFont="1" applyFill="1" applyBorder="1" applyAlignment="1" applyProtection="1">
      <alignment horizontal="center"/>
    </xf>
    <xf numFmtId="0" fontId="9" fillId="17" borderId="7" xfId="0" applyFont="1" applyFill="1" applyBorder="1" applyAlignment="1">
      <alignment horizontal="center"/>
    </xf>
    <xf numFmtId="0" fontId="9" fillId="17" borderId="1" xfId="0" applyFont="1" applyFill="1" applyBorder="1" applyAlignment="1">
      <alignment horizontal="center"/>
    </xf>
    <xf numFmtId="0" fontId="30" fillId="0" borderId="27" xfId="0" applyFont="1" applyBorder="1" applyAlignment="1">
      <alignment horizontal="center" wrapText="1"/>
    </xf>
    <xf numFmtId="0" fontId="30" fillId="0" borderId="28" xfId="0" applyFont="1" applyBorder="1" applyAlignment="1">
      <alignment horizontal="center"/>
    </xf>
    <xf numFmtId="0" fontId="30" fillId="0" borderId="29" xfId="0" applyFont="1" applyBorder="1" applyAlignment="1">
      <alignment horizontal="center"/>
    </xf>
    <xf numFmtId="0" fontId="2" fillId="6" borderId="7" xfId="0" applyFont="1" applyFill="1" applyBorder="1" applyAlignment="1" applyProtection="1">
      <alignment horizontal="center"/>
      <protection locked="0"/>
    </xf>
    <xf numFmtId="0" fontId="9" fillId="6" borderId="1" xfId="0" applyFont="1" applyFill="1" applyBorder="1" applyAlignment="1" applyProtection="1">
      <alignment horizontal="center"/>
      <protection locked="0"/>
    </xf>
    <xf numFmtId="0" fontId="9" fillId="6" borderId="7" xfId="0" applyFont="1" applyFill="1" applyBorder="1" applyAlignment="1" applyProtection="1">
      <alignment horizontal="center"/>
      <protection locked="0"/>
    </xf>
    <xf numFmtId="0" fontId="5" fillId="6" borderId="7" xfId="0" applyFont="1" applyFill="1" applyBorder="1" applyAlignment="1" applyProtection="1">
      <alignment horizontal="center"/>
      <protection locked="0"/>
    </xf>
    <xf numFmtId="0" fontId="6" fillId="6" borderId="7" xfId="0" applyFont="1" applyFill="1" applyBorder="1" applyAlignment="1" applyProtection="1">
      <alignment horizontal="center"/>
      <protection locked="0"/>
    </xf>
    <xf numFmtId="0" fontId="4" fillId="6" borderId="7" xfId="0" applyFont="1" applyFill="1" applyBorder="1" applyAlignment="1" applyProtection="1">
      <alignment horizontal="center"/>
      <protection locked="0"/>
    </xf>
  </cellXfs>
  <cellStyles count="9">
    <cellStyle name="Hyperlink" xfId="7" builtinId="8"/>
    <cellStyle name="Hyperlink 2" xfId="4" xr:uid="{0E299428-76C5-4BA7-BB4E-98087767C6EB}"/>
    <cellStyle name="Hyperlink 3" xfId="6" xr:uid="{E9E768BE-923B-46E4-AA46-C5FA6E1DE27D}"/>
    <cellStyle name="Normal" xfId="0" builtinId="0"/>
    <cellStyle name="Normal 2" xfId="1" xr:uid="{40851138-83A7-436D-8DC4-F5B43FBF377F}"/>
    <cellStyle name="Normal 3" xfId="3" xr:uid="{E7D5D73B-CEA0-4297-961E-0B3533C7E709}"/>
    <cellStyle name="Normal 4" xfId="5" xr:uid="{12B2AE8C-C402-4522-8A49-1D0D04FC5234}"/>
    <cellStyle name="Normal 4 2" xfId="8" xr:uid="{C7D5F885-8AB6-43C6-8C00-2C23323452D1}"/>
    <cellStyle name="Percent" xfId="2" builtinId="5"/>
  </cellStyles>
  <dxfs count="29">
    <dxf>
      <font>
        <color theme="1"/>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color theme="1"/>
      </font>
      <alignment horizontal="center" vertical="center" textRotation="0" wrapText="1" indent="0" justifyLastLine="0" shrinkToFit="0" readingOrder="0"/>
      <border diagonalUp="0" diagonalDown="0">
        <left style="thin">
          <color indexed="64"/>
        </left>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color theme="1"/>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color theme="1"/>
      </font>
      <alignment horizontal="center" vertical="center" textRotation="0" wrapText="1" indent="0" justifyLastLine="0" shrinkToFit="0" readingOrder="0"/>
      <protection locked="1"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1"/>
        <color auto="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alignment horizontal="general" vertical="bottom" textRotation="0" wrapText="1" indent="0" justifyLastLine="0" shrinkToFit="0" readingOrder="0"/>
    </dxf>
    <dxf>
      <font>
        <strike val="0"/>
        <outline val="0"/>
        <shadow val="0"/>
        <u val="none"/>
        <vertAlign val="baseline"/>
        <sz val="11"/>
        <color auto="1"/>
        <name val="Calibri"/>
        <scheme val="minor"/>
      </font>
      <fill>
        <patternFill patternType="solid">
          <fgColor indexed="64"/>
          <bgColor rgb="FFFEC6F6"/>
        </patternFill>
      </fill>
      <alignment horizontal="general" vertical="bottom" textRotation="0" wrapText="1" indent="0" justifyLastLine="0" shrinkToFit="0" readingOrder="0"/>
    </dxf>
    <dxf>
      <font>
        <strike val="0"/>
        <outline val="0"/>
        <shadow val="0"/>
        <u val="none"/>
        <vertAlign val="baseline"/>
        <sz val="11"/>
        <color auto="1"/>
        <name val="Calibri"/>
        <scheme val="minor"/>
      </font>
      <fill>
        <patternFill patternType="solid">
          <fgColor indexed="64"/>
          <bgColor rgb="FFFEC6F6"/>
        </patternFill>
      </fill>
      <alignment horizontal="general"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b val="0"/>
        <strike val="0"/>
        <outline val="0"/>
        <shadow val="0"/>
        <u val="none"/>
        <vertAlign val="baseline"/>
        <sz val="11"/>
        <color auto="1"/>
        <name val="Calibri"/>
        <scheme val="minor"/>
      </font>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color auto="1"/>
        <name val="Calibri"/>
        <scheme val="minor"/>
      </font>
      <fill>
        <patternFill patternType="none">
          <fgColor indexed="64"/>
          <bgColor auto="1"/>
        </patternFill>
      </fill>
      <alignment vertical="center" textRotation="0" wrapText="1" indent="0" justifyLastLine="0" shrinkToFit="0" readingOrder="0"/>
    </dxf>
  </dxfs>
  <tableStyles count="0" defaultTableStyle="TableStyleMedium2" defaultPivotStyle="PivotStyleLight16"/>
  <colors>
    <mruColors>
      <color rgb="FFDDDDDD"/>
      <color rgb="FFEAEAEA"/>
      <color rgb="FFFEE2FA"/>
      <color rgb="FFFEC6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FF0000"/>
                </a:solidFill>
              </a:rPr>
              <a:t> % CO2eq relatif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'Spec 1'!$C$122</c:f>
              <c:strCache>
                <c:ptCount val="1"/>
                <c:pt idx="0">
                  <c:v>% relatif de CO2eq</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FE8-4D28-BEBC-4EF415431C1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FE8-4D28-BEBC-4EF415431C1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FE8-4D28-BEBC-4EF415431C1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7FE8-4D28-BEBC-4EF415431C1B}"/>
              </c:ext>
            </c:extLst>
          </c:dPt>
          <c:dLbls>
            <c:dLbl>
              <c:idx val="1"/>
              <c:layout>
                <c:manualLayout>
                  <c:x val="-2.1174609389167112E-2"/>
                  <c:y val="-8.26231279796371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FE8-4D28-BEBC-4EF415431C1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 1'!$B$123:$B$126</c:f>
              <c:strCache>
                <c:ptCount val="4"/>
                <c:pt idx="0">
                  <c:v>Matières premières : </c:v>
                </c:pt>
                <c:pt idx="1">
                  <c:v>Emballage : </c:v>
                </c:pt>
                <c:pt idx="2">
                  <c:v>Transport : </c:v>
                </c:pt>
                <c:pt idx="3">
                  <c:v>Fin de vie : </c:v>
                </c:pt>
              </c:strCache>
            </c:strRef>
          </c:cat>
          <c:val>
            <c:numRef>
              <c:f>'Spec 1'!$C$123:$C$126</c:f>
              <c:numCache>
                <c:formatCode>0.0%</c:formatCode>
                <c:ptCount val="4"/>
                <c:pt idx="0">
                  <c:v>0.83170542460306085</c:v>
                </c:pt>
                <c:pt idx="1">
                  <c:v>7.8447360830888171E-2</c:v>
                </c:pt>
                <c:pt idx="2">
                  <c:v>3.2794898517248205E-2</c:v>
                </c:pt>
                <c:pt idx="3">
                  <c:v>5.7052316048802669E-2</c:v>
                </c:pt>
              </c:numCache>
            </c:numRef>
          </c:val>
          <c:extLst>
            <c:ext xmlns:c16="http://schemas.microsoft.com/office/drawing/2014/chart" uri="{C3380CC4-5D6E-409C-BE32-E72D297353CC}">
              <c16:uniqueId val="{00000008-7FE8-4D28-BEBC-4EF415431C1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FF0000"/>
                </a:solidFill>
              </a:rPr>
              <a:t> % CO2eq relatif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'Spec 4'!$C$125</c:f>
              <c:strCache>
                <c:ptCount val="1"/>
                <c:pt idx="0">
                  <c:v>% relatif de CO2eq</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CAF4-40C7-9ED7-19370314E2A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CAF4-40C7-9ED7-19370314E2A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CAF4-40C7-9ED7-19370314E2A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CAF4-40C7-9ED7-19370314E2AB}"/>
              </c:ext>
            </c:extLst>
          </c:dPt>
          <c:dLbls>
            <c:dLbl>
              <c:idx val="1"/>
              <c:layout>
                <c:manualLayout>
                  <c:x val="-2.1174609389167112E-2"/>
                  <c:y val="-8.26231279796371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F4-40C7-9ED7-19370314E2A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 4'!$B$126:$B$129</c:f>
              <c:strCache>
                <c:ptCount val="4"/>
                <c:pt idx="0">
                  <c:v>Matières premières : </c:v>
                </c:pt>
                <c:pt idx="1">
                  <c:v>Emballage : </c:v>
                </c:pt>
                <c:pt idx="2">
                  <c:v>Transport : </c:v>
                </c:pt>
                <c:pt idx="3">
                  <c:v>Fin de vie : </c:v>
                </c:pt>
              </c:strCache>
            </c:strRef>
          </c:cat>
          <c:val>
            <c:numRef>
              <c:f>'Spec 4'!$C$126:$C$129</c:f>
              <c:numCache>
                <c:formatCode>0.0%</c:formatCode>
                <c:ptCount val="4"/>
                <c:pt idx="0">
                  <c:v>0.99407926575695338</c:v>
                </c:pt>
                <c:pt idx="1">
                  <c:v>0</c:v>
                </c:pt>
                <c:pt idx="2">
                  <c:v>0</c:v>
                </c:pt>
                <c:pt idx="3">
                  <c:v>5.9207342430466145E-3</c:v>
                </c:pt>
              </c:numCache>
            </c:numRef>
          </c:val>
          <c:extLst>
            <c:ext xmlns:c16="http://schemas.microsoft.com/office/drawing/2014/chart" uri="{C3380CC4-5D6E-409C-BE32-E72D297353CC}">
              <c16:uniqueId val="{00000008-CAF4-40C7-9ED7-19370314E2A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r>
              <a:rPr lang="en-GB"/>
              <a:t>Spec</a:t>
            </a:r>
            <a:r>
              <a:rPr lang="en-GB" baseline="0"/>
              <a:t>ification 4 - </a:t>
            </a:r>
            <a:r>
              <a:rPr lang="fr-FR" sz="1400" b="0" i="0" u="none" strike="noStrike" kern="1200" baseline="0">
                <a:solidFill>
                  <a:srgbClr val="FF0000"/>
                </a:solidFill>
              </a:rPr>
              <a:t>Impact en kg CO2eq</a:t>
            </a:r>
            <a:endParaRPr lang="en-GB" sz="1400" b="0" i="0" u="none" strike="noStrike" kern="1200" baseline="0">
              <a:solidFill>
                <a:srgbClr val="FF0000"/>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endParaRPr lang="fr-FR"/>
        </a:p>
      </c:txPr>
    </c:title>
    <c:autoTitleDeleted val="0"/>
    <c:plotArea>
      <c:layout/>
      <c:barChart>
        <c:barDir val="col"/>
        <c:grouping val="stacked"/>
        <c:varyColors val="0"/>
        <c:ser>
          <c:idx val="0"/>
          <c:order val="0"/>
          <c:tx>
            <c:strRef>
              <c:f>'Spec 4'!$B$116</c:f>
              <c:strCache>
                <c:ptCount val="1"/>
                <c:pt idx="0">
                  <c:v>Matériaux des composants : </c:v>
                </c:pt>
              </c:strCache>
            </c:strRef>
          </c:tx>
          <c:spPr>
            <a:solidFill>
              <a:schemeClr val="accent1"/>
            </a:solidFill>
            <a:ln>
              <a:noFill/>
            </a:ln>
            <a:effectLst/>
          </c:spPr>
          <c:invertIfNegative val="0"/>
          <c:cat>
            <c:strRef>
              <c:f>'Spec 4'!$C$115</c:f>
              <c:strCache>
                <c:ptCount val="1"/>
                <c:pt idx="0">
                  <c:v>Kg CO2eq</c:v>
                </c:pt>
              </c:strCache>
            </c:strRef>
          </c:cat>
          <c:val>
            <c:numRef>
              <c:f>'Spec 4'!$C$116</c:f>
              <c:numCache>
                <c:formatCode>0.00</c:formatCode>
                <c:ptCount val="1"/>
                <c:pt idx="0">
                  <c:v>63.953851562666664</c:v>
                </c:pt>
              </c:numCache>
            </c:numRef>
          </c:val>
          <c:extLst>
            <c:ext xmlns:c16="http://schemas.microsoft.com/office/drawing/2014/chart" uri="{C3380CC4-5D6E-409C-BE32-E72D297353CC}">
              <c16:uniqueId val="{00000000-BA98-457C-9087-F88936959848}"/>
            </c:ext>
          </c:extLst>
        </c:ser>
        <c:ser>
          <c:idx val="1"/>
          <c:order val="1"/>
          <c:tx>
            <c:strRef>
              <c:f>'Spec 4'!$B$117</c:f>
              <c:strCache>
                <c:ptCount val="1"/>
                <c:pt idx="0">
                  <c:v>Emballage :</c:v>
                </c:pt>
              </c:strCache>
            </c:strRef>
          </c:tx>
          <c:spPr>
            <a:solidFill>
              <a:schemeClr val="accent2"/>
            </a:solidFill>
            <a:ln>
              <a:noFill/>
            </a:ln>
            <a:effectLst/>
          </c:spPr>
          <c:invertIfNegative val="0"/>
          <c:cat>
            <c:strRef>
              <c:f>'Spec 4'!$C$115</c:f>
              <c:strCache>
                <c:ptCount val="1"/>
                <c:pt idx="0">
                  <c:v>Kg CO2eq</c:v>
                </c:pt>
              </c:strCache>
            </c:strRef>
          </c:cat>
          <c:val>
            <c:numRef>
              <c:f>'Spec 4'!$C$117</c:f>
              <c:numCache>
                <c:formatCode>0.00</c:formatCode>
                <c:ptCount val="1"/>
                <c:pt idx="0">
                  <c:v>0</c:v>
                </c:pt>
              </c:numCache>
            </c:numRef>
          </c:val>
          <c:extLst>
            <c:ext xmlns:c16="http://schemas.microsoft.com/office/drawing/2014/chart" uri="{C3380CC4-5D6E-409C-BE32-E72D297353CC}">
              <c16:uniqueId val="{00000001-BA98-457C-9087-F88936959848}"/>
            </c:ext>
          </c:extLst>
        </c:ser>
        <c:ser>
          <c:idx val="2"/>
          <c:order val="2"/>
          <c:tx>
            <c:strRef>
              <c:f>'Spec 4'!$B$118</c:f>
              <c:strCache>
                <c:ptCount val="1"/>
                <c:pt idx="0">
                  <c:v>Transport (par composant - lieux d'approvisionnement multiples) </c:v>
                </c:pt>
              </c:strCache>
            </c:strRef>
          </c:tx>
          <c:spPr>
            <a:solidFill>
              <a:schemeClr val="accent3"/>
            </a:solidFill>
            <a:ln>
              <a:noFill/>
            </a:ln>
            <a:effectLst/>
          </c:spPr>
          <c:invertIfNegative val="0"/>
          <c:cat>
            <c:strRef>
              <c:f>'Spec 4'!$C$115</c:f>
              <c:strCache>
                <c:ptCount val="1"/>
                <c:pt idx="0">
                  <c:v>Kg CO2eq</c:v>
                </c:pt>
              </c:strCache>
            </c:strRef>
          </c:cat>
          <c:val>
            <c:numRef>
              <c:f>'Spec 4'!$C$118</c:f>
              <c:numCache>
                <c:formatCode>0.00</c:formatCode>
                <c:ptCount val="1"/>
                <c:pt idx="0">
                  <c:v>0</c:v>
                </c:pt>
              </c:numCache>
            </c:numRef>
          </c:val>
          <c:extLst>
            <c:ext xmlns:c16="http://schemas.microsoft.com/office/drawing/2014/chart" uri="{C3380CC4-5D6E-409C-BE32-E72D297353CC}">
              <c16:uniqueId val="{00000002-BA98-457C-9087-F88936959848}"/>
            </c:ext>
          </c:extLst>
        </c:ser>
        <c:ser>
          <c:idx val="3"/>
          <c:order val="3"/>
          <c:tx>
            <c:strRef>
              <c:f>'Spec 4'!$B$120</c:f>
              <c:strCache>
                <c:ptCount val="1"/>
                <c:pt idx="0">
                  <c:v>Fin de vie :</c:v>
                </c:pt>
              </c:strCache>
            </c:strRef>
          </c:tx>
          <c:spPr>
            <a:solidFill>
              <a:schemeClr val="accent4"/>
            </a:solidFill>
            <a:ln>
              <a:noFill/>
            </a:ln>
            <a:effectLst/>
          </c:spPr>
          <c:invertIfNegative val="0"/>
          <c:cat>
            <c:strRef>
              <c:f>'Spec 4'!$C$115</c:f>
              <c:strCache>
                <c:ptCount val="1"/>
                <c:pt idx="0">
                  <c:v>Kg CO2eq</c:v>
                </c:pt>
              </c:strCache>
            </c:strRef>
          </c:cat>
          <c:val>
            <c:numRef>
              <c:f>'Spec 4'!$C$120</c:f>
              <c:numCache>
                <c:formatCode>0.00</c:formatCode>
                <c:ptCount val="1"/>
                <c:pt idx="0">
                  <c:v>0.38090902000000004</c:v>
                </c:pt>
              </c:numCache>
            </c:numRef>
          </c:val>
          <c:extLst>
            <c:ext xmlns:c16="http://schemas.microsoft.com/office/drawing/2014/chart" uri="{C3380CC4-5D6E-409C-BE32-E72D297353CC}">
              <c16:uniqueId val="{00000003-BA98-457C-9087-F88936959848}"/>
            </c:ext>
          </c:extLst>
        </c:ser>
        <c:ser>
          <c:idx val="4"/>
          <c:order val="4"/>
          <c:tx>
            <c:strRef>
              <c:f>'Spec 4'!$B$119</c:f>
              <c:strCache>
                <c:ptCount val="1"/>
                <c:pt idx="0">
                  <c:v>Transport (L'Unité entière - lieux d'approvisionnement unique) :</c:v>
                </c:pt>
              </c:strCache>
            </c:strRef>
          </c:tx>
          <c:spPr>
            <a:solidFill>
              <a:schemeClr val="accent5"/>
            </a:solidFill>
            <a:ln>
              <a:noFill/>
            </a:ln>
            <a:effectLst/>
          </c:spPr>
          <c:invertIfNegative val="0"/>
          <c:val>
            <c:numRef>
              <c:f>'Spec 4'!$C$119</c:f>
              <c:numCache>
                <c:formatCode>0.00</c:formatCode>
                <c:ptCount val="1"/>
                <c:pt idx="0">
                  <c:v>0</c:v>
                </c:pt>
              </c:numCache>
            </c:numRef>
          </c:val>
          <c:extLst>
            <c:ext xmlns:c16="http://schemas.microsoft.com/office/drawing/2014/chart" uri="{C3380CC4-5D6E-409C-BE32-E72D297353CC}">
              <c16:uniqueId val="{00000004-BA98-457C-9087-F88936959848}"/>
            </c:ext>
          </c:extLst>
        </c:ser>
        <c:dLbls>
          <c:showLegendKey val="0"/>
          <c:showVal val="0"/>
          <c:showCatName val="0"/>
          <c:showSerName val="0"/>
          <c:showPercent val="0"/>
          <c:showBubbleSize val="0"/>
        </c:dLbls>
        <c:gapWidth val="150"/>
        <c:overlap val="100"/>
        <c:axId val="609429712"/>
        <c:axId val="609425120"/>
      </c:barChart>
      <c:catAx>
        <c:axId val="60942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5120"/>
        <c:crosses val="autoZero"/>
        <c:auto val="1"/>
        <c:lblAlgn val="ctr"/>
        <c:lblOffset val="100"/>
        <c:noMultiLvlLbl val="0"/>
      </c:catAx>
      <c:valAx>
        <c:axId val="6094251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9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Relative % impact of Component Materials CO2 eq</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6845126522144947E-2"/>
          <c:y val="0.19715349272662563"/>
          <c:w val="0.82630974695571013"/>
          <c:h val="0.55617731835801609"/>
        </c:manualLayout>
      </c:layout>
      <c:barChart>
        <c:barDir val="col"/>
        <c:grouping val="percentStacked"/>
        <c:varyColors val="0"/>
        <c:ser>
          <c:idx val="0"/>
          <c:order val="0"/>
          <c:tx>
            <c:strRef>
              <c:f>'Spec 4'!$B$13</c:f>
              <c:strCache>
                <c:ptCount val="1"/>
                <c:pt idx="0">
                  <c:v>Matériaux de construction </c:v>
                </c:pt>
              </c:strCache>
            </c:strRef>
          </c:tx>
          <c:spPr>
            <a:solidFill>
              <a:schemeClr val="accent6"/>
            </a:solidFill>
            <a:ln w="19050">
              <a:solidFill>
                <a:schemeClr val="lt1"/>
              </a:solidFill>
            </a:ln>
            <a:effectLst/>
          </c:spPr>
          <c:invertIfNegative val="0"/>
          <c:cat>
            <c:strRef>
              <c:f>'Spec 4'!$C$15:$L$15</c:f>
              <c:strCache>
                <c:ptCount val="10"/>
                <c:pt idx="0">
                  <c:v>Exemple 1</c:v>
                </c:pt>
                <c:pt idx="1">
                  <c:v>Exemple 2</c:v>
                </c:pt>
                <c:pt idx="2">
                  <c:v>Exemple 3</c:v>
                </c:pt>
                <c:pt idx="3">
                  <c:v>Exemple 4</c:v>
                </c:pt>
                <c:pt idx="4">
                  <c:v>Exemple 5</c:v>
                </c:pt>
                <c:pt idx="5">
                  <c:v>Exemple 6</c:v>
                </c:pt>
                <c:pt idx="6">
                  <c:v>Exemple 7</c:v>
                </c:pt>
                <c:pt idx="7">
                  <c:v>Exemple 8</c:v>
                </c:pt>
                <c:pt idx="8">
                  <c:v>Exemple 9</c:v>
                </c:pt>
                <c:pt idx="9">
                  <c:v>Exemple 10</c:v>
                </c:pt>
              </c:strCache>
            </c:strRef>
          </c:cat>
          <c:val>
            <c:numRef>
              <c:f>'Spec 4'!$C$26:$L$26</c:f>
            </c:numRef>
          </c:val>
          <c:extLst>
            <c:ext xmlns:c16="http://schemas.microsoft.com/office/drawing/2014/chart" uri="{C3380CC4-5D6E-409C-BE32-E72D297353CC}">
              <c16:uniqueId val="{00000014-A3B7-4C0B-9AB9-4EFFBE44D374}"/>
            </c:ext>
          </c:extLst>
        </c:ser>
        <c:ser>
          <c:idx val="1"/>
          <c:order val="1"/>
          <c:tx>
            <c:strRef>
              <c:f>'Spec 1'!$B$80</c:f>
              <c:strCache>
                <c:ptCount val="1"/>
                <c:pt idx="0">
                  <c:v>Transport de composants emballés </c:v>
                </c:pt>
              </c:strCache>
            </c:strRef>
          </c:tx>
          <c:spPr>
            <a:solidFill>
              <a:schemeClr val="accent5"/>
            </a:solidFill>
            <a:ln w="19050">
              <a:solidFill>
                <a:schemeClr val="lt1"/>
              </a:solidFill>
            </a:ln>
            <a:effectLst/>
          </c:spPr>
          <c:invertIfNegative val="0"/>
          <c:val>
            <c:numRef>
              <c:f>'Spec 1'!$C$79:$L$79</c:f>
              <c:numCache>
                <c:formatCode>;;;</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5-A3B7-4C0B-9AB9-4EFFBE44D374}"/>
            </c:ext>
          </c:extLst>
        </c:ser>
        <c:ser>
          <c:idx val="2"/>
          <c:order val="2"/>
          <c:tx>
            <c:strRef>
              <c:f>'Spec 4'!$B$101</c:f>
              <c:strCache>
                <c:ptCount val="1"/>
                <c:pt idx="0">
                  <c:v>Fin de vie</c:v>
                </c:pt>
              </c:strCache>
            </c:strRef>
          </c:tx>
          <c:spPr>
            <a:solidFill>
              <a:schemeClr val="accent4"/>
            </a:solidFill>
            <a:ln w="19050">
              <a:solidFill>
                <a:schemeClr val="lt1"/>
              </a:solidFill>
            </a:ln>
            <a:effectLst/>
          </c:spPr>
          <c:invertIfNegative val="0"/>
          <c:val>
            <c:numRef>
              <c:f>'Spec 4'!$C$110:$L$110</c:f>
              <c:numCache>
                <c:formatCode>;;;</c:formatCode>
                <c:ptCount val="10"/>
                <c:pt idx="0">
                  <c:v>6.2174786441619185E-3</c:v>
                </c:pt>
                <c:pt idx="1">
                  <c:v>4.6631089831214393E-3</c:v>
                </c:pt>
                <c:pt idx="2">
                  <c:v>3.7304871864971514E-2</c:v>
                </c:pt>
                <c:pt idx="3">
                  <c:v>0.54388796481240642</c:v>
                </c:pt>
                <c:pt idx="4">
                  <c:v>0</c:v>
                </c:pt>
                <c:pt idx="5">
                  <c:v>0</c:v>
                </c:pt>
                <c:pt idx="6">
                  <c:v>0</c:v>
                </c:pt>
                <c:pt idx="7">
                  <c:v>0</c:v>
                </c:pt>
                <c:pt idx="8">
                  <c:v>0</c:v>
                </c:pt>
                <c:pt idx="9">
                  <c:v>0</c:v>
                </c:pt>
              </c:numCache>
            </c:numRef>
          </c:val>
          <c:extLst>
            <c:ext xmlns:c16="http://schemas.microsoft.com/office/drawing/2014/chart" uri="{C3380CC4-5D6E-409C-BE32-E72D297353CC}">
              <c16:uniqueId val="{00000016-A3B7-4C0B-9AB9-4EFFBE44D374}"/>
            </c:ext>
          </c:extLst>
        </c:ser>
        <c:dLbls>
          <c:showLegendKey val="0"/>
          <c:showVal val="0"/>
          <c:showCatName val="0"/>
          <c:showSerName val="0"/>
          <c:showPercent val="0"/>
          <c:showBubbleSize val="0"/>
        </c:dLbls>
        <c:gapWidth val="100"/>
        <c:overlap val="100"/>
        <c:axId val="648473392"/>
        <c:axId val="648475032"/>
      </c:barChart>
      <c:catAx>
        <c:axId val="6484733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Component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5032"/>
        <c:crosses val="autoZero"/>
        <c:auto val="1"/>
        <c:lblAlgn val="ctr"/>
        <c:lblOffset val="100"/>
        <c:noMultiLvlLbl val="0"/>
      </c:catAx>
      <c:valAx>
        <c:axId val="648475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800"/>
                  <a:t>Percentage</a:t>
                </a:r>
                <a:r>
                  <a:rPr lang="en-GB" sz="800" baseline="0"/>
                  <a:t> Value</a:t>
                </a:r>
              </a:p>
              <a:p>
                <a:pPr>
                  <a:defRPr/>
                </a:pPr>
                <a:endParaRPr lang="en-GB"/>
              </a:p>
            </c:rich>
          </c:tx>
          <c:layout>
            <c:manualLayout>
              <c:xMode val="edge"/>
              <c:yMode val="edge"/>
              <c:x val="0"/>
              <c:y val="0.3261985559072580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3392"/>
        <c:crosses val="autoZero"/>
        <c:crossBetween val="between"/>
      </c:valAx>
      <c:spPr>
        <a:noFill/>
        <a:ln>
          <a:noFill/>
        </a:ln>
        <a:effectLst/>
      </c:spPr>
    </c:plotArea>
    <c:legend>
      <c:legendPos val="r"/>
      <c:layout>
        <c:manualLayout>
          <c:xMode val="edge"/>
          <c:yMode val="edge"/>
          <c:x val="3.94329417251887E-2"/>
          <c:y val="0.79582450205080946"/>
          <c:w val="0.33956413192546719"/>
          <c:h val="0.181020269341916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rgbClr val="000000"/>
                </a:solidFill>
                <a:latin typeface="+mn-lt"/>
                <a:ea typeface="+mn-ea"/>
                <a:cs typeface="+mn-cs"/>
              </a:defRPr>
            </a:pPr>
            <a:r>
              <a:rPr lang="fr-FR" sz="1600" b="0" i="0" u="none" strike="noStrike" baseline="0"/>
              <a:t>Comparaison des émissions de CO2eq </a:t>
            </a:r>
            <a:r>
              <a:rPr lang="fr-FR" sz="1600" b="0" i="0" u="none" strike="noStrike" baseline="0">
                <a:solidFill>
                  <a:srgbClr val="00B050"/>
                </a:solidFill>
              </a:rPr>
              <a:t>(Total par type d'Abri) </a:t>
            </a:r>
            <a:endParaRPr lang="en-GB" sz="1600">
              <a:solidFill>
                <a:srgbClr val="00B05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rgbClr val="000000"/>
              </a:solidFill>
              <a:latin typeface="+mn-lt"/>
              <a:ea typeface="+mn-ea"/>
              <a:cs typeface="+mn-cs"/>
            </a:defRPr>
          </a:pPr>
          <a:endParaRPr lang="fr-FR"/>
        </a:p>
      </c:txPr>
    </c:title>
    <c:autoTitleDeleted val="0"/>
    <c:plotArea>
      <c:layout>
        <c:manualLayout>
          <c:layoutTarget val="inner"/>
          <c:xMode val="edge"/>
          <c:yMode val="edge"/>
          <c:x val="0.12360740341154466"/>
          <c:y val="0.13059915818171414"/>
          <c:w val="0.86272981974048413"/>
          <c:h val="0.69850106397923029"/>
        </c:manualLayout>
      </c:layout>
      <c:barChart>
        <c:barDir val="col"/>
        <c:grouping val="clustered"/>
        <c:varyColors val="0"/>
        <c:ser>
          <c:idx val="0"/>
          <c:order val="0"/>
          <c:spPr>
            <a:solidFill>
              <a:schemeClr val="accent1"/>
            </a:solidFill>
            <a:ln>
              <a:noFill/>
            </a:ln>
            <a:effectLst/>
          </c:spPr>
          <c:invertIfNegative val="0"/>
          <c:val>
            <c:numRef>
              <c:f>('Comparaison des specs'!$C$21,'Comparaison des specs'!$F$21,'Comparaison des specs'!$I$21,'Comparaison des specs'!$L$21)</c:f>
              <c:numCache>
                <c:formatCode>0.00</c:formatCode>
                <c:ptCount val="4"/>
                <c:pt idx="0">
                  <c:v>162.66336132719999</c:v>
                </c:pt>
                <c:pt idx="1">
                  <c:v>49.393858169999994</c:v>
                </c:pt>
                <c:pt idx="2">
                  <c:v>54.473360360000001</c:v>
                </c:pt>
                <c:pt idx="3">
                  <c:v>64.334760582666661</c:v>
                </c:pt>
              </c:numCache>
            </c:numRef>
          </c:val>
          <c:extLst>
            <c:ext xmlns:c16="http://schemas.microsoft.com/office/drawing/2014/chart" uri="{C3380CC4-5D6E-409C-BE32-E72D297353CC}">
              <c16:uniqueId val="{00000000-CC73-408E-BC4A-7D59E2752980}"/>
            </c:ext>
          </c:extLst>
        </c:ser>
        <c:dLbls>
          <c:showLegendKey val="0"/>
          <c:showVal val="0"/>
          <c:showCatName val="0"/>
          <c:showSerName val="0"/>
          <c:showPercent val="0"/>
          <c:showBubbleSize val="0"/>
        </c:dLbls>
        <c:gapWidth val="219"/>
        <c:overlap val="-27"/>
        <c:axId val="639870040"/>
        <c:axId val="639871024"/>
      </c:barChart>
      <c:catAx>
        <c:axId val="639870040"/>
        <c:scaling>
          <c:orientation val="minMax"/>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GB" sz="1600" baseline="0"/>
                  <a:t>Spécification </a:t>
                </a:r>
                <a:r>
                  <a:rPr lang="en-GB" sz="1600" baseline="0">
                    <a:solidFill>
                      <a:srgbClr val="00B050"/>
                    </a:solidFill>
                  </a:rPr>
                  <a:t>Abri</a:t>
                </a:r>
                <a:endParaRPr lang="en-GB" sz="1600">
                  <a:solidFill>
                    <a:srgbClr val="00B050"/>
                  </a:solidFill>
                </a:endParaRPr>
              </a:p>
            </c:rich>
          </c:tx>
          <c:layout>
            <c:manualLayout>
              <c:xMode val="edge"/>
              <c:yMode val="edge"/>
              <c:x val="0.34929875051224479"/>
              <c:y val="0.88768712564900787"/>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fr-FR"/>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39871024"/>
        <c:crosses val="autoZero"/>
        <c:auto val="1"/>
        <c:lblAlgn val="ctr"/>
        <c:lblOffset val="100"/>
        <c:noMultiLvlLbl val="0"/>
      </c:catAx>
      <c:valAx>
        <c:axId val="6398710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fr-FR" sz="1600" b="0" i="0" u="none" strike="noStrike" baseline="0">
                    <a:solidFill>
                      <a:srgbClr val="FF0000"/>
                    </a:solidFill>
                  </a:rPr>
                  <a:t>Impact en kg CO2eq</a:t>
                </a:r>
                <a:endParaRPr lang="en-GB" sz="1600">
                  <a:solidFill>
                    <a:srgbClr val="FF0000"/>
                  </a:solidFill>
                </a:endParaRPr>
              </a:p>
            </c:rich>
          </c:tx>
          <c:layout>
            <c:manualLayout>
              <c:xMode val="edge"/>
              <c:yMode val="edge"/>
              <c:x val="1.1873172084645433E-2"/>
              <c:y val="0.2809821055905740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fr-FR"/>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39870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fr-FR" sz="1600" b="0" i="0" u="none" strike="noStrike" baseline="0">
                <a:solidFill>
                  <a:sysClr val="windowText" lastClr="000000"/>
                </a:solidFill>
              </a:rPr>
              <a:t>Comparaison de la répartition des émissions CO2eq </a:t>
            </a:r>
            <a:r>
              <a:rPr lang="fr-FR" sz="1600" b="0" i="0" u="none" strike="noStrike" baseline="0">
                <a:solidFill>
                  <a:srgbClr val="00B050"/>
                </a:solidFill>
              </a:rPr>
              <a:t>(pour chaque type d'Abri) </a:t>
            </a:r>
            <a:endParaRPr lang="en-GB" sz="1600">
              <a:solidFill>
                <a:srgbClr val="00B05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0"/>
          <c:order val="0"/>
          <c:tx>
            <c:strRef>
              <c:f>'Comparaison des specs'!$B$16</c:f>
              <c:strCache>
                <c:ptCount val="1"/>
                <c:pt idx="0">
                  <c:v>Matériaux des composants : </c:v>
                </c:pt>
              </c:strCache>
            </c:strRef>
          </c:tx>
          <c:spPr>
            <a:solidFill>
              <a:schemeClr val="accent1"/>
            </a:solidFill>
            <a:ln>
              <a:noFill/>
            </a:ln>
            <a:effectLst/>
          </c:spPr>
          <c:invertIfNegative val="0"/>
          <c:val>
            <c:numRef>
              <c:f>('Comparaison des specs'!$C$16,'Comparaison des specs'!$F$16,'Comparaison des specs'!$I$16,'Comparaison des specs'!$L$16)</c:f>
              <c:numCache>
                <c:formatCode>0.00</c:formatCode>
                <c:ptCount val="4"/>
                <c:pt idx="0">
                  <c:v>135.28799999999998</c:v>
                </c:pt>
                <c:pt idx="1">
                  <c:v>22.286999999999999</c:v>
                </c:pt>
                <c:pt idx="2">
                  <c:v>7.5889999999999995</c:v>
                </c:pt>
                <c:pt idx="3">
                  <c:v>63.953851562666664</c:v>
                </c:pt>
              </c:numCache>
            </c:numRef>
          </c:val>
          <c:extLst>
            <c:ext xmlns:c16="http://schemas.microsoft.com/office/drawing/2014/chart" uri="{C3380CC4-5D6E-409C-BE32-E72D297353CC}">
              <c16:uniqueId val="{00000000-C252-4DDF-8B26-FA38FD54F8AE}"/>
            </c:ext>
          </c:extLst>
        </c:ser>
        <c:ser>
          <c:idx val="1"/>
          <c:order val="1"/>
          <c:tx>
            <c:strRef>
              <c:f>'Comparaison des specs'!$B$17</c:f>
              <c:strCache>
                <c:ptCount val="1"/>
                <c:pt idx="0">
                  <c:v>Emballage :</c:v>
                </c:pt>
              </c:strCache>
            </c:strRef>
          </c:tx>
          <c:spPr>
            <a:solidFill>
              <a:schemeClr val="accent2"/>
            </a:solidFill>
            <a:ln>
              <a:noFill/>
            </a:ln>
            <a:effectLst/>
          </c:spPr>
          <c:invertIfNegative val="0"/>
          <c:val>
            <c:numRef>
              <c:f>('Comparaison des specs'!$C$17,'Comparaison des specs'!$F$17,'Comparaison des specs'!$I$17,'Comparaison des specs'!$L$17)</c:f>
              <c:numCache>
                <c:formatCode>0.00</c:formatCode>
                <c:ptCount val="4"/>
                <c:pt idx="0">
                  <c:v>12.760511399999999</c:v>
                </c:pt>
                <c:pt idx="1">
                  <c:v>21.146535199999999</c:v>
                </c:pt>
                <c:pt idx="2">
                  <c:v>45.455689300000003</c:v>
                </c:pt>
                <c:pt idx="3">
                  <c:v>0</c:v>
                </c:pt>
              </c:numCache>
            </c:numRef>
          </c:val>
          <c:extLst>
            <c:ext xmlns:c16="http://schemas.microsoft.com/office/drawing/2014/chart" uri="{C3380CC4-5D6E-409C-BE32-E72D297353CC}">
              <c16:uniqueId val="{00000001-C252-4DDF-8B26-FA38FD54F8AE}"/>
            </c:ext>
          </c:extLst>
        </c:ser>
        <c:ser>
          <c:idx val="2"/>
          <c:order val="2"/>
          <c:tx>
            <c:strRef>
              <c:f>'Comparaison des specs'!$B$18</c:f>
              <c:strCache>
                <c:ptCount val="1"/>
                <c:pt idx="0">
                  <c:v>Transport (par composant - lieux d'approvisionnement multiples) </c:v>
                </c:pt>
              </c:strCache>
            </c:strRef>
          </c:tx>
          <c:spPr>
            <a:solidFill>
              <a:schemeClr val="accent3"/>
            </a:solidFill>
            <a:ln>
              <a:noFill/>
            </a:ln>
            <a:effectLst/>
          </c:spPr>
          <c:invertIfNegative val="0"/>
          <c:val>
            <c:numRef>
              <c:f>('Comparaison des specs'!$C$18,'Comparaison des specs'!$F$18,'Comparaison des specs'!$I$18,'Comparaison des specs'!$L$18)</c:f>
              <c:numCache>
                <c:formatCode>0.00</c:formatCode>
                <c:ptCount val="4"/>
                <c:pt idx="0">
                  <c:v>0</c:v>
                </c:pt>
                <c:pt idx="1">
                  <c:v>0</c:v>
                </c:pt>
                <c:pt idx="2">
                  <c:v>0</c:v>
                </c:pt>
                <c:pt idx="3">
                  <c:v>0</c:v>
                </c:pt>
              </c:numCache>
            </c:numRef>
          </c:val>
          <c:extLst>
            <c:ext xmlns:c16="http://schemas.microsoft.com/office/drawing/2014/chart" uri="{C3380CC4-5D6E-409C-BE32-E72D297353CC}">
              <c16:uniqueId val="{00000002-C252-4DDF-8B26-FA38FD54F8AE}"/>
            </c:ext>
          </c:extLst>
        </c:ser>
        <c:ser>
          <c:idx val="3"/>
          <c:order val="3"/>
          <c:tx>
            <c:strRef>
              <c:f>'Comparaison des specs'!$B$19</c:f>
              <c:strCache>
                <c:ptCount val="1"/>
                <c:pt idx="0">
                  <c:v>Transport (L'Unité entière - lieux d'approvisionnement unique) :</c:v>
                </c:pt>
              </c:strCache>
            </c:strRef>
          </c:tx>
          <c:spPr>
            <a:solidFill>
              <a:schemeClr val="accent4"/>
            </a:solidFill>
            <a:ln>
              <a:noFill/>
            </a:ln>
            <a:effectLst/>
          </c:spPr>
          <c:invertIfNegative val="0"/>
          <c:val>
            <c:numRef>
              <c:f>('Comparaison des specs'!$C$19,'Comparaison des specs'!$F$19,'Comparaison des specs'!$I$19,'Comparaison des specs'!$L$19)</c:f>
              <c:numCache>
                <c:formatCode>0.00</c:formatCode>
                <c:ptCount val="4"/>
                <c:pt idx="0">
                  <c:v>5.3345284272000004</c:v>
                </c:pt>
                <c:pt idx="1">
                  <c:v>0</c:v>
                </c:pt>
                <c:pt idx="2">
                  <c:v>0</c:v>
                </c:pt>
                <c:pt idx="3">
                  <c:v>0</c:v>
                </c:pt>
              </c:numCache>
            </c:numRef>
          </c:val>
          <c:extLst>
            <c:ext xmlns:c16="http://schemas.microsoft.com/office/drawing/2014/chart" uri="{C3380CC4-5D6E-409C-BE32-E72D297353CC}">
              <c16:uniqueId val="{00000003-C252-4DDF-8B26-FA38FD54F8AE}"/>
            </c:ext>
          </c:extLst>
        </c:ser>
        <c:ser>
          <c:idx val="4"/>
          <c:order val="4"/>
          <c:tx>
            <c:strRef>
              <c:f>'Comparaison des specs'!$E$20</c:f>
              <c:strCache>
                <c:ptCount val="1"/>
                <c:pt idx="0">
                  <c:v>Fin de vie :</c:v>
                </c:pt>
              </c:strCache>
            </c:strRef>
          </c:tx>
          <c:spPr>
            <a:solidFill>
              <a:schemeClr val="accent5"/>
            </a:solidFill>
            <a:ln>
              <a:noFill/>
            </a:ln>
            <a:effectLst/>
          </c:spPr>
          <c:invertIfNegative val="0"/>
          <c:val>
            <c:numRef>
              <c:f>('Comparaison des specs'!$C$20,'Comparaison des specs'!$F$20,'Comparaison des specs'!$I$20,'Comparaison des specs'!$L$20)</c:f>
              <c:numCache>
                <c:formatCode>0.00</c:formatCode>
                <c:ptCount val="4"/>
                <c:pt idx="0">
                  <c:v>9.2803214999999994</c:v>
                </c:pt>
                <c:pt idx="1">
                  <c:v>5.96032297</c:v>
                </c:pt>
                <c:pt idx="2">
                  <c:v>1.4286710600000001</c:v>
                </c:pt>
                <c:pt idx="3">
                  <c:v>0.38090902000000004</c:v>
                </c:pt>
              </c:numCache>
            </c:numRef>
          </c:val>
          <c:extLst>
            <c:ext xmlns:c16="http://schemas.microsoft.com/office/drawing/2014/chart" uri="{C3380CC4-5D6E-409C-BE32-E72D297353CC}">
              <c16:uniqueId val="{00000001-DE93-4BA5-AE00-9B13C69B2D8B}"/>
            </c:ext>
          </c:extLst>
        </c:ser>
        <c:dLbls>
          <c:showLegendKey val="0"/>
          <c:showVal val="0"/>
          <c:showCatName val="0"/>
          <c:showSerName val="0"/>
          <c:showPercent val="0"/>
          <c:showBubbleSize val="0"/>
        </c:dLbls>
        <c:gapWidth val="150"/>
        <c:overlap val="100"/>
        <c:axId val="695460040"/>
        <c:axId val="695464304"/>
      </c:barChart>
      <c:catAx>
        <c:axId val="695460040"/>
        <c:scaling>
          <c:orientation val="minMax"/>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GB" sz="1600" b="0" i="0" u="none" strike="noStrike" kern="1200" baseline="0">
                    <a:solidFill>
                      <a:sysClr val="windowText" lastClr="000000">
                        <a:lumMod val="65000"/>
                        <a:lumOff val="35000"/>
                      </a:sysClr>
                    </a:solidFill>
                  </a:rPr>
                  <a:t>Spécification </a:t>
                </a:r>
                <a:r>
                  <a:rPr lang="en-GB" sz="1600" b="0" i="0" u="none" strike="noStrike" kern="1200" baseline="0">
                    <a:solidFill>
                      <a:srgbClr val="00B050"/>
                    </a:solidFill>
                  </a:rPr>
                  <a:t>Abri</a:t>
                </a:r>
              </a:p>
            </c:rich>
          </c:tx>
          <c:layout>
            <c:manualLayout>
              <c:xMode val="edge"/>
              <c:yMode val="edge"/>
              <c:x val="0.39597802925725584"/>
              <c:y val="0.7327701672355148"/>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fr-FR"/>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95464304"/>
        <c:crosses val="autoZero"/>
        <c:auto val="1"/>
        <c:lblAlgn val="ctr"/>
        <c:lblOffset val="100"/>
        <c:noMultiLvlLbl val="0"/>
      </c:catAx>
      <c:valAx>
        <c:axId val="695464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fr-FR" sz="1600" b="0" i="0" u="none" strike="noStrike" baseline="0">
                    <a:solidFill>
                      <a:srgbClr val="FF0000"/>
                    </a:solidFill>
                  </a:rPr>
                  <a:t>Impact en kg CO2eq</a:t>
                </a:r>
                <a:endParaRPr lang="en-GB" sz="1600">
                  <a:solidFill>
                    <a:srgbClr val="FF0000"/>
                  </a:solidFill>
                </a:endParaRP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95460040"/>
        <c:crosses val="autoZero"/>
        <c:crossBetween val="between"/>
      </c:valAx>
      <c:spPr>
        <a:noFill/>
        <a:ln>
          <a:noFill/>
        </a:ln>
        <a:effectLst/>
      </c:spPr>
    </c:plotArea>
    <c:legend>
      <c:legendPos val="b"/>
      <c:layout>
        <c:manualLayout>
          <c:xMode val="edge"/>
          <c:yMode val="edge"/>
          <c:x val="0.13184890325855725"/>
          <c:y val="0.8317826308897095"/>
          <c:w val="0.81189492222536686"/>
          <c:h val="0.1472371615407543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r>
              <a:rPr lang="en-GB"/>
              <a:t>Spec</a:t>
            </a:r>
            <a:r>
              <a:rPr lang="en-GB" baseline="0"/>
              <a:t>ification 1 - </a:t>
            </a:r>
            <a:r>
              <a:rPr lang="fr-FR" sz="1400" b="0" i="0" u="none" strike="noStrike" kern="1200" baseline="0">
                <a:solidFill>
                  <a:srgbClr val="FF0000"/>
                </a:solidFill>
              </a:rPr>
              <a:t>Impact en kg CO2eq</a:t>
            </a:r>
            <a:endParaRPr lang="en-GB" sz="1400" b="0" i="0" u="none" strike="noStrike" kern="1200" baseline="0">
              <a:solidFill>
                <a:srgbClr val="FF0000"/>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endParaRPr lang="fr-FR"/>
        </a:p>
      </c:txPr>
    </c:title>
    <c:autoTitleDeleted val="0"/>
    <c:plotArea>
      <c:layout/>
      <c:barChart>
        <c:barDir val="col"/>
        <c:grouping val="stacked"/>
        <c:varyColors val="0"/>
        <c:ser>
          <c:idx val="0"/>
          <c:order val="0"/>
          <c:tx>
            <c:strRef>
              <c:f>'Spec 1'!$B$113</c:f>
              <c:strCache>
                <c:ptCount val="1"/>
                <c:pt idx="0">
                  <c:v>Matériaux des composants : </c:v>
                </c:pt>
              </c:strCache>
            </c:strRef>
          </c:tx>
          <c:spPr>
            <a:solidFill>
              <a:schemeClr val="accent1"/>
            </a:solidFill>
            <a:ln>
              <a:noFill/>
            </a:ln>
            <a:effectLst/>
          </c:spPr>
          <c:invertIfNegative val="0"/>
          <c:cat>
            <c:strRef>
              <c:f>'Spec 1'!$C$112</c:f>
              <c:strCache>
                <c:ptCount val="1"/>
                <c:pt idx="0">
                  <c:v>Kg CO2eq</c:v>
                </c:pt>
              </c:strCache>
            </c:strRef>
          </c:cat>
          <c:val>
            <c:numRef>
              <c:f>'Spec 1'!$C$113</c:f>
              <c:numCache>
                <c:formatCode>0.00</c:formatCode>
                <c:ptCount val="1"/>
                <c:pt idx="0">
                  <c:v>135.28799999999998</c:v>
                </c:pt>
              </c:numCache>
            </c:numRef>
          </c:val>
          <c:extLst>
            <c:ext xmlns:c16="http://schemas.microsoft.com/office/drawing/2014/chart" uri="{C3380CC4-5D6E-409C-BE32-E72D297353CC}">
              <c16:uniqueId val="{00000000-2966-40C9-AC66-0F70A0BD5142}"/>
            </c:ext>
          </c:extLst>
        </c:ser>
        <c:ser>
          <c:idx val="1"/>
          <c:order val="1"/>
          <c:tx>
            <c:strRef>
              <c:f>'Spec 1'!$B$114</c:f>
              <c:strCache>
                <c:ptCount val="1"/>
                <c:pt idx="0">
                  <c:v>Emballage :</c:v>
                </c:pt>
              </c:strCache>
            </c:strRef>
          </c:tx>
          <c:spPr>
            <a:solidFill>
              <a:schemeClr val="accent2"/>
            </a:solidFill>
            <a:ln>
              <a:noFill/>
            </a:ln>
            <a:effectLst/>
          </c:spPr>
          <c:invertIfNegative val="0"/>
          <c:cat>
            <c:strRef>
              <c:f>'Spec 1'!$C$112</c:f>
              <c:strCache>
                <c:ptCount val="1"/>
                <c:pt idx="0">
                  <c:v>Kg CO2eq</c:v>
                </c:pt>
              </c:strCache>
            </c:strRef>
          </c:cat>
          <c:val>
            <c:numRef>
              <c:f>'Spec 1'!$C$114</c:f>
              <c:numCache>
                <c:formatCode>0.00</c:formatCode>
                <c:ptCount val="1"/>
                <c:pt idx="0">
                  <c:v>12.760511399999999</c:v>
                </c:pt>
              </c:numCache>
            </c:numRef>
          </c:val>
          <c:extLst>
            <c:ext xmlns:c16="http://schemas.microsoft.com/office/drawing/2014/chart" uri="{C3380CC4-5D6E-409C-BE32-E72D297353CC}">
              <c16:uniqueId val="{00000001-2966-40C9-AC66-0F70A0BD5142}"/>
            </c:ext>
          </c:extLst>
        </c:ser>
        <c:ser>
          <c:idx val="2"/>
          <c:order val="2"/>
          <c:tx>
            <c:strRef>
              <c:f>'Spec 1'!$B$115</c:f>
              <c:strCache>
                <c:ptCount val="1"/>
                <c:pt idx="0">
                  <c:v>Transport (par composant - lieux d'approvisionnement multiples) </c:v>
                </c:pt>
              </c:strCache>
            </c:strRef>
          </c:tx>
          <c:spPr>
            <a:solidFill>
              <a:schemeClr val="accent3"/>
            </a:solidFill>
            <a:ln>
              <a:noFill/>
            </a:ln>
            <a:effectLst/>
          </c:spPr>
          <c:invertIfNegative val="0"/>
          <c:cat>
            <c:strRef>
              <c:f>'Spec 1'!$C$112</c:f>
              <c:strCache>
                <c:ptCount val="1"/>
                <c:pt idx="0">
                  <c:v>Kg CO2eq</c:v>
                </c:pt>
              </c:strCache>
            </c:strRef>
          </c:cat>
          <c:val>
            <c:numRef>
              <c:f>'Spec 1'!$C$115</c:f>
              <c:numCache>
                <c:formatCode>0.00</c:formatCode>
                <c:ptCount val="1"/>
                <c:pt idx="0">
                  <c:v>0</c:v>
                </c:pt>
              </c:numCache>
            </c:numRef>
          </c:val>
          <c:extLst>
            <c:ext xmlns:c16="http://schemas.microsoft.com/office/drawing/2014/chart" uri="{C3380CC4-5D6E-409C-BE32-E72D297353CC}">
              <c16:uniqueId val="{00000002-2966-40C9-AC66-0F70A0BD5142}"/>
            </c:ext>
          </c:extLst>
        </c:ser>
        <c:ser>
          <c:idx val="3"/>
          <c:order val="3"/>
          <c:tx>
            <c:strRef>
              <c:f>'Spec 1'!$B$117</c:f>
              <c:strCache>
                <c:ptCount val="1"/>
                <c:pt idx="0">
                  <c:v>Fin de vie :</c:v>
                </c:pt>
              </c:strCache>
            </c:strRef>
          </c:tx>
          <c:spPr>
            <a:solidFill>
              <a:schemeClr val="accent4"/>
            </a:solidFill>
            <a:ln>
              <a:noFill/>
            </a:ln>
            <a:effectLst/>
          </c:spPr>
          <c:invertIfNegative val="0"/>
          <c:cat>
            <c:strRef>
              <c:f>'Spec 1'!$C$112</c:f>
              <c:strCache>
                <c:ptCount val="1"/>
                <c:pt idx="0">
                  <c:v>Kg CO2eq</c:v>
                </c:pt>
              </c:strCache>
            </c:strRef>
          </c:cat>
          <c:val>
            <c:numRef>
              <c:f>'Spec 1'!$C$117</c:f>
              <c:numCache>
                <c:formatCode>0.00</c:formatCode>
                <c:ptCount val="1"/>
                <c:pt idx="0">
                  <c:v>9.2803214999999994</c:v>
                </c:pt>
              </c:numCache>
            </c:numRef>
          </c:val>
          <c:extLst>
            <c:ext xmlns:c16="http://schemas.microsoft.com/office/drawing/2014/chart" uri="{C3380CC4-5D6E-409C-BE32-E72D297353CC}">
              <c16:uniqueId val="{00000003-2966-40C9-AC66-0F70A0BD5142}"/>
            </c:ext>
          </c:extLst>
        </c:ser>
        <c:ser>
          <c:idx val="4"/>
          <c:order val="4"/>
          <c:tx>
            <c:strRef>
              <c:f>'Spec 1'!$B$116</c:f>
              <c:strCache>
                <c:ptCount val="1"/>
                <c:pt idx="0">
                  <c:v>Transport (L'Unité entière - lieux d'approvisionnement unique) :</c:v>
                </c:pt>
              </c:strCache>
            </c:strRef>
          </c:tx>
          <c:spPr>
            <a:solidFill>
              <a:schemeClr val="accent5"/>
            </a:solidFill>
            <a:ln>
              <a:noFill/>
            </a:ln>
            <a:effectLst/>
          </c:spPr>
          <c:invertIfNegative val="0"/>
          <c:val>
            <c:numRef>
              <c:f>'Spec 1'!$C$116</c:f>
              <c:numCache>
                <c:formatCode>0.00</c:formatCode>
                <c:ptCount val="1"/>
                <c:pt idx="0">
                  <c:v>5.3345284272000004</c:v>
                </c:pt>
              </c:numCache>
            </c:numRef>
          </c:val>
          <c:extLst>
            <c:ext xmlns:c16="http://schemas.microsoft.com/office/drawing/2014/chart" uri="{C3380CC4-5D6E-409C-BE32-E72D297353CC}">
              <c16:uniqueId val="{00000004-2966-40C9-AC66-0F70A0BD5142}"/>
            </c:ext>
          </c:extLst>
        </c:ser>
        <c:dLbls>
          <c:showLegendKey val="0"/>
          <c:showVal val="0"/>
          <c:showCatName val="0"/>
          <c:showSerName val="0"/>
          <c:showPercent val="0"/>
          <c:showBubbleSize val="0"/>
        </c:dLbls>
        <c:gapWidth val="150"/>
        <c:overlap val="100"/>
        <c:axId val="609429712"/>
        <c:axId val="609425120"/>
      </c:barChart>
      <c:catAx>
        <c:axId val="60942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5120"/>
        <c:crosses val="autoZero"/>
        <c:auto val="1"/>
        <c:lblAlgn val="ctr"/>
        <c:lblOffset val="100"/>
        <c:noMultiLvlLbl val="0"/>
      </c:catAx>
      <c:valAx>
        <c:axId val="6094251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9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Relative % impact of Component Materials CO2 eq</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6845126522144947E-2"/>
          <c:y val="0.19715349272662563"/>
          <c:w val="0.82630974695571013"/>
          <c:h val="0.55617731835801609"/>
        </c:manualLayout>
      </c:layout>
      <c:barChart>
        <c:barDir val="col"/>
        <c:grouping val="percentStacked"/>
        <c:varyColors val="0"/>
        <c:ser>
          <c:idx val="0"/>
          <c:order val="0"/>
          <c:tx>
            <c:strRef>
              <c:f>'Spec 1'!$B$13</c:f>
              <c:strCache>
                <c:ptCount val="1"/>
                <c:pt idx="0">
                  <c:v>Matériaux de construction </c:v>
                </c:pt>
              </c:strCache>
            </c:strRef>
          </c:tx>
          <c:spPr>
            <a:solidFill>
              <a:schemeClr val="accent6"/>
            </a:solidFill>
            <a:ln w="19050">
              <a:solidFill>
                <a:schemeClr val="lt1"/>
              </a:solidFill>
            </a:ln>
            <a:effectLst/>
          </c:spPr>
          <c:invertIfNegative val="0"/>
          <c:dPt>
            <c:idx val="0"/>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1-5F15-43F5-922C-6419468ED708}"/>
              </c:ext>
            </c:extLst>
          </c:dPt>
          <c:dPt>
            <c:idx val="1"/>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3-5F15-43F5-922C-6419468ED708}"/>
              </c:ext>
            </c:extLst>
          </c:dPt>
          <c:dPt>
            <c:idx val="2"/>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5-5F15-43F5-922C-6419468ED708}"/>
              </c:ext>
            </c:extLst>
          </c:dPt>
          <c:dPt>
            <c:idx val="3"/>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7-5F15-43F5-922C-6419468ED708}"/>
              </c:ext>
            </c:extLst>
          </c:dPt>
          <c:dPt>
            <c:idx val="4"/>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9-5F15-43F5-922C-6419468ED708}"/>
              </c:ext>
            </c:extLst>
          </c:dPt>
          <c:dPt>
            <c:idx val="5"/>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B-5F15-43F5-922C-6419468ED708}"/>
              </c:ext>
            </c:extLst>
          </c:dPt>
          <c:dPt>
            <c:idx val="6"/>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D-5F15-43F5-922C-6419468ED708}"/>
              </c:ext>
            </c:extLst>
          </c:dPt>
          <c:dPt>
            <c:idx val="7"/>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F-5F15-43F5-922C-6419468ED708}"/>
              </c:ext>
            </c:extLst>
          </c:dPt>
          <c:dPt>
            <c:idx val="8"/>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11-5F15-43F5-922C-6419468ED708}"/>
              </c:ext>
            </c:extLst>
          </c:dPt>
          <c:dPt>
            <c:idx val="9"/>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13-5F15-43F5-922C-6419468ED708}"/>
              </c:ext>
            </c:extLst>
          </c:dPt>
          <c:cat>
            <c:strRef>
              <c:f>'Spec 1'!$C$15:$L$15</c:f>
              <c:strCache>
                <c:ptCount val="10"/>
                <c:pt idx="0">
                  <c:v>Exemple 1</c:v>
                </c:pt>
                <c:pt idx="1">
                  <c:v>Cloison</c:v>
                </c:pt>
                <c:pt idx="2">
                  <c:v>Ouvertures</c:v>
                </c:pt>
                <c:pt idx="3">
                  <c:v>Pavement</c:v>
                </c:pt>
                <c:pt idx="4">
                  <c:v>Exemple 5</c:v>
                </c:pt>
                <c:pt idx="5">
                  <c:v>Exemple 6</c:v>
                </c:pt>
                <c:pt idx="6">
                  <c:v>Exemple 7</c:v>
                </c:pt>
                <c:pt idx="7">
                  <c:v>Exemple 8</c:v>
                </c:pt>
                <c:pt idx="8">
                  <c:v>Exemple 9</c:v>
                </c:pt>
                <c:pt idx="9">
                  <c:v>Exemple 10</c:v>
                </c:pt>
              </c:strCache>
            </c:strRef>
          </c:cat>
          <c:val>
            <c:numRef>
              <c:f>'Spec 1'!$C$26:$L$26</c:f>
            </c:numRef>
          </c:val>
          <c:extLst>
            <c:ext xmlns:c16="http://schemas.microsoft.com/office/drawing/2014/chart" uri="{C3380CC4-5D6E-409C-BE32-E72D297353CC}">
              <c16:uniqueId val="{00000014-5F15-43F5-922C-6419468ED708}"/>
            </c:ext>
          </c:extLst>
        </c:ser>
        <c:ser>
          <c:idx val="1"/>
          <c:order val="1"/>
          <c:tx>
            <c:strRef>
              <c:f>'Spec 1'!$B$80</c:f>
              <c:strCache>
                <c:ptCount val="1"/>
                <c:pt idx="0">
                  <c:v>Transport de composants emballés </c:v>
                </c:pt>
              </c:strCache>
            </c:strRef>
          </c:tx>
          <c:spPr>
            <a:solidFill>
              <a:schemeClr val="accent5"/>
            </a:solidFill>
            <a:ln w="19050">
              <a:solidFill>
                <a:schemeClr val="lt1"/>
              </a:solidFill>
            </a:ln>
            <a:effectLst/>
          </c:spPr>
          <c:invertIfNegative val="0"/>
          <c:val>
            <c:numRef>
              <c:f>'Spec 1'!$C$79:$L$79</c:f>
              <c:numCache>
                <c:formatCode>;;;</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5-5F15-43F5-922C-6419468ED708}"/>
            </c:ext>
          </c:extLst>
        </c:ser>
        <c:ser>
          <c:idx val="2"/>
          <c:order val="2"/>
          <c:tx>
            <c:strRef>
              <c:f>'Spec 1'!$B$98</c:f>
              <c:strCache>
                <c:ptCount val="1"/>
                <c:pt idx="0">
                  <c:v>Fin de vie</c:v>
                </c:pt>
              </c:strCache>
            </c:strRef>
          </c:tx>
          <c:spPr>
            <a:solidFill>
              <a:schemeClr val="accent4"/>
            </a:solidFill>
            <a:ln w="19050">
              <a:solidFill>
                <a:schemeClr val="lt1"/>
              </a:solidFill>
            </a:ln>
            <a:effectLst/>
          </c:spPr>
          <c:invertIfNegative val="0"/>
          <c:val>
            <c:numRef>
              <c:f>'Spec 1'!$C$107:$L$107</c:f>
              <c:numCache>
                <c:formatCode>;;;</c:formatCode>
                <c:ptCount val="10"/>
                <c:pt idx="0">
                  <c:v>2.4590663609575453E-3</c:v>
                </c:pt>
                <c:pt idx="1">
                  <c:v>5.6904772067145215</c:v>
                </c:pt>
                <c:pt idx="2">
                  <c:v>6.1476659023938628E-3</c:v>
                </c:pt>
                <c:pt idx="3">
                  <c:v>6.1476659023938628E-3</c:v>
                </c:pt>
                <c:pt idx="4">
                  <c:v>0</c:v>
                </c:pt>
                <c:pt idx="5">
                  <c:v>0</c:v>
                </c:pt>
                <c:pt idx="6">
                  <c:v>0</c:v>
                </c:pt>
                <c:pt idx="7">
                  <c:v>0</c:v>
                </c:pt>
                <c:pt idx="8">
                  <c:v>0</c:v>
                </c:pt>
                <c:pt idx="9">
                  <c:v>0</c:v>
                </c:pt>
              </c:numCache>
            </c:numRef>
          </c:val>
          <c:extLst>
            <c:ext xmlns:c16="http://schemas.microsoft.com/office/drawing/2014/chart" uri="{C3380CC4-5D6E-409C-BE32-E72D297353CC}">
              <c16:uniqueId val="{00000016-5F15-43F5-922C-6419468ED708}"/>
            </c:ext>
          </c:extLst>
        </c:ser>
        <c:dLbls>
          <c:showLegendKey val="0"/>
          <c:showVal val="0"/>
          <c:showCatName val="0"/>
          <c:showSerName val="0"/>
          <c:showPercent val="0"/>
          <c:showBubbleSize val="0"/>
        </c:dLbls>
        <c:gapWidth val="100"/>
        <c:overlap val="100"/>
        <c:axId val="648473392"/>
        <c:axId val="648475032"/>
      </c:barChart>
      <c:catAx>
        <c:axId val="6484733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Component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5032"/>
        <c:crosses val="autoZero"/>
        <c:auto val="1"/>
        <c:lblAlgn val="ctr"/>
        <c:lblOffset val="100"/>
        <c:noMultiLvlLbl val="0"/>
      </c:catAx>
      <c:valAx>
        <c:axId val="648475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800"/>
                  <a:t>Percentage</a:t>
                </a:r>
                <a:r>
                  <a:rPr lang="en-GB" sz="800" baseline="0"/>
                  <a:t> Value</a:t>
                </a:r>
              </a:p>
              <a:p>
                <a:pPr>
                  <a:defRPr/>
                </a:pPr>
                <a:endParaRPr lang="en-GB"/>
              </a:p>
            </c:rich>
          </c:tx>
          <c:layout>
            <c:manualLayout>
              <c:xMode val="edge"/>
              <c:yMode val="edge"/>
              <c:x val="0"/>
              <c:y val="0.3261985559072580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3392"/>
        <c:crosses val="autoZero"/>
        <c:crossBetween val="between"/>
      </c:valAx>
      <c:spPr>
        <a:noFill/>
        <a:ln>
          <a:noFill/>
        </a:ln>
        <a:effectLst/>
      </c:spPr>
    </c:plotArea>
    <c:legend>
      <c:legendPos val="r"/>
      <c:layout>
        <c:manualLayout>
          <c:xMode val="edge"/>
          <c:yMode val="edge"/>
          <c:x val="3.94329417251887E-2"/>
          <c:y val="0.79582450205080946"/>
          <c:w val="0.33956413192546719"/>
          <c:h val="0.181020269341916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FF0000"/>
                </a:solidFill>
              </a:rPr>
              <a:t> % CO2eq relatif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'Spec 2'!$C$125</c:f>
              <c:strCache>
                <c:ptCount val="1"/>
                <c:pt idx="0">
                  <c:v>% relatif de CO2eq</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9AA-483A-9E6E-2396F7E9544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9AA-483A-9E6E-2396F7E9544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9AA-483A-9E6E-2396F7E9544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9AA-483A-9E6E-2396F7E95447}"/>
              </c:ext>
            </c:extLst>
          </c:dPt>
          <c:dLbls>
            <c:dLbl>
              <c:idx val="1"/>
              <c:layout>
                <c:manualLayout>
                  <c:x val="-2.1174609389167112E-2"/>
                  <c:y val="-8.26231279796371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9AA-483A-9E6E-2396F7E9544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 2'!$B$126:$B$129</c:f>
              <c:strCache>
                <c:ptCount val="4"/>
                <c:pt idx="0">
                  <c:v>Matières premières : </c:v>
                </c:pt>
                <c:pt idx="1">
                  <c:v>Emballage : </c:v>
                </c:pt>
                <c:pt idx="2">
                  <c:v>Transport : </c:v>
                </c:pt>
                <c:pt idx="3">
                  <c:v>Fin de vie : </c:v>
                </c:pt>
              </c:strCache>
            </c:strRef>
          </c:cat>
          <c:val>
            <c:numRef>
              <c:f>'Spec 2'!$C$126:$C$129</c:f>
              <c:numCache>
                <c:formatCode>0.0%</c:formatCode>
                <c:ptCount val="4"/>
                <c:pt idx="0">
                  <c:v>0.45120994442860307</c:v>
                </c:pt>
                <c:pt idx="1">
                  <c:v>0.42812074179788662</c:v>
                </c:pt>
                <c:pt idx="2">
                  <c:v>0</c:v>
                </c:pt>
                <c:pt idx="3">
                  <c:v>0.12066931377351041</c:v>
                </c:pt>
              </c:numCache>
            </c:numRef>
          </c:val>
          <c:extLst>
            <c:ext xmlns:c16="http://schemas.microsoft.com/office/drawing/2014/chart" uri="{C3380CC4-5D6E-409C-BE32-E72D297353CC}">
              <c16:uniqueId val="{00000008-69AA-483A-9E6E-2396F7E9544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r>
              <a:rPr lang="en-GB"/>
              <a:t>Spec</a:t>
            </a:r>
            <a:r>
              <a:rPr lang="en-GB" baseline="0"/>
              <a:t>ification 2 - </a:t>
            </a:r>
            <a:r>
              <a:rPr lang="fr-FR" sz="1400" b="0" i="0" u="none" strike="noStrike" kern="1200" baseline="0">
                <a:solidFill>
                  <a:srgbClr val="FF0000"/>
                </a:solidFill>
              </a:rPr>
              <a:t>Impact en kg CO2eq</a:t>
            </a:r>
            <a:endParaRPr lang="en-GB" sz="1400" b="0" i="0" u="none" strike="noStrike" kern="1200" baseline="0">
              <a:solidFill>
                <a:srgbClr val="FF0000"/>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endParaRPr lang="fr-FR"/>
        </a:p>
      </c:txPr>
    </c:title>
    <c:autoTitleDeleted val="0"/>
    <c:plotArea>
      <c:layout/>
      <c:barChart>
        <c:barDir val="col"/>
        <c:grouping val="stacked"/>
        <c:varyColors val="0"/>
        <c:ser>
          <c:idx val="0"/>
          <c:order val="0"/>
          <c:tx>
            <c:strRef>
              <c:f>'Spec 2'!$B$116</c:f>
              <c:strCache>
                <c:ptCount val="1"/>
                <c:pt idx="0">
                  <c:v>Matériaux des composants : </c:v>
                </c:pt>
              </c:strCache>
            </c:strRef>
          </c:tx>
          <c:spPr>
            <a:solidFill>
              <a:schemeClr val="accent1"/>
            </a:solidFill>
            <a:ln>
              <a:noFill/>
            </a:ln>
            <a:effectLst/>
          </c:spPr>
          <c:invertIfNegative val="0"/>
          <c:cat>
            <c:strRef>
              <c:f>'Spec 2'!$C$115</c:f>
              <c:strCache>
                <c:ptCount val="1"/>
                <c:pt idx="0">
                  <c:v>Kg CO2eq</c:v>
                </c:pt>
              </c:strCache>
            </c:strRef>
          </c:cat>
          <c:val>
            <c:numRef>
              <c:f>'Spec 2'!$C$116</c:f>
              <c:numCache>
                <c:formatCode>0.00</c:formatCode>
                <c:ptCount val="1"/>
                <c:pt idx="0">
                  <c:v>22.286999999999999</c:v>
                </c:pt>
              </c:numCache>
            </c:numRef>
          </c:val>
          <c:extLst>
            <c:ext xmlns:c16="http://schemas.microsoft.com/office/drawing/2014/chart" uri="{C3380CC4-5D6E-409C-BE32-E72D297353CC}">
              <c16:uniqueId val="{00000000-8546-4289-8201-6757D3381749}"/>
            </c:ext>
          </c:extLst>
        </c:ser>
        <c:ser>
          <c:idx val="1"/>
          <c:order val="1"/>
          <c:tx>
            <c:strRef>
              <c:f>'Spec 2'!$B$117</c:f>
              <c:strCache>
                <c:ptCount val="1"/>
                <c:pt idx="0">
                  <c:v>Emballage :</c:v>
                </c:pt>
              </c:strCache>
            </c:strRef>
          </c:tx>
          <c:spPr>
            <a:solidFill>
              <a:schemeClr val="accent2"/>
            </a:solidFill>
            <a:ln>
              <a:noFill/>
            </a:ln>
            <a:effectLst/>
          </c:spPr>
          <c:invertIfNegative val="0"/>
          <c:cat>
            <c:strRef>
              <c:f>'Spec 2'!$C$115</c:f>
              <c:strCache>
                <c:ptCount val="1"/>
                <c:pt idx="0">
                  <c:v>Kg CO2eq</c:v>
                </c:pt>
              </c:strCache>
            </c:strRef>
          </c:cat>
          <c:val>
            <c:numRef>
              <c:f>'Spec 2'!$C$117</c:f>
              <c:numCache>
                <c:formatCode>0.00</c:formatCode>
                <c:ptCount val="1"/>
                <c:pt idx="0">
                  <c:v>21.146535199999999</c:v>
                </c:pt>
              </c:numCache>
            </c:numRef>
          </c:val>
          <c:extLst>
            <c:ext xmlns:c16="http://schemas.microsoft.com/office/drawing/2014/chart" uri="{C3380CC4-5D6E-409C-BE32-E72D297353CC}">
              <c16:uniqueId val="{00000001-8546-4289-8201-6757D3381749}"/>
            </c:ext>
          </c:extLst>
        </c:ser>
        <c:ser>
          <c:idx val="2"/>
          <c:order val="2"/>
          <c:tx>
            <c:strRef>
              <c:f>'Spec 2'!$B$118</c:f>
              <c:strCache>
                <c:ptCount val="1"/>
                <c:pt idx="0">
                  <c:v>Transport (par composant - lieux d'approvisionnement multiples) </c:v>
                </c:pt>
              </c:strCache>
            </c:strRef>
          </c:tx>
          <c:spPr>
            <a:solidFill>
              <a:schemeClr val="accent3"/>
            </a:solidFill>
            <a:ln>
              <a:noFill/>
            </a:ln>
            <a:effectLst/>
          </c:spPr>
          <c:invertIfNegative val="0"/>
          <c:cat>
            <c:strRef>
              <c:f>'Spec 2'!$C$115</c:f>
              <c:strCache>
                <c:ptCount val="1"/>
                <c:pt idx="0">
                  <c:v>Kg CO2eq</c:v>
                </c:pt>
              </c:strCache>
            </c:strRef>
          </c:cat>
          <c:val>
            <c:numRef>
              <c:f>'Spec 2'!$C$118</c:f>
              <c:numCache>
                <c:formatCode>0.00</c:formatCode>
                <c:ptCount val="1"/>
                <c:pt idx="0">
                  <c:v>0</c:v>
                </c:pt>
              </c:numCache>
            </c:numRef>
          </c:val>
          <c:extLst>
            <c:ext xmlns:c16="http://schemas.microsoft.com/office/drawing/2014/chart" uri="{C3380CC4-5D6E-409C-BE32-E72D297353CC}">
              <c16:uniqueId val="{00000002-8546-4289-8201-6757D3381749}"/>
            </c:ext>
          </c:extLst>
        </c:ser>
        <c:ser>
          <c:idx val="3"/>
          <c:order val="3"/>
          <c:tx>
            <c:strRef>
              <c:f>'Spec 2'!$B$120</c:f>
              <c:strCache>
                <c:ptCount val="1"/>
                <c:pt idx="0">
                  <c:v>Fin de vie :</c:v>
                </c:pt>
              </c:strCache>
            </c:strRef>
          </c:tx>
          <c:spPr>
            <a:solidFill>
              <a:schemeClr val="accent4"/>
            </a:solidFill>
            <a:ln>
              <a:noFill/>
            </a:ln>
            <a:effectLst/>
          </c:spPr>
          <c:invertIfNegative val="0"/>
          <c:cat>
            <c:strRef>
              <c:f>'Spec 2'!$C$115</c:f>
              <c:strCache>
                <c:ptCount val="1"/>
                <c:pt idx="0">
                  <c:v>Kg CO2eq</c:v>
                </c:pt>
              </c:strCache>
            </c:strRef>
          </c:cat>
          <c:val>
            <c:numRef>
              <c:f>'Spec 2'!$C$120</c:f>
              <c:numCache>
                <c:formatCode>0.00</c:formatCode>
                <c:ptCount val="1"/>
                <c:pt idx="0">
                  <c:v>5.96032297</c:v>
                </c:pt>
              </c:numCache>
            </c:numRef>
          </c:val>
          <c:extLst>
            <c:ext xmlns:c16="http://schemas.microsoft.com/office/drawing/2014/chart" uri="{C3380CC4-5D6E-409C-BE32-E72D297353CC}">
              <c16:uniqueId val="{00000003-8546-4289-8201-6757D3381749}"/>
            </c:ext>
          </c:extLst>
        </c:ser>
        <c:ser>
          <c:idx val="4"/>
          <c:order val="4"/>
          <c:tx>
            <c:strRef>
              <c:f>'Spec 2'!$B$119</c:f>
              <c:strCache>
                <c:ptCount val="1"/>
                <c:pt idx="0">
                  <c:v>Transport (L'Unité entière - lieux d'approvisionnement unique) :</c:v>
                </c:pt>
              </c:strCache>
            </c:strRef>
          </c:tx>
          <c:spPr>
            <a:solidFill>
              <a:schemeClr val="accent5"/>
            </a:solidFill>
            <a:ln>
              <a:noFill/>
            </a:ln>
            <a:effectLst/>
          </c:spPr>
          <c:invertIfNegative val="0"/>
          <c:val>
            <c:numRef>
              <c:f>'Spec 2'!$C$119</c:f>
              <c:numCache>
                <c:formatCode>0.00</c:formatCode>
                <c:ptCount val="1"/>
                <c:pt idx="0">
                  <c:v>0</c:v>
                </c:pt>
              </c:numCache>
            </c:numRef>
          </c:val>
          <c:extLst>
            <c:ext xmlns:c16="http://schemas.microsoft.com/office/drawing/2014/chart" uri="{C3380CC4-5D6E-409C-BE32-E72D297353CC}">
              <c16:uniqueId val="{00000004-8546-4289-8201-6757D3381749}"/>
            </c:ext>
          </c:extLst>
        </c:ser>
        <c:dLbls>
          <c:showLegendKey val="0"/>
          <c:showVal val="0"/>
          <c:showCatName val="0"/>
          <c:showSerName val="0"/>
          <c:showPercent val="0"/>
          <c:showBubbleSize val="0"/>
        </c:dLbls>
        <c:gapWidth val="150"/>
        <c:overlap val="100"/>
        <c:axId val="609429712"/>
        <c:axId val="609425120"/>
      </c:barChart>
      <c:catAx>
        <c:axId val="60942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5120"/>
        <c:crosses val="autoZero"/>
        <c:auto val="1"/>
        <c:lblAlgn val="ctr"/>
        <c:lblOffset val="100"/>
        <c:noMultiLvlLbl val="0"/>
      </c:catAx>
      <c:valAx>
        <c:axId val="6094251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9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Relative % impact of Component Materials CO2 eq</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6845126522144947E-2"/>
          <c:y val="0.19715349272662563"/>
          <c:w val="0.82630974695571013"/>
          <c:h val="0.55617731835801609"/>
        </c:manualLayout>
      </c:layout>
      <c:barChart>
        <c:barDir val="col"/>
        <c:grouping val="percentStacked"/>
        <c:varyColors val="0"/>
        <c:ser>
          <c:idx val="0"/>
          <c:order val="0"/>
          <c:tx>
            <c:strRef>
              <c:f>'Spec 2'!$B$13</c:f>
              <c:strCache>
                <c:ptCount val="1"/>
                <c:pt idx="0">
                  <c:v>Matériaux de construction </c:v>
                </c:pt>
              </c:strCache>
            </c:strRef>
          </c:tx>
          <c:spPr>
            <a:solidFill>
              <a:schemeClr val="accent6"/>
            </a:solidFill>
            <a:ln w="19050">
              <a:solidFill>
                <a:schemeClr val="lt1"/>
              </a:solidFill>
            </a:ln>
            <a:effectLst/>
          </c:spPr>
          <c:invertIfNegative val="0"/>
          <c:cat>
            <c:strRef>
              <c:f>'Spec 2'!$C$15:$L$15</c:f>
              <c:strCache>
                <c:ptCount val="10"/>
                <c:pt idx="0">
                  <c:v>Exemple 1</c:v>
                </c:pt>
                <c:pt idx="1">
                  <c:v>Exemple 2</c:v>
                </c:pt>
                <c:pt idx="2">
                  <c:v>Exemple 3</c:v>
                </c:pt>
                <c:pt idx="3">
                  <c:v>Exemple 4</c:v>
                </c:pt>
                <c:pt idx="4">
                  <c:v>Exemple 5</c:v>
                </c:pt>
                <c:pt idx="5">
                  <c:v>Exemple 6</c:v>
                </c:pt>
                <c:pt idx="6">
                  <c:v>Exemple 7</c:v>
                </c:pt>
                <c:pt idx="7">
                  <c:v>Exemple 8</c:v>
                </c:pt>
                <c:pt idx="8">
                  <c:v>Exemple 9</c:v>
                </c:pt>
                <c:pt idx="9">
                  <c:v>Exemple 10</c:v>
                </c:pt>
              </c:strCache>
            </c:strRef>
          </c:cat>
          <c:val>
            <c:numRef>
              <c:f>'Spec 2'!$C$26:$L$26</c:f>
            </c:numRef>
          </c:val>
          <c:extLst>
            <c:ext xmlns:c16="http://schemas.microsoft.com/office/drawing/2014/chart" uri="{C3380CC4-5D6E-409C-BE32-E72D297353CC}">
              <c16:uniqueId val="{00000014-3D16-4A69-8F7F-4A8EEFE41940}"/>
            </c:ext>
          </c:extLst>
        </c:ser>
        <c:ser>
          <c:idx val="1"/>
          <c:order val="1"/>
          <c:tx>
            <c:strRef>
              <c:f>'Spec 1'!$B$80</c:f>
              <c:strCache>
                <c:ptCount val="1"/>
                <c:pt idx="0">
                  <c:v>Transport de composants emballés </c:v>
                </c:pt>
              </c:strCache>
            </c:strRef>
          </c:tx>
          <c:spPr>
            <a:solidFill>
              <a:schemeClr val="accent5"/>
            </a:solidFill>
            <a:ln w="19050">
              <a:solidFill>
                <a:schemeClr val="lt1"/>
              </a:solidFill>
            </a:ln>
            <a:effectLst/>
          </c:spPr>
          <c:invertIfNegative val="0"/>
          <c:val>
            <c:numRef>
              <c:f>'Spec 1'!$C$79:$L$79</c:f>
              <c:numCache>
                <c:formatCode>;;;</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5-3D16-4A69-8F7F-4A8EEFE41940}"/>
            </c:ext>
          </c:extLst>
        </c:ser>
        <c:ser>
          <c:idx val="2"/>
          <c:order val="2"/>
          <c:tx>
            <c:strRef>
              <c:f>'Spec 2'!$B$101</c:f>
              <c:strCache>
                <c:ptCount val="1"/>
                <c:pt idx="0">
                  <c:v>Fin de vie</c:v>
                </c:pt>
              </c:strCache>
            </c:strRef>
          </c:tx>
          <c:spPr>
            <a:solidFill>
              <a:schemeClr val="accent4"/>
            </a:solidFill>
            <a:ln w="19050">
              <a:solidFill>
                <a:schemeClr val="lt1"/>
              </a:solidFill>
            </a:ln>
            <a:effectLst/>
          </c:spPr>
          <c:invertIfNegative val="0"/>
          <c:val>
            <c:numRef>
              <c:f>'Spec 2'!$C$110:$L$110</c:f>
              <c:numCache>
                <c:formatCode>;;;</c:formatCode>
                <c:ptCount val="10"/>
                <c:pt idx="0">
                  <c:v>9.3699114049183017</c:v>
                </c:pt>
                <c:pt idx="1">
                  <c:v>8.0981728259272787E-3</c:v>
                </c:pt>
                <c:pt idx="2">
                  <c:v>1.9805158702791006</c:v>
                </c:pt>
                <c:pt idx="3">
                  <c:v>0.70840592932771107</c:v>
                </c:pt>
                <c:pt idx="4">
                  <c:v>0</c:v>
                </c:pt>
                <c:pt idx="5">
                  <c:v>0</c:v>
                </c:pt>
                <c:pt idx="6">
                  <c:v>0</c:v>
                </c:pt>
                <c:pt idx="7">
                  <c:v>0</c:v>
                </c:pt>
                <c:pt idx="8">
                  <c:v>0</c:v>
                </c:pt>
                <c:pt idx="9">
                  <c:v>0</c:v>
                </c:pt>
              </c:numCache>
            </c:numRef>
          </c:val>
          <c:extLst>
            <c:ext xmlns:c16="http://schemas.microsoft.com/office/drawing/2014/chart" uri="{C3380CC4-5D6E-409C-BE32-E72D297353CC}">
              <c16:uniqueId val="{00000016-3D16-4A69-8F7F-4A8EEFE41940}"/>
            </c:ext>
          </c:extLst>
        </c:ser>
        <c:dLbls>
          <c:showLegendKey val="0"/>
          <c:showVal val="0"/>
          <c:showCatName val="0"/>
          <c:showSerName val="0"/>
          <c:showPercent val="0"/>
          <c:showBubbleSize val="0"/>
        </c:dLbls>
        <c:gapWidth val="100"/>
        <c:overlap val="100"/>
        <c:axId val="648473392"/>
        <c:axId val="648475032"/>
      </c:barChart>
      <c:catAx>
        <c:axId val="6484733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Component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5032"/>
        <c:crosses val="autoZero"/>
        <c:auto val="1"/>
        <c:lblAlgn val="ctr"/>
        <c:lblOffset val="100"/>
        <c:noMultiLvlLbl val="0"/>
      </c:catAx>
      <c:valAx>
        <c:axId val="648475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800"/>
                  <a:t>Percentage</a:t>
                </a:r>
                <a:r>
                  <a:rPr lang="en-GB" sz="800" baseline="0"/>
                  <a:t> Value</a:t>
                </a:r>
              </a:p>
              <a:p>
                <a:pPr>
                  <a:defRPr/>
                </a:pPr>
                <a:endParaRPr lang="en-GB"/>
              </a:p>
            </c:rich>
          </c:tx>
          <c:layout>
            <c:manualLayout>
              <c:xMode val="edge"/>
              <c:yMode val="edge"/>
              <c:x val="0"/>
              <c:y val="0.3261985559072580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3392"/>
        <c:crosses val="autoZero"/>
        <c:crossBetween val="between"/>
      </c:valAx>
      <c:spPr>
        <a:noFill/>
        <a:ln>
          <a:noFill/>
        </a:ln>
        <a:effectLst/>
      </c:spPr>
    </c:plotArea>
    <c:legend>
      <c:legendPos val="r"/>
      <c:layout>
        <c:manualLayout>
          <c:xMode val="edge"/>
          <c:yMode val="edge"/>
          <c:x val="3.94329417251887E-2"/>
          <c:y val="0.79582450205080946"/>
          <c:w val="0.33956413192546719"/>
          <c:h val="0.181020269341916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FF0000"/>
                </a:solidFill>
              </a:rPr>
              <a:t> % CO2eq relatif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'Spec 3'!$C$125</c:f>
              <c:strCache>
                <c:ptCount val="1"/>
                <c:pt idx="0">
                  <c:v>% relatif de CO2eq</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2749-4457-9E08-CB6F52F7B29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2749-4457-9E08-CB6F52F7B29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2749-4457-9E08-CB6F52F7B29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2749-4457-9E08-CB6F52F7B29E}"/>
              </c:ext>
            </c:extLst>
          </c:dPt>
          <c:dLbls>
            <c:dLbl>
              <c:idx val="1"/>
              <c:layout>
                <c:manualLayout>
                  <c:x val="-2.1174609389167112E-2"/>
                  <c:y val="-8.26231279796371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49-4457-9E08-CB6F52F7B29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 3'!$B$126:$B$129</c:f>
              <c:strCache>
                <c:ptCount val="4"/>
                <c:pt idx="0">
                  <c:v>Matières premières : </c:v>
                </c:pt>
                <c:pt idx="1">
                  <c:v>Emballage : </c:v>
                </c:pt>
                <c:pt idx="2">
                  <c:v>Transport : </c:v>
                </c:pt>
                <c:pt idx="3">
                  <c:v>Fin de vie : </c:v>
                </c:pt>
              </c:strCache>
            </c:strRef>
          </c:cat>
          <c:val>
            <c:numRef>
              <c:f>'Spec 3'!$C$126:$C$129</c:f>
              <c:numCache>
                <c:formatCode>0.0%</c:formatCode>
                <c:ptCount val="4"/>
                <c:pt idx="0">
                  <c:v>0.13931580408930733</c:v>
                </c:pt>
                <c:pt idx="1">
                  <c:v>0.83445722825974755</c:v>
                </c:pt>
                <c:pt idx="2">
                  <c:v>0</c:v>
                </c:pt>
                <c:pt idx="3">
                  <c:v>2.622696765094519E-2</c:v>
                </c:pt>
              </c:numCache>
            </c:numRef>
          </c:val>
          <c:extLst>
            <c:ext xmlns:c16="http://schemas.microsoft.com/office/drawing/2014/chart" uri="{C3380CC4-5D6E-409C-BE32-E72D297353CC}">
              <c16:uniqueId val="{00000008-2749-4457-9E08-CB6F52F7B29E}"/>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r>
              <a:rPr lang="en-GB"/>
              <a:t>Spec</a:t>
            </a:r>
            <a:r>
              <a:rPr lang="en-GB" baseline="0"/>
              <a:t>ification 3 - </a:t>
            </a:r>
            <a:r>
              <a:rPr lang="fr-FR" sz="1400" b="0" i="0" u="none" strike="noStrike" kern="1200" baseline="0">
                <a:solidFill>
                  <a:srgbClr val="FF0000"/>
                </a:solidFill>
              </a:rPr>
              <a:t>Impact en kg CO2eq</a:t>
            </a:r>
            <a:endParaRPr lang="en-GB" sz="1400" b="0" i="0" u="none" strike="noStrike" kern="1200" baseline="0">
              <a:solidFill>
                <a:srgbClr val="FF0000"/>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595959"/>
              </a:solidFill>
              <a:latin typeface="+mn-lt"/>
              <a:ea typeface="+mn-ea"/>
              <a:cs typeface="+mn-cs"/>
            </a:defRPr>
          </a:pPr>
          <a:endParaRPr lang="fr-FR"/>
        </a:p>
      </c:txPr>
    </c:title>
    <c:autoTitleDeleted val="0"/>
    <c:plotArea>
      <c:layout/>
      <c:barChart>
        <c:barDir val="col"/>
        <c:grouping val="stacked"/>
        <c:varyColors val="0"/>
        <c:ser>
          <c:idx val="0"/>
          <c:order val="0"/>
          <c:tx>
            <c:strRef>
              <c:f>'Spec 3'!$B$116</c:f>
              <c:strCache>
                <c:ptCount val="1"/>
                <c:pt idx="0">
                  <c:v>Matériaux des composants : </c:v>
                </c:pt>
              </c:strCache>
            </c:strRef>
          </c:tx>
          <c:spPr>
            <a:solidFill>
              <a:schemeClr val="accent1"/>
            </a:solidFill>
            <a:ln>
              <a:noFill/>
            </a:ln>
            <a:effectLst/>
          </c:spPr>
          <c:invertIfNegative val="0"/>
          <c:cat>
            <c:strRef>
              <c:f>'Spec 3'!$C$115</c:f>
              <c:strCache>
                <c:ptCount val="1"/>
                <c:pt idx="0">
                  <c:v>Kg CO2eq</c:v>
                </c:pt>
              </c:strCache>
            </c:strRef>
          </c:cat>
          <c:val>
            <c:numRef>
              <c:f>'Spec 3'!$C$116</c:f>
              <c:numCache>
                <c:formatCode>0.00</c:formatCode>
                <c:ptCount val="1"/>
                <c:pt idx="0">
                  <c:v>7.5889999999999995</c:v>
                </c:pt>
              </c:numCache>
            </c:numRef>
          </c:val>
          <c:extLst>
            <c:ext xmlns:c16="http://schemas.microsoft.com/office/drawing/2014/chart" uri="{C3380CC4-5D6E-409C-BE32-E72D297353CC}">
              <c16:uniqueId val="{00000000-05FA-441E-9F90-CBB4477209EC}"/>
            </c:ext>
          </c:extLst>
        </c:ser>
        <c:ser>
          <c:idx val="1"/>
          <c:order val="1"/>
          <c:tx>
            <c:strRef>
              <c:f>'Spec 3'!$B$117</c:f>
              <c:strCache>
                <c:ptCount val="1"/>
                <c:pt idx="0">
                  <c:v>Emballage :</c:v>
                </c:pt>
              </c:strCache>
            </c:strRef>
          </c:tx>
          <c:spPr>
            <a:solidFill>
              <a:schemeClr val="accent2"/>
            </a:solidFill>
            <a:ln>
              <a:noFill/>
            </a:ln>
            <a:effectLst/>
          </c:spPr>
          <c:invertIfNegative val="0"/>
          <c:cat>
            <c:strRef>
              <c:f>'Spec 3'!$C$115</c:f>
              <c:strCache>
                <c:ptCount val="1"/>
                <c:pt idx="0">
                  <c:v>Kg CO2eq</c:v>
                </c:pt>
              </c:strCache>
            </c:strRef>
          </c:cat>
          <c:val>
            <c:numRef>
              <c:f>'Spec 3'!$C$117</c:f>
              <c:numCache>
                <c:formatCode>0.00</c:formatCode>
                <c:ptCount val="1"/>
                <c:pt idx="0">
                  <c:v>45.455689300000003</c:v>
                </c:pt>
              </c:numCache>
            </c:numRef>
          </c:val>
          <c:extLst>
            <c:ext xmlns:c16="http://schemas.microsoft.com/office/drawing/2014/chart" uri="{C3380CC4-5D6E-409C-BE32-E72D297353CC}">
              <c16:uniqueId val="{00000001-05FA-441E-9F90-CBB4477209EC}"/>
            </c:ext>
          </c:extLst>
        </c:ser>
        <c:ser>
          <c:idx val="2"/>
          <c:order val="2"/>
          <c:tx>
            <c:strRef>
              <c:f>'Spec 3'!$B$118</c:f>
              <c:strCache>
                <c:ptCount val="1"/>
                <c:pt idx="0">
                  <c:v>Transport (par composant - lieux d'approvisionnement multiples) </c:v>
                </c:pt>
              </c:strCache>
            </c:strRef>
          </c:tx>
          <c:spPr>
            <a:solidFill>
              <a:schemeClr val="accent3"/>
            </a:solidFill>
            <a:ln>
              <a:noFill/>
            </a:ln>
            <a:effectLst/>
          </c:spPr>
          <c:invertIfNegative val="0"/>
          <c:cat>
            <c:strRef>
              <c:f>'Spec 3'!$C$115</c:f>
              <c:strCache>
                <c:ptCount val="1"/>
                <c:pt idx="0">
                  <c:v>Kg CO2eq</c:v>
                </c:pt>
              </c:strCache>
            </c:strRef>
          </c:cat>
          <c:val>
            <c:numRef>
              <c:f>'Spec 3'!$C$118</c:f>
              <c:numCache>
                <c:formatCode>0.00</c:formatCode>
                <c:ptCount val="1"/>
                <c:pt idx="0">
                  <c:v>0</c:v>
                </c:pt>
              </c:numCache>
            </c:numRef>
          </c:val>
          <c:extLst>
            <c:ext xmlns:c16="http://schemas.microsoft.com/office/drawing/2014/chart" uri="{C3380CC4-5D6E-409C-BE32-E72D297353CC}">
              <c16:uniqueId val="{00000002-05FA-441E-9F90-CBB4477209EC}"/>
            </c:ext>
          </c:extLst>
        </c:ser>
        <c:ser>
          <c:idx val="3"/>
          <c:order val="3"/>
          <c:tx>
            <c:strRef>
              <c:f>'Spec 3'!$B$120</c:f>
              <c:strCache>
                <c:ptCount val="1"/>
                <c:pt idx="0">
                  <c:v>Fin de vie :</c:v>
                </c:pt>
              </c:strCache>
            </c:strRef>
          </c:tx>
          <c:spPr>
            <a:solidFill>
              <a:schemeClr val="accent4"/>
            </a:solidFill>
            <a:ln>
              <a:noFill/>
            </a:ln>
            <a:effectLst/>
          </c:spPr>
          <c:invertIfNegative val="0"/>
          <c:cat>
            <c:strRef>
              <c:f>'Spec 3'!$C$115</c:f>
              <c:strCache>
                <c:ptCount val="1"/>
                <c:pt idx="0">
                  <c:v>Kg CO2eq</c:v>
                </c:pt>
              </c:strCache>
            </c:strRef>
          </c:cat>
          <c:val>
            <c:numRef>
              <c:f>'Spec 3'!$C$120</c:f>
              <c:numCache>
                <c:formatCode>0.00</c:formatCode>
                <c:ptCount val="1"/>
                <c:pt idx="0">
                  <c:v>1.4286710600000001</c:v>
                </c:pt>
              </c:numCache>
            </c:numRef>
          </c:val>
          <c:extLst>
            <c:ext xmlns:c16="http://schemas.microsoft.com/office/drawing/2014/chart" uri="{C3380CC4-5D6E-409C-BE32-E72D297353CC}">
              <c16:uniqueId val="{00000003-05FA-441E-9F90-CBB4477209EC}"/>
            </c:ext>
          </c:extLst>
        </c:ser>
        <c:ser>
          <c:idx val="4"/>
          <c:order val="4"/>
          <c:tx>
            <c:strRef>
              <c:f>'Spec 3'!$B$119</c:f>
              <c:strCache>
                <c:ptCount val="1"/>
                <c:pt idx="0">
                  <c:v>Transport (L'Unité entière - lieux d'approvisionnement unique) :</c:v>
                </c:pt>
              </c:strCache>
            </c:strRef>
          </c:tx>
          <c:spPr>
            <a:solidFill>
              <a:schemeClr val="accent5"/>
            </a:solidFill>
            <a:ln>
              <a:noFill/>
            </a:ln>
            <a:effectLst/>
          </c:spPr>
          <c:invertIfNegative val="0"/>
          <c:val>
            <c:numRef>
              <c:f>'Spec 3'!$C$119</c:f>
              <c:numCache>
                <c:formatCode>0.00</c:formatCode>
                <c:ptCount val="1"/>
                <c:pt idx="0">
                  <c:v>0</c:v>
                </c:pt>
              </c:numCache>
            </c:numRef>
          </c:val>
          <c:extLst>
            <c:ext xmlns:c16="http://schemas.microsoft.com/office/drawing/2014/chart" uri="{C3380CC4-5D6E-409C-BE32-E72D297353CC}">
              <c16:uniqueId val="{00000004-05FA-441E-9F90-CBB4477209EC}"/>
            </c:ext>
          </c:extLst>
        </c:ser>
        <c:dLbls>
          <c:showLegendKey val="0"/>
          <c:showVal val="0"/>
          <c:showCatName val="0"/>
          <c:showSerName val="0"/>
          <c:showPercent val="0"/>
          <c:showBubbleSize val="0"/>
        </c:dLbls>
        <c:gapWidth val="150"/>
        <c:overlap val="100"/>
        <c:axId val="609429712"/>
        <c:axId val="609425120"/>
      </c:barChart>
      <c:catAx>
        <c:axId val="60942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5120"/>
        <c:crosses val="autoZero"/>
        <c:auto val="1"/>
        <c:lblAlgn val="ctr"/>
        <c:lblOffset val="100"/>
        <c:noMultiLvlLbl val="0"/>
      </c:catAx>
      <c:valAx>
        <c:axId val="6094251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9429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Relative % impact of Component Materials CO2 eq</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6845126522144947E-2"/>
          <c:y val="0.19715349272662563"/>
          <c:w val="0.82630974695571013"/>
          <c:h val="0.55617731835801609"/>
        </c:manualLayout>
      </c:layout>
      <c:barChart>
        <c:barDir val="col"/>
        <c:grouping val="percentStacked"/>
        <c:varyColors val="0"/>
        <c:ser>
          <c:idx val="0"/>
          <c:order val="0"/>
          <c:tx>
            <c:strRef>
              <c:f>'Spec 3'!$B$13</c:f>
              <c:strCache>
                <c:ptCount val="1"/>
                <c:pt idx="0">
                  <c:v>Matériaux de construction </c:v>
                </c:pt>
              </c:strCache>
            </c:strRef>
          </c:tx>
          <c:spPr>
            <a:solidFill>
              <a:schemeClr val="accent6"/>
            </a:solidFill>
            <a:ln w="19050">
              <a:solidFill>
                <a:schemeClr val="lt1"/>
              </a:solidFill>
            </a:ln>
            <a:effectLst/>
          </c:spPr>
          <c:invertIfNegative val="0"/>
          <c:dPt>
            <c:idx val="0"/>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1-F176-4CA9-99EA-4C13A4091C7C}"/>
              </c:ext>
            </c:extLst>
          </c:dPt>
          <c:dPt>
            <c:idx val="1"/>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3-F176-4CA9-99EA-4C13A4091C7C}"/>
              </c:ext>
            </c:extLst>
          </c:dPt>
          <c:dPt>
            <c:idx val="2"/>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5-F176-4CA9-99EA-4C13A4091C7C}"/>
              </c:ext>
            </c:extLst>
          </c:dPt>
          <c:dPt>
            <c:idx val="3"/>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7-F176-4CA9-99EA-4C13A4091C7C}"/>
              </c:ext>
            </c:extLst>
          </c:dPt>
          <c:dPt>
            <c:idx val="4"/>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9-F176-4CA9-99EA-4C13A4091C7C}"/>
              </c:ext>
            </c:extLst>
          </c:dPt>
          <c:dPt>
            <c:idx val="5"/>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B-F176-4CA9-99EA-4C13A4091C7C}"/>
              </c:ext>
            </c:extLst>
          </c:dPt>
          <c:dPt>
            <c:idx val="6"/>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D-F176-4CA9-99EA-4C13A4091C7C}"/>
              </c:ext>
            </c:extLst>
          </c:dPt>
          <c:dPt>
            <c:idx val="7"/>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F-F176-4CA9-99EA-4C13A4091C7C}"/>
              </c:ext>
            </c:extLst>
          </c:dPt>
          <c:dPt>
            <c:idx val="8"/>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11-F176-4CA9-99EA-4C13A4091C7C}"/>
              </c:ext>
            </c:extLst>
          </c:dPt>
          <c:dPt>
            <c:idx val="9"/>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13-F176-4CA9-99EA-4C13A4091C7C}"/>
              </c:ext>
            </c:extLst>
          </c:dPt>
          <c:cat>
            <c:strRef>
              <c:f>'Spec 3'!$C$15:$L$15</c:f>
              <c:strCache>
                <c:ptCount val="10"/>
                <c:pt idx="0">
                  <c:v>Exemple 1</c:v>
                </c:pt>
                <c:pt idx="1">
                  <c:v>Exemple 2</c:v>
                </c:pt>
                <c:pt idx="2">
                  <c:v>Exemple 3</c:v>
                </c:pt>
                <c:pt idx="3">
                  <c:v>Exemple 4</c:v>
                </c:pt>
                <c:pt idx="4">
                  <c:v>Exemple 5</c:v>
                </c:pt>
                <c:pt idx="5">
                  <c:v>Exemple 6</c:v>
                </c:pt>
                <c:pt idx="6">
                  <c:v>Exemple 7</c:v>
                </c:pt>
                <c:pt idx="7">
                  <c:v>Exemple 8</c:v>
                </c:pt>
                <c:pt idx="8">
                  <c:v>Exemple 9</c:v>
                </c:pt>
                <c:pt idx="9">
                  <c:v>Exemple 10</c:v>
                </c:pt>
              </c:strCache>
            </c:strRef>
          </c:cat>
          <c:val>
            <c:numRef>
              <c:f>'Spec 3'!$C$26:$L$26</c:f>
              <c:numCache>
                <c:formatCode>0.00</c:formatCode>
                <c:ptCount val="10"/>
                <c:pt idx="0">
                  <c:v>-1.4869653618703249</c:v>
                </c:pt>
                <c:pt idx="1">
                  <c:v>0.78203363476142995</c:v>
                </c:pt>
                <c:pt idx="2">
                  <c:v>4.9473724077043517</c:v>
                </c:pt>
                <c:pt idx="3">
                  <c:v>9.6891397283352756</c:v>
                </c:pt>
                <c:pt idx="4">
                  <c:v>0</c:v>
                </c:pt>
                <c:pt idx="5">
                  <c:v>0</c:v>
                </c:pt>
                <c:pt idx="6">
                  <c:v>0</c:v>
                </c:pt>
                <c:pt idx="7">
                  <c:v>0</c:v>
                </c:pt>
                <c:pt idx="8">
                  <c:v>0</c:v>
                </c:pt>
                <c:pt idx="9">
                  <c:v>0</c:v>
                </c:pt>
              </c:numCache>
            </c:numRef>
          </c:val>
          <c:extLst>
            <c:ext xmlns:c16="http://schemas.microsoft.com/office/drawing/2014/chart" uri="{C3380CC4-5D6E-409C-BE32-E72D297353CC}">
              <c16:uniqueId val="{00000014-F176-4CA9-99EA-4C13A4091C7C}"/>
            </c:ext>
          </c:extLst>
        </c:ser>
        <c:ser>
          <c:idx val="1"/>
          <c:order val="1"/>
          <c:tx>
            <c:strRef>
              <c:f>'Spec 1'!$B$80</c:f>
              <c:strCache>
                <c:ptCount val="1"/>
                <c:pt idx="0">
                  <c:v>Transport de composants emballés </c:v>
                </c:pt>
              </c:strCache>
            </c:strRef>
          </c:tx>
          <c:spPr>
            <a:solidFill>
              <a:schemeClr val="accent5"/>
            </a:solidFill>
            <a:ln w="19050">
              <a:solidFill>
                <a:schemeClr val="lt1"/>
              </a:solidFill>
            </a:ln>
            <a:effectLst/>
          </c:spPr>
          <c:invertIfNegative val="0"/>
          <c:val>
            <c:numRef>
              <c:f>'Spec 1'!$C$79:$L$79</c:f>
              <c:numCache>
                <c:formatCode>;;;</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5-F176-4CA9-99EA-4C13A4091C7C}"/>
            </c:ext>
          </c:extLst>
        </c:ser>
        <c:ser>
          <c:idx val="2"/>
          <c:order val="2"/>
          <c:tx>
            <c:strRef>
              <c:f>'Spec 3'!$B$101</c:f>
              <c:strCache>
                <c:ptCount val="1"/>
                <c:pt idx="0">
                  <c:v>Fin de vie</c:v>
                </c:pt>
              </c:strCache>
            </c:strRef>
          </c:tx>
          <c:spPr>
            <a:solidFill>
              <a:schemeClr val="accent4"/>
            </a:solidFill>
            <a:ln w="19050">
              <a:solidFill>
                <a:schemeClr val="lt1"/>
              </a:solidFill>
            </a:ln>
            <a:effectLst/>
          </c:spPr>
          <c:invertIfNegative val="0"/>
          <c:val>
            <c:numRef>
              <c:f>'Spec 3'!$C$110:$L$110</c:f>
              <c:numCache>
                <c:formatCode>;;;</c:formatCode>
                <c:ptCount val="10"/>
                <c:pt idx="0">
                  <c:v>1.6992382035599465</c:v>
                </c:pt>
                <c:pt idx="1">
                  <c:v>3.671519412025493E-3</c:v>
                </c:pt>
                <c:pt idx="2">
                  <c:v>0.59861260227934276</c:v>
                </c:pt>
                <c:pt idx="3">
                  <c:v>0.3211744398432041</c:v>
                </c:pt>
                <c:pt idx="4">
                  <c:v>0</c:v>
                </c:pt>
                <c:pt idx="5">
                  <c:v>0</c:v>
                </c:pt>
                <c:pt idx="6">
                  <c:v>0</c:v>
                </c:pt>
                <c:pt idx="7">
                  <c:v>0</c:v>
                </c:pt>
                <c:pt idx="8">
                  <c:v>0</c:v>
                </c:pt>
                <c:pt idx="9">
                  <c:v>0</c:v>
                </c:pt>
              </c:numCache>
            </c:numRef>
          </c:val>
          <c:extLst>
            <c:ext xmlns:c16="http://schemas.microsoft.com/office/drawing/2014/chart" uri="{C3380CC4-5D6E-409C-BE32-E72D297353CC}">
              <c16:uniqueId val="{00000016-F176-4CA9-99EA-4C13A4091C7C}"/>
            </c:ext>
          </c:extLst>
        </c:ser>
        <c:dLbls>
          <c:showLegendKey val="0"/>
          <c:showVal val="0"/>
          <c:showCatName val="0"/>
          <c:showSerName val="0"/>
          <c:showPercent val="0"/>
          <c:showBubbleSize val="0"/>
        </c:dLbls>
        <c:gapWidth val="100"/>
        <c:overlap val="100"/>
        <c:axId val="648473392"/>
        <c:axId val="648475032"/>
      </c:barChart>
      <c:catAx>
        <c:axId val="6484733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Component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5032"/>
        <c:crosses val="autoZero"/>
        <c:auto val="1"/>
        <c:lblAlgn val="ctr"/>
        <c:lblOffset val="100"/>
        <c:noMultiLvlLbl val="0"/>
      </c:catAx>
      <c:valAx>
        <c:axId val="648475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800"/>
                  <a:t>Percentage</a:t>
                </a:r>
                <a:r>
                  <a:rPr lang="en-GB" sz="800" baseline="0"/>
                  <a:t> Value</a:t>
                </a:r>
              </a:p>
              <a:p>
                <a:pPr>
                  <a:defRPr/>
                </a:pPr>
                <a:endParaRPr lang="en-GB"/>
              </a:p>
            </c:rich>
          </c:tx>
          <c:layout>
            <c:manualLayout>
              <c:xMode val="edge"/>
              <c:yMode val="edge"/>
              <c:x val="0"/>
              <c:y val="0.3261985559072580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8473392"/>
        <c:crosses val="autoZero"/>
        <c:crossBetween val="between"/>
      </c:valAx>
      <c:spPr>
        <a:noFill/>
        <a:ln>
          <a:noFill/>
        </a:ln>
        <a:effectLst/>
      </c:spPr>
    </c:plotArea>
    <c:legend>
      <c:legendPos val="r"/>
      <c:layout>
        <c:manualLayout>
          <c:xMode val="edge"/>
          <c:yMode val="edge"/>
          <c:x val="3.94329417251887E-2"/>
          <c:y val="0.79582450205080946"/>
          <c:w val="0.33956413192546719"/>
          <c:h val="0.181020269341916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6</xdr:col>
      <xdr:colOff>795683</xdr:colOff>
      <xdr:row>110</xdr:row>
      <xdr:rowOff>134639</xdr:rowOff>
    </xdr:from>
    <xdr:to>
      <xdr:col>10</xdr:col>
      <xdr:colOff>366828</xdr:colOff>
      <xdr:row>128</xdr:row>
      <xdr:rowOff>70219</xdr:rowOff>
    </xdr:to>
    <xdr:graphicFrame macro="">
      <xdr:nvGraphicFramePr>
        <xdr:cNvPr id="2" name="Chart 2">
          <a:extLst>
            <a:ext uri="{FF2B5EF4-FFF2-40B4-BE49-F238E27FC236}">
              <a16:creationId xmlns:a16="http://schemas.microsoft.com/office/drawing/2014/main" id="{4957EF45-AD18-4953-8028-CC54C055C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734485</xdr:colOff>
      <xdr:row>110</xdr:row>
      <xdr:rowOff>80432</xdr:rowOff>
    </xdr:from>
    <xdr:to>
      <xdr:col>6</xdr:col>
      <xdr:colOff>681568</xdr:colOff>
      <xdr:row>128</xdr:row>
      <xdr:rowOff>114299</xdr:rowOff>
    </xdr:to>
    <xdr:graphicFrame macro="">
      <xdr:nvGraphicFramePr>
        <xdr:cNvPr id="3" name="Chart 1">
          <a:extLst>
            <a:ext uri="{FF2B5EF4-FFF2-40B4-BE49-F238E27FC236}">
              <a16:creationId xmlns:a16="http://schemas.microsoft.com/office/drawing/2014/main" id="{A7AE59A6-0465-4427-8376-FFF1D4E44654}"/>
            </a:ext>
            <a:ext uri="{147F2762-F138-4A5C-976F-8EAC2B608ADB}">
              <a16:predDERef xmlns:a16="http://schemas.microsoft.com/office/drawing/2014/main" pred="{4957EF45-AD18-4953-8028-CC54C055C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455083</xdr:colOff>
      <xdr:row>109</xdr:row>
      <xdr:rowOff>60324</xdr:rowOff>
    </xdr:from>
    <xdr:to>
      <xdr:col>18</xdr:col>
      <xdr:colOff>247650</xdr:colOff>
      <xdr:row>129</xdr:row>
      <xdr:rowOff>275167</xdr:rowOff>
    </xdr:to>
    <xdr:graphicFrame macro="">
      <xdr:nvGraphicFramePr>
        <xdr:cNvPr id="4" name="Chart 3">
          <a:extLst>
            <a:ext uri="{FF2B5EF4-FFF2-40B4-BE49-F238E27FC236}">
              <a16:creationId xmlns:a16="http://schemas.microsoft.com/office/drawing/2014/main" id="{AE065883-7C50-43A5-A2E7-8C8F7AFD6F17}"/>
            </a:ext>
            <a:ext uri="{147F2762-F138-4A5C-976F-8EAC2B608ADB}">
              <a16:predDERef xmlns:a16="http://schemas.microsoft.com/office/drawing/2014/main" pred="{A7AE59A6-0465-4427-8376-FFF1D4E44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795683</xdr:colOff>
      <xdr:row>113</xdr:row>
      <xdr:rowOff>134639</xdr:rowOff>
    </xdr:from>
    <xdr:to>
      <xdr:col>10</xdr:col>
      <xdr:colOff>366828</xdr:colOff>
      <xdr:row>131</xdr:row>
      <xdr:rowOff>70219</xdr:rowOff>
    </xdr:to>
    <xdr:graphicFrame macro="">
      <xdr:nvGraphicFramePr>
        <xdr:cNvPr id="2" name="Chart 2">
          <a:extLst>
            <a:ext uri="{FF2B5EF4-FFF2-40B4-BE49-F238E27FC236}">
              <a16:creationId xmlns:a16="http://schemas.microsoft.com/office/drawing/2014/main" id="{51302C39-B03B-413B-8832-F3B3AFA124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734485</xdr:colOff>
      <xdr:row>113</xdr:row>
      <xdr:rowOff>80432</xdr:rowOff>
    </xdr:from>
    <xdr:to>
      <xdr:col>6</xdr:col>
      <xdr:colOff>681568</xdr:colOff>
      <xdr:row>131</xdr:row>
      <xdr:rowOff>114299</xdr:rowOff>
    </xdr:to>
    <xdr:graphicFrame macro="">
      <xdr:nvGraphicFramePr>
        <xdr:cNvPr id="3" name="Chart 1">
          <a:extLst>
            <a:ext uri="{FF2B5EF4-FFF2-40B4-BE49-F238E27FC236}">
              <a16:creationId xmlns:a16="http://schemas.microsoft.com/office/drawing/2014/main" id="{C3FEE3C1-0A0D-4A7C-A759-BA27BA9E2A86}"/>
            </a:ext>
            <a:ext uri="{147F2762-F138-4A5C-976F-8EAC2B608ADB}">
              <a16:predDERef xmlns:a16="http://schemas.microsoft.com/office/drawing/2014/main" pred="{4957EF45-AD18-4953-8028-CC54C055C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455083</xdr:colOff>
      <xdr:row>112</xdr:row>
      <xdr:rowOff>60324</xdr:rowOff>
    </xdr:from>
    <xdr:to>
      <xdr:col>18</xdr:col>
      <xdr:colOff>247650</xdr:colOff>
      <xdr:row>132</xdr:row>
      <xdr:rowOff>275167</xdr:rowOff>
    </xdr:to>
    <xdr:graphicFrame macro="">
      <xdr:nvGraphicFramePr>
        <xdr:cNvPr id="4" name="Chart 3">
          <a:extLst>
            <a:ext uri="{FF2B5EF4-FFF2-40B4-BE49-F238E27FC236}">
              <a16:creationId xmlns:a16="http://schemas.microsoft.com/office/drawing/2014/main" id="{42312E3B-F5BB-4BA8-80CA-C6923B84185E}"/>
            </a:ext>
            <a:ext uri="{147F2762-F138-4A5C-976F-8EAC2B608ADB}">
              <a16:predDERef xmlns:a16="http://schemas.microsoft.com/office/drawing/2014/main" pred="{A7AE59A6-0465-4427-8376-FFF1D4E44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795683</xdr:colOff>
      <xdr:row>113</xdr:row>
      <xdr:rowOff>134639</xdr:rowOff>
    </xdr:from>
    <xdr:to>
      <xdr:col>10</xdr:col>
      <xdr:colOff>366828</xdr:colOff>
      <xdr:row>131</xdr:row>
      <xdr:rowOff>70219</xdr:rowOff>
    </xdr:to>
    <xdr:graphicFrame macro="">
      <xdr:nvGraphicFramePr>
        <xdr:cNvPr id="2" name="Chart 2">
          <a:extLst>
            <a:ext uri="{FF2B5EF4-FFF2-40B4-BE49-F238E27FC236}">
              <a16:creationId xmlns:a16="http://schemas.microsoft.com/office/drawing/2014/main" id="{E1899C99-E01F-4BE5-83D4-82098BE183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734485</xdr:colOff>
      <xdr:row>113</xdr:row>
      <xdr:rowOff>80432</xdr:rowOff>
    </xdr:from>
    <xdr:to>
      <xdr:col>6</xdr:col>
      <xdr:colOff>681568</xdr:colOff>
      <xdr:row>131</xdr:row>
      <xdr:rowOff>114299</xdr:rowOff>
    </xdr:to>
    <xdr:graphicFrame macro="">
      <xdr:nvGraphicFramePr>
        <xdr:cNvPr id="3" name="Chart 1">
          <a:extLst>
            <a:ext uri="{FF2B5EF4-FFF2-40B4-BE49-F238E27FC236}">
              <a16:creationId xmlns:a16="http://schemas.microsoft.com/office/drawing/2014/main" id="{B6EE3DE1-0A11-45DD-AD8E-2680C10649C2}"/>
            </a:ext>
            <a:ext uri="{147F2762-F138-4A5C-976F-8EAC2B608ADB}">
              <a16:predDERef xmlns:a16="http://schemas.microsoft.com/office/drawing/2014/main" pred="{4957EF45-AD18-4953-8028-CC54C055C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455083</xdr:colOff>
      <xdr:row>112</xdr:row>
      <xdr:rowOff>60324</xdr:rowOff>
    </xdr:from>
    <xdr:to>
      <xdr:col>18</xdr:col>
      <xdr:colOff>247650</xdr:colOff>
      <xdr:row>132</xdr:row>
      <xdr:rowOff>275167</xdr:rowOff>
    </xdr:to>
    <xdr:graphicFrame macro="">
      <xdr:nvGraphicFramePr>
        <xdr:cNvPr id="4" name="Chart 3">
          <a:extLst>
            <a:ext uri="{FF2B5EF4-FFF2-40B4-BE49-F238E27FC236}">
              <a16:creationId xmlns:a16="http://schemas.microsoft.com/office/drawing/2014/main" id="{95EC34CD-3B27-4C55-A346-FD4235B93FB3}"/>
            </a:ext>
            <a:ext uri="{147F2762-F138-4A5C-976F-8EAC2B608ADB}">
              <a16:predDERef xmlns:a16="http://schemas.microsoft.com/office/drawing/2014/main" pred="{A7AE59A6-0465-4427-8376-FFF1D4E44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795683</xdr:colOff>
      <xdr:row>113</xdr:row>
      <xdr:rowOff>134639</xdr:rowOff>
    </xdr:from>
    <xdr:to>
      <xdr:col>10</xdr:col>
      <xdr:colOff>366828</xdr:colOff>
      <xdr:row>131</xdr:row>
      <xdr:rowOff>70219</xdr:rowOff>
    </xdr:to>
    <xdr:graphicFrame macro="">
      <xdr:nvGraphicFramePr>
        <xdr:cNvPr id="2" name="Chart 2">
          <a:extLst>
            <a:ext uri="{FF2B5EF4-FFF2-40B4-BE49-F238E27FC236}">
              <a16:creationId xmlns:a16="http://schemas.microsoft.com/office/drawing/2014/main" id="{6EB5EAA0-75B7-42E4-AFE8-FC9987EEDA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734485</xdr:colOff>
      <xdr:row>113</xdr:row>
      <xdr:rowOff>80432</xdr:rowOff>
    </xdr:from>
    <xdr:to>
      <xdr:col>6</xdr:col>
      <xdr:colOff>681568</xdr:colOff>
      <xdr:row>131</xdr:row>
      <xdr:rowOff>114299</xdr:rowOff>
    </xdr:to>
    <xdr:graphicFrame macro="">
      <xdr:nvGraphicFramePr>
        <xdr:cNvPr id="3" name="Chart 1">
          <a:extLst>
            <a:ext uri="{FF2B5EF4-FFF2-40B4-BE49-F238E27FC236}">
              <a16:creationId xmlns:a16="http://schemas.microsoft.com/office/drawing/2014/main" id="{12DCFEC6-C221-4C4F-A2AD-7F4A2E1FD176}"/>
            </a:ext>
            <a:ext uri="{147F2762-F138-4A5C-976F-8EAC2B608ADB}">
              <a16:predDERef xmlns:a16="http://schemas.microsoft.com/office/drawing/2014/main" pred="{4957EF45-AD18-4953-8028-CC54C055C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455083</xdr:colOff>
      <xdr:row>112</xdr:row>
      <xdr:rowOff>60324</xdr:rowOff>
    </xdr:from>
    <xdr:to>
      <xdr:col>18</xdr:col>
      <xdr:colOff>247650</xdr:colOff>
      <xdr:row>132</xdr:row>
      <xdr:rowOff>275167</xdr:rowOff>
    </xdr:to>
    <xdr:graphicFrame macro="">
      <xdr:nvGraphicFramePr>
        <xdr:cNvPr id="4" name="Chart 3">
          <a:extLst>
            <a:ext uri="{FF2B5EF4-FFF2-40B4-BE49-F238E27FC236}">
              <a16:creationId xmlns:a16="http://schemas.microsoft.com/office/drawing/2014/main" id="{8628E533-38A3-4BFE-9081-94A50E15E281}"/>
            </a:ext>
            <a:ext uri="{147F2762-F138-4A5C-976F-8EAC2B608ADB}">
              <a16:predDERef xmlns:a16="http://schemas.microsoft.com/office/drawing/2014/main" pred="{A7AE59A6-0465-4427-8376-FFF1D4E44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819726</xdr:colOff>
      <xdr:row>24</xdr:row>
      <xdr:rowOff>71581</xdr:rowOff>
    </xdr:from>
    <xdr:to>
      <xdr:col>4</xdr:col>
      <xdr:colOff>1316181</xdr:colOff>
      <xdr:row>48</xdr:row>
      <xdr:rowOff>23091</xdr:rowOff>
    </xdr:to>
    <xdr:graphicFrame macro="">
      <xdr:nvGraphicFramePr>
        <xdr:cNvPr id="20" name="Chart 9">
          <a:extLst>
            <a:ext uri="{FF2B5EF4-FFF2-40B4-BE49-F238E27FC236}">
              <a16:creationId xmlns:a16="http://schemas.microsoft.com/office/drawing/2014/main" id="{DAB77F45-4673-48A4-9F0A-5277F2EC55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519546</xdr:colOff>
      <xdr:row>24</xdr:row>
      <xdr:rowOff>48489</xdr:rowOff>
    </xdr:from>
    <xdr:to>
      <xdr:col>8</xdr:col>
      <xdr:colOff>1593273</xdr:colOff>
      <xdr:row>49</xdr:row>
      <xdr:rowOff>115453</xdr:rowOff>
    </xdr:to>
    <xdr:graphicFrame macro="">
      <xdr:nvGraphicFramePr>
        <xdr:cNvPr id="22" name="Chart 16">
          <a:extLst>
            <a:ext uri="{FF2B5EF4-FFF2-40B4-BE49-F238E27FC236}">
              <a16:creationId xmlns:a16="http://schemas.microsoft.com/office/drawing/2014/main" id="{B65BC134-8308-4119-A205-C6635416AD99}"/>
            </a:ext>
            <a:ext uri="{147F2762-F138-4A5C-976F-8EAC2B608ADB}">
              <a16:predDERef xmlns:a16="http://schemas.microsoft.com/office/drawing/2014/main" pred="{DAB77F45-4673-48A4-9F0A-5277F2EC55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retrust-my.sharepoint.com/personal/stephen_alexander_bregroup_com/Documents/Documents/Strategic%20Advisory/LIST/Final%20Versions/DRAFT%20Humanitarian%20LIST%20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enningst/AppData/Local/Microsoft/Windows/INetCache/Content.Outlook/ZAQW264Y/DRAFT%20Humanitarian%20LIST%20Formula%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port Guide"/>
      <sheetName val="Spec 1"/>
      <sheetName val="Spec 2"/>
      <sheetName val="Spec 3"/>
      <sheetName val="Comparison"/>
      <sheetName val="Spec Data Sheet"/>
      <sheetName val="Lists"/>
      <sheetName val="Data"/>
    </sheetNames>
    <sheetDataSet>
      <sheetData sheetId="0"/>
      <sheetData sheetId="1"/>
      <sheetData sheetId="2"/>
      <sheetData sheetId="3"/>
      <sheetData sheetId="4"/>
      <sheetData sheetId="5"/>
      <sheetData sheetId="6">
        <row r="4">
          <cell r="A4" t="str">
            <v>metal</v>
          </cell>
        </row>
        <row r="5">
          <cell r="A5" t="str">
            <v>wood and boards</v>
          </cell>
        </row>
        <row r="6">
          <cell r="A6" t="str">
            <v>paperbased</v>
          </cell>
        </row>
        <row r="7">
          <cell r="A7" t="str">
            <v>plastic</v>
          </cell>
        </row>
        <row r="8">
          <cell r="A8" t="str">
            <v>textiles</v>
          </cell>
        </row>
        <row r="9">
          <cell r="A9" t="str">
            <v>composites</v>
          </cell>
        </row>
        <row r="10">
          <cell r="A10" t="str">
            <v>glass</v>
          </cell>
        </row>
        <row r="11">
          <cell r="A11" t="str">
            <v>brick and block</v>
          </cell>
        </row>
        <row r="54">
          <cell r="A54" t="str">
            <v>Metal</v>
          </cell>
        </row>
        <row r="55">
          <cell r="A55" t="str">
            <v>Wood</v>
          </cell>
        </row>
        <row r="56">
          <cell r="A56" t="str">
            <v>Paper and cardboard</v>
          </cell>
        </row>
        <row r="57">
          <cell r="A57" t="str">
            <v>Plastic</v>
          </cell>
        </row>
      </sheetData>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Transport Guide"/>
      <sheetName val="Spec 1"/>
      <sheetName val="Spec 2"/>
      <sheetName val="Spec 3"/>
      <sheetName val="Comparison"/>
      <sheetName val="Spec Data Sheet"/>
      <sheetName val="Lists"/>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persons/person.xml><?xml version="1.0" encoding="utf-8"?>
<personList xmlns="http://schemas.microsoft.com/office/spreadsheetml/2018/threadedcomments" xmlns:x="http://schemas.openxmlformats.org/spreadsheetml/2006/main">
  <person displayName="rakonton@unhcr.org" id="{CCC4626A-428F-4BE6-9428-6E9B17457133}" userId="S::urn:spo:guest#rakonton@unhcr.org::" providerId="AD"/>
  <person displayName="Julien DAVIET" id="{96410291-58BB-46C9-844D-607B80ED2FCE}" userId="S::julien.daviet@impact-initiatives.org::7ecb17fe-b29b-4753-8e9f-ea34e73341e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24055F-C9EE-401E-B994-6B401AE335B0}" name="Table1323" displayName="Table1323" ref="A1:L36" totalsRowShown="0" headerRowDxfId="28" dataDxfId="27" dataCellStyle="Normal 3">
  <autoFilter ref="A1:L36" xr:uid="{FCBFD336-6C3B-4F4A-9EB0-2A71F2E0A16A}"/>
  <tableColumns count="12">
    <tableColumn id="1" xr3:uid="{5CBC1261-94C9-42C1-AA2A-58611622208E}" name="Niveau 1 " dataDxfId="26" dataCellStyle="Normal 3"/>
    <tableColumn id="2" xr3:uid="{9837DEB7-67E2-4E8B-82EE-39F2C71641C9}" name="Niveau 2" dataDxfId="25" dataCellStyle="Normal 3"/>
    <tableColumn id="3" xr3:uid="{18ED419F-8E0A-404C-8855-46B7455FA55B}" name="Niveau 3" dataDxfId="24" dataCellStyle="Normal 3"/>
    <tableColumn id="4" xr3:uid="{2C440FA9-5E0B-47FC-90F0-B6C519EA0843}" name="Niveau 4" dataDxfId="23" dataCellStyle="Normal 3"/>
    <tableColumn id="8" xr3:uid="{77C8CE8F-0E08-4731-BA8D-4DF948A3C979}" name="Spécifique au secteur humanitaire ?" dataDxfId="22" dataCellStyle="Normal 3"/>
    <tableColumn id="5" xr3:uid="{64A06321-B75F-4F49-B4C1-2D3494D3A3FF}" name="Hints and Tips to be added " dataDxfId="21" dataCellStyle="Normal 3"/>
    <tableColumn id="6" xr3:uid="{3E4EAC9F-83A2-4B29-A6BE-F51EC37F82E3}" name="What might this material be used for?" dataDxfId="20" dataCellStyle="Normal 3"/>
    <tableColumn id="10" xr3:uid="{EFA5AE8B-8CEA-4376-86A5-19E17F39F3A7}" name="Column1" dataDxfId="19" dataCellStyle="Normal 3">
      <calculatedColumnFormula>CONCATENATE(Table1323[[#This Row],[Niveau 1 ]],$M$1,Table1323[[#This Row],[Niveau 2]],$M$1,Table1323[[#This Row],[Niveau 3]],$M$1,Table1323[[#This Row],[Niveau 4]])</calculatedColumnFormula>
    </tableColumn>
    <tableColumn id="11" xr3:uid="{88A0AD13-A1CB-4380-9878-A448F6ADF36C}" name="Column2" dataDxfId="18" dataCellStyle="Normal 3">
      <calculatedColumnFormula>CONCATENATE(Table1323[[#This Row],[Niveau 1 ]],$M$1,Table1323[[#This Row],[Niveau 2]],$M$1,Table1323[[#This Row],[Niveau 3]],$M$1,Table1323[[#This Row],[Niveau 4]])</calculatedColumnFormula>
    </tableColumn>
    <tableColumn id="7" xr3:uid="{27990FAF-9F2F-4FC4-B6DB-2CAFB2BA6248}" name="Kg CO2 eq/Kg" dataDxfId="17" dataCellStyle="Normal 3"/>
    <tableColumn id="9" xr3:uid="{19B38C01-337F-4B9C-BDAB-FE46DFB50365}" name="Ref #" dataDxfId="16" dataCellStyle="Normal 3"/>
    <tableColumn id="12" xr3:uid="{5445BCCC-F89F-4BC8-A53A-99795C3795B9}" name="Contenu recyclé" dataDxfId="15" dataCellStyle="Normal 3"/>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9ACC7F7-7DC5-4E43-AA75-A0D4776D178E}" name="Table3" displayName="Table3" ref="C2:L35" totalsRowShown="0" headerRowDxfId="14" dataDxfId="12" headerRowBorderDxfId="13" tableBorderDxfId="11" totalsRowBorderDxfId="10" dataCellStyle="Normal 3">
  <autoFilter ref="C2:L35" xr:uid="{DF30AE81-8B54-41AF-B1B6-6FA50968A469}"/>
  <tableColumns count="10">
    <tableColumn id="1" xr3:uid="{40C30E85-5200-49CC-ACE2-62E2E9109703}" name="Reference" dataDxfId="9" dataCellStyle="Normal 3"/>
    <tableColumn id="2" xr3:uid="{9753244D-E19C-4E5C-BAE2-FF45D3D79034}" name="Article" dataDxfId="8" dataCellStyle="Normal 3"/>
    <tableColumn id="11" xr3:uid="{49D1584D-5F22-4336-ABDD-795886FB59FB}" name="A quoi cela pourrait servir" dataDxfId="7" dataCellStyle="Normal 3"/>
    <tableColumn id="3" xr3:uid="{5D9178C4-81F2-4663-8346-25E61CFF9F09}" name="EDP" dataDxfId="6" dataCellStyle="Normal 3"/>
    <tableColumn id="4" xr3:uid="{B8DD2E78-7182-4B59-B1E2-729965DF704E}" name="Détails de la référence" dataDxfId="5" dataCellStyle="Normal 3"/>
    <tableColumn id="5" xr3:uid="{A41845C3-779A-42B8-BEAD-657CB33B0B31}" name="Description" dataDxfId="4" dataCellStyle="Normal 3"/>
    <tableColumn id="8" xr3:uid="{33C3ED2C-1DC3-4D10-97DC-B1C28A8A6FFB}" name="Année de publication des données" dataDxfId="3" dataCellStyle="Normal 3"/>
    <tableColumn id="7" xr3:uid="{10BCE7B5-2DDD-48D3-958B-BED9C95009A3}" name="Date d'expiration" dataDxfId="2" dataCellStyle="Normal 3"/>
    <tableColumn id="6" xr3:uid="{A881EB1A-8786-4108-B0C3-B2B422A01353}" name="Hyperlien" dataDxfId="1" dataCellStyle="Hyperlink 2"/>
    <tableColumn id="9" xr3:uid="{978FABB9-4991-49B4-87DF-5BEBB58DB72E}" name="Second hyperlien, si nécessaire" dataDxfId="0" dataCellStyle="Normal 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0" dT="2024-09-06T11:06:41.96" personId="{CCC4626A-428F-4BE6-9428-6E9B17457133}" id="{F8BF965D-70EE-4C5B-B32D-EA4D4AA4A93A}">
    <text>Une autre abbreviation que je connais pas. Peut etre sa refere au Life assessment Cycle. Madeleine pourra mieux nous orienter</text>
  </threadedComment>
  <threadedComment ref="H29" dT="2024-09-06T13:06:51.45" personId="{96410291-58BB-46C9-844D-607B80ED2FCE}" id="{C9927CE2-AD1A-4232-9612-054FE3BDBC14}">
    <text>Agregat avait précedemment était traduit par Gravier, il faudrait voir quelle terminologie garder et harmoniser dans le reste du document</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youtu.be/9ABCKVp6BK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3" Type="http://schemas.openxmlformats.org/officeDocument/2006/relationships/hyperlink" Target="https://circularecology.com/embodied-carbon-footprint-database.html" TargetMode="External"/><Relationship Id="rId18" Type="http://schemas.openxmlformats.org/officeDocument/2006/relationships/hyperlink" Target="https://circularecology.com/embodied-carbon-footprint-database.html" TargetMode="External"/><Relationship Id="rId26" Type="http://schemas.openxmlformats.org/officeDocument/2006/relationships/hyperlink" Target="https://www.greenbooklive.com/search/scheme.jsp?id=272" TargetMode="External"/><Relationship Id="rId3" Type="http://schemas.openxmlformats.org/officeDocument/2006/relationships/hyperlink" Target="https://ibudata.lca-data.com/datasetdetail/process.xhtml?uuid=e83be2ef-a87f-4f72-a533-69f51872fb40&amp;version=00.08.000&amp;stock=PUBLIC&amp;lang=en" TargetMode="External"/><Relationship Id="rId21" Type="http://schemas.openxmlformats.org/officeDocument/2006/relationships/hyperlink" Target="https://epd-online.com/PublishedEpd/Download/7888" TargetMode="External"/><Relationship Id="rId34" Type="http://schemas.openxmlformats.org/officeDocument/2006/relationships/table" Target="../tables/table2.xml"/><Relationship Id="rId7" Type="http://schemas.openxmlformats.org/officeDocument/2006/relationships/hyperlink" Target="https://circularecology.com/embodied-carbon-footprint-database.html" TargetMode="External"/><Relationship Id="rId12" Type="http://schemas.openxmlformats.org/officeDocument/2006/relationships/hyperlink" Target="https://circularecology.com/embodied-carbon-footprint-database.html" TargetMode="External"/><Relationship Id="rId17" Type="http://schemas.openxmlformats.org/officeDocument/2006/relationships/hyperlink" Target="https://circularecology.com/embodied-carbon-footprint-database.html" TargetMode="External"/><Relationship Id="rId25" Type="http://schemas.openxmlformats.org/officeDocument/2006/relationships/hyperlink" Target="https://www.greenbooklive.com/search/scheme.jsp?id=272" TargetMode="External"/><Relationship Id="rId33" Type="http://schemas.openxmlformats.org/officeDocument/2006/relationships/vmlDrawing" Target="../drawings/vmlDrawing1.vml"/><Relationship Id="rId2" Type="http://schemas.openxmlformats.org/officeDocument/2006/relationships/hyperlink" Target="https://www.epddanmark.dk/media/1020/md-carlo-f-christensen-17001-en.pdf" TargetMode="External"/><Relationship Id="rId16" Type="http://schemas.openxmlformats.org/officeDocument/2006/relationships/hyperlink" Target="https://circularecology.com/embodied-carbon-footprint-database.html" TargetMode="External"/><Relationship Id="rId20" Type="http://schemas.openxmlformats.org/officeDocument/2006/relationships/hyperlink" Target="https://ibudata.lca-data.com/datasetdetail/process.xhtml?uuid=e26ced2c-3f4b-46c3-8283-2aed8b994301&amp;version=00.01.000&amp;stock=PUBLIC&amp;lang=en" TargetMode="External"/><Relationship Id="rId29" Type="http://schemas.openxmlformats.org/officeDocument/2006/relationships/hyperlink" Target="https://www.bregroup.com/list-shopfit/" TargetMode="External"/><Relationship Id="rId1" Type="http://schemas.openxmlformats.org/officeDocument/2006/relationships/hyperlink" Target="https://data.environdec.com/datasetdetail/process.xhtml?uuid=95052dd4-e7a0-4aaa-b4ec-ed5d7dfc0947&amp;version=01.00.001&amp;lang=en" TargetMode="External"/><Relationship Id="rId6" Type="http://schemas.openxmlformats.org/officeDocument/2006/relationships/hyperlink" Target="https://circularecology.com/embodied-carbon-footprint-database.html" TargetMode="External"/><Relationship Id="rId11" Type="http://schemas.openxmlformats.org/officeDocument/2006/relationships/hyperlink" Target="https://circularecology.com/embodied-carbon-footprint-database.html" TargetMode="External"/><Relationship Id="rId24" Type="http://schemas.openxmlformats.org/officeDocument/2006/relationships/hyperlink" Target="https://circularecology.com/embodied-carbon-footprint-database.html" TargetMode="External"/><Relationship Id="rId32" Type="http://schemas.openxmlformats.org/officeDocument/2006/relationships/printerSettings" Target="../printerSettings/printerSettings8.bin"/><Relationship Id="rId5" Type="http://schemas.openxmlformats.org/officeDocument/2006/relationships/hyperlink" Target="https://portal.environdec.com/api/api/v1/EPDLibrary/Files/029796ea-3bc5-4960-82db-a73fce2c08e8/Data" TargetMode="External"/><Relationship Id="rId15" Type="http://schemas.openxmlformats.org/officeDocument/2006/relationships/hyperlink" Target="https://circularecology.com/embodied-carbon-footprint-database.html" TargetMode="External"/><Relationship Id="rId23" Type="http://schemas.openxmlformats.org/officeDocument/2006/relationships/hyperlink" Target="https://circularecology.com/embodied-carbon-footprint-database.html" TargetMode="External"/><Relationship Id="rId28" Type="http://schemas.openxmlformats.org/officeDocument/2006/relationships/hyperlink" Target="https://ibudata.lca-data.com/datasetdetail/process.xhtml?uuid=c6a2ad67-642e-498a-9258-8625953bbfde&amp;version=00.06.000&amp;stock=PUBLIC&amp;lang=en" TargetMode="External"/><Relationship Id="rId36" Type="http://schemas.microsoft.com/office/2017/10/relationships/threadedComment" Target="../threadedComments/threadedComment1.xml"/><Relationship Id="rId10" Type="http://schemas.openxmlformats.org/officeDocument/2006/relationships/hyperlink" Target="https://circularecology.com/embodied-carbon-footprint-database.html" TargetMode="External"/><Relationship Id="rId19" Type="http://schemas.openxmlformats.org/officeDocument/2006/relationships/hyperlink" Target="https://data.environdec.com/datasetdetail/process.xhtml?uuid=a868cea2-d4c6-405f-8cfd-31bea636acd8&amp;version=01.00.001&amp;lang=en" TargetMode="External"/><Relationship Id="rId31" Type="http://schemas.openxmlformats.org/officeDocument/2006/relationships/hyperlink" Target="https://circularecology.com/embodied-carbon-footprint-database.html" TargetMode="External"/><Relationship Id="rId4" Type="http://schemas.openxmlformats.org/officeDocument/2006/relationships/hyperlink" Target="https://www.researchgate.net/publication/345156722_Environmental_Product_Declarations_EPD_for_Glass_Fiber_Reinforced_Polyester_GFRP_Composite_Poles" TargetMode="External"/><Relationship Id="rId9" Type="http://schemas.openxmlformats.org/officeDocument/2006/relationships/hyperlink" Target="https://circularecology.com/embodied-carbon-footprint-database.html" TargetMode="External"/><Relationship Id="rId14" Type="http://schemas.openxmlformats.org/officeDocument/2006/relationships/hyperlink" Target="https://circularecology.com/embodied-carbon-footprint-database.html" TargetMode="External"/><Relationship Id="rId22" Type="http://schemas.openxmlformats.org/officeDocument/2006/relationships/hyperlink" Target="https://circularecology.com/embodied-carbon-footprint-database.html" TargetMode="External"/><Relationship Id="rId27" Type="http://schemas.openxmlformats.org/officeDocument/2006/relationships/hyperlink" Target="https://www.greenbooklive.com/search/scheme.jsp?id=341" TargetMode="External"/><Relationship Id="rId30" Type="http://schemas.openxmlformats.org/officeDocument/2006/relationships/hyperlink" Target="https://www.bregroup.com/list-shopfit/" TargetMode="External"/><Relationship Id="rId35" Type="http://schemas.openxmlformats.org/officeDocument/2006/relationships/comments" Target="../comments1.xml"/><Relationship Id="rId8" Type="http://schemas.openxmlformats.org/officeDocument/2006/relationships/hyperlink" Target="https://circularecology.com/embodied-carbon-footprint-database.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ea-distances.org/" TargetMode="External"/><Relationship Id="rId1" Type="http://schemas.openxmlformats.org/officeDocument/2006/relationships/hyperlink" Target="https://www.distance.to/"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AB25F-C93E-4224-98AA-355EBA42ED1C}">
  <sheetPr>
    <tabColor theme="2"/>
  </sheetPr>
  <dimension ref="A1:T25"/>
  <sheetViews>
    <sheetView tabSelected="1" topLeftCell="A2" zoomScale="70" workbookViewId="0">
      <selection activeCell="A26" sqref="A26"/>
    </sheetView>
  </sheetViews>
  <sheetFormatPr defaultColWidth="8.6328125" defaultRowHeight="12.5" x14ac:dyDescent="0.25"/>
  <cols>
    <col min="1" max="16384" width="8.6328125" style="1"/>
  </cols>
  <sheetData>
    <row r="1" spans="1:20" ht="31" x14ac:dyDescent="0.7">
      <c r="A1" s="322" t="s">
        <v>0</v>
      </c>
      <c r="B1" s="323"/>
      <c r="C1" s="323"/>
      <c r="D1" s="323"/>
      <c r="E1" s="323"/>
      <c r="F1" s="323"/>
      <c r="G1" s="323"/>
      <c r="H1" s="323"/>
      <c r="I1" s="323"/>
      <c r="J1" s="324"/>
      <c r="K1" s="324"/>
      <c r="L1" s="324"/>
      <c r="M1" s="324"/>
      <c r="N1" s="324"/>
      <c r="O1" s="324"/>
      <c r="P1" s="324"/>
      <c r="Q1" s="324"/>
      <c r="R1" s="324"/>
      <c r="S1" s="324"/>
      <c r="T1" s="6"/>
    </row>
    <row r="2" spans="1:20" ht="24.65" customHeight="1" x14ac:dyDescent="0.3">
      <c r="A2" s="326" t="s">
        <v>1</v>
      </c>
      <c r="B2" s="326"/>
      <c r="C2" s="326"/>
      <c r="D2" s="326"/>
      <c r="E2" s="326"/>
      <c r="F2" s="326"/>
      <c r="G2" s="326"/>
      <c r="H2" s="326"/>
      <c r="I2" s="326"/>
      <c r="J2" s="304"/>
      <c r="K2" s="326" t="s">
        <v>2</v>
      </c>
      <c r="L2" s="326"/>
      <c r="M2" s="326"/>
      <c r="N2" s="326"/>
      <c r="O2" s="326"/>
      <c r="P2" s="326"/>
      <c r="Q2" s="326"/>
      <c r="R2" s="326"/>
      <c r="S2" s="326"/>
      <c r="T2" s="6"/>
    </row>
    <row r="3" spans="1:20" ht="14.15" customHeight="1" x14ac:dyDescent="0.3">
      <c r="A3" s="326"/>
      <c r="B3" s="326"/>
      <c r="C3" s="326"/>
      <c r="D3" s="326"/>
      <c r="E3" s="326"/>
      <c r="F3" s="326"/>
      <c r="G3" s="326"/>
      <c r="H3" s="326"/>
      <c r="I3" s="326"/>
      <c r="J3" s="304"/>
      <c r="K3" s="326"/>
      <c r="L3" s="326"/>
      <c r="M3" s="326"/>
      <c r="N3" s="326"/>
      <c r="O3" s="326"/>
      <c r="P3" s="326"/>
      <c r="Q3" s="326"/>
      <c r="R3" s="326"/>
      <c r="S3" s="326"/>
      <c r="T3" s="6"/>
    </row>
    <row r="4" spans="1:20" ht="24.65" customHeight="1" x14ac:dyDescent="0.3">
      <c r="A4" s="326"/>
      <c r="B4" s="326"/>
      <c r="C4" s="326"/>
      <c r="D4" s="326"/>
      <c r="E4" s="326"/>
      <c r="F4" s="326"/>
      <c r="G4" s="326"/>
      <c r="H4" s="326"/>
      <c r="I4" s="326"/>
      <c r="J4" s="304"/>
      <c r="K4" s="327"/>
      <c r="L4" s="327"/>
      <c r="M4" s="327"/>
      <c r="N4" s="327"/>
      <c r="O4" s="327"/>
      <c r="P4" s="327"/>
      <c r="Q4" s="327"/>
      <c r="R4" s="327"/>
      <c r="S4" s="327"/>
      <c r="T4" s="6"/>
    </row>
    <row r="5" spans="1:20" ht="13" x14ac:dyDescent="0.3">
      <c r="A5" s="326"/>
      <c r="B5" s="326"/>
      <c r="C5" s="326"/>
      <c r="D5" s="326"/>
      <c r="E5" s="326"/>
      <c r="F5" s="326"/>
      <c r="G5" s="326"/>
      <c r="H5" s="326"/>
      <c r="I5" s="326"/>
      <c r="J5" s="304"/>
      <c r="K5" s="304"/>
      <c r="L5" s="304"/>
      <c r="M5" s="304"/>
      <c r="N5" s="304"/>
      <c r="O5" s="304"/>
      <c r="P5" s="304"/>
      <c r="Q5" s="304"/>
      <c r="R5" s="304"/>
      <c r="S5" s="304"/>
      <c r="T5" s="6"/>
    </row>
    <row r="6" spans="1:20" ht="13" x14ac:dyDescent="0.3">
      <c r="A6" s="326"/>
      <c r="B6" s="326"/>
      <c r="C6" s="326"/>
      <c r="D6" s="326"/>
      <c r="E6" s="326"/>
      <c r="F6" s="326"/>
      <c r="G6" s="326"/>
      <c r="H6" s="326"/>
      <c r="I6" s="326"/>
      <c r="J6" s="304"/>
      <c r="K6" s="305" t="s">
        <v>3</v>
      </c>
      <c r="L6" s="304"/>
      <c r="M6" s="304"/>
      <c r="N6" s="304"/>
      <c r="O6" s="304"/>
      <c r="P6" s="304"/>
      <c r="Q6" s="304"/>
      <c r="R6" s="304"/>
      <c r="S6" s="304"/>
      <c r="T6" s="6"/>
    </row>
    <row r="7" spans="1:20" ht="13" x14ac:dyDescent="0.3">
      <c r="A7" s="326"/>
      <c r="B7" s="326"/>
      <c r="C7" s="326"/>
      <c r="D7" s="326"/>
      <c r="E7" s="326"/>
      <c r="F7" s="326"/>
      <c r="G7" s="326"/>
      <c r="H7" s="326"/>
      <c r="I7" s="326"/>
      <c r="J7" s="304"/>
      <c r="K7" s="305" t="s">
        <v>4</v>
      </c>
      <c r="L7" s="304"/>
      <c r="M7" s="304"/>
      <c r="N7" s="304"/>
      <c r="O7" s="304"/>
      <c r="P7" s="304"/>
      <c r="Q7" s="304"/>
      <c r="R7" s="304"/>
      <c r="S7" s="304"/>
      <c r="T7" s="6"/>
    </row>
    <row r="8" spans="1:20" ht="13" x14ac:dyDescent="0.3">
      <c r="A8" s="326"/>
      <c r="B8" s="326"/>
      <c r="C8" s="326"/>
      <c r="D8" s="326"/>
      <c r="E8" s="326"/>
      <c r="F8" s="326"/>
      <c r="G8" s="326"/>
      <c r="H8" s="326"/>
      <c r="I8" s="326"/>
      <c r="J8" s="304"/>
      <c r="K8" s="305" t="s">
        <v>5</v>
      </c>
      <c r="L8" s="306"/>
      <c r="M8" s="304"/>
      <c r="N8" s="304"/>
      <c r="O8" s="304"/>
      <c r="P8" s="304"/>
      <c r="Q8" s="304"/>
      <c r="R8" s="304"/>
      <c r="S8" s="304"/>
      <c r="T8" s="6"/>
    </row>
    <row r="9" spans="1:20" ht="13" x14ac:dyDescent="0.3">
      <c r="A9" s="326"/>
      <c r="B9" s="326"/>
      <c r="C9" s="326"/>
      <c r="D9" s="326"/>
      <c r="E9" s="326"/>
      <c r="F9" s="326"/>
      <c r="G9" s="326"/>
      <c r="H9" s="326"/>
      <c r="I9" s="326"/>
      <c r="J9" s="304"/>
      <c r="K9" s="304"/>
      <c r="L9" s="304"/>
      <c r="M9" s="304"/>
      <c r="N9" s="304"/>
      <c r="O9" s="304"/>
      <c r="P9" s="304"/>
      <c r="Q9" s="304"/>
      <c r="R9" s="304"/>
      <c r="S9" s="304"/>
      <c r="T9" s="6"/>
    </row>
    <row r="10" spans="1:20" ht="13" x14ac:dyDescent="0.3">
      <c r="A10" s="326"/>
      <c r="B10" s="326"/>
      <c r="C10" s="326"/>
      <c r="D10" s="326"/>
      <c r="E10" s="326"/>
      <c r="F10" s="326"/>
      <c r="G10" s="326"/>
      <c r="H10" s="326"/>
      <c r="I10" s="326"/>
      <c r="J10" s="304"/>
      <c r="K10" s="326" t="s">
        <v>6</v>
      </c>
      <c r="L10" s="328"/>
      <c r="M10" s="328"/>
      <c r="N10" s="328"/>
      <c r="O10" s="328"/>
      <c r="P10" s="328"/>
      <c r="Q10" s="328"/>
      <c r="R10" s="328"/>
      <c r="S10" s="328"/>
      <c r="T10" s="6"/>
    </row>
    <row r="11" spans="1:20" ht="30" customHeight="1" x14ac:dyDescent="0.3">
      <c r="A11" s="326"/>
      <c r="B11" s="326"/>
      <c r="C11" s="326"/>
      <c r="D11" s="326"/>
      <c r="E11" s="326"/>
      <c r="F11" s="326"/>
      <c r="G11" s="326"/>
      <c r="H11" s="326"/>
      <c r="I11" s="326"/>
      <c r="J11" s="304"/>
      <c r="K11" s="328"/>
      <c r="L11" s="328"/>
      <c r="M11" s="328"/>
      <c r="N11" s="328"/>
      <c r="O11" s="328"/>
      <c r="P11" s="328"/>
      <c r="Q11" s="328"/>
      <c r="R11" s="328"/>
      <c r="S11" s="328"/>
      <c r="T11" s="6"/>
    </row>
    <row r="12" spans="1:20" ht="13" x14ac:dyDescent="0.3">
      <c r="A12" s="326"/>
      <c r="B12" s="326"/>
      <c r="C12" s="326"/>
      <c r="D12" s="326"/>
      <c r="E12" s="326"/>
      <c r="F12" s="326"/>
      <c r="G12" s="326"/>
      <c r="H12" s="326"/>
      <c r="I12" s="326"/>
      <c r="J12" s="304"/>
      <c r="K12" s="304"/>
      <c r="L12" s="304"/>
      <c r="M12" s="304"/>
      <c r="N12" s="304"/>
      <c r="O12" s="304"/>
      <c r="P12" s="304"/>
      <c r="Q12" s="304"/>
      <c r="R12" s="304"/>
      <c r="S12" s="304"/>
      <c r="T12" s="6"/>
    </row>
    <row r="13" spans="1:20" ht="13" x14ac:dyDescent="0.3">
      <c r="A13" s="326"/>
      <c r="B13" s="326"/>
      <c r="C13" s="326"/>
      <c r="D13" s="326"/>
      <c r="E13" s="326"/>
      <c r="F13" s="326"/>
      <c r="G13" s="326"/>
      <c r="H13" s="326"/>
      <c r="I13" s="326"/>
      <c r="J13" s="304"/>
      <c r="K13" s="328" t="s">
        <v>7</v>
      </c>
      <c r="L13" s="329"/>
      <c r="M13" s="329"/>
      <c r="N13" s="329"/>
      <c r="O13" s="329"/>
      <c r="P13" s="329"/>
      <c r="Q13" s="329"/>
      <c r="R13" s="329"/>
      <c r="S13" s="329"/>
      <c r="T13" s="6"/>
    </row>
    <row r="14" spans="1:20" ht="13" x14ac:dyDescent="0.3">
      <c r="A14" s="326"/>
      <c r="B14" s="326"/>
      <c r="C14" s="326"/>
      <c r="D14" s="326"/>
      <c r="E14" s="326"/>
      <c r="F14" s="326"/>
      <c r="G14" s="326"/>
      <c r="H14" s="326"/>
      <c r="I14" s="326"/>
      <c r="J14" s="304"/>
      <c r="K14" s="329"/>
      <c r="L14" s="329"/>
      <c r="M14" s="329"/>
      <c r="N14" s="329"/>
      <c r="O14" s="329"/>
      <c r="P14" s="329"/>
      <c r="Q14" s="329"/>
      <c r="R14" s="329"/>
      <c r="S14" s="329"/>
      <c r="T14" s="6"/>
    </row>
    <row r="15" spans="1:20" ht="13" x14ac:dyDescent="0.3">
      <c r="A15" s="326"/>
      <c r="B15" s="326"/>
      <c r="C15" s="326"/>
      <c r="D15" s="326"/>
      <c r="E15" s="326"/>
      <c r="F15" s="326"/>
      <c r="G15" s="326"/>
      <c r="H15" s="326"/>
      <c r="I15" s="326"/>
      <c r="J15" s="304"/>
      <c r="K15" s="329"/>
      <c r="L15" s="329"/>
      <c r="M15" s="329"/>
      <c r="N15" s="329"/>
      <c r="O15" s="329"/>
      <c r="P15" s="329"/>
      <c r="Q15" s="329"/>
      <c r="R15" s="329"/>
      <c r="S15" s="329"/>
      <c r="T15" s="6"/>
    </row>
    <row r="16" spans="1:20" ht="50.15" customHeight="1" x14ac:dyDescent="0.3">
      <c r="A16" s="326"/>
      <c r="B16" s="326"/>
      <c r="C16" s="326"/>
      <c r="D16" s="326"/>
      <c r="E16" s="326"/>
      <c r="F16" s="326"/>
      <c r="G16" s="326"/>
      <c r="H16" s="326"/>
      <c r="I16" s="326"/>
      <c r="J16" s="304"/>
      <c r="K16" s="329"/>
      <c r="L16" s="329"/>
      <c r="M16" s="329"/>
      <c r="N16" s="329"/>
      <c r="O16" s="329"/>
      <c r="P16" s="329"/>
      <c r="Q16" s="329"/>
      <c r="R16" s="329"/>
      <c r="S16" s="329"/>
      <c r="T16" s="6"/>
    </row>
    <row r="17" spans="1:20" x14ac:dyDescent="0.25">
      <c r="A17" s="26"/>
      <c r="B17" s="26"/>
      <c r="C17" s="26"/>
      <c r="D17" s="26"/>
      <c r="E17" s="26"/>
      <c r="F17" s="26"/>
      <c r="G17" s="26"/>
      <c r="H17" s="26"/>
      <c r="I17" s="26"/>
      <c r="J17" s="26"/>
      <c r="K17" s="26"/>
      <c r="L17" s="26"/>
      <c r="M17" s="26"/>
      <c r="N17" s="26"/>
      <c r="O17" s="26"/>
      <c r="P17" s="26"/>
      <c r="Q17" s="26"/>
      <c r="R17" s="26"/>
      <c r="S17" s="26"/>
      <c r="T17" s="6"/>
    </row>
    <row r="18" spans="1:20" x14ac:dyDescent="0.25">
      <c r="A18" s="325" t="s">
        <v>8</v>
      </c>
      <c r="B18" s="325"/>
      <c r="C18" s="325"/>
      <c r="D18" s="325"/>
      <c r="E18" s="325"/>
      <c r="F18" s="325"/>
      <c r="G18" s="325"/>
      <c r="H18" s="325"/>
      <c r="I18" s="325"/>
      <c r="J18" s="325"/>
      <c r="K18" s="325"/>
      <c r="L18" s="325"/>
      <c r="M18" s="325"/>
      <c r="N18" s="325"/>
      <c r="O18" s="325"/>
      <c r="P18" s="325"/>
      <c r="Q18" s="325"/>
      <c r="R18" s="325"/>
      <c r="S18" s="325"/>
      <c r="T18" s="6"/>
    </row>
    <row r="19" spans="1:20" x14ac:dyDescent="0.25">
      <c r="A19" s="325"/>
      <c r="B19" s="325"/>
      <c r="C19" s="325"/>
      <c r="D19" s="325"/>
      <c r="E19" s="325"/>
      <c r="F19" s="325"/>
      <c r="G19" s="325"/>
      <c r="H19" s="325"/>
      <c r="I19" s="325"/>
      <c r="J19" s="325"/>
      <c r="K19" s="325"/>
      <c r="L19" s="325"/>
      <c r="M19" s="325"/>
      <c r="N19" s="325"/>
      <c r="O19" s="325"/>
      <c r="P19" s="325"/>
      <c r="Q19" s="325"/>
      <c r="R19" s="325"/>
      <c r="S19" s="325"/>
      <c r="T19" s="6"/>
    </row>
    <row r="20" spans="1:20" ht="13.5" thickBot="1" x14ac:dyDescent="0.35">
      <c r="A20" s="330" t="s">
        <v>9</v>
      </c>
      <c r="B20" s="331"/>
      <c r="C20" s="331"/>
      <c r="D20" s="331"/>
      <c r="E20" s="331"/>
      <c r="F20" s="331"/>
      <c r="G20" s="331"/>
      <c r="H20" s="331"/>
      <c r="I20" s="331"/>
      <c r="J20" s="331"/>
      <c r="K20" s="331"/>
      <c r="L20" s="331"/>
      <c r="M20" s="331"/>
      <c r="N20" s="331"/>
      <c r="O20" s="331"/>
      <c r="P20" s="331"/>
      <c r="Q20" s="331"/>
      <c r="R20" s="331"/>
      <c r="S20" s="331"/>
      <c r="T20" s="6"/>
    </row>
    <row r="21" spans="1:20" x14ac:dyDescent="0.25">
      <c r="A21" s="313" t="s">
        <v>10</v>
      </c>
      <c r="B21" s="314"/>
      <c r="C21" s="314"/>
      <c r="D21" s="314"/>
      <c r="E21" s="314"/>
      <c r="F21" s="314"/>
      <c r="G21" s="314"/>
      <c r="H21" s="314"/>
      <c r="I21" s="314"/>
      <c r="J21" s="314"/>
      <c r="K21" s="314"/>
      <c r="L21" s="314"/>
      <c r="M21" s="314"/>
      <c r="N21" s="314"/>
      <c r="O21" s="314"/>
      <c r="P21" s="314"/>
      <c r="Q21" s="314"/>
      <c r="R21" s="314"/>
      <c r="S21" s="314"/>
      <c r="T21" s="315"/>
    </row>
    <row r="22" spans="1:20" x14ac:dyDescent="0.25">
      <c r="A22" s="316"/>
      <c r="B22" s="317"/>
      <c r="C22" s="317"/>
      <c r="D22" s="317"/>
      <c r="E22" s="317"/>
      <c r="F22" s="317"/>
      <c r="G22" s="317"/>
      <c r="H22" s="317"/>
      <c r="I22" s="317"/>
      <c r="J22" s="317"/>
      <c r="K22" s="317"/>
      <c r="L22" s="317"/>
      <c r="M22" s="317"/>
      <c r="N22" s="317"/>
      <c r="O22" s="317"/>
      <c r="P22" s="317"/>
      <c r="Q22" s="317"/>
      <c r="R22" s="317"/>
      <c r="S22" s="317"/>
      <c r="T22" s="318"/>
    </row>
    <row r="23" spans="1:20" x14ac:dyDescent="0.25">
      <c r="A23" s="316"/>
      <c r="B23" s="317"/>
      <c r="C23" s="317"/>
      <c r="D23" s="317"/>
      <c r="E23" s="317"/>
      <c r="F23" s="317"/>
      <c r="G23" s="317"/>
      <c r="H23" s="317"/>
      <c r="I23" s="317"/>
      <c r="J23" s="317"/>
      <c r="K23" s="317"/>
      <c r="L23" s="317"/>
      <c r="M23" s="317"/>
      <c r="N23" s="317"/>
      <c r="O23" s="317"/>
      <c r="P23" s="317"/>
      <c r="Q23" s="317"/>
      <c r="R23" s="317"/>
      <c r="S23" s="317"/>
      <c r="T23" s="318"/>
    </row>
    <row r="24" spans="1:20" x14ac:dyDescent="0.25">
      <c r="A24" s="316"/>
      <c r="B24" s="317"/>
      <c r="C24" s="317"/>
      <c r="D24" s="317"/>
      <c r="E24" s="317"/>
      <c r="F24" s="317"/>
      <c r="G24" s="317"/>
      <c r="H24" s="317"/>
      <c r="I24" s="317"/>
      <c r="J24" s="317"/>
      <c r="K24" s="317"/>
      <c r="L24" s="317"/>
      <c r="M24" s="317"/>
      <c r="N24" s="317"/>
      <c r="O24" s="317"/>
      <c r="P24" s="317"/>
      <c r="Q24" s="317"/>
      <c r="R24" s="317"/>
      <c r="S24" s="317"/>
      <c r="T24" s="318"/>
    </row>
    <row r="25" spans="1:20" x14ac:dyDescent="0.25">
      <c r="A25" s="319"/>
      <c r="B25" s="320"/>
      <c r="C25" s="320"/>
      <c r="D25" s="320"/>
      <c r="E25" s="320"/>
      <c r="F25" s="320"/>
      <c r="G25" s="320"/>
      <c r="H25" s="320"/>
      <c r="I25" s="320"/>
      <c r="J25" s="320"/>
      <c r="K25" s="320"/>
      <c r="L25" s="320"/>
      <c r="M25" s="320"/>
      <c r="N25" s="320"/>
      <c r="O25" s="320"/>
      <c r="P25" s="320"/>
      <c r="Q25" s="320"/>
      <c r="R25" s="320"/>
      <c r="S25" s="320"/>
      <c r="T25" s="321"/>
    </row>
  </sheetData>
  <mergeCells count="8">
    <mergeCell ref="A21:T25"/>
    <mergeCell ref="A1:S1"/>
    <mergeCell ref="A18:S19"/>
    <mergeCell ref="A2:I16"/>
    <mergeCell ref="K2:S4"/>
    <mergeCell ref="K10:S11"/>
    <mergeCell ref="K13:S16"/>
    <mergeCell ref="A20:S20"/>
  </mergeCells>
  <hyperlinks>
    <hyperlink ref="A18:S19" r:id="rId1" display="A guided walkthrough video explaining is the process is available here" xr:uid="{5FB4CD1D-44D6-4B4F-99A3-7511EA77CED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1E363-E454-477D-A309-7519E42665B4}">
  <sheetPr>
    <tabColor theme="5" tint="0.39997558519241921"/>
  </sheetPr>
  <dimension ref="A2:H18"/>
  <sheetViews>
    <sheetView topLeftCell="A4" workbookViewId="0">
      <selection activeCell="E18" sqref="E18"/>
    </sheetView>
  </sheetViews>
  <sheetFormatPr defaultColWidth="8.90625" defaultRowHeight="12" x14ac:dyDescent="0.3"/>
  <cols>
    <col min="1" max="1" width="29.453125" style="259" customWidth="1"/>
    <col min="2" max="2" width="12.90625" style="259" customWidth="1"/>
    <col min="3" max="3" width="16.453125" style="259" customWidth="1"/>
    <col min="4" max="4" width="8.90625" style="259"/>
    <col min="5" max="5" width="30" style="259" customWidth="1"/>
    <col min="6" max="6" width="27.6328125" style="259" bestFit="1" customWidth="1"/>
    <col min="7" max="7" width="11.90625" style="259" bestFit="1" customWidth="1"/>
    <col min="8" max="8" width="11" style="259" bestFit="1" customWidth="1"/>
    <col min="9" max="16384" width="8.90625" style="259"/>
  </cols>
  <sheetData>
    <row r="2" spans="1:8" x14ac:dyDescent="0.3">
      <c r="A2" s="255" t="s">
        <v>256</v>
      </c>
      <c r="B2" s="255"/>
      <c r="E2" s="255" t="s">
        <v>257</v>
      </c>
      <c r="F2" s="255" t="s">
        <v>257</v>
      </c>
      <c r="G2" s="255"/>
    </row>
    <row r="3" spans="1:8" x14ac:dyDescent="0.3">
      <c r="A3" s="255"/>
      <c r="B3" s="255"/>
      <c r="F3" s="255"/>
      <c r="G3" s="255"/>
    </row>
    <row r="4" spans="1:8" ht="24" x14ac:dyDescent="0.3">
      <c r="A4" s="255" t="s">
        <v>254</v>
      </c>
      <c r="B4" s="255" t="s">
        <v>258</v>
      </c>
      <c r="C4" s="260" t="s">
        <v>259</v>
      </c>
      <c r="E4" s="255" t="s">
        <v>260</v>
      </c>
      <c r="F4" s="255" t="s">
        <v>254</v>
      </c>
      <c r="G4" s="255" t="s">
        <v>258</v>
      </c>
      <c r="H4" s="260" t="s">
        <v>259</v>
      </c>
    </row>
    <row r="5" spans="1:8" x14ac:dyDescent="0.3">
      <c r="A5" s="261" t="s">
        <v>201</v>
      </c>
      <c r="B5" s="262">
        <v>1.5726948000000001E-2</v>
      </c>
      <c r="C5" s="256">
        <v>70</v>
      </c>
      <c r="E5" s="263" t="s">
        <v>261</v>
      </c>
      <c r="F5" s="264" t="s">
        <v>262</v>
      </c>
      <c r="G5" s="262">
        <v>1.6857388000000001E-2</v>
      </c>
      <c r="H5" s="256">
        <v>60</v>
      </c>
    </row>
    <row r="6" spans="1:8" x14ac:dyDescent="0.3">
      <c r="A6" s="261" t="s">
        <v>204</v>
      </c>
      <c r="B6" s="262">
        <v>1E-3</v>
      </c>
      <c r="C6" s="256">
        <v>95</v>
      </c>
      <c r="E6" s="263" t="s">
        <v>263</v>
      </c>
      <c r="F6" s="264" t="s">
        <v>264</v>
      </c>
      <c r="G6" s="262">
        <v>1.3433094000000001</v>
      </c>
      <c r="H6" s="256">
        <v>20</v>
      </c>
    </row>
    <row r="7" spans="1:8" x14ac:dyDescent="0.3">
      <c r="A7" s="261" t="s">
        <v>79</v>
      </c>
      <c r="B7" s="262">
        <v>0.3260844</v>
      </c>
      <c r="C7" s="256">
        <v>25</v>
      </c>
      <c r="E7" s="263" t="s">
        <v>265</v>
      </c>
      <c r="F7" s="264" t="s">
        <v>79</v>
      </c>
      <c r="G7" s="262">
        <v>0.29658176000000003</v>
      </c>
      <c r="H7" s="256">
        <v>10</v>
      </c>
    </row>
    <row r="8" spans="1:8" x14ac:dyDescent="0.3">
      <c r="A8" s="265" t="s">
        <v>266</v>
      </c>
      <c r="B8" s="262">
        <v>0.77490075999999997</v>
      </c>
      <c r="C8" s="256">
        <v>9</v>
      </c>
      <c r="E8" s="263" t="s">
        <v>267</v>
      </c>
      <c r="F8" s="264" t="s">
        <v>79</v>
      </c>
      <c r="G8" s="262">
        <v>0.29658176000000003</v>
      </c>
      <c r="H8" s="256">
        <v>10</v>
      </c>
    </row>
    <row r="9" spans="1:8" x14ac:dyDescent="0.3">
      <c r="A9" s="265" t="s">
        <v>268</v>
      </c>
      <c r="B9" s="262">
        <v>0.78556766</v>
      </c>
      <c r="C9" s="256">
        <v>5</v>
      </c>
      <c r="E9" s="263" t="s">
        <v>269</v>
      </c>
      <c r="F9" s="264" t="s">
        <v>79</v>
      </c>
      <c r="G9" s="262">
        <v>0.29658176000000003</v>
      </c>
      <c r="H9" s="256">
        <v>10</v>
      </c>
    </row>
    <row r="10" spans="1:8" x14ac:dyDescent="0.3">
      <c r="A10" s="261" t="s">
        <v>187</v>
      </c>
      <c r="B10" s="262">
        <v>0.92563214999999999</v>
      </c>
      <c r="C10" s="256">
        <v>75</v>
      </c>
      <c r="E10" s="263" t="s">
        <v>270</v>
      </c>
      <c r="F10" s="264" t="s">
        <v>79</v>
      </c>
      <c r="G10" s="262">
        <v>0.29658176000000003</v>
      </c>
      <c r="H10" s="256">
        <v>10</v>
      </c>
    </row>
    <row r="11" spans="1:8" x14ac:dyDescent="0.3">
      <c r="A11" s="261" t="s">
        <v>193</v>
      </c>
      <c r="B11" s="262">
        <v>0.17495451000000001</v>
      </c>
      <c r="C11" s="256">
        <v>0</v>
      </c>
      <c r="E11" s="263" t="s">
        <v>271</v>
      </c>
      <c r="F11" s="264" t="s">
        <v>79</v>
      </c>
      <c r="G11" s="262">
        <v>0.29658176000000003</v>
      </c>
      <c r="H11" s="256">
        <v>10</v>
      </c>
    </row>
    <row r="12" spans="1:8" x14ac:dyDescent="0.3">
      <c r="A12" s="261" t="s">
        <v>248</v>
      </c>
      <c r="B12" s="262">
        <v>1.3927497</v>
      </c>
      <c r="C12" s="256">
        <v>0</v>
      </c>
      <c r="E12" s="263" t="s">
        <v>272</v>
      </c>
      <c r="F12" s="264" t="s">
        <v>272</v>
      </c>
      <c r="G12" s="262">
        <v>0.39677463000000002</v>
      </c>
      <c r="H12" s="256">
        <v>60</v>
      </c>
    </row>
    <row r="13" spans="1:8" x14ac:dyDescent="0.3">
      <c r="A13" s="261" t="s">
        <v>246</v>
      </c>
      <c r="B13" s="262">
        <v>1E-3</v>
      </c>
      <c r="C13" s="256">
        <v>90</v>
      </c>
      <c r="E13" s="256">
        <v>0</v>
      </c>
      <c r="F13" s="256">
        <v>0</v>
      </c>
      <c r="G13" s="256">
        <v>0</v>
      </c>
      <c r="H13" s="256">
        <v>0</v>
      </c>
    </row>
    <row r="14" spans="1:8" x14ac:dyDescent="0.3">
      <c r="A14" s="266" t="s">
        <v>78</v>
      </c>
      <c r="B14" s="267">
        <v>1E-3</v>
      </c>
      <c r="C14" s="266">
        <v>90</v>
      </c>
    </row>
    <row r="15" spans="1:8" x14ac:dyDescent="0.3">
      <c r="A15" s="266" t="s">
        <v>231</v>
      </c>
      <c r="B15" s="267">
        <v>1.2E-2</v>
      </c>
      <c r="C15" s="266">
        <v>0</v>
      </c>
    </row>
    <row r="16" spans="1:8" x14ac:dyDescent="0.3">
      <c r="A16" s="266" t="s">
        <v>212</v>
      </c>
      <c r="B16" s="267">
        <v>1E-3</v>
      </c>
      <c r="C16" s="266">
        <v>90</v>
      </c>
    </row>
    <row r="17" spans="1:3" x14ac:dyDescent="0.3">
      <c r="A17" s="266" t="s">
        <v>273</v>
      </c>
      <c r="B17" s="262">
        <v>1.3433094000000001</v>
      </c>
      <c r="C17" s="256">
        <v>20</v>
      </c>
    </row>
    <row r="18" spans="1:3" x14ac:dyDescent="0.3">
      <c r="A18" s="256">
        <v>0</v>
      </c>
      <c r="B18" s="256">
        <v>0</v>
      </c>
      <c r="C18" s="256">
        <v>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EC686-D3F5-4C27-AD32-30CEDC6EA4FB}">
  <sheetPr>
    <tabColor theme="5" tint="0.39997558519241921"/>
  </sheetPr>
  <dimension ref="A2:C13"/>
  <sheetViews>
    <sheetView workbookViewId="0">
      <selection activeCell="A12" sqref="A12"/>
    </sheetView>
  </sheetViews>
  <sheetFormatPr defaultColWidth="8.90625" defaultRowHeight="12" x14ac:dyDescent="0.3"/>
  <cols>
    <col min="1" max="1" width="57.90625" style="259" bestFit="1" customWidth="1"/>
    <col min="2" max="2" width="12.453125" style="259" bestFit="1" customWidth="1"/>
    <col min="3" max="3" width="20.54296875" style="259" customWidth="1"/>
    <col min="4" max="16384" width="8.90625" style="259"/>
  </cols>
  <sheetData>
    <row r="2" spans="1:3" x14ac:dyDescent="0.3">
      <c r="A2" s="268" t="s">
        <v>274</v>
      </c>
      <c r="B2" s="255"/>
    </row>
    <row r="3" spans="1:3" x14ac:dyDescent="0.3">
      <c r="A3" s="269"/>
      <c r="B3" s="255"/>
    </row>
    <row r="4" spans="1:3" x14ac:dyDescent="0.3">
      <c r="A4" s="269" t="s">
        <v>254</v>
      </c>
      <c r="B4" s="255" t="s">
        <v>258</v>
      </c>
      <c r="C4" s="255" t="s">
        <v>186</v>
      </c>
    </row>
    <row r="5" spans="1:3" x14ac:dyDescent="0.3">
      <c r="A5" s="258" t="s">
        <v>265</v>
      </c>
      <c r="B5" s="262">
        <v>2.1988352</v>
      </c>
      <c r="C5" s="256">
        <v>0</v>
      </c>
    </row>
    <row r="6" spans="1:3" x14ac:dyDescent="0.3">
      <c r="A6" s="258" t="s">
        <v>267</v>
      </c>
      <c r="B6" s="262">
        <v>2.3080734999999999</v>
      </c>
      <c r="C6" s="256">
        <v>0</v>
      </c>
    </row>
    <row r="7" spans="1:3" x14ac:dyDescent="0.3">
      <c r="A7" s="258" t="s">
        <v>269</v>
      </c>
      <c r="B7" s="262">
        <v>3.5284825999999998</v>
      </c>
      <c r="C7" s="256">
        <v>0</v>
      </c>
    </row>
    <row r="8" spans="1:3" x14ac:dyDescent="0.3">
      <c r="A8" s="258" t="s">
        <v>270</v>
      </c>
      <c r="B8" s="262">
        <v>4.3849418</v>
      </c>
      <c r="C8" s="256">
        <v>0</v>
      </c>
    </row>
    <row r="9" spans="1:3" x14ac:dyDescent="0.3">
      <c r="A9" s="258" t="s">
        <v>263</v>
      </c>
      <c r="B9" s="262">
        <v>1.5272102000000001</v>
      </c>
      <c r="C9" s="256">
        <v>100</v>
      </c>
    </row>
    <row r="10" spans="1:3" x14ac:dyDescent="0.3">
      <c r="A10" s="258" t="s">
        <v>271</v>
      </c>
      <c r="B10" s="262">
        <v>2.8440994000000002</v>
      </c>
      <c r="C10" s="256">
        <v>0</v>
      </c>
    </row>
    <row r="11" spans="1:3" x14ac:dyDescent="0.3">
      <c r="A11" s="258" t="s">
        <v>261</v>
      </c>
      <c r="B11" s="262">
        <v>1.9341638999999999</v>
      </c>
      <c r="C11" s="256">
        <v>45</v>
      </c>
    </row>
    <row r="12" spans="1:3" x14ac:dyDescent="0.3">
      <c r="A12" s="258" t="s">
        <v>272</v>
      </c>
      <c r="B12" s="262">
        <v>-1.3625510999999999</v>
      </c>
      <c r="C12" s="256">
        <v>0</v>
      </c>
    </row>
    <row r="13" spans="1:3" x14ac:dyDescent="0.3">
      <c r="A13" s="256">
        <v>0</v>
      </c>
      <c r="B13" s="256">
        <v>0</v>
      </c>
      <c r="C13" s="256">
        <v>0</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E1C3E-1B02-460D-A7B3-9FEB76857A47}">
  <sheetPr>
    <tabColor theme="9" tint="-0.249977111117893"/>
  </sheetPr>
  <dimension ref="A1:V15"/>
  <sheetViews>
    <sheetView topLeftCell="M1" workbookViewId="0">
      <selection activeCell="V4" sqref="V4"/>
    </sheetView>
  </sheetViews>
  <sheetFormatPr defaultColWidth="8.90625" defaultRowHeight="12" x14ac:dyDescent="0.3"/>
  <cols>
    <col min="1" max="1" width="8.90625" style="259"/>
    <col min="2" max="2" width="43.08984375" style="259" customWidth="1"/>
    <col min="3" max="4" width="20.08984375" style="259" bestFit="1" customWidth="1"/>
    <col min="5" max="6" width="20.08984375" style="259" customWidth="1"/>
    <col min="7" max="7" width="22.36328125" style="259" customWidth="1"/>
    <col min="8" max="9" width="18.08984375" style="259" customWidth="1"/>
    <col min="10" max="10" width="12.08984375" style="259" customWidth="1"/>
    <col min="11" max="11" width="14.453125" style="259" customWidth="1"/>
    <col min="12" max="12" width="16.08984375" style="259" customWidth="1"/>
    <col min="13" max="13" width="10.54296875" style="259" customWidth="1"/>
    <col min="14" max="14" width="15.453125" style="259" bestFit="1" customWidth="1"/>
    <col min="15" max="15" width="17.90625" style="259" customWidth="1"/>
    <col min="16" max="16" width="13.54296875" style="259" customWidth="1"/>
    <col min="17" max="17" width="14.90625" style="259" customWidth="1"/>
    <col min="18" max="18" width="24.6328125" style="259" customWidth="1"/>
    <col min="19" max="19" width="26.90625" style="259" customWidth="1"/>
    <col min="20" max="20" width="21" style="259" customWidth="1"/>
    <col min="21" max="21" width="20.54296875" style="259" customWidth="1"/>
    <col min="22" max="22" width="35.90625" style="259" customWidth="1"/>
    <col min="23" max="16384" width="8.90625" style="259"/>
  </cols>
  <sheetData>
    <row r="1" spans="1:22" x14ac:dyDescent="0.3">
      <c r="B1" s="270" t="s">
        <v>275</v>
      </c>
      <c r="C1" s="271"/>
      <c r="D1" s="271"/>
      <c r="E1" s="271"/>
      <c r="F1" s="271"/>
      <c r="G1" s="271"/>
      <c r="H1" s="271"/>
      <c r="I1" s="271"/>
      <c r="J1" s="271"/>
      <c r="K1" s="271"/>
      <c r="L1" s="271"/>
      <c r="M1" s="271"/>
      <c r="N1" s="271"/>
      <c r="O1" s="271"/>
      <c r="P1" s="271"/>
      <c r="Q1" s="271"/>
      <c r="R1" s="271"/>
      <c r="S1" s="271"/>
      <c r="T1" s="271"/>
      <c r="U1" s="271"/>
      <c r="V1" s="271"/>
    </row>
    <row r="2" spans="1:22" x14ac:dyDescent="0.3">
      <c r="B2" s="270"/>
      <c r="C2" s="271"/>
      <c r="D2" s="271"/>
      <c r="E2" s="271"/>
      <c r="F2" s="271"/>
      <c r="G2" s="271"/>
      <c r="H2" s="271"/>
      <c r="I2" s="271"/>
      <c r="J2" s="271"/>
      <c r="K2" s="271"/>
      <c r="L2" s="271"/>
      <c r="M2" s="271"/>
      <c r="N2" s="271"/>
      <c r="O2" s="271"/>
      <c r="P2" s="271"/>
      <c r="Q2" s="271"/>
      <c r="R2" s="271"/>
      <c r="S2" s="271"/>
      <c r="T2" s="271"/>
      <c r="U2" s="271"/>
      <c r="V2" s="271"/>
    </row>
    <row r="3" spans="1:22" ht="24" x14ac:dyDescent="0.3">
      <c r="A3" s="272" t="s">
        <v>176</v>
      </c>
      <c r="B3" s="270" t="s">
        <v>246</v>
      </c>
      <c r="C3" s="271" t="s">
        <v>246</v>
      </c>
      <c r="D3" s="271" t="s">
        <v>193</v>
      </c>
      <c r="E3" s="273" t="s">
        <v>194</v>
      </c>
      <c r="F3" s="273" t="s">
        <v>197</v>
      </c>
      <c r="G3" s="271" t="s">
        <v>78</v>
      </c>
      <c r="H3" s="274" t="s">
        <v>217</v>
      </c>
      <c r="I3" s="271" t="s">
        <v>82</v>
      </c>
      <c r="J3" s="271" t="s">
        <v>201</v>
      </c>
      <c r="K3" s="271" t="s">
        <v>204</v>
      </c>
      <c r="L3" s="273" t="s">
        <v>205</v>
      </c>
      <c r="M3" s="273" t="s">
        <v>207</v>
      </c>
      <c r="N3" s="271" t="s">
        <v>231</v>
      </c>
      <c r="O3" s="271" t="s">
        <v>79</v>
      </c>
      <c r="P3" s="271" t="s">
        <v>83</v>
      </c>
      <c r="Q3" s="271" t="s">
        <v>237</v>
      </c>
      <c r="R3" s="271" t="s">
        <v>212</v>
      </c>
      <c r="S3" s="271" t="s">
        <v>248</v>
      </c>
      <c r="T3" s="271" t="s">
        <v>187</v>
      </c>
      <c r="U3" s="273" t="s">
        <v>188</v>
      </c>
      <c r="V3" s="271" t="s">
        <v>277</v>
      </c>
    </row>
    <row r="4" spans="1:22" ht="36" x14ac:dyDescent="0.3">
      <c r="B4" s="270" t="s">
        <v>193</v>
      </c>
      <c r="C4" s="271" t="s">
        <v>247</v>
      </c>
      <c r="D4" s="273" t="s">
        <v>194</v>
      </c>
      <c r="E4" s="273" t="s">
        <v>195</v>
      </c>
      <c r="F4" s="273" t="s">
        <v>198</v>
      </c>
      <c r="G4" s="274" t="s">
        <v>217</v>
      </c>
      <c r="H4" s="274" t="s">
        <v>218</v>
      </c>
      <c r="I4" s="274" t="s">
        <v>85</v>
      </c>
      <c r="J4" s="273" t="s">
        <v>202</v>
      </c>
      <c r="K4" s="273" t="s">
        <v>205</v>
      </c>
      <c r="L4" s="273" t="s">
        <v>220</v>
      </c>
      <c r="M4" s="273" t="s">
        <v>208</v>
      </c>
      <c r="N4" s="271" t="s">
        <v>232</v>
      </c>
      <c r="O4" s="271" t="s">
        <v>237</v>
      </c>
      <c r="P4" s="275" t="s">
        <v>86</v>
      </c>
      <c r="Q4" s="271" t="s">
        <v>238</v>
      </c>
      <c r="R4" s="271" t="s">
        <v>243</v>
      </c>
      <c r="S4" s="271" t="s">
        <v>249</v>
      </c>
      <c r="T4" s="271" t="s">
        <v>191</v>
      </c>
      <c r="U4" s="271" t="s">
        <v>229</v>
      </c>
      <c r="V4" s="271" t="s">
        <v>223</v>
      </c>
    </row>
    <row r="5" spans="1:22" ht="36" x14ac:dyDescent="0.3">
      <c r="B5" s="270" t="s">
        <v>78</v>
      </c>
      <c r="C5" s="271"/>
      <c r="D5" s="271"/>
      <c r="E5" s="271" t="s">
        <v>197</v>
      </c>
      <c r="F5" s="271"/>
      <c r="G5" s="271" t="s">
        <v>82</v>
      </c>
      <c r="H5" s="271"/>
      <c r="I5" s="275" t="s">
        <v>215</v>
      </c>
      <c r="J5" s="271"/>
      <c r="K5" s="273" t="s">
        <v>207</v>
      </c>
      <c r="L5" s="273" t="s">
        <v>206</v>
      </c>
      <c r="M5" s="273"/>
      <c r="N5" s="271" t="s">
        <v>234</v>
      </c>
      <c r="O5" s="271" t="s">
        <v>83</v>
      </c>
      <c r="P5" s="271"/>
      <c r="Q5" s="271"/>
      <c r="R5" s="271" t="s">
        <v>213</v>
      </c>
      <c r="S5" s="271" t="s">
        <v>250</v>
      </c>
      <c r="T5" s="271" t="s">
        <v>188</v>
      </c>
      <c r="U5" s="271" t="s">
        <v>189</v>
      </c>
      <c r="V5" s="271" t="s">
        <v>276</v>
      </c>
    </row>
    <row r="6" spans="1:22" x14ac:dyDescent="0.3">
      <c r="B6" s="270" t="s">
        <v>201</v>
      </c>
      <c r="C6" s="271"/>
      <c r="D6" s="271"/>
      <c r="E6" s="271"/>
      <c r="F6" s="271"/>
      <c r="G6" s="271" t="s">
        <v>245</v>
      </c>
      <c r="H6" s="271"/>
      <c r="I6" s="271"/>
      <c r="J6" s="271"/>
      <c r="K6" s="271"/>
      <c r="L6" s="271" t="s">
        <v>210</v>
      </c>
      <c r="M6" s="271"/>
      <c r="N6" s="271"/>
      <c r="O6" s="271" t="s">
        <v>235</v>
      </c>
      <c r="P6" s="271"/>
      <c r="Q6" s="271"/>
      <c r="R6" s="271"/>
      <c r="S6" s="271" t="s">
        <v>251</v>
      </c>
      <c r="T6" s="271" t="s">
        <v>277</v>
      </c>
      <c r="U6" s="271" t="s">
        <v>226</v>
      </c>
      <c r="V6" s="271" t="s">
        <v>230</v>
      </c>
    </row>
    <row r="7" spans="1:22" ht="24" x14ac:dyDescent="0.3">
      <c r="B7" s="270" t="s">
        <v>204</v>
      </c>
      <c r="C7" s="271"/>
      <c r="D7" s="271"/>
      <c r="E7" s="271"/>
      <c r="F7" s="271"/>
      <c r="G7" s="271"/>
      <c r="H7" s="271"/>
      <c r="I7" s="271"/>
      <c r="J7" s="271"/>
      <c r="K7" s="271"/>
      <c r="L7" s="271"/>
      <c r="M7" s="271"/>
      <c r="N7" s="271"/>
      <c r="O7" s="271"/>
      <c r="P7" s="271"/>
      <c r="Q7" s="271"/>
      <c r="R7" s="271"/>
      <c r="S7" s="271"/>
      <c r="T7" s="275" t="s">
        <v>192</v>
      </c>
      <c r="U7" s="271"/>
      <c r="V7" s="271" t="s">
        <v>228</v>
      </c>
    </row>
    <row r="8" spans="1:22" x14ac:dyDescent="0.3">
      <c r="B8" s="270" t="s">
        <v>231</v>
      </c>
      <c r="C8" s="271"/>
      <c r="D8" s="271"/>
      <c r="E8" s="271"/>
      <c r="F8" s="271"/>
      <c r="G8" s="271"/>
      <c r="H8" s="271"/>
      <c r="I8" s="271"/>
      <c r="J8" s="271"/>
      <c r="K8" s="271"/>
      <c r="L8" s="271"/>
      <c r="M8" s="271"/>
      <c r="N8" s="271"/>
      <c r="O8" s="271"/>
      <c r="P8" s="271"/>
      <c r="Q8" s="271"/>
      <c r="R8" s="271"/>
      <c r="S8" s="271"/>
      <c r="T8" s="271"/>
      <c r="U8" s="271"/>
      <c r="V8" s="271" t="s">
        <v>225</v>
      </c>
    </row>
    <row r="9" spans="1:22" x14ac:dyDescent="0.3">
      <c r="B9" s="270" t="s">
        <v>79</v>
      </c>
      <c r="C9" s="271"/>
      <c r="D9" s="271"/>
      <c r="E9" s="271"/>
      <c r="F9" s="271"/>
      <c r="G9" s="271"/>
      <c r="H9" s="271"/>
      <c r="I9" s="271"/>
      <c r="J9" s="271"/>
      <c r="K9" s="271"/>
      <c r="L9" s="271"/>
      <c r="M9" s="271"/>
      <c r="N9" s="271"/>
      <c r="O9" s="271"/>
      <c r="P9" s="271"/>
      <c r="Q9" s="271"/>
      <c r="R9" s="271"/>
      <c r="S9" s="271"/>
      <c r="T9" s="271"/>
      <c r="U9" s="271"/>
      <c r="V9" s="271" t="s">
        <v>278</v>
      </c>
    </row>
    <row r="10" spans="1:22" x14ac:dyDescent="0.3">
      <c r="B10" s="270" t="s">
        <v>212</v>
      </c>
      <c r="C10" s="271"/>
      <c r="D10" s="271"/>
      <c r="E10" s="271"/>
      <c r="F10" s="271"/>
      <c r="G10" s="271"/>
      <c r="H10" s="271"/>
      <c r="I10" s="271"/>
      <c r="J10" s="271"/>
      <c r="K10" s="271"/>
      <c r="L10" s="271"/>
      <c r="M10" s="271"/>
      <c r="N10" s="271"/>
      <c r="O10" s="271"/>
      <c r="P10" s="271"/>
      <c r="Q10" s="271"/>
      <c r="R10" s="271"/>
      <c r="S10" s="271"/>
      <c r="T10" s="271"/>
      <c r="U10" s="271"/>
      <c r="V10" s="271"/>
    </row>
    <row r="11" spans="1:22" x14ac:dyDescent="0.3">
      <c r="B11" s="270" t="s">
        <v>248</v>
      </c>
      <c r="C11" s="271"/>
      <c r="D11" s="271"/>
      <c r="E11" s="271"/>
      <c r="F11" s="271"/>
      <c r="G11" s="271"/>
      <c r="H11" s="271"/>
      <c r="I11" s="271"/>
      <c r="J11" s="271"/>
      <c r="K11" s="271"/>
      <c r="L11" s="271"/>
      <c r="M11" s="271"/>
      <c r="N11" s="271"/>
      <c r="O11" s="271"/>
      <c r="P11" s="271"/>
      <c r="Q11" s="271"/>
      <c r="R11" s="271"/>
      <c r="S11" s="271"/>
      <c r="T11" s="271"/>
      <c r="U11" s="271"/>
      <c r="V11" s="271"/>
    </row>
    <row r="12" spans="1:22" x14ac:dyDescent="0.3">
      <c r="B12" s="270" t="s">
        <v>187</v>
      </c>
      <c r="C12" s="271"/>
      <c r="D12" s="271"/>
      <c r="E12" s="271"/>
      <c r="F12" s="271"/>
      <c r="G12" s="271"/>
      <c r="H12" s="271"/>
      <c r="I12" s="271"/>
      <c r="J12" s="271"/>
      <c r="K12" s="271"/>
      <c r="L12" s="271"/>
      <c r="M12" s="271"/>
      <c r="N12" s="271"/>
      <c r="O12" s="271"/>
      <c r="P12" s="271"/>
      <c r="Q12" s="271"/>
      <c r="R12" s="271"/>
      <c r="S12" s="271"/>
      <c r="T12" s="271"/>
      <c r="U12" s="271"/>
      <c r="V12" s="271"/>
    </row>
    <row r="13" spans="1:22" x14ac:dyDescent="0.3">
      <c r="C13" s="271"/>
      <c r="D13" s="271"/>
      <c r="E13" s="271"/>
      <c r="F13" s="271"/>
      <c r="G13" s="271"/>
      <c r="H13" s="271"/>
      <c r="I13" s="271"/>
      <c r="J13" s="271"/>
      <c r="K13" s="271"/>
      <c r="L13" s="271"/>
      <c r="M13" s="271"/>
      <c r="N13" s="271"/>
      <c r="O13" s="271"/>
      <c r="P13" s="271"/>
      <c r="Q13" s="271"/>
      <c r="R13" s="271"/>
      <c r="S13" s="271"/>
      <c r="T13" s="271"/>
      <c r="U13" s="271"/>
      <c r="V13" s="271"/>
    </row>
    <row r="14" spans="1:22" x14ac:dyDescent="0.3">
      <c r="C14" s="271"/>
      <c r="D14" s="271"/>
      <c r="E14" s="271"/>
      <c r="F14" s="271"/>
      <c r="G14" s="271"/>
      <c r="H14" s="271"/>
      <c r="I14" s="271"/>
      <c r="J14" s="271"/>
      <c r="K14" s="271"/>
      <c r="L14" s="271"/>
      <c r="M14" s="271"/>
      <c r="N14" s="271"/>
      <c r="O14" s="271"/>
      <c r="P14" s="271"/>
      <c r="Q14" s="271"/>
      <c r="R14" s="271"/>
      <c r="S14" s="271"/>
      <c r="T14" s="271"/>
      <c r="U14" s="271"/>
      <c r="V14" s="271"/>
    </row>
    <row r="15" spans="1:22" x14ac:dyDescent="0.3">
      <c r="C15" s="271"/>
      <c r="D15" s="271"/>
      <c r="E15" s="271"/>
      <c r="F15" s="271"/>
      <c r="G15" s="271"/>
      <c r="H15" s="271"/>
      <c r="I15" s="271"/>
      <c r="J15" s="271"/>
      <c r="K15" s="271"/>
      <c r="L15" s="271"/>
      <c r="M15" s="271"/>
      <c r="N15" s="271"/>
      <c r="O15" s="271"/>
      <c r="P15" s="271"/>
      <c r="Q15" s="271"/>
      <c r="R15" s="271"/>
      <c r="S15" s="271"/>
      <c r="T15" s="271"/>
      <c r="U15" s="271"/>
      <c r="V15" s="27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CCA9B-0DB0-410C-9069-91A1E2DC3E31}">
  <sheetPr>
    <tabColor theme="7" tint="0.39997558519241921"/>
  </sheetPr>
  <dimension ref="A1:Q49"/>
  <sheetViews>
    <sheetView topLeftCell="B3" zoomScale="60" zoomScaleNormal="60" workbookViewId="0">
      <selection activeCell="I6" sqref="C3:L35"/>
    </sheetView>
  </sheetViews>
  <sheetFormatPr defaultColWidth="8.6328125" defaultRowHeight="14.5" x14ac:dyDescent="0.35"/>
  <cols>
    <col min="1" max="2" width="8.6328125" style="8"/>
    <col min="3" max="3" width="12.54296875" style="11" customWidth="1"/>
    <col min="4" max="5" width="25.08984375" style="11" customWidth="1"/>
    <col min="6" max="6" width="10.08984375" style="11" customWidth="1"/>
    <col min="7" max="7" width="35.90625" style="11" customWidth="1"/>
    <col min="8" max="8" width="56.453125" style="11" customWidth="1"/>
    <col min="9" max="9" width="24" style="11" customWidth="1"/>
    <col min="10" max="10" width="25.6328125" style="11" customWidth="1"/>
    <col min="11" max="12" width="28.54296875" style="11" customWidth="1"/>
    <col min="13" max="14" width="8.6328125" style="8"/>
    <col min="15" max="15" width="47.90625" style="11" customWidth="1"/>
    <col min="16" max="17" width="8.6328125" style="8"/>
    <col min="18" max="16384" width="8.6328125" style="11"/>
  </cols>
  <sheetData>
    <row r="1" spans="3:15" s="8" customFormat="1" x14ac:dyDescent="0.35"/>
    <row r="2" spans="3:15" ht="41.25" customHeight="1" x14ac:dyDescent="0.35">
      <c r="C2" s="9" t="s">
        <v>279</v>
      </c>
      <c r="D2" s="129" t="s">
        <v>280</v>
      </c>
      <c r="E2" s="129" t="s">
        <v>281</v>
      </c>
      <c r="F2" s="27" t="s">
        <v>282</v>
      </c>
      <c r="G2" s="129" t="s">
        <v>283</v>
      </c>
      <c r="H2" s="10" t="s">
        <v>284</v>
      </c>
      <c r="I2" s="130" t="s">
        <v>285</v>
      </c>
      <c r="J2" s="130" t="s">
        <v>286</v>
      </c>
      <c r="K2" s="130" t="s">
        <v>287</v>
      </c>
      <c r="L2" s="129" t="s">
        <v>288</v>
      </c>
      <c r="O2" s="8"/>
    </row>
    <row r="3" spans="3:15" ht="141" customHeight="1" x14ac:dyDescent="0.35">
      <c r="C3" s="131">
        <v>1</v>
      </c>
      <c r="D3" s="132" t="s">
        <v>289</v>
      </c>
      <c r="E3" s="19" t="s">
        <v>290</v>
      </c>
      <c r="F3" s="131" t="s">
        <v>291</v>
      </c>
      <c r="G3" s="132" t="s">
        <v>292</v>
      </c>
      <c r="H3" s="19" t="s">
        <v>293</v>
      </c>
      <c r="I3" s="133">
        <v>43922</v>
      </c>
      <c r="J3" s="133">
        <v>45748</v>
      </c>
      <c r="K3" s="28" t="s">
        <v>294</v>
      </c>
      <c r="L3" s="29"/>
      <c r="N3" s="12" t="s">
        <v>295</v>
      </c>
      <c r="O3" s="13" t="s">
        <v>296</v>
      </c>
    </row>
    <row r="4" spans="3:15" ht="87" customHeight="1" x14ac:dyDescent="0.35">
      <c r="C4" s="132">
        <v>2</v>
      </c>
      <c r="D4" s="132" t="s">
        <v>191</v>
      </c>
      <c r="E4" s="132" t="s">
        <v>297</v>
      </c>
      <c r="F4" s="132" t="s">
        <v>203</v>
      </c>
      <c r="G4" s="132" t="s">
        <v>298</v>
      </c>
      <c r="H4" s="132" t="s">
        <v>299</v>
      </c>
      <c r="I4" s="133">
        <v>42850</v>
      </c>
      <c r="J4" s="133">
        <v>44676</v>
      </c>
      <c r="K4" s="28" t="s">
        <v>294</v>
      </c>
      <c r="L4" s="29"/>
      <c r="O4" s="14"/>
    </row>
    <row r="5" spans="3:15" ht="125.25" customHeight="1" x14ac:dyDescent="0.35">
      <c r="C5" s="132">
        <v>3</v>
      </c>
      <c r="D5" s="132" t="s">
        <v>300</v>
      </c>
      <c r="E5" s="132" t="s">
        <v>301</v>
      </c>
      <c r="F5" s="132" t="s">
        <v>203</v>
      </c>
      <c r="G5" s="132" t="s">
        <v>302</v>
      </c>
      <c r="H5" s="132" t="s">
        <v>303</v>
      </c>
      <c r="I5" s="133">
        <v>43693</v>
      </c>
      <c r="J5" s="133">
        <v>45520</v>
      </c>
      <c r="K5" s="28" t="s">
        <v>294</v>
      </c>
      <c r="L5" s="30" t="s">
        <v>294</v>
      </c>
      <c r="O5" s="8"/>
    </row>
    <row r="6" spans="3:15" ht="134.15" customHeight="1" x14ac:dyDescent="0.35">
      <c r="C6" s="132">
        <v>4</v>
      </c>
      <c r="D6" s="132" t="s">
        <v>195</v>
      </c>
      <c r="E6" s="132" t="s">
        <v>304</v>
      </c>
      <c r="F6" s="132" t="s">
        <v>203</v>
      </c>
      <c r="G6" s="132" t="s">
        <v>305</v>
      </c>
      <c r="H6" s="132" t="s">
        <v>306</v>
      </c>
      <c r="I6" s="133">
        <v>41789</v>
      </c>
      <c r="J6" s="133">
        <v>45914</v>
      </c>
      <c r="K6" s="28" t="s">
        <v>294</v>
      </c>
      <c r="L6" s="29"/>
      <c r="O6" s="8"/>
    </row>
    <row r="7" spans="3:15" ht="75.900000000000006" customHeight="1" x14ac:dyDescent="0.35">
      <c r="C7" s="132">
        <v>5</v>
      </c>
      <c r="D7" s="132" t="s">
        <v>198</v>
      </c>
      <c r="E7" s="132" t="s">
        <v>307</v>
      </c>
      <c r="F7" s="132" t="s">
        <v>203</v>
      </c>
      <c r="G7" s="132" t="s">
        <v>308</v>
      </c>
      <c r="H7" s="132" t="s">
        <v>309</v>
      </c>
      <c r="I7" s="133">
        <v>44095</v>
      </c>
      <c r="J7" s="133">
        <v>45920</v>
      </c>
      <c r="K7" s="28" t="s">
        <v>294</v>
      </c>
      <c r="L7" s="29"/>
      <c r="O7" s="8"/>
    </row>
    <row r="8" spans="3:15" ht="68.150000000000006" customHeight="1" x14ac:dyDescent="0.35">
      <c r="C8" s="132">
        <v>6</v>
      </c>
      <c r="D8" s="132" t="s">
        <v>310</v>
      </c>
      <c r="E8" s="132" t="s">
        <v>311</v>
      </c>
      <c r="F8" s="132" t="s">
        <v>312</v>
      </c>
      <c r="G8" s="132" t="s">
        <v>313</v>
      </c>
      <c r="H8" s="132" t="s">
        <v>314</v>
      </c>
      <c r="I8" s="134">
        <v>2019</v>
      </c>
      <c r="J8" s="134" t="s">
        <v>315</v>
      </c>
      <c r="K8" s="28" t="s">
        <v>294</v>
      </c>
      <c r="L8" s="29"/>
      <c r="O8" s="8"/>
    </row>
    <row r="9" spans="3:15" ht="81" customHeight="1" x14ac:dyDescent="0.35">
      <c r="C9" s="132">
        <v>7</v>
      </c>
      <c r="D9" s="132" t="s">
        <v>316</v>
      </c>
      <c r="E9" s="132" t="s">
        <v>317</v>
      </c>
      <c r="F9" s="132" t="s">
        <v>312</v>
      </c>
      <c r="G9" s="132" t="s">
        <v>318</v>
      </c>
      <c r="H9" s="132" t="s">
        <v>319</v>
      </c>
      <c r="I9" s="134">
        <v>2019</v>
      </c>
      <c r="J9" s="134" t="s">
        <v>315</v>
      </c>
      <c r="K9" s="28" t="s">
        <v>294</v>
      </c>
      <c r="L9" s="29"/>
      <c r="O9" s="8"/>
    </row>
    <row r="10" spans="3:15" ht="108.65" customHeight="1" x14ac:dyDescent="0.35">
      <c r="C10" s="132">
        <v>8</v>
      </c>
      <c r="D10" s="132" t="s">
        <v>320</v>
      </c>
      <c r="E10" s="132" t="s">
        <v>321</v>
      </c>
      <c r="F10" s="132" t="s">
        <v>312</v>
      </c>
      <c r="G10" s="132" t="s">
        <v>322</v>
      </c>
      <c r="H10" s="132" t="s">
        <v>323</v>
      </c>
      <c r="I10" s="134">
        <v>2019</v>
      </c>
      <c r="J10" s="134" t="s">
        <v>315</v>
      </c>
      <c r="K10" s="28" t="s">
        <v>294</v>
      </c>
      <c r="L10" s="29"/>
      <c r="O10" s="8"/>
    </row>
    <row r="11" spans="3:15" ht="58" x14ac:dyDescent="0.35">
      <c r="C11" s="132">
        <v>9</v>
      </c>
      <c r="D11" s="132" t="s">
        <v>324</v>
      </c>
      <c r="E11" s="132" t="s">
        <v>325</v>
      </c>
      <c r="F11" s="132" t="s">
        <v>312</v>
      </c>
      <c r="G11" s="132" t="s">
        <v>326</v>
      </c>
      <c r="H11" s="132" t="s">
        <v>327</v>
      </c>
      <c r="I11" s="134">
        <v>2019</v>
      </c>
      <c r="J11" s="134" t="s">
        <v>315</v>
      </c>
      <c r="K11" s="28" t="s">
        <v>294</v>
      </c>
      <c r="L11" s="29"/>
      <c r="O11" s="8"/>
    </row>
    <row r="12" spans="3:15" ht="87" x14ac:dyDescent="0.35">
      <c r="C12" s="132">
        <v>10</v>
      </c>
      <c r="D12" s="132" t="s">
        <v>328</v>
      </c>
      <c r="E12" s="132" t="s">
        <v>329</v>
      </c>
      <c r="F12" s="132" t="s">
        <v>203</v>
      </c>
      <c r="G12" s="132" t="s">
        <v>330</v>
      </c>
      <c r="H12" s="132" t="s">
        <v>331</v>
      </c>
      <c r="I12" s="134" t="s">
        <v>315</v>
      </c>
      <c r="J12" s="134" t="s">
        <v>315</v>
      </c>
      <c r="K12" s="31" t="s">
        <v>294</v>
      </c>
      <c r="L12" s="29"/>
      <c r="O12" s="8"/>
    </row>
    <row r="13" spans="3:15" ht="43.5" x14ac:dyDescent="0.35">
      <c r="C13" s="135">
        <v>11</v>
      </c>
      <c r="D13" s="135" t="s">
        <v>78</v>
      </c>
      <c r="E13" s="135" t="s">
        <v>332</v>
      </c>
      <c r="F13" s="135" t="s">
        <v>312</v>
      </c>
      <c r="G13" s="135" t="s">
        <v>333</v>
      </c>
      <c r="H13" s="136" t="s">
        <v>334</v>
      </c>
      <c r="I13" s="134">
        <v>2019</v>
      </c>
      <c r="J13" s="137" t="s">
        <v>315</v>
      </c>
      <c r="K13" s="28" t="s">
        <v>294</v>
      </c>
      <c r="L13" s="29"/>
      <c r="O13" s="8"/>
    </row>
    <row r="14" spans="3:15" ht="48.9" customHeight="1" x14ac:dyDescent="0.35">
      <c r="C14" s="135">
        <v>12</v>
      </c>
      <c r="D14" s="135" t="s">
        <v>78</v>
      </c>
      <c r="E14" s="135" t="s">
        <v>332</v>
      </c>
      <c r="F14" s="135" t="s">
        <v>312</v>
      </c>
      <c r="G14" s="135" t="s">
        <v>333</v>
      </c>
      <c r="H14" s="136" t="s">
        <v>335</v>
      </c>
      <c r="I14" s="134">
        <v>2019</v>
      </c>
      <c r="J14" s="137" t="s">
        <v>315</v>
      </c>
      <c r="K14" s="28" t="s">
        <v>294</v>
      </c>
      <c r="L14" s="29"/>
      <c r="O14" s="8"/>
    </row>
    <row r="15" spans="3:15" ht="50.4" customHeight="1" x14ac:dyDescent="0.35">
      <c r="C15" s="135">
        <v>13</v>
      </c>
      <c r="D15" s="135" t="s">
        <v>78</v>
      </c>
      <c r="E15" s="135" t="s">
        <v>336</v>
      </c>
      <c r="F15" s="135" t="s">
        <v>312</v>
      </c>
      <c r="G15" s="135" t="s">
        <v>333</v>
      </c>
      <c r="H15" s="136" t="s">
        <v>337</v>
      </c>
      <c r="I15" s="134">
        <v>2019</v>
      </c>
      <c r="J15" s="137" t="s">
        <v>315</v>
      </c>
      <c r="K15" s="28" t="s">
        <v>294</v>
      </c>
      <c r="L15" s="29"/>
      <c r="O15" s="8"/>
    </row>
    <row r="16" spans="3:15" ht="54.9" customHeight="1" x14ac:dyDescent="0.35">
      <c r="C16" s="132">
        <v>14</v>
      </c>
      <c r="D16" s="132" t="s">
        <v>338</v>
      </c>
      <c r="E16" s="132" t="s">
        <v>339</v>
      </c>
      <c r="F16" s="132" t="s">
        <v>340</v>
      </c>
      <c r="G16" s="132" t="s">
        <v>322</v>
      </c>
      <c r="H16" s="132" t="s">
        <v>341</v>
      </c>
      <c r="I16" s="134">
        <v>2019</v>
      </c>
      <c r="J16" s="134" t="s">
        <v>315</v>
      </c>
      <c r="K16" s="28" t="s">
        <v>294</v>
      </c>
      <c r="L16" s="29"/>
      <c r="O16" s="8"/>
    </row>
    <row r="17" spans="3:15" ht="50.4" customHeight="1" x14ac:dyDescent="0.35">
      <c r="C17" s="132">
        <v>15</v>
      </c>
      <c r="D17" s="132" t="s">
        <v>342</v>
      </c>
      <c r="E17" s="132" t="s">
        <v>343</v>
      </c>
      <c r="F17" s="132" t="s">
        <v>312</v>
      </c>
      <c r="G17" s="132" t="s">
        <v>322</v>
      </c>
      <c r="H17" s="136" t="s">
        <v>344</v>
      </c>
      <c r="I17" s="134">
        <v>2019</v>
      </c>
      <c r="J17" s="134" t="s">
        <v>315</v>
      </c>
      <c r="K17" s="28" t="s">
        <v>294</v>
      </c>
      <c r="L17" s="29"/>
      <c r="O17" s="8"/>
    </row>
    <row r="18" spans="3:15" ht="50.15" customHeight="1" x14ac:dyDescent="0.35">
      <c r="C18" s="132">
        <v>16</v>
      </c>
      <c r="D18" s="132" t="s">
        <v>345</v>
      </c>
      <c r="E18" s="132" t="s">
        <v>343</v>
      </c>
      <c r="F18" s="132" t="s">
        <v>312</v>
      </c>
      <c r="G18" s="132" t="s">
        <v>333</v>
      </c>
      <c r="H18" s="132" t="s">
        <v>346</v>
      </c>
      <c r="I18" s="134">
        <v>2019</v>
      </c>
      <c r="J18" s="134" t="s">
        <v>315</v>
      </c>
      <c r="K18" s="28" t="s">
        <v>294</v>
      </c>
      <c r="L18" s="29"/>
      <c r="O18" s="8"/>
    </row>
    <row r="19" spans="3:15" ht="60.9" customHeight="1" x14ac:dyDescent="0.35">
      <c r="C19" s="132">
        <v>17</v>
      </c>
      <c r="D19" s="132" t="s">
        <v>278</v>
      </c>
      <c r="E19" s="132" t="s">
        <v>343</v>
      </c>
      <c r="F19" s="132" t="s">
        <v>312</v>
      </c>
      <c r="G19" s="132" t="s">
        <v>333</v>
      </c>
      <c r="H19" s="132" t="s">
        <v>347</v>
      </c>
      <c r="I19" s="134">
        <v>2019</v>
      </c>
      <c r="J19" s="133" t="s">
        <v>315</v>
      </c>
      <c r="K19" s="28" t="s">
        <v>294</v>
      </c>
      <c r="L19" s="29"/>
      <c r="O19" s="8"/>
    </row>
    <row r="20" spans="3:15" ht="50.15" customHeight="1" x14ac:dyDescent="0.35">
      <c r="C20" s="132">
        <v>18</v>
      </c>
      <c r="D20" s="132" t="s">
        <v>348</v>
      </c>
      <c r="E20" s="132" t="s">
        <v>343</v>
      </c>
      <c r="F20" s="132" t="s">
        <v>312</v>
      </c>
      <c r="G20" s="132" t="s">
        <v>333</v>
      </c>
      <c r="H20" s="132" t="s">
        <v>349</v>
      </c>
      <c r="I20" s="134">
        <v>2019</v>
      </c>
      <c r="J20" s="134" t="s">
        <v>315</v>
      </c>
      <c r="K20" s="28" t="s">
        <v>294</v>
      </c>
      <c r="L20" s="29"/>
      <c r="O20" s="8"/>
    </row>
    <row r="21" spans="3:15" ht="43.5" x14ac:dyDescent="0.35">
      <c r="C21" s="132">
        <v>19</v>
      </c>
      <c r="D21" s="132" t="s">
        <v>350</v>
      </c>
      <c r="E21" s="132" t="s">
        <v>343</v>
      </c>
      <c r="F21" s="132" t="s">
        <v>312</v>
      </c>
      <c r="G21" s="132" t="s">
        <v>333</v>
      </c>
      <c r="H21" s="132" t="s">
        <v>351</v>
      </c>
      <c r="I21" s="134">
        <v>2019</v>
      </c>
      <c r="J21" s="134" t="s">
        <v>315</v>
      </c>
      <c r="K21" s="28" t="s">
        <v>294</v>
      </c>
      <c r="L21" s="29"/>
      <c r="O21" s="8"/>
    </row>
    <row r="22" spans="3:15" ht="68.400000000000006" customHeight="1" x14ac:dyDescent="0.35">
      <c r="C22" s="132">
        <v>20</v>
      </c>
      <c r="D22" s="132" t="s">
        <v>352</v>
      </c>
      <c r="E22" s="132" t="s">
        <v>343</v>
      </c>
      <c r="F22" s="132" t="s">
        <v>312</v>
      </c>
      <c r="G22" s="132" t="s">
        <v>333</v>
      </c>
      <c r="H22" s="132" t="s">
        <v>353</v>
      </c>
      <c r="I22" s="134">
        <v>2019</v>
      </c>
      <c r="J22" s="134" t="s">
        <v>315</v>
      </c>
      <c r="K22" s="28" t="s">
        <v>294</v>
      </c>
      <c r="L22" s="29"/>
      <c r="O22" s="8"/>
    </row>
    <row r="23" spans="3:15" ht="67.5" customHeight="1" x14ac:dyDescent="0.35">
      <c r="C23" s="132">
        <v>21</v>
      </c>
      <c r="D23" s="132" t="s">
        <v>354</v>
      </c>
      <c r="E23" s="132" t="s">
        <v>343</v>
      </c>
      <c r="F23" s="132" t="s">
        <v>312</v>
      </c>
      <c r="G23" s="132" t="s">
        <v>333</v>
      </c>
      <c r="H23" s="132" t="s">
        <v>355</v>
      </c>
      <c r="I23" s="134">
        <v>2019</v>
      </c>
      <c r="J23" s="134" t="s">
        <v>315</v>
      </c>
      <c r="K23" s="28" t="s">
        <v>294</v>
      </c>
      <c r="L23" s="29"/>
      <c r="O23" s="8"/>
    </row>
    <row r="24" spans="3:15" ht="150.9" customHeight="1" x14ac:dyDescent="0.35">
      <c r="C24" s="132">
        <v>22</v>
      </c>
      <c r="D24" s="132" t="s">
        <v>356</v>
      </c>
      <c r="E24" s="132" t="s">
        <v>357</v>
      </c>
      <c r="F24" s="132" t="s">
        <v>203</v>
      </c>
      <c r="G24" s="132" t="s">
        <v>358</v>
      </c>
      <c r="H24" s="132" t="s">
        <v>359</v>
      </c>
      <c r="I24" s="133" t="s">
        <v>315</v>
      </c>
      <c r="J24" s="133" t="s">
        <v>315</v>
      </c>
      <c r="K24" s="32" t="s">
        <v>294</v>
      </c>
      <c r="L24" s="33"/>
      <c r="O24" s="8"/>
    </row>
    <row r="25" spans="3:15" ht="174" x14ac:dyDescent="0.35">
      <c r="C25" s="132">
        <v>23</v>
      </c>
      <c r="D25" s="132" t="s">
        <v>360</v>
      </c>
      <c r="E25" s="132" t="s">
        <v>357</v>
      </c>
      <c r="F25" s="132" t="s">
        <v>203</v>
      </c>
      <c r="G25" s="132" t="s">
        <v>361</v>
      </c>
      <c r="H25" s="132" t="s">
        <v>362</v>
      </c>
      <c r="I25" s="133" t="s">
        <v>315</v>
      </c>
      <c r="J25" s="138" t="s">
        <v>315</v>
      </c>
      <c r="K25" s="31" t="s">
        <v>294</v>
      </c>
      <c r="L25" s="29"/>
      <c r="O25" s="8"/>
    </row>
    <row r="26" spans="3:15" ht="96.9" customHeight="1" x14ac:dyDescent="0.35">
      <c r="C26" s="132">
        <v>24</v>
      </c>
      <c r="D26" s="132" t="s">
        <v>363</v>
      </c>
      <c r="E26" s="132" t="s">
        <v>364</v>
      </c>
      <c r="F26" s="132" t="s">
        <v>203</v>
      </c>
      <c r="G26" s="132" t="s">
        <v>365</v>
      </c>
      <c r="H26" s="135" t="s">
        <v>366</v>
      </c>
      <c r="I26" s="133">
        <v>43899</v>
      </c>
      <c r="J26" s="133">
        <v>45718</v>
      </c>
      <c r="K26" s="28" t="s">
        <v>294</v>
      </c>
      <c r="L26" s="29"/>
      <c r="O26" s="8"/>
    </row>
    <row r="27" spans="3:15" ht="106.5" customHeight="1" x14ac:dyDescent="0.35">
      <c r="C27" s="132">
        <v>25</v>
      </c>
      <c r="D27" s="132" t="s">
        <v>367</v>
      </c>
      <c r="E27" s="132" t="s">
        <v>368</v>
      </c>
      <c r="F27" s="132" t="s">
        <v>203</v>
      </c>
      <c r="G27" s="132" t="s">
        <v>369</v>
      </c>
      <c r="H27" s="132" t="s">
        <v>370</v>
      </c>
      <c r="I27" s="134">
        <v>2017</v>
      </c>
      <c r="J27" s="134">
        <v>2022</v>
      </c>
      <c r="K27" s="28" t="s">
        <v>294</v>
      </c>
      <c r="L27" s="29"/>
      <c r="O27" s="8"/>
    </row>
    <row r="28" spans="3:15" ht="162.65" customHeight="1" x14ac:dyDescent="0.35">
      <c r="C28" s="132">
        <v>26</v>
      </c>
      <c r="D28" s="132" t="s">
        <v>371</v>
      </c>
      <c r="E28" s="132" t="s">
        <v>372</v>
      </c>
      <c r="F28" s="132" t="s">
        <v>203</v>
      </c>
      <c r="G28" s="132" t="s">
        <v>373</v>
      </c>
      <c r="H28" s="132" t="s">
        <v>374</v>
      </c>
      <c r="I28" s="133">
        <v>42529</v>
      </c>
      <c r="J28" s="133">
        <v>44354</v>
      </c>
      <c r="K28" s="34" t="s">
        <v>294</v>
      </c>
      <c r="L28" s="33"/>
      <c r="O28" s="8"/>
    </row>
    <row r="29" spans="3:15" ht="130.5" x14ac:dyDescent="0.35">
      <c r="C29" s="132">
        <v>27</v>
      </c>
      <c r="D29" s="132" t="s">
        <v>375</v>
      </c>
      <c r="E29" s="132" t="s">
        <v>376</v>
      </c>
      <c r="F29" s="132" t="s">
        <v>312</v>
      </c>
      <c r="G29" s="132" t="s">
        <v>333</v>
      </c>
      <c r="H29" s="132" t="s">
        <v>377</v>
      </c>
      <c r="I29" s="134">
        <v>2019</v>
      </c>
      <c r="J29" s="134" t="s">
        <v>315</v>
      </c>
      <c r="K29" s="28" t="s">
        <v>294</v>
      </c>
      <c r="L29" s="29"/>
      <c r="O29" s="8"/>
    </row>
    <row r="30" spans="3:15" ht="101.15" customHeight="1" x14ac:dyDescent="0.35">
      <c r="C30" s="132">
        <v>28</v>
      </c>
      <c r="D30" s="132" t="s">
        <v>378</v>
      </c>
      <c r="E30" s="132" t="s">
        <v>379</v>
      </c>
      <c r="F30" s="132" t="s">
        <v>312</v>
      </c>
      <c r="G30" s="132" t="s">
        <v>333</v>
      </c>
      <c r="H30" s="132" t="s">
        <v>380</v>
      </c>
      <c r="I30" s="132">
        <v>2019</v>
      </c>
      <c r="J30" s="132" t="s">
        <v>315</v>
      </c>
      <c r="K30" s="28" t="s">
        <v>294</v>
      </c>
      <c r="L30" s="29"/>
      <c r="O30" s="8"/>
    </row>
    <row r="31" spans="3:15" ht="67.5" customHeight="1" x14ac:dyDescent="0.35">
      <c r="C31" s="132">
        <v>29</v>
      </c>
      <c r="D31" s="132" t="s">
        <v>247</v>
      </c>
      <c r="E31" s="132" t="s">
        <v>381</v>
      </c>
      <c r="F31" s="132" t="s">
        <v>312</v>
      </c>
      <c r="G31" s="132" t="s">
        <v>333</v>
      </c>
      <c r="H31" s="132" t="s">
        <v>382</v>
      </c>
      <c r="I31" s="132">
        <v>2019</v>
      </c>
      <c r="J31" s="132" t="s">
        <v>315</v>
      </c>
      <c r="K31" s="28" t="s">
        <v>294</v>
      </c>
      <c r="L31" s="29"/>
      <c r="O31" s="8"/>
    </row>
    <row r="32" spans="3:15" ht="129" customHeight="1" x14ac:dyDescent="0.35">
      <c r="C32" s="132">
        <v>30</v>
      </c>
      <c r="D32" s="132" t="s">
        <v>383</v>
      </c>
      <c r="E32" s="139" t="s">
        <v>384</v>
      </c>
      <c r="F32" s="132" t="s">
        <v>312</v>
      </c>
      <c r="G32" s="132" t="s">
        <v>385</v>
      </c>
      <c r="H32" s="132" t="s">
        <v>386</v>
      </c>
      <c r="I32" s="132" t="s">
        <v>315</v>
      </c>
      <c r="J32" s="132" t="s">
        <v>315</v>
      </c>
      <c r="K32" s="28" t="s">
        <v>294</v>
      </c>
      <c r="L32" s="140"/>
      <c r="O32" s="8"/>
    </row>
    <row r="33" spans="3:15" ht="104.15" customHeight="1" x14ac:dyDescent="0.35">
      <c r="C33" s="132">
        <v>31</v>
      </c>
      <c r="D33" s="132" t="s">
        <v>387</v>
      </c>
      <c r="E33" s="139" t="s">
        <v>384</v>
      </c>
      <c r="F33" s="132" t="s">
        <v>312</v>
      </c>
      <c r="G33" s="132" t="s">
        <v>385</v>
      </c>
      <c r="H33" s="132" t="s">
        <v>386</v>
      </c>
      <c r="I33" s="132" t="s">
        <v>315</v>
      </c>
      <c r="J33" s="132" t="s">
        <v>315</v>
      </c>
      <c r="K33" s="28" t="s">
        <v>294</v>
      </c>
      <c r="L33" s="140"/>
      <c r="O33" s="8"/>
    </row>
    <row r="34" spans="3:15" ht="93" customHeight="1" x14ac:dyDescent="0.35">
      <c r="C34" s="132">
        <v>32</v>
      </c>
      <c r="D34" s="132" t="s">
        <v>388</v>
      </c>
      <c r="E34" s="139" t="s">
        <v>384</v>
      </c>
      <c r="F34" s="132" t="s">
        <v>312</v>
      </c>
      <c r="G34" s="132" t="s">
        <v>385</v>
      </c>
      <c r="H34" s="132" t="s">
        <v>386</v>
      </c>
      <c r="I34" s="132" t="s">
        <v>315</v>
      </c>
      <c r="J34" s="132" t="s">
        <v>315</v>
      </c>
      <c r="K34" s="28" t="s">
        <v>294</v>
      </c>
      <c r="L34" s="140"/>
      <c r="O34" s="8"/>
    </row>
    <row r="35" spans="3:15" ht="43.5" x14ac:dyDescent="0.35">
      <c r="C35" s="132">
        <v>33</v>
      </c>
      <c r="D35" s="132" t="s">
        <v>389</v>
      </c>
      <c r="E35" s="132" t="s">
        <v>343</v>
      </c>
      <c r="F35" s="132" t="s">
        <v>312</v>
      </c>
      <c r="G35" s="132" t="s">
        <v>333</v>
      </c>
      <c r="H35" s="132" t="s">
        <v>390</v>
      </c>
      <c r="I35" s="132" t="s">
        <v>315</v>
      </c>
      <c r="J35" s="132" t="s">
        <v>315</v>
      </c>
      <c r="K35" s="35" t="s">
        <v>294</v>
      </c>
      <c r="L35" s="136"/>
      <c r="O35" s="8"/>
    </row>
    <row r="36" spans="3:15" x14ac:dyDescent="0.35">
      <c r="C36" s="2"/>
      <c r="D36" s="2"/>
      <c r="E36" s="2"/>
      <c r="F36" s="2"/>
      <c r="G36" s="2"/>
      <c r="H36" s="2"/>
      <c r="I36" s="2"/>
      <c r="J36" s="2"/>
      <c r="K36" s="2"/>
      <c r="L36" s="2"/>
      <c r="O36" s="8"/>
    </row>
    <row r="37" spans="3:15" x14ac:dyDescent="0.35">
      <c r="C37" s="2"/>
      <c r="D37" s="2"/>
      <c r="E37" s="2"/>
      <c r="F37" s="2"/>
      <c r="G37" s="2"/>
      <c r="H37" s="2"/>
      <c r="I37" s="2"/>
      <c r="J37" s="2"/>
      <c r="K37" s="2"/>
      <c r="L37" s="2"/>
      <c r="O37" s="8"/>
    </row>
    <row r="38" spans="3:15" x14ac:dyDescent="0.35">
      <c r="C38" s="2"/>
      <c r="D38" s="2"/>
      <c r="E38" s="2"/>
      <c r="F38" s="2"/>
      <c r="G38" s="2"/>
      <c r="H38" s="2"/>
      <c r="I38" s="2"/>
      <c r="J38" s="2"/>
      <c r="K38" s="2"/>
      <c r="L38" s="2"/>
      <c r="O38" s="8"/>
    </row>
    <row r="39" spans="3:15" x14ac:dyDescent="0.35">
      <c r="C39" s="2"/>
      <c r="D39" s="2"/>
      <c r="E39" s="2"/>
      <c r="F39" s="2"/>
      <c r="G39" s="2"/>
      <c r="H39" s="2"/>
      <c r="I39" s="2"/>
      <c r="J39" s="2"/>
      <c r="K39" s="2"/>
      <c r="L39" s="2"/>
      <c r="O39" s="8"/>
    </row>
    <row r="40" spans="3:15" x14ac:dyDescent="0.35">
      <c r="C40" s="2"/>
      <c r="D40" s="2"/>
      <c r="E40" s="2"/>
      <c r="F40" s="2"/>
      <c r="G40" s="2"/>
      <c r="H40" s="2"/>
      <c r="I40" s="2"/>
      <c r="J40" s="2"/>
      <c r="K40" s="2"/>
      <c r="L40" s="2"/>
      <c r="O40" s="8"/>
    </row>
    <row r="41" spans="3:15" x14ac:dyDescent="0.35">
      <c r="C41" s="2"/>
      <c r="D41" s="2"/>
      <c r="E41" s="2"/>
      <c r="F41" s="2"/>
      <c r="G41" s="2"/>
      <c r="H41" s="2"/>
      <c r="I41" s="2"/>
      <c r="J41" s="2"/>
      <c r="K41" s="2"/>
      <c r="L41" s="2"/>
      <c r="O41" s="8"/>
    </row>
    <row r="42" spans="3:15" x14ac:dyDescent="0.35">
      <c r="C42" s="2"/>
      <c r="D42" s="2"/>
      <c r="E42" s="2"/>
      <c r="F42" s="2"/>
      <c r="G42" s="2"/>
      <c r="H42" s="2"/>
      <c r="I42" s="2"/>
      <c r="J42" s="2"/>
      <c r="K42" s="2"/>
      <c r="L42" s="2"/>
      <c r="O42" s="8"/>
    </row>
    <row r="43" spans="3:15" x14ac:dyDescent="0.35">
      <c r="C43" s="2"/>
      <c r="D43" s="2"/>
      <c r="E43" s="2"/>
      <c r="F43" s="2"/>
      <c r="G43" s="2"/>
      <c r="H43" s="2"/>
      <c r="I43" s="2"/>
      <c r="J43" s="2"/>
      <c r="K43" s="2"/>
      <c r="L43" s="2"/>
      <c r="O43" s="8"/>
    </row>
    <row r="44" spans="3:15" x14ac:dyDescent="0.35">
      <c r="C44" s="2"/>
      <c r="D44" s="2"/>
      <c r="E44" s="2"/>
      <c r="F44" s="2"/>
      <c r="G44" s="2"/>
      <c r="H44" s="2"/>
      <c r="I44" s="2"/>
      <c r="J44" s="2"/>
      <c r="K44" s="2"/>
      <c r="L44" s="2"/>
      <c r="O44" s="8"/>
    </row>
    <row r="45" spans="3:15" x14ac:dyDescent="0.35">
      <c r="C45" s="2"/>
      <c r="D45" s="2"/>
      <c r="E45" s="2"/>
      <c r="F45" s="2"/>
      <c r="G45" s="2"/>
      <c r="H45" s="2"/>
      <c r="I45" s="2"/>
      <c r="J45" s="2"/>
      <c r="K45" s="2"/>
      <c r="L45" s="2"/>
    </row>
    <row r="46" spans="3:15" x14ac:dyDescent="0.35">
      <c r="C46" s="2"/>
      <c r="D46" s="2"/>
      <c r="E46" s="2"/>
      <c r="F46" s="2"/>
      <c r="G46" s="2"/>
      <c r="H46" s="2"/>
      <c r="I46" s="2"/>
      <c r="J46" s="2"/>
      <c r="K46" s="2"/>
      <c r="L46" s="2"/>
    </row>
    <row r="47" spans="3:15" x14ac:dyDescent="0.35">
      <c r="C47" s="2"/>
      <c r="D47" s="2"/>
      <c r="E47" s="2"/>
      <c r="F47" s="2"/>
      <c r="G47" s="2"/>
      <c r="H47" s="2"/>
      <c r="I47" s="2"/>
      <c r="J47" s="2"/>
      <c r="K47" s="2"/>
      <c r="L47" s="2"/>
    </row>
    <row r="48" spans="3:15" x14ac:dyDescent="0.35">
      <c r="C48" s="2"/>
      <c r="D48" s="2"/>
      <c r="E48" s="2"/>
      <c r="F48" s="2"/>
      <c r="G48" s="2"/>
      <c r="H48" s="2"/>
      <c r="I48" s="2"/>
      <c r="J48" s="2"/>
      <c r="K48" s="2"/>
      <c r="L48" s="2"/>
    </row>
    <row r="49" spans="3:12" x14ac:dyDescent="0.35">
      <c r="C49" s="2"/>
      <c r="D49" s="2"/>
      <c r="E49" s="2"/>
      <c r="F49" s="2"/>
      <c r="G49" s="2"/>
      <c r="H49" s="2"/>
      <c r="I49" s="2"/>
      <c r="J49" s="2"/>
      <c r="K49" s="2"/>
      <c r="L49" s="2"/>
    </row>
  </sheetData>
  <hyperlinks>
    <hyperlink ref="K3" r:id="rId1" xr:uid="{161B0488-72D7-49AB-AAA0-D1F64680DD26}"/>
    <hyperlink ref="K4" r:id="rId2" xr:uid="{5B1D6A48-011F-4000-810C-DDE45361C26E}"/>
    <hyperlink ref="K5" r:id="rId3" xr:uid="{EDADB448-0B86-45B0-A7B6-034B3FE1741C}"/>
    <hyperlink ref="K7" r:id="rId4" xr:uid="{93430054-FDF6-4BD6-B8BD-E9DC6D9F08E1}"/>
    <hyperlink ref="K6" r:id="rId5" xr:uid="{9E0F74C2-4DF4-4F44-A782-0E92DD271E3D}"/>
    <hyperlink ref="K9" r:id="rId6" xr:uid="{46010030-C538-41ED-B966-F2083DEB9A77}"/>
    <hyperlink ref="K10" r:id="rId7" xr:uid="{1D96A76E-ABD2-44F7-9888-527AC07505FA}"/>
    <hyperlink ref="K8" r:id="rId8" xr:uid="{119451FD-2D29-45E0-8F9E-7B48F3A4F2B7}"/>
    <hyperlink ref="K11" r:id="rId9" xr:uid="{F2239C50-22CF-4C1A-B5A3-343821C3587A}"/>
    <hyperlink ref="K13:K15" r:id="rId10" display="Go To Resource" xr:uid="{B0B743AF-D6D2-48EB-AB0A-B75E975DA77A}"/>
    <hyperlink ref="K16" r:id="rId11" xr:uid="{DC6F14FE-C279-4AD5-AB04-6746DBC9F849}"/>
    <hyperlink ref="K17" r:id="rId12" xr:uid="{A842B1A2-5907-4D45-BB21-4997371A3DDE}"/>
    <hyperlink ref="K18" r:id="rId13" xr:uid="{2442AADA-CC00-47DC-B3D8-500294D3A143}"/>
    <hyperlink ref="K20" r:id="rId14" xr:uid="{9ED3FDF6-CAAA-4915-93BB-0AAC519D2EAE}"/>
    <hyperlink ref="K19" r:id="rId15" xr:uid="{95040C05-4E4E-4DE8-9A65-EA5858278381}"/>
    <hyperlink ref="K21" r:id="rId16" xr:uid="{5CAB41BB-28D9-41D5-8BC4-DBF0978C775C}"/>
    <hyperlink ref="K22" r:id="rId17" xr:uid="{82042850-EE86-41DF-B605-42A04B393B1A}"/>
    <hyperlink ref="K23" r:id="rId18" xr:uid="{3E3E9E20-96FC-4594-BFE4-2EA2B75DED67}"/>
    <hyperlink ref="K26" r:id="rId19" xr:uid="{2CA19BDC-FD05-45D3-8D7C-37DD7F6F1314}"/>
    <hyperlink ref="K27" r:id="rId20" xr:uid="{986294F9-DCC3-46B4-8DA2-2F589F573388}"/>
    <hyperlink ref="K28" r:id="rId21" xr:uid="{68178075-BDFC-4358-A343-D6D19F7C45A2}"/>
    <hyperlink ref="K29" r:id="rId22" xr:uid="{800D0029-A3B9-4547-9FC6-6DC3FF5F1D11}"/>
    <hyperlink ref="K30" r:id="rId23" xr:uid="{C9E18EE5-EE73-478C-9DEB-B40A65CAD22E}"/>
    <hyperlink ref="K31" r:id="rId24" xr:uid="{94E4783A-BB65-4DB2-8F9C-7F13588A0B39}"/>
    <hyperlink ref="K24" r:id="rId25" xr:uid="{F26375E0-272A-4AD6-AB94-6BAE8E6B8425}"/>
    <hyperlink ref="K25" r:id="rId26" xr:uid="{11A87365-6F98-4009-A64A-5F703FFFD41A}"/>
    <hyperlink ref="K12" r:id="rId27" xr:uid="{7A4F6465-349C-4CE0-885E-E0671F729A8B}"/>
    <hyperlink ref="L5" r:id="rId28" xr:uid="{CA84D902-FB85-45EA-8F3B-ADFDB53A9254}"/>
    <hyperlink ref="K32" r:id="rId29" xr:uid="{BF02F838-CC8A-4425-B7DE-E499D6ECF437}"/>
    <hyperlink ref="K33:K34" r:id="rId30" display="Go To Resource" xr:uid="{4BFEB791-FA7C-41F4-B877-0E39E3D12454}"/>
    <hyperlink ref="K35" r:id="rId31" xr:uid="{41F650A1-D5A2-4E31-8B7D-067667BC1B94}"/>
  </hyperlinks>
  <pageMargins left="0.7" right="0.7" top="0.75" bottom="0.75" header="0.3" footer="0.3"/>
  <pageSetup paperSize="9" orientation="portrait" r:id="rId32"/>
  <legacyDrawing r:id="rId33"/>
  <tableParts count="1">
    <tablePart r:id="rId3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ACFA8-E86E-40E8-83AC-CAECD7AB2AE5}">
  <sheetPr>
    <tabColor theme="2"/>
  </sheetPr>
  <dimension ref="A1:O38"/>
  <sheetViews>
    <sheetView workbookViewId="0">
      <selection activeCell="N3" sqref="N2:N3"/>
    </sheetView>
  </sheetViews>
  <sheetFormatPr defaultColWidth="8.6328125" defaultRowHeight="13" x14ac:dyDescent="0.3"/>
  <cols>
    <col min="1" max="1" width="18" style="279" customWidth="1"/>
    <col min="2" max="2" width="14.453125" style="279" customWidth="1"/>
    <col min="3" max="3" width="14.6328125" style="279" customWidth="1"/>
    <col min="4" max="4" width="13.90625" style="279" customWidth="1"/>
    <col min="5" max="5" width="15.36328125" style="279" customWidth="1"/>
    <col min="6" max="6" width="12.453125" style="279" customWidth="1"/>
    <col min="7" max="7" width="13" style="279" bestFit="1" customWidth="1"/>
    <col min="8" max="8" width="17.453125" style="279" customWidth="1"/>
    <col min="9" max="9" width="11.90625" style="279" customWidth="1"/>
    <col min="10" max="12" width="8.6328125" style="279"/>
    <col min="13" max="13" width="18.453125" style="279" customWidth="1"/>
    <col min="14" max="14" width="49.90625" style="279" customWidth="1"/>
    <col min="15" max="16384" width="8.6328125" style="279"/>
  </cols>
  <sheetData>
    <row r="1" spans="1:15" ht="23.5" x14ac:dyDescent="0.55000000000000004">
      <c r="A1" s="276" t="s">
        <v>11</v>
      </c>
      <c r="B1" s="277"/>
      <c r="C1" s="277"/>
      <c r="D1" s="278"/>
      <c r="E1" s="278"/>
      <c r="F1" s="278"/>
      <c r="G1" s="278"/>
      <c r="H1" s="278"/>
      <c r="I1" s="278"/>
      <c r="J1" s="278"/>
      <c r="K1" s="278"/>
      <c r="L1" s="278"/>
      <c r="M1" s="277"/>
      <c r="N1" s="277"/>
    </row>
    <row r="2" spans="1:15" ht="29.4" customHeight="1" x14ac:dyDescent="0.3">
      <c r="A2" s="334" t="s">
        <v>12</v>
      </c>
      <c r="B2" s="335"/>
      <c r="C2" s="335"/>
      <c r="D2" s="335"/>
      <c r="E2" s="335"/>
      <c r="F2" s="335"/>
      <c r="G2" s="335"/>
      <c r="H2" s="335"/>
      <c r="I2" s="335"/>
      <c r="J2" s="335"/>
      <c r="K2" s="335"/>
      <c r="L2" s="335"/>
      <c r="M2" s="336"/>
      <c r="N2" s="280"/>
    </row>
    <row r="3" spans="1:15" ht="24.75" customHeight="1" x14ac:dyDescent="0.3">
      <c r="A3" s="335"/>
      <c r="B3" s="335"/>
      <c r="C3" s="335"/>
      <c r="D3" s="335"/>
      <c r="E3" s="335"/>
      <c r="F3" s="335"/>
      <c r="G3" s="335"/>
      <c r="H3" s="335"/>
      <c r="I3" s="335"/>
      <c r="J3" s="335"/>
      <c r="K3" s="335"/>
      <c r="L3" s="335"/>
      <c r="M3" s="336"/>
      <c r="N3" s="280"/>
    </row>
    <row r="4" spans="1:15" ht="36.9" customHeight="1" x14ac:dyDescent="0.3">
      <c r="A4" s="337" t="s">
        <v>13</v>
      </c>
      <c r="B4" s="338"/>
      <c r="C4" s="338"/>
      <c r="D4" s="338"/>
      <c r="E4" s="338"/>
      <c r="F4" s="338"/>
      <c r="G4" s="338"/>
      <c r="H4" s="338"/>
      <c r="I4" s="338"/>
      <c r="J4" s="338"/>
      <c r="K4" s="338"/>
      <c r="L4" s="338"/>
      <c r="M4" s="338"/>
      <c r="N4" s="282"/>
    </row>
    <row r="5" spans="1:15" x14ac:dyDescent="0.3">
      <c r="A5" s="338"/>
      <c r="B5" s="338"/>
      <c r="C5" s="338"/>
      <c r="D5" s="338"/>
      <c r="E5" s="338"/>
      <c r="F5" s="338"/>
      <c r="G5" s="338"/>
      <c r="H5" s="338"/>
      <c r="I5" s="338"/>
      <c r="J5" s="338"/>
      <c r="K5" s="338"/>
      <c r="L5" s="338"/>
      <c r="M5" s="338"/>
      <c r="N5" s="282"/>
    </row>
    <row r="6" spans="1:15" x14ac:dyDescent="0.3">
      <c r="A6" s="283" t="s">
        <v>14</v>
      </c>
      <c r="B6" s="335" t="s">
        <v>15</v>
      </c>
      <c r="C6" s="335"/>
      <c r="D6" s="335"/>
      <c r="E6" s="335"/>
      <c r="F6" s="335"/>
      <c r="G6" s="335"/>
      <c r="H6" s="335"/>
      <c r="I6" s="335"/>
      <c r="J6" s="282"/>
      <c r="K6" s="282"/>
      <c r="L6" s="281"/>
      <c r="M6" s="284" t="s">
        <v>16</v>
      </c>
      <c r="N6" s="282"/>
      <c r="O6" s="285"/>
    </row>
    <row r="7" spans="1:15" x14ac:dyDescent="0.3">
      <c r="A7" s="286" t="s">
        <v>17</v>
      </c>
      <c r="B7" s="335"/>
      <c r="C7" s="335"/>
      <c r="D7" s="335"/>
      <c r="E7" s="335"/>
      <c r="F7" s="335"/>
      <c r="G7" s="335"/>
      <c r="H7" s="335"/>
      <c r="I7" s="335"/>
      <c r="J7" s="282"/>
      <c r="K7" s="282"/>
      <c r="L7" s="281"/>
      <c r="M7" s="287" t="s">
        <v>18</v>
      </c>
      <c r="N7" s="288" t="s">
        <v>19</v>
      </c>
      <c r="O7" s="285"/>
    </row>
    <row r="8" spans="1:15" ht="13.5" thickBot="1" x14ac:dyDescent="0.35">
      <c r="A8" s="289" t="s">
        <v>20</v>
      </c>
      <c r="B8" s="290" t="s">
        <v>21</v>
      </c>
      <c r="C8" s="290" t="s">
        <v>22</v>
      </c>
      <c r="D8" s="290" t="s">
        <v>23</v>
      </c>
      <c r="E8" s="290" t="s">
        <v>24</v>
      </c>
      <c r="F8" s="290" t="s">
        <v>25</v>
      </c>
      <c r="G8" s="290" t="s">
        <v>26</v>
      </c>
      <c r="H8" s="290" t="s">
        <v>27</v>
      </c>
      <c r="I8" s="290" t="s">
        <v>28</v>
      </c>
      <c r="J8" s="282"/>
      <c r="K8" s="282"/>
      <c r="L8" s="281"/>
      <c r="M8" s="291" t="s">
        <v>21</v>
      </c>
      <c r="N8" s="292" t="s">
        <v>29</v>
      </c>
      <c r="O8" s="285"/>
    </row>
    <row r="9" spans="1:15" ht="13.5" thickBot="1" x14ac:dyDescent="0.35">
      <c r="A9" s="293" t="s">
        <v>21</v>
      </c>
      <c r="B9" s="293" t="s">
        <v>30</v>
      </c>
      <c r="C9" s="293">
        <v>7000</v>
      </c>
      <c r="D9" s="293">
        <v>9500</v>
      </c>
      <c r="E9" s="290">
        <v>11000</v>
      </c>
      <c r="F9" s="293">
        <v>8000</v>
      </c>
      <c r="G9" s="293">
        <v>5000</v>
      </c>
      <c r="H9" s="293">
        <v>4500</v>
      </c>
      <c r="I9" s="293">
        <v>4000</v>
      </c>
      <c r="J9" s="282"/>
      <c r="K9" s="282"/>
      <c r="L9" s="281"/>
      <c r="M9" s="291" t="s">
        <v>22</v>
      </c>
      <c r="N9" s="292" t="s">
        <v>31</v>
      </c>
      <c r="O9" s="285"/>
    </row>
    <row r="10" spans="1:15" ht="13.5" thickBot="1" x14ac:dyDescent="0.35">
      <c r="A10" s="293" t="s">
        <v>22</v>
      </c>
      <c r="B10" s="293"/>
      <c r="C10" s="293" t="s">
        <v>30</v>
      </c>
      <c r="D10" s="293">
        <v>8000</v>
      </c>
      <c r="E10" s="293">
        <v>13000</v>
      </c>
      <c r="F10" s="293">
        <v>11000</v>
      </c>
      <c r="G10" s="293">
        <v>13500</v>
      </c>
      <c r="H10" s="293">
        <v>12500</v>
      </c>
      <c r="I10" s="293">
        <v>10000</v>
      </c>
      <c r="J10" s="282"/>
      <c r="K10" s="282"/>
      <c r="L10" s="282"/>
      <c r="M10" s="291" t="s">
        <v>23</v>
      </c>
      <c r="N10" s="292" t="s">
        <v>32</v>
      </c>
    </row>
    <row r="11" spans="1:15" ht="13.5" thickBot="1" x14ac:dyDescent="0.35">
      <c r="A11" s="293" t="s">
        <v>23</v>
      </c>
      <c r="B11" s="293"/>
      <c r="C11" s="293"/>
      <c r="D11" s="293" t="s">
        <v>30</v>
      </c>
      <c r="E11" s="293">
        <v>18500</v>
      </c>
      <c r="F11" s="293">
        <v>16500</v>
      </c>
      <c r="G11" s="293">
        <v>10500</v>
      </c>
      <c r="H11" s="293">
        <v>12500</v>
      </c>
      <c r="I11" s="293">
        <v>6500</v>
      </c>
      <c r="J11" s="282"/>
      <c r="K11" s="282"/>
      <c r="L11" s="282"/>
      <c r="M11" s="291" t="s">
        <v>24</v>
      </c>
      <c r="N11" s="292" t="s">
        <v>33</v>
      </c>
    </row>
    <row r="12" spans="1:15" ht="26.5" thickBot="1" x14ac:dyDescent="0.35">
      <c r="A12" s="293" t="s">
        <v>24</v>
      </c>
      <c r="B12" s="293"/>
      <c r="C12" s="293"/>
      <c r="D12" s="293"/>
      <c r="E12" s="293" t="s">
        <v>30</v>
      </c>
      <c r="F12" s="293">
        <v>4000</v>
      </c>
      <c r="G12" s="293">
        <v>8500</v>
      </c>
      <c r="H12" s="293">
        <v>6500</v>
      </c>
      <c r="I12" s="293">
        <v>12500</v>
      </c>
      <c r="J12" s="282"/>
      <c r="K12" s="282"/>
      <c r="L12" s="282"/>
      <c r="M12" s="291" t="s">
        <v>34</v>
      </c>
      <c r="N12" s="292" t="s">
        <v>35</v>
      </c>
    </row>
    <row r="13" spans="1:15" ht="26" x14ac:dyDescent="0.3">
      <c r="A13" s="293" t="s">
        <v>34</v>
      </c>
      <c r="B13" s="293"/>
      <c r="C13" s="293"/>
      <c r="D13" s="293"/>
      <c r="E13" s="293"/>
      <c r="F13" s="293" t="s">
        <v>30</v>
      </c>
      <c r="G13" s="293">
        <v>9000</v>
      </c>
      <c r="H13" s="293">
        <v>6000</v>
      </c>
      <c r="I13" s="293">
        <v>11500</v>
      </c>
      <c r="J13" s="282"/>
      <c r="K13" s="282"/>
      <c r="L13" s="282"/>
      <c r="M13" s="291" t="s">
        <v>26</v>
      </c>
      <c r="N13" s="292" t="s">
        <v>36</v>
      </c>
    </row>
    <row r="14" spans="1:15" ht="32.4" customHeight="1" x14ac:dyDescent="0.3">
      <c r="A14" s="293" t="s">
        <v>26</v>
      </c>
      <c r="B14" s="293"/>
      <c r="C14" s="293"/>
      <c r="D14" s="290"/>
      <c r="E14" s="290"/>
      <c r="F14" s="290"/>
      <c r="G14" s="290" t="s">
        <v>30</v>
      </c>
      <c r="H14" s="293">
        <v>3500</v>
      </c>
      <c r="I14" s="293">
        <v>4500</v>
      </c>
      <c r="J14" s="282"/>
      <c r="K14" s="282"/>
      <c r="L14" s="282"/>
      <c r="M14" s="291" t="s">
        <v>27</v>
      </c>
      <c r="N14" s="292" t="s">
        <v>37</v>
      </c>
    </row>
    <row r="15" spans="1:15" ht="26.5" thickBot="1" x14ac:dyDescent="0.35">
      <c r="A15" s="293" t="s">
        <v>27</v>
      </c>
      <c r="B15" s="293"/>
      <c r="C15" s="293"/>
      <c r="D15" s="290"/>
      <c r="E15" s="290"/>
      <c r="F15" s="290"/>
      <c r="G15" s="290"/>
      <c r="H15" s="290" t="s">
        <v>30</v>
      </c>
      <c r="I15" s="293">
        <v>6500</v>
      </c>
      <c r="J15" s="282"/>
      <c r="K15" s="282"/>
      <c r="L15" s="282"/>
      <c r="M15" s="291" t="s">
        <v>28</v>
      </c>
      <c r="N15" s="292" t="s">
        <v>38</v>
      </c>
    </row>
    <row r="16" spans="1:15" x14ac:dyDescent="0.3">
      <c r="A16" s="293" t="s">
        <v>28</v>
      </c>
      <c r="B16" s="293"/>
      <c r="C16" s="293"/>
      <c r="D16" s="290"/>
      <c r="E16" s="290"/>
      <c r="F16" s="290"/>
      <c r="G16" s="290"/>
      <c r="H16" s="290"/>
      <c r="I16" s="294" t="s">
        <v>39</v>
      </c>
      <c r="J16" s="282"/>
      <c r="K16" s="282"/>
      <c r="L16" s="282"/>
      <c r="M16" s="282"/>
      <c r="N16" s="282"/>
    </row>
    <row r="17" spans="1:14" x14ac:dyDescent="0.3">
      <c r="A17" s="282"/>
      <c r="B17" s="338" t="s">
        <v>40</v>
      </c>
      <c r="C17" s="338"/>
      <c r="D17" s="338"/>
      <c r="E17" s="338"/>
      <c r="F17" s="338"/>
      <c r="G17" s="338"/>
      <c r="H17" s="338"/>
      <c r="I17" s="338"/>
      <c r="J17" s="338"/>
      <c r="K17" s="338"/>
      <c r="L17" s="295"/>
      <c r="M17" s="332" t="s">
        <v>41</v>
      </c>
      <c r="N17" s="333"/>
    </row>
    <row r="18" spans="1:14" ht="27.65" customHeight="1" x14ac:dyDescent="0.3">
      <c r="A18" s="297" t="s">
        <v>42</v>
      </c>
      <c r="B18" s="338"/>
      <c r="C18" s="338"/>
      <c r="D18" s="338"/>
      <c r="E18" s="338"/>
      <c r="F18" s="338"/>
      <c r="G18" s="338"/>
      <c r="H18" s="338"/>
      <c r="I18" s="338"/>
      <c r="J18" s="338"/>
      <c r="K18" s="338"/>
      <c r="L18" s="295"/>
      <c r="M18" s="333"/>
      <c r="N18" s="333"/>
    </row>
    <row r="19" spans="1:14" ht="12" customHeight="1" x14ac:dyDescent="0.3">
      <c r="A19" s="298" t="s">
        <v>43</v>
      </c>
      <c r="B19" s="281"/>
      <c r="C19" s="281"/>
      <c r="D19" s="281"/>
      <c r="E19" s="281"/>
      <c r="F19" s="281"/>
      <c r="G19" s="281"/>
      <c r="H19" s="281"/>
      <c r="I19" s="281"/>
      <c r="J19" s="281"/>
      <c r="K19" s="281"/>
      <c r="L19" s="295"/>
      <c r="M19" s="296"/>
      <c r="N19" s="296"/>
    </row>
    <row r="20" spans="1:14" x14ac:dyDescent="0.3">
      <c r="A20" s="289" t="s">
        <v>44</v>
      </c>
      <c r="B20" s="290" t="s">
        <v>21</v>
      </c>
      <c r="C20" s="290" t="s">
        <v>22</v>
      </c>
      <c r="D20" s="290" t="s">
        <v>23</v>
      </c>
      <c r="E20" s="290" t="s">
        <v>24</v>
      </c>
      <c r="F20" s="290" t="s">
        <v>25</v>
      </c>
      <c r="G20" s="290" t="s">
        <v>26</v>
      </c>
      <c r="H20" s="290" t="s">
        <v>27</v>
      </c>
      <c r="I20" s="290" t="s">
        <v>28</v>
      </c>
      <c r="J20" s="282"/>
      <c r="K20" s="282"/>
      <c r="L20" s="295"/>
      <c r="M20" s="299" t="s">
        <v>45</v>
      </c>
      <c r="N20" s="295"/>
    </row>
    <row r="21" spans="1:14" x14ac:dyDescent="0.3">
      <c r="A21" s="293" t="s">
        <v>21</v>
      </c>
      <c r="B21" s="293" t="s">
        <v>30</v>
      </c>
      <c r="C21" s="293">
        <v>9000</v>
      </c>
      <c r="D21" s="293">
        <v>11000</v>
      </c>
      <c r="E21" s="290">
        <v>12500</v>
      </c>
      <c r="F21" s="293">
        <v>15000</v>
      </c>
      <c r="G21" s="293">
        <v>8000</v>
      </c>
      <c r="H21" s="293">
        <v>7500</v>
      </c>
      <c r="I21" s="293">
        <v>8000</v>
      </c>
      <c r="J21" s="282"/>
      <c r="K21" s="282"/>
      <c r="L21" s="295"/>
      <c r="M21" s="299" t="s">
        <v>46</v>
      </c>
      <c r="N21" s="295"/>
    </row>
    <row r="22" spans="1:14" x14ac:dyDescent="0.3">
      <c r="A22" s="293" t="s">
        <v>22</v>
      </c>
      <c r="B22" s="293"/>
      <c r="C22" s="293" t="s">
        <v>30</v>
      </c>
      <c r="D22" s="293">
        <v>9000</v>
      </c>
      <c r="E22" s="293">
        <v>19500</v>
      </c>
      <c r="F22" s="293">
        <v>20000</v>
      </c>
      <c r="G22" s="293">
        <v>15000</v>
      </c>
      <c r="H22" s="290">
        <v>15000</v>
      </c>
      <c r="I22" s="290">
        <v>8500</v>
      </c>
      <c r="J22" s="282"/>
      <c r="K22" s="282"/>
      <c r="L22" s="295"/>
      <c r="M22" s="299" t="s">
        <v>421</v>
      </c>
      <c r="N22" s="295"/>
    </row>
    <row r="23" spans="1:14" x14ac:dyDescent="0.3">
      <c r="A23" s="293" t="s">
        <v>23</v>
      </c>
      <c r="B23" s="293"/>
      <c r="C23" s="293"/>
      <c r="D23" s="293" t="s">
        <v>30</v>
      </c>
      <c r="E23" s="293">
        <v>17000</v>
      </c>
      <c r="F23" s="293">
        <v>20500</v>
      </c>
      <c r="G23" s="293">
        <v>11000</v>
      </c>
      <c r="H23" s="293">
        <v>15000</v>
      </c>
      <c r="I23" s="293">
        <v>6000</v>
      </c>
      <c r="J23" s="282"/>
      <c r="K23" s="282"/>
      <c r="L23" s="295"/>
      <c r="M23" s="299" t="s">
        <v>422</v>
      </c>
      <c r="N23" s="295"/>
    </row>
    <row r="24" spans="1:14" x14ac:dyDescent="0.3">
      <c r="A24" s="293" t="s">
        <v>24</v>
      </c>
      <c r="B24" s="293"/>
      <c r="C24" s="293"/>
      <c r="D24" s="293"/>
      <c r="E24" s="293" t="s">
        <v>30</v>
      </c>
      <c r="F24" s="293">
        <v>4000</v>
      </c>
      <c r="G24" s="293">
        <v>8500</v>
      </c>
      <c r="H24" s="290">
        <v>7000</v>
      </c>
      <c r="I24" s="290">
        <v>15500</v>
      </c>
      <c r="J24" s="282"/>
      <c r="K24" s="282"/>
      <c r="L24" s="295"/>
      <c r="M24" s="295"/>
      <c r="N24" s="295"/>
    </row>
    <row r="25" spans="1:14" x14ac:dyDescent="0.3">
      <c r="A25" s="293" t="s">
        <v>34</v>
      </c>
      <c r="B25" s="290"/>
      <c r="C25" s="293"/>
      <c r="D25" s="293"/>
      <c r="E25" s="293"/>
      <c r="F25" s="293" t="s">
        <v>30</v>
      </c>
      <c r="G25" s="293">
        <v>11500</v>
      </c>
      <c r="H25" s="293">
        <v>10500</v>
      </c>
      <c r="I25" s="293">
        <v>19000</v>
      </c>
      <c r="J25" s="282"/>
      <c r="K25" s="282"/>
      <c r="L25" s="295"/>
      <c r="M25" s="299"/>
      <c r="N25" s="295"/>
    </row>
    <row r="26" spans="1:14" x14ac:dyDescent="0.3">
      <c r="A26" s="293" t="s">
        <v>26</v>
      </c>
      <c r="B26" s="290"/>
      <c r="C26" s="290"/>
      <c r="D26" s="290"/>
      <c r="E26" s="290"/>
      <c r="F26" s="290"/>
      <c r="G26" s="290" t="s">
        <v>30</v>
      </c>
      <c r="H26" s="290">
        <v>4500</v>
      </c>
      <c r="I26" s="290">
        <v>9500</v>
      </c>
      <c r="J26" s="282"/>
      <c r="K26" s="282"/>
      <c r="L26" s="282"/>
      <c r="M26" s="284"/>
      <c r="N26" s="282"/>
    </row>
    <row r="27" spans="1:14" ht="26" x14ac:dyDescent="0.3">
      <c r="A27" s="293" t="s">
        <v>27</v>
      </c>
      <c r="B27" s="290"/>
      <c r="C27" s="290"/>
      <c r="D27" s="290"/>
      <c r="E27" s="290"/>
      <c r="F27" s="290"/>
      <c r="G27" s="290"/>
      <c r="H27" s="290" t="s">
        <v>30</v>
      </c>
      <c r="I27" s="293">
        <v>13500</v>
      </c>
      <c r="J27" s="282"/>
      <c r="K27" s="282"/>
      <c r="L27" s="282"/>
      <c r="M27" s="300"/>
      <c r="N27" s="282"/>
    </row>
    <row r="28" spans="1:14" x14ac:dyDescent="0.3">
      <c r="A28" s="293" t="s">
        <v>28</v>
      </c>
      <c r="B28" s="290"/>
      <c r="C28" s="290"/>
      <c r="D28" s="290"/>
      <c r="E28" s="290"/>
      <c r="F28" s="290"/>
      <c r="G28" s="290"/>
      <c r="H28" s="290"/>
      <c r="I28" s="294" t="s">
        <v>39</v>
      </c>
      <c r="J28" s="282"/>
      <c r="K28" s="282"/>
      <c r="L28" s="282"/>
      <c r="M28" s="282"/>
      <c r="N28" s="282"/>
    </row>
    <row r="29" spans="1:14" x14ac:dyDescent="0.3">
      <c r="A29" s="282"/>
      <c r="B29" s="282"/>
      <c r="C29" s="282"/>
      <c r="D29" s="282"/>
      <c r="E29" s="282"/>
      <c r="F29" s="282"/>
      <c r="G29" s="282"/>
      <c r="H29" s="282"/>
      <c r="I29" s="282"/>
      <c r="J29" s="282"/>
      <c r="K29" s="282"/>
      <c r="L29" s="282"/>
      <c r="M29" s="301"/>
      <c r="N29" s="282"/>
    </row>
    <row r="30" spans="1:14" x14ac:dyDescent="0.3">
      <c r="A30" s="302" t="s">
        <v>47</v>
      </c>
      <c r="B30" s="282"/>
      <c r="C30" s="282"/>
      <c r="D30" s="282"/>
      <c r="E30" s="282"/>
      <c r="F30" s="282"/>
      <c r="G30" s="282"/>
      <c r="H30" s="282"/>
      <c r="I30" s="282"/>
      <c r="J30" s="282"/>
      <c r="K30" s="282"/>
      <c r="L30" s="282"/>
      <c r="M30" s="301"/>
      <c r="N30" s="282"/>
    </row>
    <row r="31" spans="1:14" x14ac:dyDescent="0.3">
      <c r="A31" s="332" t="s">
        <v>48</v>
      </c>
      <c r="B31" s="333"/>
      <c r="C31" s="333"/>
      <c r="D31" s="333"/>
      <c r="E31" s="333"/>
      <c r="F31" s="333"/>
      <c r="G31" s="333"/>
      <c r="H31" s="333"/>
      <c r="I31" s="333"/>
      <c r="J31" s="333"/>
      <c r="K31" s="282"/>
      <c r="L31" s="282"/>
      <c r="M31" s="301"/>
      <c r="N31" s="282"/>
    </row>
    <row r="32" spans="1:14" x14ac:dyDescent="0.3">
      <c r="A32" s="333"/>
      <c r="B32" s="333"/>
      <c r="C32" s="333"/>
      <c r="D32" s="333"/>
      <c r="E32" s="333"/>
      <c r="F32" s="333"/>
      <c r="G32" s="333"/>
      <c r="H32" s="333"/>
      <c r="I32" s="333"/>
      <c r="J32" s="333"/>
      <c r="K32" s="282"/>
      <c r="L32" s="282"/>
      <c r="M32" s="284"/>
      <c r="N32" s="282"/>
    </row>
    <row r="33" spans="1:14" x14ac:dyDescent="0.3">
      <c r="A33" s="333"/>
      <c r="B33" s="333"/>
      <c r="C33" s="333"/>
      <c r="D33" s="333"/>
      <c r="E33" s="333"/>
      <c r="F33" s="333"/>
      <c r="G33" s="333"/>
      <c r="H33" s="333"/>
      <c r="I33" s="333"/>
      <c r="J33" s="333"/>
      <c r="K33" s="282"/>
      <c r="L33" s="282"/>
      <c r="M33" s="301"/>
      <c r="N33" s="282"/>
    </row>
    <row r="34" spans="1:14" x14ac:dyDescent="0.3">
      <c r="A34" s="333"/>
      <c r="B34" s="333"/>
      <c r="C34" s="333"/>
      <c r="D34" s="333"/>
      <c r="E34" s="333"/>
      <c r="F34" s="333"/>
      <c r="G34" s="333"/>
      <c r="H34" s="333"/>
      <c r="I34" s="333"/>
      <c r="J34" s="333"/>
      <c r="K34" s="282"/>
      <c r="L34" s="282"/>
      <c r="M34" s="301"/>
      <c r="N34" s="282"/>
    </row>
    <row r="35" spans="1:14" x14ac:dyDescent="0.3">
      <c r="A35" s="333"/>
      <c r="B35" s="333"/>
      <c r="C35" s="333"/>
      <c r="D35" s="333"/>
      <c r="E35" s="333"/>
      <c r="F35" s="333"/>
      <c r="G35" s="333"/>
      <c r="H35" s="333"/>
      <c r="I35" s="333"/>
      <c r="J35" s="333"/>
      <c r="K35" s="282"/>
      <c r="L35" s="282"/>
      <c r="M35" s="301"/>
      <c r="N35" s="282"/>
    </row>
    <row r="36" spans="1:14" x14ac:dyDescent="0.3">
      <c r="A36" s="285"/>
      <c r="B36" s="285"/>
      <c r="C36" s="285"/>
      <c r="D36" s="285"/>
      <c r="E36" s="285"/>
      <c r="F36" s="285"/>
      <c r="G36" s="285"/>
      <c r="H36" s="285"/>
      <c r="I36" s="285"/>
      <c r="J36" s="285"/>
      <c r="M36" s="303"/>
    </row>
    <row r="37" spans="1:14" x14ac:dyDescent="0.3">
      <c r="A37" s="285"/>
      <c r="B37" s="285"/>
      <c r="C37" s="285"/>
      <c r="D37" s="285"/>
      <c r="E37" s="285"/>
      <c r="F37" s="285"/>
      <c r="G37" s="285"/>
      <c r="H37" s="285"/>
      <c r="I37" s="285"/>
      <c r="J37" s="285"/>
      <c r="M37" s="303"/>
    </row>
    <row r="38" spans="1:14" x14ac:dyDescent="0.3">
      <c r="A38" s="285"/>
      <c r="B38" s="285"/>
      <c r="C38" s="285"/>
      <c r="D38" s="285"/>
      <c r="E38" s="285"/>
      <c r="F38" s="285"/>
      <c r="G38" s="285"/>
      <c r="H38" s="285"/>
      <c r="I38" s="285"/>
      <c r="J38" s="285"/>
      <c r="M38" s="303"/>
    </row>
  </sheetData>
  <mergeCells count="6">
    <mergeCell ref="A31:J35"/>
    <mergeCell ref="A2:M3"/>
    <mergeCell ref="A4:M5"/>
    <mergeCell ref="B6:I7"/>
    <mergeCell ref="B17:K18"/>
    <mergeCell ref="M17:N18"/>
  </mergeCells>
  <hyperlinks>
    <hyperlink ref="A7" r:id="rId1" xr:uid="{032AF490-E9A2-4200-8C87-6DBD5DB1946D}"/>
    <hyperlink ref="A19" r:id="rId2" xr:uid="{0535B10D-2372-46C4-A67B-FA8A7DF15224}"/>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06D9F-DC2F-477C-8B2E-D72D97E33ADB}">
  <sheetPr>
    <tabColor theme="4" tint="0.59999389629810485"/>
  </sheetPr>
  <dimension ref="A1:AE142"/>
  <sheetViews>
    <sheetView zoomScale="70" zoomScaleNormal="70" workbookViewId="0">
      <selection activeCell="C24" sqref="C24"/>
    </sheetView>
  </sheetViews>
  <sheetFormatPr defaultColWidth="8.6328125" defaultRowHeight="14.5" x14ac:dyDescent="0.35"/>
  <cols>
    <col min="1" max="1" width="9.08984375" style="59" customWidth="1"/>
    <col min="2" max="2" width="48.36328125" style="38" customWidth="1"/>
    <col min="3" max="3" width="37.36328125" style="59" customWidth="1"/>
    <col min="4" max="4" width="17.6328125" style="59" customWidth="1"/>
    <col min="5" max="5" width="15.453125" style="59" customWidth="1"/>
    <col min="6" max="6" width="19.08984375" style="59" customWidth="1"/>
    <col min="7" max="7" width="17.08984375" style="38" customWidth="1"/>
    <col min="8" max="8" width="18.54296875" style="38" customWidth="1"/>
    <col min="9" max="9" width="17.90625" style="38" customWidth="1"/>
    <col min="10" max="10" width="18.08984375" style="38" customWidth="1"/>
    <col min="11" max="11" width="18.36328125" style="38" customWidth="1"/>
    <col min="12" max="12" width="20.08984375" style="38" customWidth="1"/>
    <col min="13" max="18" width="8.6328125" style="38"/>
    <col min="19" max="19" width="34.08984375" style="38" customWidth="1"/>
    <col min="20" max="31" width="9.08984375" style="37" customWidth="1"/>
    <col min="32" max="16384" width="8.6328125" style="38"/>
  </cols>
  <sheetData>
    <row r="1" spans="1:19" x14ac:dyDescent="0.35">
      <c r="A1" s="81"/>
      <c r="B1" s="36" t="s">
        <v>49</v>
      </c>
      <c r="C1" s="82"/>
      <c r="D1" s="82"/>
      <c r="E1" s="82"/>
      <c r="F1" s="82"/>
      <c r="G1" s="83"/>
      <c r="H1" s="83"/>
      <c r="I1" s="83"/>
      <c r="J1" s="83"/>
      <c r="K1" s="83"/>
      <c r="L1" s="83"/>
      <c r="M1" s="159"/>
      <c r="N1" s="83"/>
      <c r="O1" s="83"/>
      <c r="P1" s="83"/>
      <c r="Q1" s="83"/>
      <c r="R1" s="83"/>
      <c r="S1" s="84"/>
    </row>
    <row r="2" spans="1:19" x14ac:dyDescent="0.35">
      <c r="A2" s="85"/>
      <c r="B2" s="86" t="s">
        <v>50</v>
      </c>
      <c r="C2" s="82"/>
      <c r="D2" s="82"/>
      <c r="E2" s="82"/>
      <c r="F2" s="82"/>
      <c r="G2" s="87"/>
      <c r="H2" s="87"/>
      <c r="I2" s="87"/>
      <c r="J2" s="87"/>
      <c r="K2" s="87"/>
      <c r="L2" s="87"/>
      <c r="M2" s="124"/>
      <c r="N2" s="87"/>
      <c r="O2" s="87"/>
      <c r="P2" s="87"/>
      <c r="Q2" s="87"/>
      <c r="R2" s="87"/>
      <c r="S2" s="88"/>
    </row>
    <row r="3" spans="1:19" x14ac:dyDescent="0.35">
      <c r="A3" s="85"/>
      <c r="B3" s="86" t="s">
        <v>51</v>
      </c>
      <c r="C3" s="346" t="s">
        <v>404</v>
      </c>
      <c r="D3" s="347"/>
      <c r="E3" s="347"/>
      <c r="F3" s="347"/>
      <c r="G3" s="87"/>
      <c r="H3" s="87"/>
      <c r="I3" s="87"/>
      <c r="J3" s="87"/>
      <c r="K3" s="87"/>
      <c r="L3" s="87"/>
      <c r="M3" s="124"/>
      <c r="N3" s="87"/>
      <c r="O3" s="87"/>
      <c r="P3" s="87"/>
      <c r="Q3" s="87"/>
      <c r="R3" s="87"/>
      <c r="S3" s="88"/>
    </row>
    <row r="4" spans="1:19" x14ac:dyDescent="0.35">
      <c r="A4" s="85"/>
      <c r="B4" s="86" t="s">
        <v>52</v>
      </c>
      <c r="C4" s="348"/>
      <c r="D4" s="347"/>
      <c r="E4" s="347"/>
      <c r="F4" s="347"/>
      <c r="G4" s="87"/>
      <c r="H4" s="87"/>
      <c r="I4" s="87"/>
      <c r="J4" s="87"/>
      <c r="K4" s="87"/>
      <c r="L4" s="87"/>
      <c r="M4" s="124"/>
      <c r="N4" s="87"/>
      <c r="O4" s="87"/>
      <c r="P4" s="87"/>
      <c r="Q4" s="87"/>
      <c r="R4" s="87"/>
      <c r="S4" s="88"/>
    </row>
    <row r="5" spans="1:19" x14ac:dyDescent="0.35">
      <c r="A5" s="85"/>
      <c r="B5" s="86" t="s">
        <v>53</v>
      </c>
      <c r="C5" s="349" t="s">
        <v>405</v>
      </c>
      <c r="D5" s="347"/>
      <c r="E5" s="347"/>
      <c r="F5" s="347"/>
      <c r="G5" s="87"/>
      <c r="H5" s="87"/>
      <c r="I5" s="87"/>
      <c r="J5" s="87"/>
      <c r="K5" s="87"/>
      <c r="L5" s="87"/>
      <c r="M5" s="124"/>
      <c r="N5" s="87"/>
      <c r="O5" s="87"/>
      <c r="P5" s="87"/>
      <c r="Q5" s="87"/>
      <c r="R5" s="87"/>
      <c r="S5" s="88"/>
    </row>
    <row r="6" spans="1:19" x14ac:dyDescent="0.35">
      <c r="A6" s="85"/>
      <c r="B6" s="39" t="s">
        <v>54</v>
      </c>
      <c r="C6" s="349" t="s">
        <v>406</v>
      </c>
      <c r="D6" s="347"/>
      <c r="E6" s="347"/>
      <c r="F6" s="347"/>
      <c r="G6" s="87"/>
      <c r="H6" s="87"/>
      <c r="I6" s="87"/>
      <c r="J6" s="87"/>
      <c r="K6" s="87"/>
      <c r="L6" s="87"/>
      <c r="M6" s="124"/>
      <c r="N6" s="87"/>
      <c r="O6" s="87"/>
      <c r="P6" s="87"/>
      <c r="Q6" s="87"/>
      <c r="R6" s="87"/>
      <c r="S6" s="88"/>
    </row>
    <row r="7" spans="1:19" x14ac:dyDescent="0.35">
      <c r="A7" s="85"/>
      <c r="B7" s="86" t="s">
        <v>55</v>
      </c>
      <c r="C7" s="348"/>
      <c r="D7" s="347"/>
      <c r="E7" s="347"/>
      <c r="F7" s="347"/>
      <c r="G7" s="87"/>
      <c r="H7" s="87"/>
      <c r="I7" s="87"/>
      <c r="J7" s="87"/>
      <c r="K7" s="87"/>
      <c r="L7" s="87"/>
      <c r="M7" s="124"/>
      <c r="N7" s="87"/>
      <c r="O7" s="87"/>
      <c r="P7" s="87"/>
      <c r="Q7" s="87"/>
      <c r="R7" s="87"/>
      <c r="S7" s="88"/>
    </row>
    <row r="8" spans="1:19" x14ac:dyDescent="0.35">
      <c r="A8" s="85"/>
      <c r="B8" s="86" t="s">
        <v>56</v>
      </c>
      <c r="C8" s="341" cm="1">
        <f t="array" ref="C8">SUM(C27:L27)+SUM(C44:L44+C55:L55+C66:L66)</f>
        <v>56</v>
      </c>
      <c r="D8" s="342"/>
      <c r="E8" s="342"/>
      <c r="F8" s="342"/>
      <c r="G8" s="87"/>
      <c r="H8" s="87"/>
      <c r="I8" s="87"/>
      <c r="J8" s="87"/>
      <c r="K8" s="87"/>
      <c r="L8" s="87"/>
      <c r="M8" s="124"/>
      <c r="N8" s="87"/>
      <c r="O8" s="87"/>
      <c r="P8" s="87"/>
      <c r="Q8" s="87"/>
      <c r="R8" s="87"/>
      <c r="S8" s="88"/>
    </row>
    <row r="9" spans="1:19" x14ac:dyDescent="0.35">
      <c r="A9" s="85"/>
      <c r="B9" s="39" t="s">
        <v>57</v>
      </c>
      <c r="C9" s="339">
        <f>AVERAGE(C28:L28)</f>
        <v>1.5</v>
      </c>
      <c r="D9" s="340"/>
      <c r="E9" s="340"/>
      <c r="F9" s="340"/>
      <c r="G9" s="87"/>
      <c r="H9" s="87"/>
      <c r="I9" s="87"/>
      <c r="J9" s="87"/>
      <c r="K9" s="87"/>
      <c r="L9" s="87"/>
      <c r="M9" s="124"/>
      <c r="N9" s="87"/>
      <c r="O9" s="87"/>
      <c r="P9" s="87"/>
      <c r="Q9" s="87"/>
      <c r="R9" s="87"/>
      <c r="S9" s="88"/>
    </row>
    <row r="10" spans="1:19" x14ac:dyDescent="0.35">
      <c r="A10" s="85"/>
      <c r="B10" s="39" t="s">
        <v>58</v>
      </c>
      <c r="C10" s="341" cm="1">
        <f t="array" ref="C10">AVERAGE(C45:L45+C56:L56+C67:L67)</f>
        <v>0</v>
      </c>
      <c r="D10" s="342"/>
      <c r="E10" s="342"/>
      <c r="F10" s="342"/>
      <c r="G10" s="87"/>
      <c r="H10" s="87"/>
      <c r="I10" s="87"/>
      <c r="J10" s="87"/>
      <c r="K10" s="87"/>
      <c r="L10" s="87"/>
      <c r="M10" s="124"/>
      <c r="N10" s="87"/>
      <c r="O10" s="87"/>
      <c r="P10" s="87"/>
      <c r="Q10" s="87"/>
      <c r="R10" s="87"/>
      <c r="S10" s="88"/>
    </row>
    <row r="11" spans="1:19" hidden="1" x14ac:dyDescent="0.35">
      <c r="A11" s="85"/>
      <c r="B11" s="39"/>
      <c r="C11" s="82"/>
      <c r="D11" s="82"/>
      <c r="E11" s="82"/>
      <c r="F11" s="82"/>
      <c r="G11" s="87"/>
      <c r="H11" s="87"/>
      <c r="I11" s="87"/>
      <c r="J11" s="87"/>
      <c r="K11" s="87"/>
      <c r="L11" s="87"/>
      <c r="M11" s="124"/>
      <c r="N11" s="87"/>
      <c r="O11" s="87"/>
      <c r="P11" s="87"/>
      <c r="Q11" s="87"/>
      <c r="R11" s="87"/>
      <c r="S11" s="88"/>
    </row>
    <row r="12" spans="1:19" s="37" customFormat="1" hidden="1" x14ac:dyDescent="0.35">
      <c r="A12" s="85"/>
      <c r="B12" s="91"/>
      <c r="C12" s="82"/>
      <c r="D12" s="82"/>
      <c r="E12" s="82"/>
      <c r="F12" s="82"/>
      <c r="G12" s="87"/>
      <c r="H12" s="87"/>
      <c r="I12" s="87"/>
      <c r="J12" s="87"/>
      <c r="K12" s="87"/>
      <c r="L12" s="87"/>
      <c r="M12" s="124"/>
      <c r="N12" s="87"/>
      <c r="O12" s="87"/>
      <c r="P12" s="87"/>
      <c r="Q12" s="87"/>
      <c r="R12" s="87"/>
      <c r="S12" s="88"/>
    </row>
    <row r="13" spans="1:19" x14ac:dyDescent="0.35">
      <c r="A13" s="81"/>
      <c r="B13" s="40" t="s">
        <v>59</v>
      </c>
      <c r="C13" s="92"/>
      <c r="D13" s="92"/>
      <c r="E13" s="92"/>
      <c r="F13" s="92"/>
      <c r="G13" s="83"/>
      <c r="H13" s="83"/>
      <c r="I13" s="83"/>
      <c r="J13" s="83"/>
      <c r="K13" s="83"/>
      <c r="L13" s="83"/>
      <c r="M13" s="159"/>
      <c r="N13" s="83"/>
      <c r="O13" s="83"/>
      <c r="P13" s="83"/>
      <c r="Q13" s="83"/>
      <c r="R13" s="83"/>
      <c r="S13" s="84"/>
    </row>
    <row r="14" spans="1:19" x14ac:dyDescent="0.35">
      <c r="A14" s="85"/>
      <c r="B14" s="93" t="s">
        <v>60</v>
      </c>
      <c r="C14" s="186">
        <v>1</v>
      </c>
      <c r="D14" s="187">
        <v>2</v>
      </c>
      <c r="E14" s="186">
        <v>3</v>
      </c>
      <c r="F14" s="186">
        <v>4</v>
      </c>
      <c r="G14" s="186">
        <v>5</v>
      </c>
      <c r="H14" s="186">
        <v>6</v>
      </c>
      <c r="I14" s="186">
        <v>7</v>
      </c>
      <c r="J14" s="186">
        <v>8</v>
      </c>
      <c r="K14" s="186">
        <v>9</v>
      </c>
      <c r="L14" s="188">
        <v>10</v>
      </c>
      <c r="M14" s="124"/>
      <c r="N14" s="87"/>
      <c r="O14" s="87"/>
      <c r="P14" s="87"/>
      <c r="Q14" s="87"/>
      <c r="R14" s="87"/>
      <c r="S14" s="88"/>
    </row>
    <row r="15" spans="1:19" x14ac:dyDescent="0.35">
      <c r="A15" s="85"/>
      <c r="B15" s="93" t="s">
        <v>61</v>
      </c>
      <c r="C15" s="311" t="s">
        <v>62</v>
      </c>
      <c r="D15" s="185" t="s">
        <v>408</v>
      </c>
      <c r="E15" s="184" t="s">
        <v>409</v>
      </c>
      <c r="F15" s="185" t="s">
        <v>410</v>
      </c>
      <c r="G15" s="94" t="s">
        <v>66</v>
      </c>
      <c r="H15" s="95" t="s">
        <v>67</v>
      </c>
      <c r="I15" s="94" t="s">
        <v>68</v>
      </c>
      <c r="J15" s="95" t="s">
        <v>69</v>
      </c>
      <c r="K15" s="94" t="s">
        <v>70</v>
      </c>
      <c r="L15" s="95" t="s">
        <v>71</v>
      </c>
      <c r="M15" s="75" t="s">
        <v>72</v>
      </c>
      <c r="N15" s="87"/>
      <c r="O15" s="87"/>
      <c r="P15" s="87"/>
      <c r="Q15" s="87"/>
      <c r="R15" s="87"/>
      <c r="S15" s="88"/>
    </row>
    <row r="16" spans="1:19" x14ac:dyDescent="0.35">
      <c r="A16" s="85"/>
      <c r="B16" s="93" t="s">
        <v>73</v>
      </c>
      <c r="C16" s="189"/>
      <c r="D16" s="190"/>
      <c r="E16" s="189"/>
      <c r="F16" s="189"/>
      <c r="G16" s="189"/>
      <c r="H16" s="189"/>
      <c r="I16" s="189"/>
      <c r="J16" s="189"/>
      <c r="K16" s="189"/>
      <c r="L16" s="191"/>
      <c r="M16" s="75" t="s">
        <v>74</v>
      </c>
      <c r="N16" s="87"/>
      <c r="O16" s="87"/>
      <c r="P16" s="87"/>
      <c r="Q16" s="87"/>
      <c r="R16" s="87"/>
      <c r="S16" s="88"/>
    </row>
    <row r="17" spans="1:19" hidden="1" x14ac:dyDescent="0.35">
      <c r="A17" s="79" t="s">
        <v>75</v>
      </c>
      <c r="B17" s="93"/>
      <c r="C17" s="97"/>
      <c r="D17" s="85"/>
      <c r="E17" s="97"/>
      <c r="F17" s="97"/>
      <c r="G17" s="98"/>
      <c r="H17" s="98"/>
      <c r="I17" s="98"/>
      <c r="J17" s="98"/>
      <c r="K17" s="98"/>
      <c r="L17" s="88"/>
      <c r="M17" s="124"/>
      <c r="N17" s="87"/>
      <c r="O17" s="87"/>
      <c r="P17" s="87"/>
      <c r="Q17" s="87"/>
      <c r="R17" s="87"/>
      <c r="S17" s="88"/>
    </row>
    <row r="18" spans="1:19" hidden="1" x14ac:dyDescent="0.35">
      <c r="A18" s="80"/>
      <c r="B18" s="93"/>
      <c r="C18" s="97"/>
      <c r="D18" s="85"/>
      <c r="E18" s="97"/>
      <c r="F18" s="97"/>
      <c r="G18" s="98"/>
      <c r="H18" s="98"/>
      <c r="I18" s="98"/>
      <c r="J18" s="98"/>
      <c r="K18" s="98"/>
      <c r="L18" s="88"/>
      <c r="M18" s="124"/>
      <c r="N18" s="87"/>
      <c r="O18" s="87"/>
      <c r="P18" s="87"/>
      <c r="Q18" s="87"/>
      <c r="R18" s="87"/>
      <c r="S18" s="88"/>
    </row>
    <row r="19" spans="1:19" ht="29" x14ac:dyDescent="0.35">
      <c r="A19" s="99" t="s">
        <v>76</v>
      </c>
      <c r="B19" s="93" t="s">
        <v>77</v>
      </c>
      <c r="C19" s="100" t="s">
        <v>78</v>
      </c>
      <c r="D19" s="101" t="s">
        <v>187</v>
      </c>
      <c r="E19" s="100" t="s">
        <v>204</v>
      </c>
      <c r="F19" s="100" t="s">
        <v>78</v>
      </c>
      <c r="G19" s="100"/>
      <c r="H19" s="100"/>
      <c r="I19" s="100"/>
      <c r="J19" s="100"/>
      <c r="K19" s="100"/>
      <c r="L19" s="102"/>
      <c r="M19" s="75" t="s">
        <v>80</v>
      </c>
      <c r="N19" s="87"/>
      <c r="O19" s="87"/>
      <c r="P19" s="87"/>
      <c r="Q19" s="87"/>
      <c r="R19" s="87"/>
      <c r="S19" s="88"/>
    </row>
    <row r="20" spans="1:19" ht="58" x14ac:dyDescent="0.35">
      <c r="A20" s="42"/>
      <c r="B20" s="93" t="s">
        <v>81</v>
      </c>
      <c r="C20" s="150" t="s">
        <v>217</v>
      </c>
      <c r="D20" s="101" t="s">
        <v>192</v>
      </c>
      <c r="E20" s="100" t="s">
        <v>207</v>
      </c>
      <c r="F20" s="100" t="s">
        <v>217</v>
      </c>
      <c r="G20" s="100"/>
      <c r="H20" s="100"/>
      <c r="I20" s="100"/>
      <c r="J20" s="100"/>
      <c r="K20" s="100"/>
      <c r="L20" s="102"/>
      <c r="M20" s="124"/>
      <c r="N20" s="87"/>
      <c r="O20" s="87"/>
      <c r="P20" s="87"/>
      <c r="Q20" s="87"/>
      <c r="R20" s="87"/>
      <c r="S20" s="88"/>
    </row>
    <row r="21" spans="1:19" ht="43.5" x14ac:dyDescent="0.35">
      <c r="A21" s="42"/>
      <c r="B21" s="93" t="s">
        <v>84</v>
      </c>
      <c r="C21" s="147" t="s">
        <v>218</v>
      </c>
      <c r="D21" s="101"/>
      <c r="E21" s="100" t="s">
        <v>208</v>
      </c>
      <c r="F21" s="100" t="s">
        <v>218</v>
      </c>
      <c r="G21" s="100"/>
      <c r="H21" s="100"/>
      <c r="I21" s="100"/>
      <c r="J21" s="100"/>
      <c r="K21" s="100"/>
      <c r="L21" s="102"/>
      <c r="M21" s="124"/>
      <c r="N21" s="87"/>
      <c r="O21" s="87"/>
      <c r="P21" s="87"/>
      <c r="Q21" s="87"/>
      <c r="R21" s="87"/>
      <c r="S21" s="88"/>
    </row>
    <row r="22" spans="1:19" ht="18.649999999999999" customHeight="1" x14ac:dyDescent="0.35">
      <c r="A22" s="42"/>
      <c r="B22" s="93" t="s">
        <v>87</v>
      </c>
      <c r="C22" s="100"/>
      <c r="D22" s="101"/>
      <c r="E22" s="100"/>
      <c r="F22" s="100"/>
      <c r="G22" s="100"/>
      <c r="H22" s="100"/>
      <c r="I22" s="100"/>
      <c r="J22" s="100"/>
      <c r="K22" s="100"/>
      <c r="L22" s="102"/>
      <c r="M22" s="124"/>
      <c r="N22" s="87"/>
      <c r="O22" s="87"/>
      <c r="P22" s="87"/>
      <c r="Q22" s="87"/>
      <c r="R22" s="87"/>
      <c r="S22" s="88"/>
    </row>
    <row r="23" spans="1:19" s="46" customFormat="1" ht="12" customHeight="1" x14ac:dyDescent="0.35">
      <c r="A23" s="43"/>
      <c r="B23" s="93"/>
      <c r="C23" s="312" t="str">
        <f>CONCATENATE(C19,$A$17,C20,$A$17,C21,$A$17,C22)</f>
        <v>Béton,Béton non structurel,01:03:06 (Ciment:Sable: Aggrégat),</v>
      </c>
      <c r="D23" s="312" t="str">
        <f t="shared" ref="D23:L23" si="0">CONCATENATE(D19,$A$17,D20,$A$17,D21,$A$17,D22)</f>
        <v>Bois et planches de bois,Panneau de particules de bois agglomérées au ciment,,</v>
      </c>
      <c r="E23" s="312" t="str">
        <f t="shared" si="0"/>
        <v>Metal,Aluminium,Feuille d'aluminium,</v>
      </c>
      <c r="F23" s="312" t="str">
        <f t="shared" si="0"/>
        <v>Béton,Béton non structurel,01:03:06 (Ciment:Sable: Aggrégat),</v>
      </c>
      <c r="G23" s="312" t="str">
        <f t="shared" si="0"/>
        <v>,,,</v>
      </c>
      <c r="H23" s="312" t="str">
        <f t="shared" si="0"/>
        <v>,,,</v>
      </c>
      <c r="I23" s="312" t="str">
        <f t="shared" si="0"/>
        <v>,,,</v>
      </c>
      <c r="J23" s="312" t="str">
        <f t="shared" si="0"/>
        <v>,,,</v>
      </c>
      <c r="K23" s="312" t="str">
        <f t="shared" si="0"/>
        <v>,,,</v>
      </c>
      <c r="L23" s="312" t="str">
        <f t="shared" si="0"/>
        <v>,,,</v>
      </c>
      <c r="M23" s="124"/>
      <c r="N23" s="87"/>
      <c r="O23" s="87"/>
      <c r="P23" s="87"/>
      <c r="Q23" s="87"/>
      <c r="R23" s="87"/>
      <c r="S23" s="88"/>
    </row>
    <row r="24" spans="1:19" s="46" customFormat="1" x14ac:dyDescent="0.35">
      <c r="A24" s="43"/>
      <c r="B24" s="93" t="s">
        <v>88</v>
      </c>
      <c r="C24" s="312" t="str">
        <f>C23</f>
        <v>Béton,Béton non structurel,01:03:06 (Ciment:Sable: Aggrégat),</v>
      </c>
      <c r="D24" s="312" t="str">
        <f t="shared" ref="D24:L24" si="1">D23</f>
        <v>Bois et planches de bois,Panneau de particules de bois agglomérées au ciment,,</v>
      </c>
      <c r="E24" s="312" t="str">
        <f t="shared" si="1"/>
        <v>Metal,Aluminium,Feuille d'aluminium,</v>
      </c>
      <c r="F24" s="312" t="str">
        <f t="shared" si="1"/>
        <v>Béton,Béton non structurel,01:03:06 (Ciment:Sable: Aggrégat),</v>
      </c>
      <c r="G24" s="312" t="str">
        <f t="shared" si="1"/>
        <v>,,,</v>
      </c>
      <c r="H24" s="312" t="str">
        <f t="shared" si="1"/>
        <v>,,,</v>
      </c>
      <c r="I24" s="312" t="str">
        <f t="shared" si="1"/>
        <v>,,,</v>
      </c>
      <c r="J24" s="312" t="str">
        <f t="shared" si="1"/>
        <v>,,,</v>
      </c>
      <c r="K24" s="312" t="str">
        <f t="shared" si="1"/>
        <v>,,,</v>
      </c>
      <c r="L24" s="312" t="str">
        <f t="shared" si="1"/>
        <v>,,,</v>
      </c>
      <c r="M24" s="124"/>
      <c r="N24" s="87"/>
      <c r="O24" s="87"/>
      <c r="P24" s="87"/>
      <c r="Q24" s="87"/>
      <c r="R24" s="87"/>
      <c r="S24" s="88"/>
    </row>
    <row r="25" spans="1:19" x14ac:dyDescent="0.35">
      <c r="A25" s="42"/>
      <c r="B25" s="47" t="s">
        <v>89</v>
      </c>
      <c r="C25" s="230">
        <f>VLOOKUP(C$24,'Liste Matériel'!$I$2:$K$38,2,FALSE)</f>
        <v>9.1999999999999998E-2</v>
      </c>
      <c r="D25" s="230">
        <f>VLOOKUP(D$24,'Liste Matériel'!$I$2:$K$38,2,FALSE)</f>
        <v>0.3</v>
      </c>
      <c r="E25" s="243">
        <f>VLOOKUP(E$24,'Liste Matériel'!$I$2:$K$38,2,FALSE)</f>
        <v>13.1</v>
      </c>
      <c r="F25" s="243">
        <f>VLOOKUP(F$24,'Liste Matériel'!$I$2:$K$38,2,FALSE)</f>
        <v>9.1999999999999998E-2</v>
      </c>
      <c r="G25" s="230">
        <f>VLOOKUP(G$24,'Liste Matériel'!$I$2:$K$38,2,FALSE)</f>
        <v>0</v>
      </c>
      <c r="H25" s="230">
        <f>VLOOKUP(H$24,'Liste Matériel'!$I$2:$K$38,2,FALSE)</f>
        <v>0</v>
      </c>
      <c r="I25" s="230">
        <f>VLOOKUP(I$24,'Liste Matériel'!$I$2:$K$38,2,FALSE)</f>
        <v>0</v>
      </c>
      <c r="J25" s="230">
        <f>VLOOKUP(J$24,'Liste Matériel'!$I$2:$K$38,2,FALSE)</f>
        <v>0</v>
      </c>
      <c r="K25" s="230">
        <f>VLOOKUP(K$24,'Liste Matériel'!$I$2:$K$38,2,FALSE)</f>
        <v>0</v>
      </c>
      <c r="L25" s="230">
        <f>VLOOKUP(L$24,'Liste Matériel'!$I$2:$K$38,2,FALSE)</f>
        <v>0</v>
      </c>
      <c r="M25" s="124"/>
      <c r="N25" s="87"/>
      <c r="O25" s="87"/>
      <c r="P25" s="87"/>
      <c r="Q25" s="87"/>
      <c r="R25" s="87"/>
      <c r="S25" s="88"/>
    </row>
    <row r="26" spans="1:19" s="144" customFormat="1" hidden="1" x14ac:dyDescent="0.35">
      <c r="A26" s="42"/>
      <c r="B26" s="47"/>
      <c r="C26" s="192">
        <f t="shared" ref="C26:L26" si="2">((C25*C27)/$C$119)*100</f>
        <v>0.22623410520809417</v>
      </c>
      <c r="D26" s="192">
        <f t="shared" si="2"/>
        <v>1.844299770718159</v>
      </c>
      <c r="E26" s="192">
        <f t="shared" si="2"/>
        <v>80.534423321359611</v>
      </c>
      <c r="F26" s="192">
        <f t="shared" si="2"/>
        <v>0.56558526302023537</v>
      </c>
      <c r="G26" s="192">
        <f t="shared" si="2"/>
        <v>0</v>
      </c>
      <c r="H26" s="192">
        <f t="shared" si="2"/>
        <v>0</v>
      </c>
      <c r="I26" s="192">
        <f t="shared" si="2"/>
        <v>0</v>
      </c>
      <c r="J26" s="192">
        <f t="shared" si="2"/>
        <v>0</v>
      </c>
      <c r="K26" s="192">
        <f t="shared" si="2"/>
        <v>0</v>
      </c>
      <c r="L26" s="192">
        <f t="shared" si="2"/>
        <v>0</v>
      </c>
      <c r="M26" s="124"/>
      <c r="N26" s="142"/>
      <c r="O26" s="142"/>
      <c r="P26" s="142"/>
      <c r="Q26" s="142"/>
      <c r="R26" s="142"/>
      <c r="S26" s="143"/>
    </row>
    <row r="27" spans="1:19" x14ac:dyDescent="0.35">
      <c r="A27" s="99" t="s">
        <v>90</v>
      </c>
      <c r="B27" s="93" t="s">
        <v>91</v>
      </c>
      <c r="C27" s="113">
        <v>4</v>
      </c>
      <c r="D27" s="113">
        <v>10</v>
      </c>
      <c r="E27" s="113">
        <v>10</v>
      </c>
      <c r="F27" s="113">
        <v>10</v>
      </c>
      <c r="G27" s="113"/>
      <c r="H27" s="113"/>
      <c r="I27" s="113"/>
      <c r="J27" s="113"/>
      <c r="K27" s="113"/>
      <c r="L27" s="113"/>
      <c r="M27" s="75" t="s">
        <v>92</v>
      </c>
      <c r="N27" s="87"/>
      <c r="O27" s="87"/>
      <c r="P27" s="87"/>
      <c r="Q27" s="87"/>
      <c r="R27" s="87"/>
      <c r="S27" s="88"/>
    </row>
    <row r="28" spans="1:19" x14ac:dyDescent="0.35">
      <c r="A28" s="99" t="s">
        <v>93</v>
      </c>
      <c r="B28" s="93" t="s">
        <v>94</v>
      </c>
      <c r="C28" s="193">
        <f>VLOOKUP(C24,'Liste Matériel'!$I$1:$L$37,4,FALSE)</f>
        <v>0</v>
      </c>
      <c r="D28" s="194">
        <f>VLOOKUP(D24,'Liste Matériel'!$I$1:$L$37,4,FALSE)</f>
        <v>0</v>
      </c>
      <c r="E28" s="195">
        <f>VLOOKUP(E24,'Liste Matériel'!$I$1:$L$37,4,FALSE)</f>
        <v>15</v>
      </c>
      <c r="F28" s="195">
        <f>VLOOKUP(F24,'Liste Matériel'!$I$1:$L$37,4,FALSE)</f>
        <v>0</v>
      </c>
      <c r="G28" s="193">
        <f>VLOOKUP(G24,'Liste Matériel'!$I$1:$L$37,4,FALSE)</f>
        <v>0</v>
      </c>
      <c r="H28" s="193">
        <f>VLOOKUP(H24,'Liste Matériel'!$I$1:$L$37,4,FALSE)</f>
        <v>0</v>
      </c>
      <c r="I28" s="193">
        <f>VLOOKUP(I24,'Liste Matériel'!$I$1:$L$37,4,FALSE)</f>
        <v>0</v>
      </c>
      <c r="J28" s="193">
        <f>VLOOKUP(J24,'Liste Matériel'!$I$1:$L$37,4,FALSE)</f>
        <v>0</v>
      </c>
      <c r="K28" s="193">
        <f>VLOOKUP(K24,'Liste Matériel'!$I$1:$L$37,4,FALSE)</f>
        <v>0</v>
      </c>
      <c r="L28" s="196">
        <f>VLOOKUP(L24,'Liste Matériel'!$I$1:$L$37,4,FALSE)</f>
        <v>0</v>
      </c>
      <c r="M28" s="75"/>
      <c r="N28" s="87"/>
      <c r="O28" s="87"/>
      <c r="P28" s="87"/>
      <c r="Q28" s="87"/>
      <c r="R28" s="87"/>
      <c r="S28" s="88"/>
    </row>
    <row r="29" spans="1:19" x14ac:dyDescent="0.35">
      <c r="A29" s="103" t="s">
        <v>95</v>
      </c>
      <c r="B29" s="104" t="s">
        <v>96</v>
      </c>
      <c r="C29" s="197">
        <f>VLOOKUP(C19,'Données fin de vie'!$A$5:$C$18,3,FALSE)</f>
        <v>90</v>
      </c>
      <c r="D29" s="198">
        <f>VLOOKUP(D19,'Données fin de vie'!$A$5:$C$18,3,FALSE)</f>
        <v>75</v>
      </c>
      <c r="E29" s="197">
        <f>VLOOKUP(E19,'Données fin de vie'!$A$5:$C$18,3,FALSE)</f>
        <v>95</v>
      </c>
      <c r="F29" s="197">
        <f>VLOOKUP(F19,'Données fin de vie'!$A$5:$C$18,3,FALSE)</f>
        <v>90</v>
      </c>
      <c r="G29" s="197">
        <f>VLOOKUP(G19,'Données fin de vie'!$A$5:$C$18,3,FALSE)</f>
        <v>0</v>
      </c>
      <c r="H29" s="197">
        <f>VLOOKUP(H19,'Données fin de vie'!$A$5:$C$18,3,FALSE)</f>
        <v>0</v>
      </c>
      <c r="I29" s="197">
        <f>VLOOKUP(I19,'Données fin de vie'!$A$5:$C$18,3,FALSE)</f>
        <v>0</v>
      </c>
      <c r="J29" s="197">
        <f>VLOOKUP(J19,'Données fin de vie'!$A$5:$C$18,3,FALSE)</f>
        <v>0</v>
      </c>
      <c r="K29" s="197">
        <f>VLOOKUP(K19,'Données fin de vie'!$A$5:$C$18,3,FALSE)</f>
        <v>0</v>
      </c>
      <c r="L29" s="199">
        <f>VLOOKUP(L19,'Données fin de vie'!$A$5:$C$18,3,FALSE)</f>
        <v>0</v>
      </c>
      <c r="M29" s="160"/>
      <c r="N29" s="105"/>
      <c r="O29" s="105"/>
      <c r="P29" s="105"/>
      <c r="Q29" s="105"/>
      <c r="R29" s="105"/>
      <c r="S29" s="106"/>
    </row>
    <row r="30" spans="1:19" hidden="1" x14ac:dyDescent="0.35">
      <c r="A30" s="85"/>
      <c r="B30" s="107"/>
      <c r="C30" s="97"/>
      <c r="D30" s="85"/>
      <c r="E30" s="97"/>
      <c r="F30" s="97"/>
      <c r="G30" s="98"/>
      <c r="H30" s="98"/>
      <c r="I30" s="98"/>
      <c r="J30" s="98"/>
      <c r="K30" s="98"/>
      <c r="L30" s="88"/>
      <c r="M30" s="124"/>
      <c r="N30" s="87"/>
      <c r="O30" s="87"/>
      <c r="P30" s="87"/>
      <c r="Q30" s="87"/>
      <c r="R30" s="87"/>
      <c r="S30" s="88"/>
    </row>
    <row r="31" spans="1:19" s="37" customFormat="1" hidden="1" x14ac:dyDescent="0.35">
      <c r="A31" s="85"/>
      <c r="B31" s="93"/>
      <c r="C31" s="97"/>
      <c r="D31" s="85"/>
      <c r="E31" s="97"/>
      <c r="F31" s="97"/>
      <c r="G31" s="98"/>
      <c r="H31" s="98"/>
      <c r="I31" s="98"/>
      <c r="J31" s="98"/>
      <c r="K31" s="98"/>
      <c r="L31" s="88"/>
      <c r="M31" s="124"/>
      <c r="N31" s="87"/>
      <c r="O31" s="87"/>
      <c r="P31" s="87"/>
      <c r="Q31" s="87"/>
      <c r="R31" s="87"/>
      <c r="S31" s="88"/>
    </row>
    <row r="32" spans="1:19" hidden="1" x14ac:dyDescent="0.35">
      <c r="A32" s="85"/>
      <c r="B32" s="93"/>
      <c r="C32" s="97"/>
      <c r="D32" s="108"/>
      <c r="E32" s="97"/>
      <c r="F32" s="97"/>
      <c r="G32" s="98"/>
      <c r="H32" s="98"/>
      <c r="I32" s="98"/>
      <c r="J32" s="98"/>
      <c r="K32" s="98"/>
      <c r="L32" s="88"/>
      <c r="M32" s="124"/>
      <c r="N32" s="87"/>
      <c r="O32" s="87"/>
      <c r="P32" s="87"/>
      <c r="Q32" s="87"/>
      <c r="R32" s="87"/>
      <c r="S32" s="88"/>
    </row>
    <row r="33" spans="1:19" x14ac:dyDescent="0.35">
      <c r="A33" s="85"/>
      <c r="B33" s="48" t="s">
        <v>97</v>
      </c>
      <c r="C33" s="97"/>
      <c r="D33" s="85"/>
      <c r="E33" s="97"/>
      <c r="F33" s="97"/>
      <c r="G33" s="98"/>
      <c r="H33" s="98"/>
      <c r="I33" s="98"/>
      <c r="J33" s="98"/>
      <c r="K33" s="98"/>
      <c r="L33" s="88"/>
      <c r="M33" s="124"/>
      <c r="N33" s="87"/>
      <c r="O33" s="87"/>
      <c r="P33" s="87"/>
      <c r="Q33" s="87"/>
      <c r="R33" s="87"/>
      <c r="S33" s="88"/>
    </row>
    <row r="34" spans="1:19" x14ac:dyDescent="0.35">
      <c r="A34" s="85"/>
      <c r="B34" s="93" t="s">
        <v>98</v>
      </c>
      <c r="C34" s="233">
        <v>1</v>
      </c>
      <c r="D34" s="234">
        <v>2</v>
      </c>
      <c r="E34" s="233">
        <v>3</v>
      </c>
      <c r="F34" s="233">
        <v>4</v>
      </c>
      <c r="G34" s="233">
        <v>5</v>
      </c>
      <c r="H34" s="233">
        <v>6</v>
      </c>
      <c r="I34" s="233">
        <v>7</v>
      </c>
      <c r="J34" s="233">
        <v>8</v>
      </c>
      <c r="K34" s="233">
        <v>9</v>
      </c>
      <c r="L34" s="242">
        <v>10</v>
      </c>
      <c r="M34" s="124"/>
      <c r="N34" s="87"/>
      <c r="O34" s="87"/>
      <c r="P34" s="87"/>
      <c r="Q34" s="87"/>
      <c r="R34" s="87"/>
      <c r="S34" s="88"/>
    </row>
    <row r="35" spans="1:19" ht="29" x14ac:dyDescent="0.35">
      <c r="A35" s="85"/>
      <c r="B35" s="47" t="s">
        <v>99</v>
      </c>
      <c r="C35" s="184" t="s">
        <v>407</v>
      </c>
      <c r="D35" s="185" t="s">
        <v>411</v>
      </c>
      <c r="E35" s="184" t="s">
        <v>412</v>
      </c>
      <c r="F35" s="95" t="s">
        <v>65</v>
      </c>
      <c r="G35" s="94" t="s">
        <v>66</v>
      </c>
      <c r="H35" s="95" t="s">
        <v>67</v>
      </c>
      <c r="I35" s="94" t="s">
        <v>68</v>
      </c>
      <c r="J35" s="95" t="s">
        <v>69</v>
      </c>
      <c r="K35" s="94" t="s">
        <v>70</v>
      </c>
      <c r="L35" s="95" t="s">
        <v>71</v>
      </c>
      <c r="M35" s="75" t="s">
        <v>100</v>
      </c>
      <c r="N35" s="87"/>
      <c r="O35" s="87"/>
      <c r="P35" s="87"/>
      <c r="Q35" s="87"/>
      <c r="R35" s="87"/>
      <c r="S35" s="88"/>
    </row>
    <row r="36" spans="1:19" x14ac:dyDescent="0.35">
      <c r="A36" s="85"/>
      <c r="B36" s="93" t="s">
        <v>73</v>
      </c>
      <c r="C36" s="94"/>
      <c r="D36" s="95"/>
      <c r="E36" s="94"/>
      <c r="F36" s="94"/>
      <c r="G36" s="94"/>
      <c r="H36" s="94"/>
      <c r="I36" s="94"/>
      <c r="J36" s="94"/>
      <c r="K36" s="94"/>
      <c r="L36" s="96"/>
      <c r="M36" s="75" t="s">
        <v>101</v>
      </c>
      <c r="N36" s="87"/>
      <c r="O36" s="87"/>
      <c r="P36" s="87"/>
      <c r="Q36" s="87"/>
      <c r="R36" s="87"/>
      <c r="S36" s="88"/>
    </row>
    <row r="37" spans="1:19" hidden="1" x14ac:dyDescent="0.35">
      <c r="A37" s="85"/>
      <c r="B37" s="93"/>
      <c r="C37" s="97"/>
      <c r="D37" s="85"/>
      <c r="E37" s="97"/>
      <c r="F37" s="97"/>
      <c r="G37" s="98"/>
      <c r="H37" s="98"/>
      <c r="I37" s="98"/>
      <c r="J37" s="98"/>
      <c r="K37" s="98"/>
      <c r="L37" s="88"/>
      <c r="M37" s="124"/>
      <c r="N37" s="87"/>
      <c r="O37" s="87"/>
      <c r="P37" s="87"/>
      <c r="Q37" s="87"/>
      <c r="R37" s="87"/>
      <c r="S37" s="88"/>
    </row>
    <row r="38" spans="1:19" hidden="1" x14ac:dyDescent="0.35">
      <c r="A38" s="85"/>
      <c r="B38" s="93"/>
      <c r="C38" s="97"/>
      <c r="D38" s="85"/>
      <c r="E38" s="97"/>
      <c r="F38" s="97"/>
      <c r="G38" s="98"/>
      <c r="H38" s="98"/>
      <c r="I38" s="98"/>
      <c r="J38" s="98"/>
      <c r="K38" s="98"/>
      <c r="L38" s="88"/>
      <c r="M38" s="124"/>
      <c r="N38" s="87"/>
      <c r="O38" s="87"/>
      <c r="P38" s="87"/>
      <c r="Q38" s="87"/>
      <c r="R38" s="87"/>
      <c r="S38" s="88"/>
    </row>
    <row r="39" spans="1:19" ht="43.5" x14ac:dyDescent="0.35">
      <c r="A39" s="99" t="s">
        <v>76</v>
      </c>
      <c r="B39" s="249" t="s">
        <v>102</v>
      </c>
      <c r="C39" s="100" t="s">
        <v>265</v>
      </c>
      <c r="D39" s="101" t="s">
        <v>272</v>
      </c>
      <c r="E39" s="100" t="s">
        <v>265</v>
      </c>
      <c r="F39" s="100"/>
      <c r="G39" s="100"/>
      <c r="H39" s="100"/>
      <c r="I39" s="100"/>
      <c r="J39" s="100"/>
      <c r="K39" s="100"/>
      <c r="L39" s="102"/>
      <c r="M39" s="75" t="s">
        <v>103</v>
      </c>
      <c r="N39" s="87"/>
      <c r="O39" s="87"/>
      <c r="P39" s="87"/>
      <c r="Q39" s="87"/>
      <c r="R39" s="87"/>
      <c r="S39" s="88"/>
    </row>
    <row r="40" spans="1:19" s="55" customFormat="1" x14ac:dyDescent="0.35">
      <c r="A40" s="80"/>
      <c r="B40" s="152"/>
      <c r="C40" s="312"/>
      <c r="D40" s="312"/>
      <c r="E40" s="312"/>
      <c r="F40" s="312"/>
      <c r="G40" s="312"/>
      <c r="H40" s="312"/>
      <c r="I40" s="312"/>
      <c r="J40" s="312"/>
      <c r="K40" s="312"/>
      <c r="L40" s="312"/>
      <c r="M40" s="56"/>
      <c r="S40" s="151"/>
    </row>
    <row r="41" spans="1:19" s="37" customFormat="1" x14ac:dyDescent="0.35">
      <c r="A41" s="85"/>
      <c r="B41" s="152" t="s">
        <v>88</v>
      </c>
      <c r="C41" s="312" t="str">
        <f>C39</f>
        <v>Cerclage en polyester/polyéthylène</v>
      </c>
      <c r="D41" s="312" t="str">
        <f t="shared" ref="D41:L41" si="3">D39</f>
        <v>Palette en bois</v>
      </c>
      <c r="E41" s="312" t="str">
        <f t="shared" si="3"/>
        <v>Cerclage en polyester/polyéthylène</v>
      </c>
      <c r="F41" s="312">
        <f t="shared" si="3"/>
        <v>0</v>
      </c>
      <c r="G41" s="312">
        <f t="shared" si="3"/>
        <v>0</v>
      </c>
      <c r="H41" s="312">
        <f t="shared" si="3"/>
        <v>0</v>
      </c>
      <c r="I41" s="312">
        <f t="shared" si="3"/>
        <v>0</v>
      </c>
      <c r="J41" s="312">
        <f t="shared" si="3"/>
        <v>0</v>
      </c>
      <c r="K41" s="312">
        <f t="shared" si="3"/>
        <v>0</v>
      </c>
      <c r="L41" s="312">
        <f t="shared" si="3"/>
        <v>0</v>
      </c>
      <c r="M41" s="124"/>
      <c r="N41" s="87"/>
      <c r="O41" s="87"/>
      <c r="P41" s="87"/>
      <c r="Q41" s="87"/>
      <c r="R41" s="87"/>
      <c r="S41" s="88"/>
    </row>
    <row r="42" spans="1:19" x14ac:dyDescent="0.35">
      <c r="A42" s="85"/>
      <c r="B42" s="47" t="s">
        <v>89</v>
      </c>
      <c r="C42" s="230">
        <f>VLOOKUP('Spec 1'!C41,'Données emballage'!$A$5:$B$13,2,FALSE)</f>
        <v>2.1988352</v>
      </c>
      <c r="D42" s="231">
        <f>VLOOKUP('Spec 1'!D41,'Données emballage'!$A$5:$B$13,2,FALSE)</f>
        <v>-1.3625510999999999</v>
      </c>
      <c r="E42" s="230">
        <f>VLOOKUP('Spec 1'!E41,'Données emballage'!$A$5:$B$13,2,FALSE)</f>
        <v>2.1988352</v>
      </c>
      <c r="F42" s="230">
        <f>VLOOKUP('Spec 1'!F41,'Données emballage'!$A$5:$B$13,2,FALSE)</f>
        <v>0</v>
      </c>
      <c r="G42" s="230">
        <f>VLOOKUP('Spec 1'!G41,'Données emballage'!$A$5:$B$13,2,FALSE)</f>
        <v>0</v>
      </c>
      <c r="H42" s="230">
        <f>VLOOKUP('Spec 1'!H41,'Données emballage'!$A$5:$B$13,2,FALSE)</f>
        <v>0</v>
      </c>
      <c r="I42" s="230">
        <f>VLOOKUP('Spec 1'!I41,'Données emballage'!$A$5:$B$13,2,FALSE)</f>
        <v>0</v>
      </c>
      <c r="J42" s="230">
        <f>VLOOKUP('Spec 1'!J41,'Données emballage'!$A$5:$B$13,2,FALSE)</f>
        <v>0</v>
      </c>
      <c r="K42" s="230">
        <f>VLOOKUP('Spec 1'!K41,'Données emballage'!$A$5:$B$13,2,FALSE)</f>
        <v>0</v>
      </c>
      <c r="L42" s="232">
        <f>VLOOKUP('Spec 1'!L41,'Données emballage'!$A$5:$B$13,2,FALSE)</f>
        <v>0</v>
      </c>
      <c r="M42" s="124"/>
      <c r="N42" s="87"/>
      <c r="O42" s="87"/>
      <c r="P42" s="87"/>
      <c r="Q42" s="87"/>
      <c r="R42" s="87"/>
      <c r="S42" s="88"/>
    </row>
    <row r="43" spans="1:19" x14ac:dyDescent="0.35">
      <c r="A43" s="85"/>
      <c r="B43" s="93"/>
      <c r="C43" s="233"/>
      <c r="D43" s="234"/>
      <c r="E43" s="233"/>
      <c r="F43" s="233"/>
      <c r="G43" s="235"/>
      <c r="H43" s="235"/>
      <c r="I43" s="235"/>
      <c r="J43" s="235"/>
      <c r="K43" s="235"/>
      <c r="L43" s="236"/>
      <c r="M43" s="124"/>
      <c r="N43" s="87"/>
      <c r="O43" s="87"/>
      <c r="P43" s="87"/>
      <c r="Q43" s="87"/>
      <c r="R43" s="87"/>
      <c r="S43" s="88"/>
    </row>
    <row r="44" spans="1:19" x14ac:dyDescent="0.35">
      <c r="A44" s="99" t="s">
        <v>90</v>
      </c>
      <c r="B44" s="93" t="s">
        <v>104</v>
      </c>
      <c r="C44" s="113">
        <v>2</v>
      </c>
      <c r="D44" s="113">
        <v>10</v>
      </c>
      <c r="E44" s="113">
        <v>10</v>
      </c>
      <c r="F44" s="113">
        <v>0</v>
      </c>
      <c r="G44" s="113">
        <v>0</v>
      </c>
      <c r="H44" s="113">
        <v>0</v>
      </c>
      <c r="I44" s="113">
        <v>0</v>
      </c>
      <c r="J44" s="113">
        <v>0</v>
      </c>
      <c r="K44" s="113">
        <v>0</v>
      </c>
      <c r="L44" s="113">
        <v>0</v>
      </c>
      <c r="M44" s="75" t="s">
        <v>105</v>
      </c>
      <c r="N44" s="87"/>
      <c r="O44" s="87"/>
      <c r="P44" s="87"/>
      <c r="Q44" s="87"/>
      <c r="R44" s="87"/>
      <c r="S44" s="88"/>
    </row>
    <row r="45" spans="1:19" x14ac:dyDescent="0.35">
      <c r="A45" s="99" t="s">
        <v>93</v>
      </c>
      <c r="B45" s="93" t="s">
        <v>94</v>
      </c>
      <c r="C45" s="217">
        <f>VLOOKUP(C41,'Données emballage'!$A$5:$C$13,3,FALSE)</f>
        <v>0</v>
      </c>
      <c r="D45" s="218">
        <f>VLOOKUP(D41,'Données emballage'!$A$5:$C$13,3,FALSE)</f>
        <v>0</v>
      </c>
      <c r="E45" s="217">
        <f>VLOOKUP(E41,'Données emballage'!$A$5:$C$13,3,FALSE)</f>
        <v>0</v>
      </c>
      <c r="F45" s="217">
        <f>VLOOKUP(F41,'Données emballage'!$A$5:$C$13,3,FALSE)</f>
        <v>0</v>
      </c>
      <c r="G45" s="217">
        <f>VLOOKUP(G41,'Données emballage'!$A$5:$C$13,3,FALSE)</f>
        <v>0</v>
      </c>
      <c r="H45" s="217">
        <f>VLOOKUP(H41,'Données emballage'!$A$5:$C$13,3,FALSE)</f>
        <v>0</v>
      </c>
      <c r="I45" s="217">
        <f>VLOOKUP(I41,'Données emballage'!$A$5:$C$13,3,FALSE)</f>
        <v>0</v>
      </c>
      <c r="J45" s="217">
        <f>VLOOKUP(J41,'Données emballage'!$A$5:$C$13,3,FALSE)</f>
        <v>0</v>
      </c>
      <c r="K45" s="217">
        <f>VLOOKUP(K41,'Données emballage'!$A$5:$C$13,3,FALSE)</f>
        <v>0</v>
      </c>
      <c r="L45" s="219">
        <f>VLOOKUP(L41,'Données emballage'!$A$5:$C$13,3,FALSE)</f>
        <v>0</v>
      </c>
      <c r="M45" s="75" t="s">
        <v>106</v>
      </c>
      <c r="N45" s="87"/>
      <c r="O45" s="87"/>
      <c r="P45" s="87"/>
      <c r="Q45" s="87"/>
      <c r="R45" s="87"/>
      <c r="S45" s="88"/>
    </row>
    <row r="46" spans="1:19" x14ac:dyDescent="0.35">
      <c r="A46" s="99" t="s">
        <v>95</v>
      </c>
      <c r="B46" s="104" t="s">
        <v>96</v>
      </c>
      <c r="C46" s="217">
        <f>VLOOKUP(C39,'Données fin de vie'!$E$4:$H$13,4,FALSE)</f>
        <v>10</v>
      </c>
      <c r="D46" s="218">
        <f>VLOOKUP(D39,'Données fin de vie'!$E$4:$H$13,4,FALSE)</f>
        <v>60</v>
      </c>
      <c r="E46" s="217">
        <f>VLOOKUP(E39,'Données fin de vie'!$E$4:$H$13,4,FALSE)</f>
        <v>10</v>
      </c>
      <c r="F46" s="217">
        <f>VLOOKUP(F39,'Données fin de vie'!$E$4:$H$13,4,FALSE)</f>
        <v>0</v>
      </c>
      <c r="G46" s="217">
        <f>VLOOKUP(G39,'Données fin de vie'!$E$4:$H$13,4,FALSE)</f>
        <v>0</v>
      </c>
      <c r="H46" s="217">
        <f>VLOOKUP(H39,'Données fin de vie'!$E$4:$H$13,4,FALSE)</f>
        <v>0</v>
      </c>
      <c r="I46" s="217">
        <f>VLOOKUP(I39,'Données fin de vie'!$E$4:$H$13,4,FALSE)</f>
        <v>0</v>
      </c>
      <c r="J46" s="217">
        <f>VLOOKUP(J39,'Données fin de vie'!$E$4:$H$13,4,FALSE)</f>
        <v>0</v>
      </c>
      <c r="K46" s="217">
        <f>VLOOKUP(K39,'Données fin de vie'!$E$4:$H$13,4,FALSE)</f>
        <v>0</v>
      </c>
      <c r="L46" s="219">
        <f>VLOOKUP(L39,'Données fin de vie'!$E$4:$H$13,4,FALSE)</f>
        <v>0</v>
      </c>
      <c r="M46" s="75" t="s">
        <v>107</v>
      </c>
      <c r="N46" s="87"/>
      <c r="O46" s="87"/>
      <c r="P46" s="87"/>
      <c r="Q46" s="87"/>
      <c r="R46" s="87"/>
      <c r="S46" s="88"/>
    </row>
    <row r="47" spans="1:19" hidden="1" x14ac:dyDescent="0.35">
      <c r="A47" s="85"/>
      <c r="B47" s="93"/>
      <c r="C47" s="97"/>
      <c r="D47" s="85"/>
      <c r="E47" s="97"/>
      <c r="F47" s="97"/>
      <c r="G47" s="98"/>
      <c r="H47" s="98"/>
      <c r="I47" s="98"/>
      <c r="J47" s="98"/>
      <c r="K47" s="98"/>
      <c r="L47" s="88"/>
      <c r="M47" s="124"/>
      <c r="N47" s="87"/>
      <c r="O47" s="87"/>
      <c r="P47" s="87"/>
      <c r="Q47" s="87"/>
      <c r="R47" s="87"/>
      <c r="S47" s="88"/>
    </row>
    <row r="48" spans="1:19" s="37" customFormat="1" hidden="1" x14ac:dyDescent="0.35">
      <c r="A48" s="85"/>
      <c r="B48" s="93"/>
      <c r="C48" s="97"/>
      <c r="D48" s="85"/>
      <c r="E48" s="97"/>
      <c r="F48" s="97"/>
      <c r="G48" s="98"/>
      <c r="H48" s="98"/>
      <c r="I48" s="98"/>
      <c r="J48" s="98"/>
      <c r="K48" s="98"/>
      <c r="L48" s="88"/>
      <c r="M48" s="124"/>
      <c r="N48" s="87"/>
      <c r="O48" s="87"/>
      <c r="P48" s="87"/>
      <c r="Q48" s="87"/>
      <c r="R48" s="87"/>
      <c r="S48" s="88"/>
    </row>
    <row r="49" spans="1:31" s="56" customFormat="1" hidden="1" x14ac:dyDescent="0.35">
      <c r="A49" s="51"/>
      <c r="B49" s="104"/>
      <c r="C49" s="52"/>
      <c r="D49" s="51"/>
      <c r="E49" s="52"/>
      <c r="F49" s="52"/>
      <c r="G49" s="53"/>
      <c r="H49" s="53"/>
      <c r="I49" s="53"/>
      <c r="J49" s="53"/>
      <c r="K49" s="53"/>
      <c r="L49" s="54"/>
      <c r="M49" s="160"/>
      <c r="N49" s="105"/>
      <c r="O49" s="105"/>
      <c r="P49" s="105"/>
      <c r="Q49" s="105"/>
      <c r="R49" s="105"/>
      <c r="S49" s="106"/>
      <c r="T49" s="55"/>
      <c r="U49" s="55"/>
      <c r="V49" s="55"/>
      <c r="W49" s="55"/>
      <c r="X49" s="55"/>
      <c r="Y49" s="55"/>
      <c r="Z49" s="55"/>
      <c r="AA49" s="55"/>
      <c r="AB49" s="55"/>
      <c r="AC49" s="55"/>
      <c r="AD49" s="55"/>
      <c r="AE49" s="55"/>
    </row>
    <row r="50" spans="1:31" x14ac:dyDescent="0.35">
      <c r="A50" s="99" t="s">
        <v>76</v>
      </c>
      <c r="B50" s="249" t="s">
        <v>108</v>
      </c>
      <c r="C50" s="100" t="s">
        <v>272</v>
      </c>
      <c r="D50" s="101"/>
      <c r="E50" s="100"/>
      <c r="F50" s="100"/>
      <c r="G50" s="100"/>
      <c r="H50" s="100"/>
      <c r="I50" s="100"/>
      <c r="J50" s="100"/>
      <c r="K50" s="100"/>
      <c r="L50" s="102"/>
      <c r="M50" s="75" t="s">
        <v>103</v>
      </c>
      <c r="N50" s="87"/>
      <c r="O50" s="87"/>
      <c r="P50" s="87"/>
      <c r="Q50" s="87"/>
      <c r="R50" s="87"/>
      <c r="S50" s="88"/>
      <c r="T50" s="87"/>
      <c r="U50" s="87"/>
      <c r="V50" s="87"/>
      <c r="W50" s="87"/>
      <c r="X50" s="87"/>
      <c r="Y50" s="87"/>
      <c r="Z50" s="87"/>
      <c r="AA50" s="87"/>
      <c r="AB50" s="87"/>
      <c r="AC50" s="87"/>
      <c r="AD50" s="87"/>
      <c r="AE50" s="87"/>
    </row>
    <row r="51" spans="1:31" s="55" customFormat="1" x14ac:dyDescent="0.35">
      <c r="A51" s="80"/>
      <c r="B51" s="70"/>
      <c r="C51" s="312"/>
      <c r="D51" s="312"/>
      <c r="E51" s="312"/>
      <c r="F51" s="312"/>
      <c r="G51" s="312"/>
      <c r="H51" s="312"/>
      <c r="I51" s="312"/>
      <c r="J51" s="312"/>
      <c r="K51" s="312"/>
      <c r="L51" s="312"/>
      <c r="M51" s="56"/>
      <c r="S51" s="151"/>
    </row>
    <row r="52" spans="1:31" s="55" customFormat="1" x14ac:dyDescent="0.35">
      <c r="A52" s="80"/>
      <c r="B52" s="152" t="s">
        <v>88</v>
      </c>
      <c r="C52" s="312" t="str">
        <f>C50</f>
        <v>Palette en bois</v>
      </c>
      <c r="D52" s="312">
        <f t="shared" ref="D52:L52" si="4">D50</f>
        <v>0</v>
      </c>
      <c r="E52" s="312">
        <f t="shared" si="4"/>
        <v>0</v>
      </c>
      <c r="F52" s="312">
        <f t="shared" si="4"/>
        <v>0</v>
      </c>
      <c r="G52" s="312">
        <f t="shared" si="4"/>
        <v>0</v>
      </c>
      <c r="H52" s="312">
        <f t="shared" si="4"/>
        <v>0</v>
      </c>
      <c r="I52" s="312">
        <f t="shared" si="4"/>
        <v>0</v>
      </c>
      <c r="J52" s="312">
        <f t="shared" si="4"/>
        <v>0</v>
      </c>
      <c r="K52" s="312">
        <f t="shared" si="4"/>
        <v>0</v>
      </c>
      <c r="L52" s="312">
        <f t="shared" si="4"/>
        <v>0</v>
      </c>
      <c r="M52" s="56"/>
      <c r="S52" s="151"/>
    </row>
    <row r="53" spans="1:31" x14ac:dyDescent="0.35">
      <c r="A53" s="85"/>
      <c r="B53" s="47" t="s">
        <v>89</v>
      </c>
      <c r="C53" s="230">
        <f>VLOOKUP('Spec 1'!C50,'Données emballage'!$A$5:$B$13,2,FALSE)</f>
        <v>-1.3625510999999999</v>
      </c>
      <c r="D53" s="231">
        <f>VLOOKUP('Spec 1'!D52,'Données emballage'!$A$5:$B$13,2,FALSE)</f>
        <v>0</v>
      </c>
      <c r="E53" s="230">
        <f>VLOOKUP('Spec 1'!E52,'Données emballage'!$A$5:$B$13,2,FALSE)</f>
        <v>0</v>
      </c>
      <c r="F53" s="230">
        <f>VLOOKUP('Spec 1'!F52,'Données emballage'!$A$5:$B$13,2,FALSE)</f>
        <v>0</v>
      </c>
      <c r="G53" s="230">
        <f>VLOOKUP('Spec 1'!G52,'Données emballage'!$A$5:$B$13,2,FALSE)</f>
        <v>0</v>
      </c>
      <c r="H53" s="230">
        <f>VLOOKUP('Spec 1'!H52,'Données emballage'!$A$5:$B$13,2,FALSE)</f>
        <v>0</v>
      </c>
      <c r="I53" s="230">
        <f>VLOOKUP('Spec 1'!I52,'Données emballage'!$A$5:$B$13,2,FALSE)</f>
        <v>0</v>
      </c>
      <c r="J53" s="230">
        <f>VLOOKUP('Spec 1'!J52,'Données emballage'!$A$5:$B$13,2,FALSE)</f>
        <v>0</v>
      </c>
      <c r="K53" s="230">
        <f>VLOOKUP('Spec 1'!K52,'Données emballage'!$A$5:$B$13,2,FALSE)</f>
        <v>0</v>
      </c>
      <c r="L53" s="232">
        <f>VLOOKUP('Spec 1'!L52,'Données emballage'!$A$5:$B$13,2,FALSE)</f>
        <v>0</v>
      </c>
      <c r="M53" s="124"/>
      <c r="N53" s="87"/>
      <c r="O53" s="87"/>
      <c r="P53" s="87"/>
      <c r="Q53" s="87"/>
      <c r="R53" s="87"/>
      <c r="S53" s="88"/>
      <c r="T53" s="87"/>
      <c r="U53" s="87"/>
      <c r="V53" s="87"/>
      <c r="W53" s="87"/>
      <c r="X53" s="87"/>
      <c r="Y53" s="87"/>
      <c r="Z53" s="87"/>
      <c r="AA53" s="87"/>
      <c r="AB53" s="87"/>
      <c r="AC53" s="87"/>
      <c r="AD53" s="87"/>
      <c r="AE53" s="87"/>
    </row>
    <row r="54" spans="1:31" x14ac:dyDescent="0.35">
      <c r="A54" s="85"/>
      <c r="B54" s="93"/>
      <c r="C54" s="233"/>
      <c r="D54" s="234"/>
      <c r="E54" s="233"/>
      <c r="F54" s="233"/>
      <c r="G54" s="235"/>
      <c r="H54" s="235"/>
      <c r="I54" s="235"/>
      <c r="J54" s="235"/>
      <c r="K54" s="235"/>
      <c r="L54" s="236"/>
      <c r="M54" s="124"/>
      <c r="N54" s="87"/>
      <c r="O54" s="87"/>
      <c r="P54" s="87"/>
      <c r="Q54" s="87"/>
      <c r="R54" s="87"/>
      <c r="S54" s="88"/>
      <c r="T54" s="87"/>
      <c r="U54" s="87"/>
      <c r="V54" s="87"/>
      <c r="W54" s="87"/>
      <c r="X54" s="87"/>
      <c r="Y54" s="87"/>
      <c r="Z54" s="87"/>
      <c r="AA54" s="87"/>
      <c r="AB54" s="87"/>
      <c r="AC54" s="87"/>
      <c r="AD54" s="87"/>
      <c r="AE54" s="87"/>
    </row>
    <row r="55" spans="1:31" x14ac:dyDescent="0.35">
      <c r="A55" s="99" t="s">
        <v>90</v>
      </c>
      <c r="B55" s="93" t="s">
        <v>104</v>
      </c>
      <c r="C55" s="113">
        <v>0</v>
      </c>
      <c r="D55" s="113">
        <v>0</v>
      </c>
      <c r="E55" s="113">
        <v>0</v>
      </c>
      <c r="F55" s="113">
        <v>0</v>
      </c>
      <c r="G55" s="113">
        <v>0</v>
      </c>
      <c r="H55" s="113">
        <v>0</v>
      </c>
      <c r="I55" s="113">
        <v>0</v>
      </c>
      <c r="J55" s="113">
        <v>0</v>
      </c>
      <c r="K55" s="113">
        <v>0</v>
      </c>
      <c r="L55" s="114">
        <v>0</v>
      </c>
      <c r="M55" s="75" t="s">
        <v>105</v>
      </c>
      <c r="N55" s="87"/>
      <c r="O55" s="87"/>
      <c r="P55" s="87"/>
      <c r="Q55" s="87"/>
      <c r="R55" s="87"/>
      <c r="S55" s="88"/>
      <c r="T55" s="87"/>
      <c r="U55" s="87"/>
      <c r="V55" s="87"/>
      <c r="W55" s="87"/>
      <c r="X55" s="87"/>
      <c r="Y55" s="87"/>
      <c r="Z55" s="87"/>
      <c r="AA55" s="87"/>
      <c r="AB55" s="87"/>
      <c r="AC55" s="87"/>
      <c r="AD55" s="87"/>
      <c r="AE55" s="87"/>
    </row>
    <row r="56" spans="1:31" x14ac:dyDescent="0.35">
      <c r="A56" s="99" t="s">
        <v>93</v>
      </c>
      <c r="B56" s="93" t="s">
        <v>94</v>
      </c>
      <c r="C56" s="200">
        <f>VLOOKUP(C52,'Données emballage'!$A$5:$C$13,3,FALSE)</f>
        <v>0</v>
      </c>
      <c r="D56" s="201">
        <f>VLOOKUP(D52,'Données emballage'!$A$5:$C$13,3,FALSE)</f>
        <v>0</v>
      </c>
      <c r="E56" s="200">
        <f>VLOOKUP(E52,'Données emballage'!$A$5:$C$13,3,FALSE)</f>
        <v>0</v>
      </c>
      <c r="F56" s="217">
        <f>VLOOKUP(F52,'Données emballage'!$A$5:$C$13,3,FALSE)</f>
        <v>0</v>
      </c>
      <c r="G56" s="217">
        <f>VLOOKUP(G52,'Données emballage'!$A$5:$C$13,3,FALSE)</f>
        <v>0</v>
      </c>
      <c r="H56" s="217">
        <f>VLOOKUP(H52,'Données emballage'!$A$5:$C$13,3,FALSE)</f>
        <v>0</v>
      </c>
      <c r="I56" s="217">
        <f>VLOOKUP(I52,'Données emballage'!$A$5:$C$13,3,FALSE)</f>
        <v>0</v>
      </c>
      <c r="J56" s="217">
        <f>VLOOKUP(J52,'Données emballage'!$A$5:$C$13,3,FALSE)</f>
        <v>0</v>
      </c>
      <c r="K56" s="217">
        <f>VLOOKUP(K52,'Données emballage'!$A$5:$C$13,3,FALSE)</f>
        <v>0</v>
      </c>
      <c r="L56" s="219">
        <f>VLOOKUP(L52,'Données emballage'!$A$5:$C$13,3,FALSE)</f>
        <v>0</v>
      </c>
      <c r="M56" s="75" t="s">
        <v>106</v>
      </c>
      <c r="N56" s="87"/>
      <c r="O56" s="87"/>
      <c r="P56" s="87"/>
      <c r="Q56" s="87"/>
      <c r="R56" s="87"/>
      <c r="S56" s="88"/>
      <c r="T56" s="87"/>
      <c r="U56" s="87"/>
      <c r="V56" s="87"/>
      <c r="W56" s="87"/>
      <c r="X56" s="87"/>
      <c r="Y56" s="87"/>
      <c r="Z56" s="87"/>
      <c r="AA56" s="87"/>
      <c r="AB56" s="87"/>
      <c r="AC56" s="87"/>
      <c r="AD56" s="87"/>
      <c r="AE56" s="87"/>
    </row>
    <row r="57" spans="1:31" x14ac:dyDescent="0.35">
      <c r="A57" s="99" t="s">
        <v>95</v>
      </c>
      <c r="B57" s="104" t="s">
        <v>96</v>
      </c>
      <c r="C57" s="200">
        <f>VLOOKUP(C50,'Données fin de vie'!$E$4:$H$13,4,FALSE)</f>
        <v>60</v>
      </c>
      <c r="D57" s="201">
        <f>VLOOKUP(D50,'Données fin de vie'!$E$4:$H$13,4,FALSE)</f>
        <v>0</v>
      </c>
      <c r="E57" s="200">
        <f>VLOOKUP(E50,'Données fin de vie'!$E$4:$H$13,4,FALSE)</f>
        <v>0</v>
      </c>
      <c r="F57" s="217">
        <f>VLOOKUP(F50,'Données fin de vie'!$E$4:$H$13,4,FALSE)</f>
        <v>0</v>
      </c>
      <c r="G57" s="217">
        <f>VLOOKUP(G50,'Données fin de vie'!$E$4:$H$13,4,FALSE)</f>
        <v>0</v>
      </c>
      <c r="H57" s="217">
        <f>VLOOKUP(H50,'Données fin de vie'!$E$4:$H$13,4,FALSE)</f>
        <v>0</v>
      </c>
      <c r="I57" s="217">
        <f>VLOOKUP(I50,'Données fin de vie'!$E$4:$H$13,4,FALSE)</f>
        <v>0</v>
      </c>
      <c r="J57" s="217">
        <f>VLOOKUP(J50,'Données fin de vie'!$E$4:$H$13,4,FALSE)</f>
        <v>0</v>
      </c>
      <c r="K57" s="217">
        <f>VLOOKUP(K50,'Données fin de vie'!$E$4:$H$13,4,FALSE)</f>
        <v>0</v>
      </c>
      <c r="L57" s="219">
        <f>VLOOKUP(L50,'Données fin de vie'!$E$4:$H$13,4,FALSE)</f>
        <v>0</v>
      </c>
      <c r="M57" s="75" t="s">
        <v>107</v>
      </c>
      <c r="N57" s="87"/>
      <c r="O57" s="87"/>
      <c r="P57" s="87"/>
      <c r="Q57" s="87"/>
      <c r="R57" s="87"/>
      <c r="S57" s="88"/>
      <c r="T57" s="87"/>
      <c r="U57" s="87"/>
      <c r="V57" s="87"/>
      <c r="W57" s="87"/>
      <c r="X57" s="87"/>
      <c r="Y57" s="87"/>
      <c r="Z57" s="87"/>
      <c r="AA57" s="87"/>
      <c r="AB57" s="87"/>
      <c r="AC57" s="87"/>
      <c r="AD57" s="87"/>
      <c r="AE57" s="87"/>
    </row>
    <row r="58" spans="1:31" hidden="1" x14ac:dyDescent="0.35">
      <c r="A58" s="85"/>
      <c r="B58" s="93"/>
      <c r="C58" s="97"/>
      <c r="D58" s="85"/>
      <c r="E58" s="97"/>
      <c r="F58" s="97"/>
      <c r="G58" s="98"/>
      <c r="H58" s="98"/>
      <c r="I58" s="98"/>
      <c r="J58" s="98"/>
      <c r="K58" s="98"/>
      <c r="L58" s="88"/>
      <c r="M58" s="124"/>
      <c r="N58" s="87"/>
      <c r="O58" s="87"/>
      <c r="P58" s="87"/>
      <c r="Q58" s="87"/>
      <c r="R58" s="87"/>
      <c r="S58" s="88"/>
      <c r="T58" s="87"/>
      <c r="U58" s="87"/>
      <c r="V58" s="87"/>
      <c r="W58" s="87"/>
      <c r="X58" s="87"/>
      <c r="Y58" s="87"/>
      <c r="Z58" s="87"/>
      <c r="AA58" s="87"/>
      <c r="AB58" s="87"/>
      <c r="AC58" s="87"/>
      <c r="AD58" s="87"/>
      <c r="AE58" s="87"/>
    </row>
    <row r="59" spans="1:31" s="37" customFormat="1" hidden="1" x14ac:dyDescent="0.35">
      <c r="A59" s="85"/>
      <c r="B59" s="93"/>
      <c r="C59" s="97"/>
      <c r="D59" s="85"/>
      <c r="E59" s="97"/>
      <c r="F59" s="97"/>
      <c r="G59" s="98"/>
      <c r="H59" s="98"/>
      <c r="I59" s="98"/>
      <c r="J59" s="98"/>
      <c r="K59" s="98"/>
      <c r="L59" s="88"/>
      <c r="M59" s="124"/>
      <c r="N59" s="87"/>
      <c r="O59" s="87"/>
      <c r="P59" s="87"/>
      <c r="Q59" s="87"/>
      <c r="R59" s="87"/>
      <c r="S59" s="88"/>
      <c r="T59" s="87"/>
      <c r="U59" s="87"/>
      <c r="V59" s="87"/>
      <c r="W59" s="87"/>
      <c r="X59" s="87"/>
      <c r="Y59" s="87"/>
      <c r="Z59" s="87"/>
      <c r="AA59" s="87"/>
      <c r="AB59" s="87"/>
      <c r="AC59" s="87"/>
      <c r="AD59" s="87"/>
      <c r="AE59" s="87"/>
    </row>
    <row r="60" spans="1:31" s="56" customFormat="1" hidden="1" x14ac:dyDescent="0.35">
      <c r="A60" s="51"/>
      <c r="B60" s="104"/>
      <c r="C60" s="52"/>
      <c r="D60" s="51"/>
      <c r="E60" s="52"/>
      <c r="F60" s="52"/>
      <c r="G60" s="53"/>
      <c r="H60" s="53"/>
      <c r="I60" s="53"/>
      <c r="J60" s="53"/>
      <c r="K60" s="53"/>
      <c r="L60" s="54"/>
      <c r="M60" s="160"/>
      <c r="N60" s="105"/>
      <c r="O60" s="105"/>
      <c r="P60" s="105"/>
      <c r="Q60" s="105"/>
      <c r="R60" s="105"/>
      <c r="S60" s="106"/>
      <c r="T60" s="55"/>
      <c r="U60" s="55"/>
      <c r="V60" s="55"/>
      <c r="W60" s="55"/>
      <c r="X60" s="55"/>
      <c r="Y60" s="55"/>
      <c r="Z60" s="55"/>
      <c r="AA60" s="55"/>
      <c r="AB60" s="55"/>
      <c r="AC60" s="55"/>
      <c r="AD60" s="55"/>
      <c r="AE60" s="55"/>
    </row>
    <row r="61" spans="1:31" x14ac:dyDescent="0.35">
      <c r="A61" s="99" t="s">
        <v>76</v>
      </c>
      <c r="B61" s="249" t="s">
        <v>109</v>
      </c>
      <c r="C61" s="100" t="s">
        <v>270</v>
      </c>
      <c r="D61" s="101"/>
      <c r="E61" s="100"/>
      <c r="F61" s="100"/>
      <c r="G61" s="100"/>
      <c r="H61" s="100"/>
      <c r="I61" s="100"/>
      <c r="J61" s="100"/>
      <c r="K61" s="100"/>
      <c r="L61" s="102"/>
      <c r="M61" s="75" t="s">
        <v>103</v>
      </c>
      <c r="N61" s="87"/>
      <c r="O61" s="87"/>
      <c r="P61" s="87"/>
      <c r="Q61" s="87"/>
      <c r="R61" s="87"/>
      <c r="S61" s="88"/>
      <c r="T61" s="87"/>
      <c r="U61" s="87"/>
      <c r="V61" s="87"/>
      <c r="W61" s="87"/>
      <c r="X61" s="87"/>
      <c r="Y61" s="87"/>
      <c r="Z61" s="87"/>
      <c r="AA61" s="87"/>
      <c r="AB61" s="87"/>
      <c r="AC61" s="87"/>
      <c r="AD61" s="87"/>
      <c r="AE61" s="87"/>
    </row>
    <row r="62" spans="1:31" s="37" customFormat="1" x14ac:dyDescent="0.35">
      <c r="A62" s="85"/>
      <c r="B62" s="93"/>
      <c r="C62" s="223"/>
      <c r="D62" s="224"/>
      <c r="E62" s="223"/>
      <c r="F62" s="223"/>
      <c r="G62" s="225"/>
      <c r="H62" s="225"/>
      <c r="I62" s="225"/>
      <c r="J62" s="225"/>
      <c r="K62" s="225"/>
      <c r="L62" s="226"/>
      <c r="M62" s="124"/>
      <c r="N62" s="87"/>
      <c r="O62" s="87"/>
      <c r="P62" s="87"/>
      <c r="Q62" s="87"/>
      <c r="R62" s="87"/>
      <c r="S62" s="88"/>
      <c r="T62" s="87"/>
      <c r="U62" s="87"/>
      <c r="V62" s="87"/>
      <c r="W62" s="87"/>
      <c r="X62" s="87"/>
      <c r="Y62" s="87"/>
      <c r="Z62" s="87"/>
      <c r="AA62" s="87"/>
      <c r="AB62" s="87"/>
      <c r="AC62" s="87"/>
      <c r="AD62" s="87"/>
      <c r="AE62" s="87"/>
    </row>
    <row r="63" spans="1:31" s="55" customFormat="1" x14ac:dyDescent="0.35">
      <c r="A63" s="80"/>
      <c r="B63" s="152" t="s">
        <v>88</v>
      </c>
      <c r="C63" s="312" t="str">
        <f>C61</f>
        <v>Emballage en PVC</v>
      </c>
      <c r="D63" s="312">
        <f t="shared" ref="D63:L63" si="5">D61</f>
        <v>0</v>
      </c>
      <c r="E63" s="312">
        <f t="shared" si="5"/>
        <v>0</v>
      </c>
      <c r="F63" s="312">
        <f t="shared" si="5"/>
        <v>0</v>
      </c>
      <c r="G63" s="312">
        <f t="shared" si="5"/>
        <v>0</v>
      </c>
      <c r="H63" s="312">
        <f t="shared" si="5"/>
        <v>0</v>
      </c>
      <c r="I63" s="312">
        <f t="shared" si="5"/>
        <v>0</v>
      </c>
      <c r="J63" s="312">
        <f t="shared" si="5"/>
        <v>0</v>
      </c>
      <c r="K63" s="312">
        <f t="shared" si="5"/>
        <v>0</v>
      </c>
      <c r="L63" s="312">
        <f t="shared" si="5"/>
        <v>0</v>
      </c>
      <c r="M63" s="56"/>
      <c r="S63" s="151"/>
    </row>
    <row r="64" spans="1:31" x14ac:dyDescent="0.35">
      <c r="A64" s="85"/>
      <c r="B64" s="47" t="s">
        <v>89</v>
      </c>
      <c r="C64" s="230">
        <f>VLOOKUP('Spec 1'!C63,'Données emballage'!$A$5:$B$13,2,FALSE)</f>
        <v>4.3849418</v>
      </c>
      <c r="D64" s="231">
        <f>VLOOKUP('Spec 1'!D63,'Données emballage'!$A$5:$B$13,2,FALSE)</f>
        <v>0</v>
      </c>
      <c r="E64" s="230">
        <f>VLOOKUP('Spec 1'!E63,'Données emballage'!$A$5:$B$13,2,FALSE)</f>
        <v>0</v>
      </c>
      <c r="F64" s="230">
        <f>VLOOKUP('Spec 1'!F63,'Données emballage'!$A$5:$B$13,2,FALSE)</f>
        <v>0</v>
      </c>
      <c r="G64" s="230">
        <f>VLOOKUP('Spec 1'!G63,'Données emballage'!$A$5:$B$13,2,FALSE)</f>
        <v>0</v>
      </c>
      <c r="H64" s="230">
        <f>VLOOKUP('Spec 1'!H63,'Données emballage'!$A$5:$B$13,2,FALSE)</f>
        <v>0</v>
      </c>
      <c r="I64" s="230">
        <f>VLOOKUP('Spec 1'!I63,'Données emballage'!$A$5:$B$13,2,FALSE)</f>
        <v>0</v>
      </c>
      <c r="J64" s="230">
        <f>VLOOKUP('Spec 1'!J63,'Données emballage'!$A$5:$B$13,2,FALSE)</f>
        <v>0</v>
      </c>
      <c r="K64" s="230">
        <f>VLOOKUP('Spec 1'!K63,'Données emballage'!$A$5:$B$13,2,FALSE)</f>
        <v>0</v>
      </c>
      <c r="L64" s="232">
        <f>VLOOKUP('Spec 1'!L63,'Données emballage'!$A$5:$B$13,2,FALSE)</f>
        <v>0</v>
      </c>
      <c r="M64" s="124"/>
      <c r="N64" s="87"/>
      <c r="O64" s="87"/>
      <c r="P64" s="87"/>
      <c r="Q64" s="87"/>
      <c r="R64" s="87"/>
      <c r="S64" s="88"/>
      <c r="T64" s="87"/>
      <c r="U64" s="87"/>
      <c r="V64" s="87"/>
      <c r="W64" s="87"/>
      <c r="X64" s="87"/>
      <c r="Y64" s="87"/>
      <c r="Z64" s="87"/>
      <c r="AA64" s="87"/>
      <c r="AB64" s="87"/>
      <c r="AC64" s="87"/>
      <c r="AD64" s="87"/>
      <c r="AE64" s="87"/>
    </row>
    <row r="65" spans="1:31" x14ac:dyDescent="0.35">
      <c r="A65" s="85"/>
      <c r="B65" s="93"/>
      <c r="C65" s="233"/>
      <c r="D65" s="234"/>
      <c r="E65" s="233"/>
      <c r="F65" s="233"/>
      <c r="G65" s="235"/>
      <c r="H65" s="235"/>
      <c r="I65" s="235"/>
      <c r="J65" s="235"/>
      <c r="K65" s="235"/>
      <c r="L65" s="236"/>
      <c r="M65" s="124"/>
      <c r="N65" s="87"/>
      <c r="O65" s="87"/>
      <c r="P65" s="87"/>
      <c r="Q65" s="87"/>
      <c r="R65" s="87"/>
      <c r="S65" s="88"/>
      <c r="T65" s="87"/>
      <c r="U65" s="87"/>
      <c r="V65" s="87"/>
      <c r="W65" s="87"/>
      <c r="X65" s="87"/>
      <c r="Y65" s="87"/>
      <c r="Z65" s="87"/>
      <c r="AA65" s="87"/>
      <c r="AB65" s="87"/>
      <c r="AC65" s="87"/>
      <c r="AD65" s="87"/>
      <c r="AE65" s="87"/>
    </row>
    <row r="66" spans="1:31" x14ac:dyDescent="0.35">
      <c r="A66" s="99" t="s">
        <v>90</v>
      </c>
      <c r="B66" s="93" t="s">
        <v>104</v>
      </c>
      <c r="C66" s="113">
        <v>0</v>
      </c>
      <c r="D66" s="118">
        <v>0</v>
      </c>
      <c r="E66" s="113">
        <v>0</v>
      </c>
      <c r="F66" s="113">
        <v>0</v>
      </c>
      <c r="G66" s="113">
        <v>0</v>
      </c>
      <c r="H66" s="113">
        <v>0</v>
      </c>
      <c r="I66" s="113">
        <v>0</v>
      </c>
      <c r="J66" s="113">
        <v>0</v>
      </c>
      <c r="K66" s="113">
        <v>0</v>
      </c>
      <c r="L66" s="114">
        <v>0</v>
      </c>
      <c r="M66" s="75" t="s">
        <v>105</v>
      </c>
      <c r="N66" s="87"/>
      <c r="O66" s="87"/>
      <c r="P66" s="87"/>
      <c r="Q66" s="87"/>
      <c r="R66" s="87"/>
      <c r="S66" s="88"/>
      <c r="T66" s="87"/>
      <c r="U66" s="87"/>
      <c r="V66" s="87"/>
      <c r="W66" s="87"/>
      <c r="X66" s="87"/>
      <c r="Y66" s="87"/>
      <c r="Z66" s="87"/>
      <c r="AA66" s="87"/>
      <c r="AB66" s="87"/>
      <c r="AC66" s="87"/>
      <c r="AD66" s="87"/>
      <c r="AE66" s="87"/>
    </row>
    <row r="67" spans="1:31" x14ac:dyDescent="0.35">
      <c r="A67" s="99" t="s">
        <v>93</v>
      </c>
      <c r="B67" s="93" t="s">
        <v>94</v>
      </c>
      <c r="C67" s="217">
        <f>VLOOKUP(C63,'Données emballage'!$A$5:$C$13,3,FALSE)</f>
        <v>0</v>
      </c>
      <c r="D67" s="218">
        <f>VLOOKUP(D63,'Données emballage'!$A$5:$C$13,3,FALSE)</f>
        <v>0</v>
      </c>
      <c r="E67" s="217">
        <f>VLOOKUP(E63,'Données emballage'!$A$5:$C$13,3,FALSE)</f>
        <v>0</v>
      </c>
      <c r="F67" s="217">
        <f>VLOOKUP(F63,'Données emballage'!$A$5:$C$13,3,FALSE)</f>
        <v>0</v>
      </c>
      <c r="G67" s="217">
        <f>VLOOKUP(G63,'Données emballage'!$A$5:$C$13,3,FALSE)</f>
        <v>0</v>
      </c>
      <c r="H67" s="217">
        <f>VLOOKUP(H63,'Données emballage'!$A$5:$C$13,3,FALSE)</f>
        <v>0</v>
      </c>
      <c r="I67" s="217">
        <f>VLOOKUP(I63,'Données emballage'!$A$5:$C$13,3,FALSE)</f>
        <v>0</v>
      </c>
      <c r="J67" s="217">
        <f>VLOOKUP(J63,'Données emballage'!$A$5:$C$13,3,FALSE)</f>
        <v>0</v>
      </c>
      <c r="K67" s="217">
        <f>VLOOKUP(K63,'Données emballage'!$A$5:$C$13,3,FALSE)</f>
        <v>0</v>
      </c>
      <c r="L67" s="219">
        <f>VLOOKUP(L63,'Données emballage'!$A$5:$C$13,3,FALSE)</f>
        <v>0</v>
      </c>
      <c r="M67" s="75" t="s">
        <v>106</v>
      </c>
      <c r="N67" s="87"/>
      <c r="O67" s="87"/>
      <c r="P67" s="87"/>
      <c r="Q67" s="87"/>
      <c r="R67" s="87"/>
      <c r="S67" s="88"/>
      <c r="T67" s="87"/>
      <c r="U67" s="87"/>
      <c r="V67" s="87"/>
      <c r="W67" s="87"/>
      <c r="X67" s="87"/>
      <c r="Y67" s="87"/>
      <c r="Z67" s="87"/>
      <c r="AA67" s="87"/>
      <c r="AB67" s="87"/>
      <c r="AC67" s="87"/>
      <c r="AD67" s="87"/>
      <c r="AE67" s="87"/>
    </row>
    <row r="68" spans="1:31" x14ac:dyDescent="0.35">
      <c r="A68" s="99" t="s">
        <v>95</v>
      </c>
      <c r="B68" s="104" t="s">
        <v>96</v>
      </c>
      <c r="C68" s="220">
        <f>VLOOKUP(C61,'Données fin de vie'!$E$4:$H$13,4,FALSE)</f>
        <v>10</v>
      </c>
      <c r="D68" s="221">
        <f>VLOOKUP(D61,'Données fin de vie'!$E$4:$H$13,4,FALSE)</f>
        <v>0</v>
      </c>
      <c r="E68" s="220">
        <f>VLOOKUP(E61,'Données fin de vie'!$E$4:$H$13,4,FALSE)</f>
        <v>0</v>
      </c>
      <c r="F68" s="220">
        <f>VLOOKUP(F61,'Données fin de vie'!$E$4:$H$13,4,FALSE)</f>
        <v>0</v>
      </c>
      <c r="G68" s="220">
        <f>VLOOKUP(G61,'Données fin de vie'!$E$4:$H$13,4,FALSE)</f>
        <v>0</v>
      </c>
      <c r="H68" s="220">
        <f>VLOOKUP(H61,'Données fin de vie'!$E$4:$H$13,4,FALSE)</f>
        <v>0</v>
      </c>
      <c r="I68" s="220">
        <f>VLOOKUP(I61,'Données fin de vie'!$E$4:$H$13,4,FALSE)</f>
        <v>0</v>
      </c>
      <c r="J68" s="220">
        <f>VLOOKUP(J61,'Données fin de vie'!$E$4:$H$13,4,FALSE)</f>
        <v>0</v>
      </c>
      <c r="K68" s="220">
        <f>VLOOKUP(K61,'Données fin de vie'!$E$4:$H$13,4,FALSE)</f>
        <v>0</v>
      </c>
      <c r="L68" s="222">
        <f>VLOOKUP(L61,'Données fin de vie'!$E$4:$H$13,4,FALSE)</f>
        <v>0</v>
      </c>
      <c r="M68" s="75" t="s">
        <v>107</v>
      </c>
      <c r="N68" s="87"/>
      <c r="O68" s="87"/>
      <c r="P68" s="87"/>
      <c r="Q68" s="87"/>
      <c r="R68" s="87"/>
      <c r="S68" s="88"/>
      <c r="T68" s="87"/>
      <c r="U68" s="87"/>
      <c r="V68" s="87"/>
      <c r="W68" s="87"/>
      <c r="X68" s="87"/>
      <c r="Y68" s="87"/>
      <c r="Z68" s="87"/>
      <c r="AA68" s="87"/>
      <c r="AB68" s="87"/>
      <c r="AC68" s="87"/>
      <c r="AD68" s="87"/>
      <c r="AE68" s="87"/>
    </row>
    <row r="69" spans="1:31" hidden="1" x14ac:dyDescent="0.35">
      <c r="A69" s="85"/>
      <c r="B69" s="86"/>
      <c r="C69" s="82"/>
      <c r="D69" s="82"/>
      <c r="E69" s="82"/>
      <c r="F69" s="82"/>
      <c r="G69" s="87"/>
      <c r="H69" s="87"/>
      <c r="I69" s="87"/>
      <c r="J69" s="87"/>
      <c r="K69" s="87"/>
      <c r="L69" s="87"/>
      <c r="M69" s="124"/>
      <c r="N69" s="87"/>
      <c r="O69" s="87"/>
      <c r="P69" s="87"/>
      <c r="Q69" s="87"/>
      <c r="R69" s="87"/>
      <c r="S69" s="88"/>
      <c r="T69" s="87"/>
      <c r="U69" s="87"/>
      <c r="V69" s="87"/>
      <c r="W69" s="87"/>
      <c r="X69" s="87"/>
      <c r="Y69" s="87"/>
      <c r="Z69" s="87"/>
      <c r="AA69" s="87"/>
      <c r="AB69" s="87"/>
      <c r="AC69" s="87"/>
      <c r="AD69" s="87"/>
      <c r="AE69" s="87"/>
    </row>
    <row r="70" spans="1:31" s="37" customFormat="1" hidden="1" x14ac:dyDescent="0.35">
      <c r="A70" s="85"/>
      <c r="B70" s="86"/>
      <c r="C70" s="82"/>
      <c r="D70" s="82"/>
      <c r="E70" s="82"/>
      <c r="F70" s="82"/>
      <c r="G70" s="87"/>
      <c r="H70" s="87"/>
      <c r="I70" s="87"/>
      <c r="J70" s="87"/>
      <c r="K70" s="87"/>
      <c r="L70" s="87"/>
      <c r="M70" s="124"/>
      <c r="N70" s="87"/>
      <c r="O70" s="87"/>
      <c r="P70" s="87"/>
      <c r="Q70" s="87"/>
      <c r="R70" s="87"/>
      <c r="S70" s="88"/>
      <c r="T70" s="87"/>
      <c r="U70" s="87"/>
      <c r="V70" s="87"/>
      <c r="W70" s="87"/>
      <c r="X70" s="87"/>
      <c r="Y70" s="87"/>
      <c r="Z70" s="87"/>
      <c r="AA70" s="87"/>
      <c r="AB70" s="87"/>
      <c r="AC70" s="87"/>
      <c r="AD70" s="87"/>
      <c r="AE70" s="87"/>
    </row>
    <row r="71" spans="1:31" s="56" customFormat="1" hidden="1" x14ac:dyDescent="0.35">
      <c r="A71" s="51"/>
      <c r="B71" s="119"/>
      <c r="C71" s="57"/>
      <c r="D71" s="57"/>
      <c r="E71" s="57"/>
      <c r="F71" s="57"/>
      <c r="G71" s="58"/>
      <c r="H71" s="58"/>
      <c r="I71" s="58"/>
      <c r="J71" s="58"/>
      <c r="K71" s="58"/>
      <c r="L71" s="58"/>
      <c r="M71" s="160"/>
      <c r="N71" s="105"/>
      <c r="O71" s="105"/>
      <c r="P71" s="105"/>
      <c r="Q71" s="105"/>
      <c r="R71" s="105"/>
      <c r="S71" s="106"/>
      <c r="T71" s="55"/>
      <c r="U71" s="55"/>
      <c r="V71" s="55"/>
      <c r="W71" s="55"/>
      <c r="X71" s="55"/>
      <c r="Y71" s="55"/>
      <c r="Z71" s="55"/>
      <c r="AA71" s="55"/>
      <c r="AB71" s="55"/>
      <c r="AC71" s="55"/>
      <c r="AD71" s="55"/>
      <c r="AE71" s="55"/>
    </row>
    <row r="72" spans="1:31" x14ac:dyDescent="0.35">
      <c r="A72" s="81"/>
      <c r="B72" s="40" t="s">
        <v>110</v>
      </c>
      <c r="C72" s="92"/>
      <c r="D72" s="92"/>
      <c r="E72" s="82"/>
      <c r="F72" s="92"/>
      <c r="G72" s="83"/>
      <c r="H72" s="83"/>
      <c r="I72" s="83"/>
      <c r="J72" s="83"/>
      <c r="K72" s="83"/>
      <c r="L72" s="83"/>
      <c r="M72" s="159"/>
      <c r="N72" s="83"/>
      <c r="O72" s="83"/>
      <c r="P72" s="83"/>
      <c r="Q72" s="83"/>
      <c r="R72" s="83"/>
      <c r="S72" s="84"/>
      <c r="T72" s="87"/>
      <c r="U72" s="87"/>
      <c r="V72" s="87"/>
      <c r="W72" s="87"/>
      <c r="X72" s="87"/>
      <c r="Y72" s="87"/>
      <c r="Z72" s="87"/>
      <c r="AA72" s="87"/>
      <c r="AB72" s="87"/>
      <c r="AC72" s="87"/>
      <c r="AD72" s="87"/>
      <c r="AE72" s="87"/>
    </row>
    <row r="73" spans="1:31" x14ac:dyDescent="0.35">
      <c r="A73" s="99" t="s">
        <v>76</v>
      </c>
      <c r="B73" s="86" t="s">
        <v>111</v>
      </c>
      <c r="C73" s="207">
        <f t="shared" ref="C73:L73" si="6">C27</f>
        <v>4</v>
      </c>
      <c r="D73" s="215">
        <f t="shared" si="6"/>
        <v>10</v>
      </c>
      <c r="E73" s="208">
        <f t="shared" si="6"/>
        <v>10</v>
      </c>
      <c r="F73" s="207">
        <f t="shared" si="6"/>
        <v>10</v>
      </c>
      <c r="G73" s="207">
        <f t="shared" si="6"/>
        <v>0</v>
      </c>
      <c r="H73" s="207">
        <f t="shared" si="6"/>
        <v>0</v>
      </c>
      <c r="I73" s="207">
        <f t="shared" si="6"/>
        <v>0</v>
      </c>
      <c r="J73" s="207">
        <f t="shared" si="6"/>
        <v>0</v>
      </c>
      <c r="K73" s="207">
        <f t="shared" si="6"/>
        <v>0</v>
      </c>
      <c r="L73" s="207">
        <f t="shared" si="6"/>
        <v>0</v>
      </c>
      <c r="M73" s="124"/>
      <c r="N73" s="87"/>
      <c r="O73" s="87"/>
      <c r="P73" s="87"/>
      <c r="Q73" s="87"/>
      <c r="R73" s="87"/>
      <c r="S73" s="88"/>
      <c r="T73" s="87"/>
      <c r="U73" s="87"/>
      <c r="V73" s="87"/>
      <c r="W73" s="87"/>
      <c r="X73" s="87"/>
      <c r="Y73" s="87"/>
      <c r="Z73" s="87"/>
      <c r="AA73" s="87"/>
      <c r="AB73" s="87"/>
      <c r="AC73" s="87"/>
      <c r="AD73" s="87"/>
      <c r="AE73" s="87"/>
    </row>
    <row r="74" spans="1:31" x14ac:dyDescent="0.35">
      <c r="A74" s="99" t="s">
        <v>90</v>
      </c>
      <c r="B74" s="86" t="s">
        <v>112</v>
      </c>
      <c r="C74" s="207">
        <f>C73+C44+C55+C66</f>
        <v>6</v>
      </c>
      <c r="D74" s="215">
        <f t="shared" ref="D74:L74" si="7">D73+D44+D55+D66</f>
        <v>20</v>
      </c>
      <c r="E74" s="208">
        <f t="shared" si="7"/>
        <v>20</v>
      </c>
      <c r="F74" s="207">
        <f t="shared" si="7"/>
        <v>10</v>
      </c>
      <c r="G74" s="207">
        <f t="shared" si="7"/>
        <v>0</v>
      </c>
      <c r="H74" s="207">
        <f t="shared" si="7"/>
        <v>0</v>
      </c>
      <c r="I74" s="207">
        <f t="shared" si="7"/>
        <v>0</v>
      </c>
      <c r="J74" s="207">
        <f t="shared" si="7"/>
        <v>0</v>
      </c>
      <c r="K74" s="207">
        <f t="shared" si="7"/>
        <v>0</v>
      </c>
      <c r="L74" s="207">
        <f t="shared" si="7"/>
        <v>0</v>
      </c>
      <c r="M74" s="124"/>
      <c r="N74" s="87"/>
      <c r="O74" s="87"/>
      <c r="P74" s="87"/>
      <c r="Q74" s="87"/>
      <c r="R74" s="87"/>
      <c r="S74" s="88"/>
      <c r="T74" s="87"/>
      <c r="U74" s="87"/>
      <c r="V74" s="87"/>
      <c r="W74" s="87"/>
      <c r="X74" s="87"/>
      <c r="Y74" s="87"/>
      <c r="Z74" s="87"/>
      <c r="AA74" s="87"/>
      <c r="AB74" s="87"/>
      <c r="AC74" s="87"/>
      <c r="AD74" s="87"/>
      <c r="AE74" s="87"/>
    </row>
    <row r="75" spans="1:31" x14ac:dyDescent="0.35">
      <c r="A75" s="99" t="s">
        <v>93</v>
      </c>
      <c r="B75" s="39" t="s">
        <v>113</v>
      </c>
      <c r="C75" s="210">
        <f t="shared" ref="C75:L75" si="8">(IFERROR((C28*C27)/C73,0))</f>
        <v>0</v>
      </c>
      <c r="D75" s="210">
        <f t="shared" si="8"/>
        <v>0</v>
      </c>
      <c r="E75" s="210">
        <f t="shared" si="8"/>
        <v>15</v>
      </c>
      <c r="F75" s="210">
        <f t="shared" si="8"/>
        <v>0</v>
      </c>
      <c r="G75" s="210">
        <f t="shared" si="8"/>
        <v>0</v>
      </c>
      <c r="H75" s="210">
        <f t="shared" si="8"/>
        <v>0</v>
      </c>
      <c r="I75" s="210">
        <f t="shared" si="8"/>
        <v>0</v>
      </c>
      <c r="J75" s="210">
        <f t="shared" si="8"/>
        <v>0</v>
      </c>
      <c r="K75" s="210">
        <f t="shared" si="8"/>
        <v>0</v>
      </c>
      <c r="L75" s="210">
        <f t="shared" si="8"/>
        <v>0</v>
      </c>
      <c r="M75" s="124"/>
      <c r="N75" s="87"/>
      <c r="O75" s="87"/>
      <c r="P75" s="87"/>
      <c r="Q75" s="87"/>
      <c r="R75" s="87"/>
      <c r="S75" s="88"/>
      <c r="T75" s="87"/>
      <c r="U75" s="87"/>
      <c r="V75" s="87"/>
      <c r="W75" s="87"/>
      <c r="X75" s="87"/>
      <c r="Y75" s="87"/>
      <c r="Z75" s="87"/>
      <c r="AA75" s="87"/>
      <c r="AB75" s="87"/>
      <c r="AC75" s="87"/>
      <c r="AD75" s="87"/>
      <c r="AE75" s="87"/>
    </row>
    <row r="76" spans="1:31" x14ac:dyDescent="0.35">
      <c r="A76" s="99" t="s">
        <v>95</v>
      </c>
      <c r="B76" s="39" t="s">
        <v>114</v>
      </c>
      <c r="C76" s="216">
        <f>(IFERROR((C45*C44)+(C56*C55)+(C67*C66)/(C66+C55+C44),0))</f>
        <v>0</v>
      </c>
      <c r="D76" s="216">
        <f t="shared" ref="D76:L76" si="9">(IFERROR((D45*D44)+(D56*D55)+(D67*D66)/(D66+D55+D44),0))</f>
        <v>0</v>
      </c>
      <c r="E76" s="216">
        <f t="shared" si="9"/>
        <v>0</v>
      </c>
      <c r="F76" s="216">
        <f t="shared" si="9"/>
        <v>0</v>
      </c>
      <c r="G76" s="216">
        <f t="shared" si="9"/>
        <v>0</v>
      </c>
      <c r="H76" s="216">
        <f t="shared" si="9"/>
        <v>0</v>
      </c>
      <c r="I76" s="216">
        <f t="shared" si="9"/>
        <v>0</v>
      </c>
      <c r="J76" s="216">
        <f t="shared" si="9"/>
        <v>0</v>
      </c>
      <c r="K76" s="216">
        <f t="shared" si="9"/>
        <v>0</v>
      </c>
      <c r="L76" s="216">
        <f t="shared" si="9"/>
        <v>0</v>
      </c>
      <c r="M76" s="124"/>
      <c r="N76" s="87"/>
      <c r="O76" s="87"/>
      <c r="P76" s="87"/>
      <c r="Q76" s="87"/>
      <c r="R76" s="87"/>
      <c r="S76" s="88"/>
      <c r="T76" s="87"/>
      <c r="U76" s="87"/>
      <c r="V76" s="87"/>
      <c r="W76" s="87"/>
      <c r="X76" s="87"/>
      <c r="Y76" s="87"/>
      <c r="Z76" s="87"/>
      <c r="AA76" s="87"/>
      <c r="AB76" s="87"/>
      <c r="AC76" s="87"/>
      <c r="AD76" s="87"/>
      <c r="AE76" s="87"/>
    </row>
    <row r="77" spans="1:31" x14ac:dyDescent="0.35">
      <c r="A77" s="85"/>
      <c r="B77" s="39"/>
      <c r="C77" s="120"/>
      <c r="D77" s="82"/>
      <c r="E77" s="82"/>
      <c r="F77" s="82"/>
      <c r="G77" s="87"/>
      <c r="H77" s="87"/>
      <c r="I77" s="87"/>
      <c r="J77" s="87"/>
      <c r="K77" s="87"/>
      <c r="L77" s="87"/>
      <c r="M77" s="124"/>
      <c r="N77" s="87"/>
      <c r="O77" s="87"/>
      <c r="P77" s="87"/>
      <c r="Q77" s="87"/>
      <c r="R77" s="87"/>
      <c r="S77" s="88"/>
      <c r="T77" s="87"/>
      <c r="U77" s="87"/>
      <c r="V77" s="87"/>
      <c r="W77" s="87"/>
      <c r="X77" s="87"/>
      <c r="Y77" s="87"/>
      <c r="Z77" s="87"/>
      <c r="AA77" s="87"/>
      <c r="AB77" s="87"/>
      <c r="AC77" s="87"/>
      <c r="AD77" s="87"/>
      <c r="AE77" s="87"/>
    </row>
    <row r="78" spans="1:31" s="37" customFormat="1" x14ac:dyDescent="0.35">
      <c r="A78" s="85"/>
      <c r="B78" s="86"/>
      <c r="C78" s="82"/>
      <c r="D78" s="82"/>
      <c r="E78" s="82"/>
      <c r="F78" s="82"/>
      <c r="G78" s="87"/>
      <c r="H78" s="87"/>
      <c r="I78" s="87"/>
      <c r="J78" s="87"/>
      <c r="K78" s="87"/>
      <c r="L78" s="87"/>
      <c r="M78" s="124"/>
      <c r="N78" s="87"/>
      <c r="O78" s="87"/>
      <c r="P78" s="87"/>
      <c r="Q78" s="87"/>
      <c r="R78" s="87"/>
      <c r="S78" s="88"/>
      <c r="T78" s="87"/>
      <c r="U78" s="87"/>
      <c r="V78" s="87"/>
      <c r="W78" s="87"/>
      <c r="X78" s="87"/>
      <c r="Y78" s="87"/>
      <c r="Z78" s="87"/>
      <c r="AA78" s="87"/>
      <c r="AB78" s="87"/>
      <c r="AC78" s="87"/>
      <c r="AD78" s="87"/>
      <c r="AE78" s="87"/>
    </row>
    <row r="79" spans="1:31" x14ac:dyDescent="0.35">
      <c r="A79" s="121"/>
      <c r="B79" s="119"/>
      <c r="C79" s="122">
        <f>(IFERROR((C85/$C$119),0)*100)</f>
        <v>0</v>
      </c>
      <c r="D79" s="122">
        <f t="shared" ref="D79:L79" si="10">(IFERROR((D85/$C$119),0)*100)</f>
        <v>0</v>
      </c>
      <c r="E79" s="122">
        <f t="shared" si="10"/>
        <v>0</v>
      </c>
      <c r="F79" s="122">
        <f t="shared" si="10"/>
        <v>0</v>
      </c>
      <c r="G79" s="122">
        <f t="shared" si="10"/>
        <v>0</v>
      </c>
      <c r="H79" s="122">
        <f t="shared" si="10"/>
        <v>0</v>
      </c>
      <c r="I79" s="122">
        <f t="shared" si="10"/>
        <v>0</v>
      </c>
      <c r="J79" s="122">
        <f t="shared" si="10"/>
        <v>0</v>
      </c>
      <c r="K79" s="122">
        <f t="shared" si="10"/>
        <v>0</v>
      </c>
      <c r="L79" s="122">
        <f t="shared" si="10"/>
        <v>0</v>
      </c>
      <c r="M79" s="160"/>
      <c r="N79" s="105"/>
      <c r="O79" s="105"/>
      <c r="P79" s="105"/>
      <c r="Q79" s="105"/>
      <c r="R79" s="105"/>
      <c r="S79" s="106"/>
      <c r="T79" s="87"/>
      <c r="U79" s="87"/>
      <c r="V79" s="87"/>
      <c r="W79" s="87"/>
      <c r="X79" s="87"/>
      <c r="Y79" s="87"/>
      <c r="Z79" s="87"/>
      <c r="AA79" s="87"/>
      <c r="AB79" s="87"/>
      <c r="AC79" s="87"/>
      <c r="AD79" s="87"/>
      <c r="AE79" s="87"/>
    </row>
    <row r="80" spans="1:31" x14ac:dyDescent="0.35">
      <c r="A80" s="85"/>
      <c r="B80" s="60" t="s">
        <v>115</v>
      </c>
      <c r="C80" s="214">
        <v>1</v>
      </c>
      <c r="D80" s="214">
        <v>2</v>
      </c>
      <c r="E80" s="214">
        <v>3</v>
      </c>
      <c r="F80" s="214">
        <v>4</v>
      </c>
      <c r="G80" s="214">
        <v>5</v>
      </c>
      <c r="H80" s="214">
        <v>6</v>
      </c>
      <c r="I80" s="214">
        <v>7</v>
      </c>
      <c r="J80" s="214">
        <v>8</v>
      </c>
      <c r="K80" s="214">
        <v>9</v>
      </c>
      <c r="L80" s="214">
        <v>10</v>
      </c>
      <c r="M80" s="124"/>
      <c r="N80" s="87"/>
      <c r="O80" s="87"/>
      <c r="P80" s="87"/>
      <c r="Q80" s="87"/>
      <c r="R80" s="87"/>
      <c r="S80" s="88"/>
      <c r="T80" s="87"/>
      <c r="U80" s="87"/>
      <c r="V80" s="87"/>
      <c r="W80" s="87"/>
      <c r="X80" s="87"/>
      <c r="Y80" s="87"/>
      <c r="Z80" s="87"/>
      <c r="AA80" s="87"/>
      <c r="AB80" s="87"/>
      <c r="AC80" s="87"/>
      <c r="AD80" s="87"/>
      <c r="AE80" s="87"/>
    </row>
    <row r="81" spans="1:19" x14ac:dyDescent="0.35">
      <c r="A81" s="85"/>
      <c r="B81" s="61" t="s">
        <v>116</v>
      </c>
      <c r="C81" s="90">
        <v>0</v>
      </c>
      <c r="D81" s="90">
        <v>0</v>
      </c>
      <c r="E81" s="90">
        <v>0</v>
      </c>
      <c r="F81" s="90">
        <v>0</v>
      </c>
      <c r="G81" s="90">
        <v>0</v>
      </c>
      <c r="H81" s="90">
        <v>0</v>
      </c>
      <c r="I81" s="90">
        <v>0</v>
      </c>
      <c r="J81" s="90">
        <v>0</v>
      </c>
      <c r="K81" s="90">
        <v>0</v>
      </c>
      <c r="L81" s="90">
        <v>0</v>
      </c>
      <c r="M81" s="124"/>
      <c r="N81" s="87"/>
      <c r="O81" s="87"/>
      <c r="P81" s="87"/>
      <c r="Q81" s="87"/>
      <c r="R81" s="87"/>
      <c r="S81" s="88"/>
    </row>
    <row r="82" spans="1:19" x14ac:dyDescent="0.35">
      <c r="A82" s="85"/>
      <c r="B82" s="39" t="s">
        <v>117</v>
      </c>
      <c r="C82" s="90">
        <v>0</v>
      </c>
      <c r="D82" s="90">
        <v>0</v>
      </c>
      <c r="E82" s="90">
        <v>0</v>
      </c>
      <c r="F82" s="90">
        <v>0</v>
      </c>
      <c r="G82" s="90">
        <v>0</v>
      </c>
      <c r="H82" s="90">
        <v>0</v>
      </c>
      <c r="I82" s="90">
        <v>0</v>
      </c>
      <c r="J82" s="90">
        <v>0</v>
      </c>
      <c r="K82" s="90">
        <v>0</v>
      </c>
      <c r="L82" s="90">
        <v>0</v>
      </c>
      <c r="M82" s="124"/>
      <c r="N82" s="87"/>
      <c r="O82" s="87"/>
      <c r="P82" s="87"/>
      <c r="Q82" s="87"/>
      <c r="R82" s="87"/>
      <c r="S82" s="88"/>
    </row>
    <row r="83" spans="1:19" x14ac:dyDescent="0.35">
      <c r="A83" s="85"/>
      <c r="B83" s="39" t="s">
        <v>118</v>
      </c>
      <c r="C83" s="90">
        <v>0</v>
      </c>
      <c r="D83" s="90">
        <v>0</v>
      </c>
      <c r="E83" s="90">
        <v>0</v>
      </c>
      <c r="F83" s="90">
        <v>0</v>
      </c>
      <c r="G83" s="90">
        <v>0</v>
      </c>
      <c r="H83" s="90">
        <v>0</v>
      </c>
      <c r="I83" s="90">
        <v>0</v>
      </c>
      <c r="J83" s="90">
        <v>0</v>
      </c>
      <c r="K83" s="90">
        <v>0</v>
      </c>
      <c r="L83" s="90">
        <v>0</v>
      </c>
      <c r="M83" s="124"/>
      <c r="N83" s="87"/>
      <c r="O83" s="87"/>
      <c r="P83" s="87"/>
      <c r="Q83" s="87"/>
      <c r="R83" s="87"/>
      <c r="S83" s="88"/>
    </row>
    <row r="84" spans="1:19" x14ac:dyDescent="0.35">
      <c r="A84" s="85"/>
      <c r="B84" s="39" t="s">
        <v>119</v>
      </c>
      <c r="C84" s="90">
        <v>0</v>
      </c>
      <c r="D84" s="90">
        <v>0</v>
      </c>
      <c r="E84" s="90">
        <v>0</v>
      </c>
      <c r="F84" s="90">
        <v>0</v>
      </c>
      <c r="G84" s="90">
        <v>0</v>
      </c>
      <c r="H84" s="90">
        <v>0</v>
      </c>
      <c r="I84" s="90">
        <v>0</v>
      </c>
      <c r="J84" s="90">
        <v>0</v>
      </c>
      <c r="K84" s="90">
        <v>0</v>
      </c>
      <c r="L84" s="90">
        <v>0</v>
      </c>
      <c r="M84" s="124"/>
      <c r="N84" s="87"/>
      <c r="O84" s="87"/>
      <c r="P84" s="87"/>
      <c r="Q84" s="87"/>
      <c r="R84" s="87"/>
      <c r="S84" s="88"/>
    </row>
    <row r="85" spans="1:19" x14ac:dyDescent="0.35">
      <c r="A85" s="85"/>
      <c r="B85" s="62" t="s">
        <v>120</v>
      </c>
      <c r="C85" s="213">
        <f>(((C74*'Transport data'!$B$5*(C81))+(C74*'Transport data'!$B$6*(C82))+(C74*'Transport data'!$B$7*(C83))+(C74*'Transport data'!$B$8*(C84)))/1000)</f>
        <v>0</v>
      </c>
      <c r="D85" s="213">
        <f>(((D74*'Transport data'!$B$5*(D81))+(D74*'Transport data'!$B$6*(D82))+(D74*'Transport data'!$B$7*(D83))+(D74*'Transport data'!$B$8*(D84)))/1000)</f>
        <v>0</v>
      </c>
      <c r="E85" s="213">
        <f>(((E74*'Transport data'!$B$5*(E81))+(E74*'Transport data'!$B$6*(E82))+(E74*'Transport data'!$B$7*(E83))+(E74*'Transport data'!$B$8*(E84)))/1000)</f>
        <v>0</v>
      </c>
      <c r="F85" s="213">
        <f>(((F74*'Transport data'!$B$5*(F81))+(F74*'Transport data'!$B$6*(F82))+(F74*'Transport data'!$B$7*(F83))+(F74*'Transport data'!$B$8*(F84)))/1000)</f>
        <v>0</v>
      </c>
      <c r="G85" s="213">
        <f>(((G74*'Transport data'!$B$5*(G81))+(G74*'Transport data'!$B$6*(G82))+(G74*'Transport data'!$B$7*(G83))+(G74*'Transport data'!$B$8*(G84)))/1000)</f>
        <v>0</v>
      </c>
      <c r="H85" s="213">
        <f>(((H74*'Transport data'!$B$5*(H81))+(H74*'Transport data'!$B$6*(H82))+(H74*'Transport data'!$B$7*(H83))+(H74*'Transport data'!$B$8*(H84)))/1000)</f>
        <v>0</v>
      </c>
      <c r="I85" s="213">
        <f>(((I74*'Transport data'!$B$5*(I81))+(I74*'Transport data'!$B$6*(I82))+(I74*'Transport data'!$B$7*(I83))+(I74*'Transport data'!$B$8*(I84)))/1000)</f>
        <v>0</v>
      </c>
      <c r="J85" s="213">
        <f>(((J74*'Transport data'!$B$5*(J81))+(J74*'Transport data'!$B$6*(J82))+(J74*'Transport data'!$B$7*(J83))+(J74*'Transport data'!$B$8*(J84)))/1000)</f>
        <v>0</v>
      </c>
      <c r="K85" s="213">
        <f>(((K74*'Transport data'!$B$5*(K81))+(K74*'Transport data'!$B$6*(K82))+(K74*'Transport data'!$B$7*(K83))+(K74*'Transport data'!$B$8*(K84)))/1000)</f>
        <v>0</v>
      </c>
      <c r="L85" s="213">
        <f>(((L74*'Transport data'!$B$5*(L81))+(L74*'Transport data'!$B$6*(L82))+(L74*'Transport data'!$B$7*(L83))+(L74*'Transport data'!$B$8*(L84)))/1000)</f>
        <v>0</v>
      </c>
      <c r="M85" s="124"/>
      <c r="N85" s="87"/>
      <c r="O85" s="87"/>
      <c r="P85" s="87"/>
      <c r="Q85" s="87"/>
      <c r="R85" s="87"/>
      <c r="S85" s="88"/>
    </row>
    <row r="86" spans="1:19" x14ac:dyDescent="0.35">
      <c r="A86" s="81"/>
      <c r="B86" s="40" t="s">
        <v>121</v>
      </c>
      <c r="C86" s="343" t="s">
        <v>122</v>
      </c>
      <c r="D86" s="344"/>
      <c r="E86" s="344"/>
      <c r="F86" s="344"/>
      <c r="G86" s="344"/>
      <c r="H86" s="345"/>
      <c r="I86" s="83"/>
      <c r="J86" s="83"/>
      <c r="K86" s="83"/>
      <c r="L86" s="83"/>
      <c r="M86" s="159"/>
      <c r="N86" s="83"/>
      <c r="O86" s="83"/>
      <c r="P86" s="83"/>
      <c r="Q86" s="83"/>
      <c r="R86" s="83"/>
      <c r="S86" s="84"/>
    </row>
    <row r="87" spans="1:19" x14ac:dyDescent="0.35">
      <c r="A87" s="85"/>
      <c r="B87" s="63" t="s">
        <v>123</v>
      </c>
      <c r="C87" s="211" t="str">
        <f>C6</f>
        <v>Italie</v>
      </c>
      <c r="D87" s="124"/>
      <c r="E87" s="124"/>
      <c r="F87" s="124"/>
      <c r="G87" s="87"/>
      <c r="H87" s="87"/>
      <c r="I87" s="87"/>
      <c r="J87" s="87"/>
      <c r="K87" s="87"/>
      <c r="L87" s="87"/>
      <c r="M87" s="124"/>
      <c r="N87" s="87"/>
      <c r="O87" s="87"/>
      <c r="P87" s="87"/>
      <c r="Q87" s="87"/>
      <c r="R87" s="87"/>
      <c r="S87" s="88"/>
    </row>
    <row r="88" spans="1:19" x14ac:dyDescent="0.35">
      <c r="A88" s="85"/>
      <c r="B88" s="63"/>
      <c r="C88" s="212" t="s">
        <v>124</v>
      </c>
      <c r="D88" s="212" t="s">
        <v>125</v>
      </c>
      <c r="E88" s="212" t="s">
        <v>126</v>
      </c>
      <c r="F88" s="212" t="s">
        <v>127</v>
      </c>
      <c r="G88" s="87"/>
      <c r="H88" s="87"/>
      <c r="I88" s="87"/>
      <c r="J88" s="87"/>
      <c r="K88" s="87"/>
      <c r="L88" s="87"/>
      <c r="M88" s="124"/>
      <c r="N88" s="87"/>
      <c r="O88" s="87"/>
      <c r="P88" s="87"/>
      <c r="Q88" s="87"/>
      <c r="R88" s="87"/>
      <c r="S88" s="88"/>
    </row>
    <row r="89" spans="1:19" x14ac:dyDescent="0.35">
      <c r="A89" s="99" t="s">
        <v>128</v>
      </c>
      <c r="B89" s="86" t="s">
        <v>129</v>
      </c>
      <c r="C89" s="89">
        <v>0</v>
      </c>
      <c r="D89" s="90">
        <v>0</v>
      </c>
      <c r="E89" s="90">
        <v>8000</v>
      </c>
      <c r="F89" s="90">
        <v>0</v>
      </c>
      <c r="G89" s="41" t="s">
        <v>130</v>
      </c>
      <c r="H89" s="87"/>
      <c r="I89" s="87"/>
      <c r="J89" s="87"/>
      <c r="K89" s="87"/>
      <c r="L89" s="87"/>
      <c r="M89" s="124"/>
      <c r="N89" s="87"/>
      <c r="O89" s="87"/>
      <c r="P89" s="87"/>
      <c r="Q89" s="87"/>
      <c r="R89" s="87"/>
      <c r="S89" s="88"/>
    </row>
    <row r="90" spans="1:19" x14ac:dyDescent="0.35">
      <c r="A90" s="99" t="s">
        <v>131</v>
      </c>
      <c r="B90" s="86" t="s">
        <v>132</v>
      </c>
      <c r="C90" s="89">
        <v>0</v>
      </c>
      <c r="D90" s="90">
        <v>200</v>
      </c>
      <c r="E90" s="90">
        <v>0</v>
      </c>
      <c r="F90" s="90">
        <v>0</v>
      </c>
      <c r="G90" s="41" t="s">
        <v>130</v>
      </c>
      <c r="H90" s="87"/>
      <c r="I90" s="87"/>
      <c r="J90" s="87"/>
      <c r="K90" s="87"/>
      <c r="L90" s="87"/>
      <c r="M90" s="124"/>
      <c r="N90" s="87"/>
      <c r="O90" s="87"/>
      <c r="P90" s="87"/>
      <c r="Q90" s="87"/>
      <c r="R90" s="87"/>
      <c r="S90" s="88"/>
    </row>
    <row r="91" spans="1:19" x14ac:dyDescent="0.35">
      <c r="A91" s="99" t="s">
        <v>133</v>
      </c>
      <c r="B91" s="86" t="s">
        <v>134</v>
      </c>
      <c r="C91" s="89">
        <v>50</v>
      </c>
      <c r="D91" s="90">
        <v>0</v>
      </c>
      <c r="E91" s="90">
        <v>0</v>
      </c>
      <c r="F91" s="90">
        <v>0</v>
      </c>
      <c r="G91" s="41" t="s">
        <v>130</v>
      </c>
      <c r="H91" s="87"/>
      <c r="I91" s="87"/>
      <c r="J91" s="87"/>
      <c r="K91" s="87"/>
      <c r="L91" s="87"/>
      <c r="M91" s="124"/>
      <c r="N91" s="87"/>
      <c r="O91" s="87"/>
      <c r="P91" s="87"/>
      <c r="Q91" s="87"/>
      <c r="R91" s="87"/>
      <c r="S91" s="88"/>
    </row>
    <row r="92" spans="1:19" x14ac:dyDescent="0.35">
      <c r="A92" s="99" t="s">
        <v>135</v>
      </c>
      <c r="B92" s="86" t="s">
        <v>136</v>
      </c>
      <c r="C92" s="89">
        <v>10</v>
      </c>
      <c r="D92" s="90">
        <v>0</v>
      </c>
      <c r="E92" s="90">
        <v>0</v>
      </c>
      <c r="F92" s="90">
        <v>0</v>
      </c>
      <c r="G92" s="41" t="s">
        <v>130</v>
      </c>
      <c r="H92" s="87"/>
      <c r="I92" s="87"/>
      <c r="J92" s="87"/>
      <c r="K92" s="87"/>
      <c r="L92" s="87"/>
      <c r="M92" s="124"/>
      <c r="N92" s="87"/>
      <c r="O92" s="87"/>
      <c r="P92" s="87"/>
      <c r="Q92" s="87"/>
      <c r="R92" s="87"/>
      <c r="S92" s="88"/>
    </row>
    <row r="93" spans="1:19" x14ac:dyDescent="0.35">
      <c r="A93" s="99" t="s">
        <v>137</v>
      </c>
      <c r="B93" s="86" t="s">
        <v>138</v>
      </c>
      <c r="C93" s="207">
        <f>SUM(C89:C92)</f>
        <v>60</v>
      </c>
      <c r="D93" s="207">
        <f>SUM(D89:D92)</f>
        <v>200</v>
      </c>
      <c r="E93" s="207">
        <f>SUM(E89:E92)</f>
        <v>8000</v>
      </c>
      <c r="F93" s="207">
        <f>SUM(F89:F92)</f>
        <v>0</v>
      </c>
      <c r="G93" s="41"/>
      <c r="H93" s="87"/>
      <c r="I93" s="87"/>
      <c r="J93" s="87"/>
      <c r="K93" s="87"/>
      <c r="L93" s="87"/>
      <c r="M93" s="124"/>
      <c r="N93" s="87"/>
      <c r="O93" s="87"/>
      <c r="P93" s="87"/>
      <c r="Q93" s="87"/>
      <c r="R93" s="87"/>
      <c r="S93" s="88"/>
    </row>
    <row r="94" spans="1:19" x14ac:dyDescent="0.35">
      <c r="A94" s="99" t="s">
        <v>139</v>
      </c>
      <c r="B94" s="86" t="s">
        <v>140</v>
      </c>
      <c r="C94" s="207">
        <f>SUM($C$74:$L$74)</f>
        <v>56</v>
      </c>
      <c r="D94" s="207">
        <f t="shared" ref="D94:F94" si="11">SUM($C$74:$L$74)</f>
        <v>56</v>
      </c>
      <c r="E94" s="207">
        <f t="shared" si="11"/>
        <v>56</v>
      </c>
      <c r="F94" s="207">
        <f t="shared" si="11"/>
        <v>56</v>
      </c>
      <c r="G94" s="66"/>
      <c r="H94" s="87"/>
      <c r="I94" s="87"/>
      <c r="J94" s="87"/>
      <c r="K94" s="87"/>
      <c r="L94" s="87"/>
      <c r="M94" s="124"/>
      <c r="N94" s="87"/>
      <c r="O94" s="87"/>
      <c r="P94" s="87"/>
      <c r="Q94" s="87"/>
      <c r="R94" s="87"/>
      <c r="S94" s="88"/>
    </row>
    <row r="95" spans="1:19" hidden="1" x14ac:dyDescent="0.35">
      <c r="A95" s="85"/>
      <c r="B95" s="86"/>
      <c r="C95" s="82"/>
      <c r="D95" s="82"/>
      <c r="E95" s="82"/>
      <c r="F95" s="82"/>
      <c r="G95" s="87"/>
      <c r="H95" s="87"/>
      <c r="I95" s="87"/>
      <c r="J95" s="87"/>
      <c r="K95" s="87"/>
      <c r="L95" s="87"/>
      <c r="M95" s="124"/>
      <c r="N95" s="87"/>
      <c r="O95" s="87"/>
      <c r="P95" s="87"/>
      <c r="Q95" s="87"/>
      <c r="R95" s="87"/>
      <c r="S95" s="88"/>
    </row>
    <row r="96" spans="1:19" s="37" customFormat="1" hidden="1" x14ac:dyDescent="0.35">
      <c r="A96" s="85"/>
      <c r="B96" s="86"/>
      <c r="C96" s="82"/>
      <c r="D96" s="82"/>
      <c r="E96" s="82"/>
      <c r="F96" s="82"/>
      <c r="G96" s="87"/>
      <c r="H96" s="87"/>
      <c r="I96" s="87"/>
      <c r="J96" s="87"/>
      <c r="K96" s="87"/>
      <c r="L96" s="87"/>
      <c r="M96" s="124"/>
      <c r="N96" s="87"/>
      <c r="O96" s="87"/>
      <c r="P96" s="87"/>
      <c r="Q96" s="87"/>
      <c r="R96" s="87"/>
      <c r="S96" s="88"/>
    </row>
    <row r="97" spans="1:19" hidden="1" x14ac:dyDescent="0.35">
      <c r="A97" s="121"/>
      <c r="B97" s="119"/>
      <c r="C97" s="125"/>
      <c r="D97" s="125"/>
      <c r="E97" s="125"/>
      <c r="F97" s="125"/>
      <c r="G97" s="105"/>
      <c r="H97" s="105"/>
      <c r="I97" s="105"/>
      <c r="J97" s="105"/>
      <c r="K97" s="105"/>
      <c r="L97" s="105"/>
      <c r="M97" s="160"/>
      <c r="N97" s="105"/>
      <c r="O97" s="105"/>
      <c r="P97" s="105"/>
      <c r="Q97" s="105"/>
      <c r="R97" s="105"/>
      <c r="S97" s="106"/>
    </row>
    <row r="98" spans="1:19" x14ac:dyDescent="0.35">
      <c r="A98" s="81"/>
      <c r="B98" s="40" t="s">
        <v>141</v>
      </c>
      <c r="C98" s="92"/>
      <c r="D98" s="92"/>
      <c r="E98" s="92"/>
      <c r="F98" s="92"/>
      <c r="G98" s="83"/>
      <c r="H98" s="83"/>
      <c r="I98" s="83"/>
      <c r="J98" s="83"/>
      <c r="K98" s="83"/>
      <c r="L98" s="83"/>
      <c r="M98" s="159"/>
      <c r="N98" s="83"/>
      <c r="O98" s="83"/>
      <c r="P98" s="83"/>
      <c r="Q98" s="83"/>
      <c r="R98" s="83"/>
      <c r="S98" s="84"/>
    </row>
    <row r="99" spans="1:19" x14ac:dyDescent="0.35">
      <c r="A99" s="85"/>
      <c r="B99" s="86"/>
      <c r="C99" s="82"/>
      <c r="D99" s="82"/>
      <c r="E99" s="82"/>
      <c r="F99" s="82"/>
      <c r="G99" s="87"/>
      <c r="H99" s="87"/>
      <c r="I99" s="87"/>
      <c r="J99" s="87"/>
      <c r="K99" s="87"/>
      <c r="L99" s="87"/>
      <c r="M99" s="124"/>
      <c r="N99" s="87"/>
      <c r="O99" s="87"/>
      <c r="P99" s="87"/>
      <c r="Q99" s="87"/>
      <c r="R99" s="87"/>
      <c r="S99" s="88"/>
    </row>
    <row r="100" spans="1:19" x14ac:dyDescent="0.35">
      <c r="A100" s="85"/>
      <c r="B100" s="86"/>
      <c r="C100" s="207">
        <v>1</v>
      </c>
      <c r="D100" s="208">
        <v>2</v>
      </c>
      <c r="E100" s="208">
        <v>3</v>
      </c>
      <c r="F100" s="208">
        <v>4</v>
      </c>
      <c r="G100" s="208">
        <v>5</v>
      </c>
      <c r="H100" s="208">
        <v>6</v>
      </c>
      <c r="I100" s="208">
        <v>7</v>
      </c>
      <c r="J100" s="208">
        <v>8</v>
      </c>
      <c r="K100" s="208">
        <v>9</v>
      </c>
      <c r="L100" s="208">
        <v>10</v>
      </c>
      <c r="M100" s="124"/>
      <c r="N100" s="87"/>
      <c r="O100" s="87"/>
      <c r="P100" s="87"/>
      <c r="Q100" s="87"/>
      <c r="R100" s="87"/>
      <c r="S100" s="88"/>
    </row>
    <row r="101" spans="1:19" x14ac:dyDescent="0.35">
      <c r="A101" s="85"/>
      <c r="B101" s="86"/>
      <c r="C101" s="207" t="str">
        <f>C19</f>
        <v>Béton</v>
      </c>
      <c r="D101" s="208" t="str">
        <f t="shared" ref="D101:L101" si="12">D19</f>
        <v>Bois et planches de bois</v>
      </c>
      <c r="E101" s="208" t="str">
        <f>E19</f>
        <v>Metal</v>
      </c>
      <c r="F101" s="208" t="str">
        <f t="shared" si="12"/>
        <v>Béton</v>
      </c>
      <c r="G101" s="208">
        <f t="shared" si="12"/>
        <v>0</v>
      </c>
      <c r="H101" s="208">
        <f t="shared" si="12"/>
        <v>0</v>
      </c>
      <c r="I101" s="208">
        <f t="shared" si="12"/>
        <v>0</v>
      </c>
      <c r="J101" s="208">
        <f t="shared" si="12"/>
        <v>0</v>
      </c>
      <c r="K101" s="208">
        <f t="shared" si="12"/>
        <v>0</v>
      </c>
      <c r="L101" s="208">
        <f t="shared" si="12"/>
        <v>0</v>
      </c>
      <c r="M101" s="124"/>
      <c r="N101" s="87"/>
      <c r="O101" s="87"/>
      <c r="P101" s="87"/>
      <c r="Q101" s="87"/>
      <c r="R101" s="87"/>
      <c r="S101" s="88"/>
    </row>
    <row r="102" spans="1:19" x14ac:dyDescent="0.35">
      <c r="A102" s="99" t="s">
        <v>76</v>
      </c>
      <c r="B102" s="39" t="s">
        <v>142</v>
      </c>
      <c r="C102" s="210">
        <f>VLOOKUP(C101,'Données fin de vie'!$A$5:$B$18,2,FALSE)</f>
        <v>1E-3</v>
      </c>
      <c r="D102" s="203">
        <f>VLOOKUP(D101,'Données fin de vie'!$A$5:$B$18,2,FALSE)</f>
        <v>0.92563214999999999</v>
      </c>
      <c r="E102" s="203">
        <f>VLOOKUP(E101,'Données fin de vie'!$A$5:$B$18,2,FALSE)</f>
        <v>1E-3</v>
      </c>
      <c r="F102" s="203">
        <f>VLOOKUP(F101,'Données fin de vie'!$A$5:$B$18,2,FALSE)</f>
        <v>1E-3</v>
      </c>
      <c r="G102" s="203">
        <f>VLOOKUP(G101,'Données fin de vie'!$A$5:$B$18,2,FALSE)</f>
        <v>0</v>
      </c>
      <c r="H102" s="203">
        <f>VLOOKUP(H101,'Données fin de vie'!$A$5:$B$18,2,FALSE)</f>
        <v>0</v>
      </c>
      <c r="I102" s="203">
        <f>VLOOKUP(I101,'Données fin de vie'!$A$5:$B$18,2,FALSE)</f>
        <v>0</v>
      </c>
      <c r="J102" s="203">
        <f>VLOOKUP(J101,'Données fin de vie'!$A$5:$B$18,2,FALSE)</f>
        <v>0</v>
      </c>
      <c r="K102" s="203">
        <f>VLOOKUP(K101,'Données fin de vie'!$A$5:$B$18,2,FALSE)</f>
        <v>0</v>
      </c>
      <c r="L102" s="203">
        <f>VLOOKUP(L101,'Données fin de vie'!$A$5:$B$18,2,FALSE)</f>
        <v>0</v>
      </c>
      <c r="M102" s="124"/>
      <c r="N102" s="87"/>
      <c r="O102" s="87"/>
      <c r="P102" s="87"/>
      <c r="Q102" s="87"/>
      <c r="R102" s="87"/>
      <c r="S102" s="88"/>
    </row>
    <row r="103" spans="1:19" hidden="1" x14ac:dyDescent="0.35">
      <c r="A103" s="99" t="s">
        <v>143</v>
      </c>
      <c r="B103" s="86" t="s">
        <v>144</v>
      </c>
      <c r="C103" s="163"/>
      <c r="D103" s="163"/>
      <c r="E103" s="163"/>
      <c r="F103" s="163"/>
      <c r="G103" s="164"/>
      <c r="H103" s="164"/>
      <c r="I103" s="164"/>
      <c r="J103" s="164"/>
      <c r="K103" s="164"/>
      <c r="L103" s="164"/>
      <c r="M103" s="124"/>
      <c r="N103" s="87"/>
      <c r="O103" s="87"/>
      <c r="P103" s="87"/>
      <c r="Q103" s="87"/>
      <c r="R103" s="87"/>
      <c r="S103" s="88"/>
    </row>
    <row r="104" spans="1:19" hidden="1" x14ac:dyDescent="0.35">
      <c r="A104" s="99" t="s">
        <v>145</v>
      </c>
      <c r="B104" s="86" t="s">
        <v>146</v>
      </c>
      <c r="C104" s="163"/>
      <c r="D104" s="163"/>
      <c r="E104" s="163"/>
      <c r="F104" s="163"/>
      <c r="G104" s="164"/>
      <c r="H104" s="164"/>
      <c r="I104" s="164"/>
      <c r="J104" s="164"/>
      <c r="K104" s="164"/>
      <c r="L104" s="164"/>
      <c r="M104" s="124"/>
      <c r="N104" s="87"/>
      <c r="O104" s="87"/>
      <c r="P104" s="87"/>
      <c r="Q104" s="87"/>
      <c r="R104" s="87"/>
      <c r="S104" s="88"/>
    </row>
    <row r="105" spans="1:19" hidden="1" x14ac:dyDescent="0.35">
      <c r="A105" s="99" t="s">
        <v>147</v>
      </c>
      <c r="B105" s="86" t="s">
        <v>148</v>
      </c>
      <c r="C105" s="163"/>
      <c r="D105" s="163"/>
      <c r="E105" s="163"/>
      <c r="F105" s="163"/>
      <c r="G105" s="164"/>
      <c r="H105" s="164"/>
      <c r="I105" s="164"/>
      <c r="J105" s="164"/>
      <c r="K105" s="164"/>
      <c r="L105" s="164"/>
      <c r="M105" s="124"/>
      <c r="N105" s="87"/>
      <c r="O105" s="87"/>
      <c r="P105" s="87"/>
      <c r="Q105" s="87"/>
      <c r="R105" s="87"/>
      <c r="S105" s="88"/>
    </row>
    <row r="106" spans="1:19" hidden="1" x14ac:dyDescent="0.35">
      <c r="A106" s="99" t="s">
        <v>149</v>
      </c>
      <c r="B106" s="86" t="s">
        <v>150</v>
      </c>
      <c r="C106" s="163"/>
      <c r="D106" s="163"/>
      <c r="E106" s="163"/>
      <c r="F106" s="163"/>
      <c r="G106" s="164"/>
      <c r="H106" s="164"/>
      <c r="I106" s="164"/>
      <c r="J106" s="164"/>
      <c r="K106" s="164"/>
      <c r="L106" s="164"/>
      <c r="M106" s="124"/>
      <c r="N106" s="87"/>
      <c r="O106" s="87"/>
      <c r="P106" s="87"/>
      <c r="Q106" s="87"/>
      <c r="R106" s="87"/>
      <c r="S106" s="88"/>
    </row>
    <row r="107" spans="1:19" s="37" customFormat="1" ht="14.4" customHeight="1" x14ac:dyDescent="0.35">
      <c r="A107" s="85"/>
      <c r="B107" s="86"/>
      <c r="C107" s="165">
        <f t="shared" ref="C107:L107" si="13">(IFERROR((C27*C102)/$C$119,0)*100)</f>
        <v>2.4590663609575453E-3</v>
      </c>
      <c r="D107" s="165">
        <f t="shared" si="13"/>
        <v>5.6904772067145215</v>
      </c>
      <c r="E107" s="165">
        <f t="shared" si="13"/>
        <v>6.1476659023938628E-3</v>
      </c>
      <c r="F107" s="165">
        <f t="shared" si="13"/>
        <v>6.1476659023938628E-3</v>
      </c>
      <c r="G107" s="165">
        <f t="shared" si="13"/>
        <v>0</v>
      </c>
      <c r="H107" s="165">
        <f t="shared" si="13"/>
        <v>0</v>
      </c>
      <c r="I107" s="165">
        <f t="shared" si="13"/>
        <v>0</v>
      </c>
      <c r="J107" s="165">
        <f t="shared" si="13"/>
        <v>0</v>
      </c>
      <c r="K107" s="165">
        <f t="shared" si="13"/>
        <v>0</v>
      </c>
      <c r="L107" s="165">
        <f t="shared" si="13"/>
        <v>0</v>
      </c>
      <c r="M107" s="124"/>
      <c r="N107" s="87"/>
      <c r="O107" s="87"/>
      <c r="P107" s="87"/>
      <c r="Q107" s="87"/>
      <c r="R107" s="87"/>
      <c r="S107" s="88"/>
    </row>
    <row r="108" spans="1:19" s="37" customFormat="1" x14ac:dyDescent="0.35">
      <c r="A108" s="85"/>
      <c r="B108" s="39" t="s">
        <v>151</v>
      </c>
      <c r="C108" s="208">
        <f t="shared" ref="C108:L108" si="14">C$102*C$27</f>
        <v>4.0000000000000001E-3</v>
      </c>
      <c r="D108" s="208">
        <f t="shared" si="14"/>
        <v>9.2563215000000003</v>
      </c>
      <c r="E108" s="208">
        <f t="shared" si="14"/>
        <v>0.01</v>
      </c>
      <c r="F108" s="208">
        <f t="shared" si="14"/>
        <v>0.01</v>
      </c>
      <c r="G108" s="208">
        <f t="shared" si="14"/>
        <v>0</v>
      </c>
      <c r="H108" s="208">
        <f t="shared" si="14"/>
        <v>0</v>
      </c>
      <c r="I108" s="208">
        <f t="shared" si="14"/>
        <v>0</v>
      </c>
      <c r="J108" s="208">
        <f t="shared" si="14"/>
        <v>0</v>
      </c>
      <c r="K108" s="208">
        <f t="shared" si="14"/>
        <v>0</v>
      </c>
      <c r="L108" s="208">
        <f t="shared" si="14"/>
        <v>0</v>
      </c>
      <c r="M108" s="124"/>
      <c r="N108" s="87"/>
      <c r="O108" s="87"/>
      <c r="P108" s="87"/>
      <c r="Q108" s="87"/>
      <c r="R108" s="87"/>
      <c r="S108" s="88"/>
    </row>
    <row r="109" spans="1:19" x14ac:dyDescent="0.35">
      <c r="A109" s="121"/>
      <c r="B109" s="119"/>
      <c r="C109" s="125"/>
      <c r="D109" s="125"/>
      <c r="E109" s="125"/>
      <c r="F109" s="125"/>
      <c r="G109" s="105"/>
      <c r="H109" s="105"/>
      <c r="I109" s="105"/>
      <c r="J109" s="105"/>
      <c r="K109" s="105"/>
      <c r="L109" s="105"/>
      <c r="M109" s="160"/>
      <c r="N109" s="105"/>
      <c r="O109" s="105"/>
      <c r="P109" s="105"/>
      <c r="Q109" s="105"/>
      <c r="R109" s="105"/>
      <c r="S109" s="106"/>
    </row>
    <row r="110" spans="1:19" x14ac:dyDescent="0.35">
      <c r="A110" s="81"/>
      <c r="B110" s="40" t="s">
        <v>152</v>
      </c>
      <c r="C110" s="92"/>
      <c r="D110" s="92"/>
      <c r="E110" s="92"/>
      <c r="F110" s="92"/>
      <c r="G110" s="83"/>
      <c r="H110" s="83"/>
      <c r="I110" s="83"/>
      <c r="J110" s="83"/>
      <c r="K110" s="83"/>
      <c r="L110" s="83"/>
      <c r="M110" s="159"/>
      <c r="N110" s="83"/>
      <c r="O110" s="83"/>
      <c r="P110" s="83"/>
      <c r="Q110" s="83"/>
      <c r="R110" s="83"/>
      <c r="S110" s="84"/>
    </row>
    <row r="111" spans="1:19" x14ac:dyDescent="0.35">
      <c r="A111" s="85"/>
      <c r="B111" s="86"/>
      <c r="C111" s="82"/>
      <c r="D111" s="82"/>
      <c r="E111" s="82"/>
      <c r="F111" s="82"/>
      <c r="G111" s="87"/>
      <c r="H111" s="87"/>
      <c r="I111" s="87"/>
      <c r="J111" s="87"/>
      <c r="K111" s="87"/>
      <c r="L111" s="87"/>
      <c r="M111" s="124"/>
      <c r="N111" s="87"/>
      <c r="O111" s="87"/>
      <c r="P111" s="87"/>
      <c r="Q111" s="87"/>
      <c r="R111" s="87"/>
      <c r="S111" s="88"/>
    </row>
    <row r="112" spans="1:19" x14ac:dyDescent="0.35">
      <c r="A112" s="126"/>
      <c r="B112" s="67" t="s">
        <v>153</v>
      </c>
      <c r="C112" s="68" t="s">
        <v>154</v>
      </c>
      <c r="D112" s="82"/>
      <c r="E112" s="69"/>
      <c r="F112" s="69"/>
      <c r="G112" s="69"/>
      <c r="H112" s="69"/>
      <c r="I112" s="69"/>
      <c r="J112" s="69"/>
      <c r="K112" s="69"/>
      <c r="L112" s="69"/>
      <c r="M112" s="161"/>
      <c r="N112" s="69"/>
      <c r="O112" s="87"/>
      <c r="P112" s="87"/>
      <c r="Q112" s="87"/>
      <c r="R112" s="87"/>
      <c r="S112" s="88"/>
    </row>
    <row r="113" spans="1:19" x14ac:dyDescent="0.35">
      <c r="A113" s="99" t="s">
        <v>155</v>
      </c>
      <c r="B113" s="70" t="s">
        <v>156</v>
      </c>
      <c r="C113" s="202">
        <f>($C$27*$C$25)+($D$27*$D$25)+($E$27*$E$25)+($F$27*$F$25)+($G$27*$G$25)+($H$27*$H$25)+($I$27*$I$25)+($J$27*$J$25)+($K$27*$K$25)+($L$27*$L$25)</f>
        <v>135.28799999999998</v>
      </c>
      <c r="D113" s="82"/>
      <c r="E113" s="69"/>
      <c r="F113" s="69"/>
      <c r="G113" s="69"/>
      <c r="H113" s="69"/>
      <c r="I113" s="69"/>
      <c r="J113" s="69"/>
      <c r="K113" s="69"/>
      <c r="L113" s="69"/>
      <c r="M113" s="161"/>
      <c r="N113" s="69"/>
      <c r="O113" s="87"/>
      <c r="P113" s="87"/>
      <c r="Q113" s="87"/>
      <c r="R113" s="87"/>
      <c r="S113" s="88"/>
    </row>
    <row r="114" spans="1:19" x14ac:dyDescent="0.35">
      <c r="A114" s="99" t="s">
        <v>157</v>
      </c>
      <c r="B114" s="70" t="s">
        <v>158</v>
      </c>
      <c r="C114" s="203">
        <f>($C$44*$C$42)+($C$55*$C$53)+($C$66*$C$64)+($D$44*$D$42)+($D$55*$D$53)+($D$66*$D$64)+($E$44*$E$42)+($E$55*$E$53)+($E$66*$E$64)+($F$44*$F$42)+($F$55*$F$53)+($F$66*$F$64)+($G$44*$G$42)+($G$55*$G$53)+($G$66*$G$64)+($H$44*$H$42)+($H$55*$H$53)+($H$66*$H$64)+($I$44*$I$42)+($I$55*$I$53)+($I$66*$I$64)+($J$44*$J$42)+($J$55*$J$53)+($J$66*$J$64)+($K$44*$K$42)+($K$55*$K$53)+($K$66*$K$64)+($L$44*$L$42)+($L$55*$L$53)+($L$66*$L$64)</f>
        <v>12.760511399999999</v>
      </c>
      <c r="D114" s="82"/>
      <c r="E114" s="69"/>
      <c r="F114" s="69"/>
      <c r="G114" s="69"/>
      <c r="H114" s="69"/>
      <c r="I114" s="69"/>
      <c r="J114" s="69"/>
      <c r="K114" s="69"/>
      <c r="L114" s="69"/>
      <c r="M114" s="161"/>
      <c r="N114" s="69"/>
      <c r="O114" s="87"/>
      <c r="P114" s="87"/>
      <c r="Q114" s="87"/>
      <c r="R114" s="87"/>
      <c r="S114" s="88"/>
    </row>
    <row r="115" spans="1:19" x14ac:dyDescent="0.35">
      <c r="A115" s="99" t="s">
        <v>159</v>
      </c>
      <c r="B115" s="39" t="s">
        <v>160</v>
      </c>
      <c r="C115" s="203">
        <f>SUM(C85:L85)</f>
        <v>0</v>
      </c>
      <c r="D115" s="71"/>
      <c r="E115" s="69"/>
      <c r="F115" s="69"/>
      <c r="G115" s="69"/>
      <c r="H115" s="69"/>
      <c r="I115" s="69"/>
      <c r="J115" s="69"/>
      <c r="K115" s="69"/>
      <c r="L115" s="69"/>
      <c r="M115" s="161"/>
      <c r="N115" s="69"/>
      <c r="O115" s="87"/>
      <c r="P115" s="87"/>
      <c r="Q115" s="87"/>
      <c r="R115" s="87"/>
      <c r="S115" s="88"/>
    </row>
    <row r="116" spans="1:19" x14ac:dyDescent="0.35">
      <c r="A116" s="99" t="s">
        <v>161</v>
      </c>
      <c r="B116" s="86" t="s">
        <v>162</v>
      </c>
      <c r="C116" s="203">
        <f>((C94*'Transport data'!$B$5*(C89+C90+C91+C92))+(D94*'Transport data'!$B$6*(D89+D90+D91+D92))+(E94*'Transport data'!$B$7*(E89+E90+E91+E92))+('Spec 1'!F94*'Transport data'!$B$8*(F89+F90+F91+F92)))/1000</f>
        <v>5.3345284272000004</v>
      </c>
      <c r="D116" s="71"/>
      <c r="E116" s="69"/>
      <c r="F116" s="69"/>
      <c r="G116" s="69"/>
      <c r="H116" s="69"/>
      <c r="I116" s="69"/>
      <c r="J116" s="69"/>
      <c r="K116" s="69"/>
      <c r="L116" s="69"/>
      <c r="M116" s="161"/>
      <c r="N116" s="69"/>
      <c r="O116" s="87"/>
      <c r="P116" s="87"/>
      <c r="Q116" s="87"/>
      <c r="R116" s="87"/>
      <c r="S116" s="88"/>
    </row>
    <row r="117" spans="1:19" x14ac:dyDescent="0.35">
      <c r="A117" s="99" t="s">
        <v>163</v>
      </c>
      <c r="B117" s="86" t="s">
        <v>164</v>
      </c>
      <c r="C117" s="203">
        <f>SUM(C108:L108)</f>
        <v>9.2803214999999994</v>
      </c>
      <c r="D117" s="82"/>
      <c r="E117" s="69"/>
      <c r="F117" s="69"/>
      <c r="G117" s="69"/>
      <c r="H117" s="69"/>
      <c r="I117" s="69"/>
      <c r="J117" s="69"/>
      <c r="K117" s="69"/>
      <c r="L117" s="69"/>
      <c r="M117" s="161"/>
      <c r="N117" s="69"/>
      <c r="O117" s="87"/>
      <c r="P117" s="87"/>
      <c r="Q117" s="87"/>
      <c r="R117" s="87"/>
      <c r="S117" s="88"/>
    </row>
    <row r="118" spans="1:19" ht="12.65" customHeight="1" x14ac:dyDescent="0.35">
      <c r="A118" s="99"/>
      <c r="B118" s="86"/>
      <c r="C118" s="203"/>
      <c r="D118" s="82"/>
      <c r="E118" s="69"/>
      <c r="F118" s="69"/>
      <c r="G118" s="69"/>
      <c r="H118" s="69"/>
      <c r="I118" s="69"/>
      <c r="J118" s="69"/>
      <c r="K118" s="69"/>
      <c r="L118" s="69"/>
      <c r="M118" s="161"/>
      <c r="N118" s="69"/>
      <c r="O118" s="87"/>
      <c r="P118" s="87"/>
      <c r="Q118" s="87"/>
      <c r="R118" s="87"/>
      <c r="S118" s="88"/>
    </row>
    <row r="119" spans="1:19" x14ac:dyDescent="0.35">
      <c r="A119" s="99"/>
      <c r="B119" s="72" t="s">
        <v>165</v>
      </c>
      <c r="C119" s="209">
        <f>SUM(C113:C117)</f>
        <v>162.66336132719999</v>
      </c>
      <c r="D119" s="82"/>
      <c r="E119" s="69"/>
      <c r="F119" s="69"/>
      <c r="G119" s="69"/>
      <c r="H119" s="69"/>
      <c r="I119" s="69"/>
      <c r="J119" s="69"/>
      <c r="K119" s="69"/>
      <c r="L119" s="69"/>
      <c r="M119" s="161"/>
      <c r="N119" s="69"/>
      <c r="O119" s="87"/>
      <c r="P119" s="87"/>
      <c r="Q119" s="87"/>
      <c r="R119" s="87"/>
      <c r="S119" s="88"/>
    </row>
    <row r="120" spans="1:19" s="37" customFormat="1" ht="12.65" customHeight="1" x14ac:dyDescent="0.35">
      <c r="A120" s="85"/>
      <c r="B120" s="87"/>
      <c r="C120" s="82"/>
      <c r="D120" s="82"/>
      <c r="E120" s="69"/>
      <c r="F120" s="69"/>
      <c r="G120" s="69"/>
      <c r="H120" s="69"/>
      <c r="I120" s="69"/>
      <c r="J120" s="69"/>
      <c r="K120" s="69"/>
      <c r="L120" s="69"/>
      <c r="M120" s="161"/>
      <c r="N120" s="69"/>
      <c r="O120" s="87"/>
      <c r="P120" s="87"/>
      <c r="Q120" s="87"/>
      <c r="R120" s="87"/>
      <c r="S120" s="88"/>
    </row>
    <row r="121" spans="1:19" s="37" customFormat="1" ht="12.65" customHeight="1" x14ac:dyDescent="0.35">
      <c r="A121" s="85"/>
      <c r="B121" s="87"/>
      <c r="C121" s="71"/>
      <c r="D121" s="82"/>
      <c r="E121" s="69"/>
      <c r="F121" s="69"/>
      <c r="G121" s="69"/>
      <c r="H121" s="69"/>
      <c r="I121" s="69"/>
      <c r="J121" s="69"/>
      <c r="K121" s="69"/>
      <c r="L121" s="69"/>
      <c r="M121" s="161"/>
      <c r="N121" s="69"/>
      <c r="O121" s="87"/>
      <c r="P121" s="87"/>
      <c r="Q121" s="87"/>
      <c r="R121" s="87"/>
      <c r="S121" s="88"/>
    </row>
    <row r="122" spans="1:19" x14ac:dyDescent="0.35">
      <c r="A122" s="127"/>
      <c r="B122" s="67" t="s">
        <v>153</v>
      </c>
      <c r="C122" s="204" t="s">
        <v>166</v>
      </c>
      <c r="D122" s="82"/>
      <c r="E122" s="69"/>
      <c r="F122" s="69"/>
      <c r="G122" s="69"/>
      <c r="H122" s="69"/>
      <c r="I122" s="69"/>
      <c r="J122" s="69"/>
      <c r="K122" s="69"/>
      <c r="L122" s="69"/>
      <c r="M122" s="161"/>
      <c r="N122" s="69"/>
      <c r="O122" s="87"/>
      <c r="P122" s="87"/>
      <c r="Q122" s="87"/>
      <c r="R122" s="87"/>
      <c r="S122" s="88"/>
    </row>
    <row r="123" spans="1:19" x14ac:dyDescent="0.35">
      <c r="A123" s="99" t="s">
        <v>167</v>
      </c>
      <c r="B123" s="128" t="s">
        <v>168</v>
      </c>
      <c r="C123" s="205">
        <f>(IFERROR(C113/$C$119,0))</f>
        <v>0.83170542460306085</v>
      </c>
      <c r="D123" s="71"/>
      <c r="E123" s="69"/>
      <c r="F123" s="69"/>
      <c r="G123" s="69"/>
      <c r="H123" s="69"/>
      <c r="I123" s="69"/>
      <c r="J123" s="69"/>
      <c r="K123" s="69"/>
      <c r="L123" s="69"/>
      <c r="M123" s="161"/>
      <c r="N123" s="69"/>
      <c r="O123" s="87"/>
      <c r="P123" s="87"/>
      <c r="Q123" s="87"/>
      <c r="R123" s="87"/>
      <c r="S123" s="88"/>
    </row>
    <row r="124" spans="1:19" x14ac:dyDescent="0.35">
      <c r="A124" s="99" t="s">
        <v>169</v>
      </c>
      <c r="B124" s="128" t="s">
        <v>170</v>
      </c>
      <c r="C124" s="205">
        <f>(IFERROR(C114/$C$119,0))</f>
        <v>7.8447360830888171E-2</v>
      </c>
      <c r="D124" s="82"/>
      <c r="E124" s="69"/>
      <c r="F124" s="69"/>
      <c r="G124" s="69"/>
      <c r="H124" s="69"/>
      <c r="I124" s="69"/>
      <c r="J124" s="69"/>
      <c r="K124" s="69"/>
      <c r="L124" s="69"/>
      <c r="M124" s="161"/>
      <c r="N124" s="69"/>
      <c r="O124" s="87"/>
      <c r="P124" s="87"/>
      <c r="Q124" s="87"/>
      <c r="R124" s="87"/>
      <c r="S124" s="88"/>
    </row>
    <row r="125" spans="1:19" x14ac:dyDescent="0.35">
      <c r="A125" s="99" t="s">
        <v>171</v>
      </c>
      <c r="B125" s="128" t="s">
        <v>172</v>
      </c>
      <c r="C125" s="205">
        <f>(IFERROR((C115+C116)/$C$119,0))</f>
        <v>3.2794898517248205E-2</v>
      </c>
      <c r="D125" s="82"/>
      <c r="E125" s="69"/>
      <c r="F125" s="69"/>
      <c r="G125" s="69"/>
      <c r="H125" s="69"/>
      <c r="I125" s="69"/>
      <c r="J125" s="69"/>
      <c r="K125" s="69"/>
      <c r="L125" s="69"/>
      <c r="M125" s="161"/>
      <c r="N125" s="69"/>
      <c r="O125" s="87"/>
      <c r="P125" s="87"/>
      <c r="Q125" s="87"/>
      <c r="R125" s="87"/>
      <c r="S125" s="88"/>
    </row>
    <row r="126" spans="1:19" x14ac:dyDescent="0.35">
      <c r="A126" s="99" t="s">
        <v>173</v>
      </c>
      <c r="B126" s="128" t="s">
        <v>174</v>
      </c>
      <c r="C126" s="205">
        <f>(IFERROR(C117/$C$119,0))</f>
        <v>5.7052316048802669E-2</v>
      </c>
      <c r="D126" s="82"/>
      <c r="E126" s="69"/>
      <c r="F126" s="69"/>
      <c r="G126" s="69"/>
      <c r="H126" s="69"/>
      <c r="I126" s="69"/>
      <c r="J126" s="69"/>
      <c r="K126" s="69"/>
      <c r="L126" s="69"/>
      <c r="M126" s="161"/>
      <c r="N126" s="69"/>
      <c r="O126" s="87"/>
      <c r="P126" s="87"/>
      <c r="Q126" s="87"/>
      <c r="R126" s="87"/>
      <c r="S126" s="88"/>
    </row>
    <row r="127" spans="1:19" ht="12.65" customHeight="1" x14ac:dyDescent="0.35">
      <c r="A127" s="99"/>
      <c r="B127" s="86"/>
      <c r="C127" s="206"/>
      <c r="D127" s="82"/>
      <c r="E127" s="69"/>
      <c r="F127" s="69"/>
      <c r="G127" s="69"/>
      <c r="H127" s="69"/>
      <c r="I127" s="69"/>
      <c r="J127" s="69"/>
      <c r="K127" s="69"/>
      <c r="L127" s="69"/>
      <c r="M127" s="161"/>
      <c r="N127" s="69"/>
      <c r="O127" s="87"/>
      <c r="P127" s="87"/>
      <c r="Q127" s="87"/>
      <c r="R127" s="87"/>
      <c r="S127" s="88"/>
    </row>
    <row r="128" spans="1:19" x14ac:dyDescent="0.35">
      <c r="A128" s="99"/>
      <c r="B128" s="73" t="s">
        <v>165</v>
      </c>
      <c r="C128" s="246">
        <f>SUM(C123:C126)</f>
        <v>0.99999999999999989</v>
      </c>
      <c r="D128" s="82"/>
      <c r="E128" s="69"/>
      <c r="F128" s="69"/>
      <c r="G128" s="69"/>
      <c r="H128" s="69"/>
      <c r="I128" s="69"/>
      <c r="J128" s="69"/>
      <c r="K128" s="69"/>
      <c r="L128" s="69"/>
      <c r="M128" s="161"/>
      <c r="N128" s="69"/>
      <c r="O128" s="87"/>
      <c r="P128" s="87"/>
      <c r="Q128" s="87"/>
      <c r="R128" s="87"/>
      <c r="S128" s="88"/>
    </row>
    <row r="129" spans="1:19" s="37" customFormat="1" ht="12.65" customHeight="1" x14ac:dyDescent="0.35">
      <c r="A129" s="85"/>
      <c r="B129" s="87"/>
      <c r="C129" s="82"/>
      <c r="D129" s="82"/>
      <c r="E129" s="69"/>
      <c r="F129" s="69"/>
      <c r="G129" s="69"/>
      <c r="H129" s="69"/>
      <c r="I129" s="69"/>
      <c r="J129" s="69"/>
      <c r="K129" s="69"/>
      <c r="L129" s="69"/>
      <c r="M129" s="161"/>
      <c r="N129" s="69"/>
      <c r="O129" s="87"/>
      <c r="P129" s="87"/>
      <c r="Q129" s="87"/>
      <c r="R129" s="87"/>
      <c r="S129" s="88"/>
    </row>
    <row r="130" spans="1:19" s="37" customFormat="1" ht="26.15" customHeight="1" x14ac:dyDescent="0.35">
      <c r="A130" s="121"/>
      <c r="B130" s="105"/>
      <c r="C130" s="125"/>
      <c r="D130" s="125"/>
      <c r="E130" s="74"/>
      <c r="F130" s="74"/>
      <c r="G130" s="74"/>
      <c r="H130" s="74"/>
      <c r="I130" s="74"/>
      <c r="J130" s="74"/>
      <c r="K130" s="74"/>
      <c r="L130" s="74"/>
      <c r="M130" s="162"/>
      <c r="N130" s="74"/>
      <c r="O130" s="105"/>
      <c r="P130" s="105"/>
      <c r="Q130" s="105"/>
      <c r="R130" s="105"/>
      <c r="S130" s="106"/>
    </row>
    <row r="131" spans="1:19" s="37" customFormat="1" x14ac:dyDescent="0.35">
      <c r="A131" s="82"/>
      <c r="B131" s="87"/>
      <c r="C131" s="82"/>
      <c r="D131" s="82"/>
      <c r="E131" s="82"/>
      <c r="F131" s="82"/>
      <c r="G131" s="87"/>
      <c r="H131" s="87"/>
      <c r="I131" s="87"/>
      <c r="J131" s="87"/>
      <c r="K131" s="87"/>
      <c r="L131" s="87"/>
      <c r="M131" s="124"/>
      <c r="N131" s="87"/>
      <c r="O131" s="87"/>
      <c r="P131" s="87"/>
      <c r="Q131" s="87"/>
      <c r="R131" s="87"/>
      <c r="S131" s="87"/>
    </row>
    <row r="132" spans="1:19" s="37" customFormat="1" x14ac:dyDescent="0.35">
      <c r="A132" s="82"/>
      <c r="B132" s="87"/>
      <c r="C132" s="82"/>
      <c r="D132" s="82"/>
      <c r="E132" s="82"/>
      <c r="F132" s="82"/>
      <c r="G132" s="87"/>
      <c r="H132" s="87"/>
      <c r="I132" s="87"/>
      <c r="J132" s="87"/>
      <c r="K132" s="87"/>
      <c r="L132" s="87"/>
      <c r="M132" s="124"/>
      <c r="N132" s="87"/>
      <c r="O132" s="87"/>
      <c r="P132" s="87"/>
      <c r="Q132" s="87"/>
      <c r="R132" s="87"/>
      <c r="S132" s="87"/>
    </row>
    <row r="133" spans="1:19" s="37" customFormat="1" x14ac:dyDescent="0.35">
      <c r="A133" s="82"/>
      <c r="B133" s="87"/>
      <c r="C133" s="82"/>
      <c r="D133" s="82"/>
      <c r="E133" s="82"/>
      <c r="F133" s="82"/>
      <c r="G133" s="87"/>
      <c r="H133" s="87"/>
      <c r="I133" s="87"/>
      <c r="J133" s="87"/>
      <c r="K133" s="87"/>
      <c r="L133" s="87"/>
      <c r="M133" s="124"/>
      <c r="N133" s="87"/>
      <c r="O133" s="87"/>
      <c r="P133" s="87"/>
      <c r="Q133" s="87"/>
      <c r="R133" s="87"/>
      <c r="S133" s="87"/>
    </row>
    <row r="134" spans="1:19" s="37" customFormat="1" x14ac:dyDescent="0.35">
      <c r="A134" s="82"/>
      <c r="B134" s="87"/>
      <c r="C134" s="82"/>
      <c r="D134" s="82"/>
      <c r="E134" s="82"/>
      <c r="F134" s="82"/>
      <c r="G134" s="87"/>
      <c r="H134" s="87"/>
      <c r="I134" s="87"/>
      <c r="J134" s="87"/>
      <c r="K134" s="87"/>
      <c r="L134" s="87"/>
      <c r="M134" s="124"/>
      <c r="N134" s="87"/>
      <c r="O134" s="87"/>
      <c r="P134" s="87"/>
      <c r="Q134" s="87"/>
      <c r="R134" s="87"/>
      <c r="S134" s="87"/>
    </row>
    <row r="135" spans="1:19" s="37" customFormat="1" x14ac:dyDescent="0.35">
      <c r="A135" s="82"/>
      <c r="B135" s="87"/>
      <c r="C135" s="82"/>
      <c r="D135" s="82"/>
      <c r="E135" s="82"/>
      <c r="F135" s="82"/>
      <c r="G135" s="87"/>
      <c r="H135" s="87"/>
      <c r="I135" s="87"/>
      <c r="J135" s="87"/>
      <c r="K135" s="87"/>
      <c r="L135" s="87"/>
      <c r="M135" s="124"/>
      <c r="N135" s="87"/>
      <c r="O135" s="87"/>
      <c r="P135" s="87"/>
      <c r="Q135" s="87"/>
      <c r="R135" s="87"/>
      <c r="S135" s="87"/>
    </row>
    <row r="136" spans="1:19" s="37" customFormat="1" x14ac:dyDescent="0.35">
      <c r="A136" s="82"/>
      <c r="B136" s="87"/>
      <c r="C136" s="82"/>
      <c r="D136" s="82"/>
      <c r="E136" s="82"/>
      <c r="F136" s="82"/>
      <c r="G136" s="87"/>
      <c r="H136" s="87"/>
      <c r="I136" s="87"/>
      <c r="J136" s="87"/>
      <c r="K136" s="87"/>
      <c r="L136" s="87"/>
      <c r="M136" s="124"/>
      <c r="N136" s="87"/>
      <c r="O136" s="87"/>
      <c r="P136" s="87"/>
      <c r="Q136" s="87"/>
      <c r="R136" s="87"/>
      <c r="S136" s="87"/>
    </row>
    <row r="137" spans="1:19" s="37" customFormat="1" x14ac:dyDescent="0.35">
      <c r="A137" s="82"/>
      <c r="B137" s="87"/>
      <c r="C137" s="82"/>
      <c r="D137" s="82"/>
      <c r="E137" s="82"/>
      <c r="F137" s="82"/>
      <c r="G137" s="87"/>
      <c r="H137" s="87"/>
      <c r="I137" s="87"/>
      <c r="J137" s="87"/>
      <c r="K137" s="87"/>
      <c r="L137" s="87"/>
      <c r="M137" s="124"/>
      <c r="N137" s="87"/>
      <c r="O137" s="87"/>
      <c r="P137" s="87"/>
      <c r="Q137" s="87"/>
      <c r="R137" s="87"/>
      <c r="S137" s="87"/>
    </row>
    <row r="138" spans="1:19" s="37" customFormat="1" x14ac:dyDescent="0.35">
      <c r="A138" s="82"/>
      <c r="B138" s="87"/>
      <c r="C138" s="82"/>
      <c r="D138" s="82"/>
      <c r="E138" s="82"/>
      <c r="F138" s="82"/>
      <c r="G138" s="87"/>
      <c r="H138" s="87"/>
      <c r="I138" s="87"/>
      <c r="J138" s="87"/>
      <c r="K138" s="87"/>
      <c r="L138" s="87"/>
      <c r="M138" s="124"/>
      <c r="N138" s="87"/>
      <c r="O138" s="87"/>
      <c r="P138" s="87"/>
      <c r="Q138" s="87"/>
      <c r="R138" s="87"/>
      <c r="S138" s="87"/>
    </row>
    <row r="139" spans="1:19" s="37" customFormat="1" x14ac:dyDescent="0.35">
      <c r="A139" s="82"/>
      <c r="B139" s="87"/>
      <c r="C139" s="82"/>
      <c r="D139" s="82"/>
      <c r="E139" s="82"/>
      <c r="F139" s="82"/>
      <c r="G139" s="87"/>
      <c r="H139" s="87"/>
      <c r="I139" s="87"/>
      <c r="J139" s="87"/>
      <c r="K139" s="87"/>
      <c r="L139" s="87"/>
      <c r="M139" s="124"/>
      <c r="N139" s="87"/>
      <c r="O139" s="87"/>
      <c r="P139" s="87"/>
      <c r="Q139" s="87"/>
      <c r="R139" s="87"/>
      <c r="S139" s="87"/>
    </row>
    <row r="140" spans="1:19" s="37" customFormat="1" x14ac:dyDescent="0.35">
      <c r="A140" s="82"/>
      <c r="B140" s="87"/>
      <c r="C140" s="82"/>
      <c r="D140" s="82"/>
      <c r="E140" s="82"/>
      <c r="F140" s="82"/>
      <c r="G140" s="87"/>
      <c r="H140" s="87"/>
      <c r="I140" s="87"/>
      <c r="J140" s="87"/>
      <c r="K140" s="87"/>
      <c r="L140" s="87"/>
      <c r="M140" s="124"/>
      <c r="N140" s="87"/>
      <c r="O140" s="87"/>
      <c r="P140" s="87"/>
      <c r="Q140" s="87"/>
      <c r="R140" s="87"/>
      <c r="S140" s="87"/>
    </row>
    <row r="141" spans="1:19" s="37" customFormat="1" x14ac:dyDescent="0.35">
      <c r="A141" s="82"/>
      <c r="B141" s="87"/>
      <c r="C141" s="82"/>
      <c r="D141" s="82"/>
      <c r="E141" s="82"/>
      <c r="F141" s="82"/>
      <c r="G141" s="87"/>
      <c r="H141" s="87"/>
      <c r="I141" s="87"/>
      <c r="J141" s="87"/>
      <c r="K141" s="87"/>
      <c r="L141" s="87"/>
      <c r="M141" s="124"/>
      <c r="N141" s="87"/>
      <c r="O141" s="87"/>
      <c r="P141" s="87"/>
      <c r="Q141" s="87"/>
      <c r="R141" s="87"/>
      <c r="S141" s="87"/>
    </row>
    <row r="142" spans="1:19" s="37" customFormat="1" x14ac:dyDescent="0.35">
      <c r="A142" s="82"/>
      <c r="B142" s="87"/>
      <c r="C142" s="82"/>
      <c r="D142" s="82"/>
      <c r="E142" s="82"/>
      <c r="F142" s="82"/>
      <c r="G142" s="87"/>
      <c r="H142" s="87"/>
      <c r="I142" s="87"/>
      <c r="J142" s="87"/>
      <c r="K142" s="87"/>
      <c r="L142" s="87"/>
      <c r="M142" s="124"/>
      <c r="N142" s="87"/>
      <c r="O142" s="87"/>
      <c r="P142" s="87"/>
      <c r="Q142" s="87"/>
      <c r="R142" s="87"/>
      <c r="S142" s="87"/>
    </row>
  </sheetData>
  <sheetProtection algorithmName="SHA-512" hashValue="y/PAU3HKf+gx7HLRRpEak7i63akVFp++NEAQpy59B52HqVcMKhBnXSWxYQxZS1pWaqZN/6pnverRf3UJj1hxNA==" saltValue="9981AG+Y2XnNnvyhWbt3pg==" spinCount="100000" sheet="1" objects="1" scenarios="1"/>
  <protectedRanges>
    <protectedRange algorithmName="SHA-512" hashValue="gDqREG4nEne6wZ7Xzt2ypFW6HN19+6ukx1NbnfKSh1YfQN8e1HfDw1JMjG+iaxAv1K3KofjXMi1cglXkWGWIAQ==" saltValue="+luWfVJB3bv5HX4WmsNHog==" spinCount="100000" sqref="C128" name="Plage18"/>
    <protectedRange algorithmName="SHA-512" hashValue="k2eyL7IcqiIQPu2MZQn3Z94HeSWbC/qlMoS/vlSwbKNnpnZ3VNSfjaYs2SJl4i2QPTT5O9/lNoZi8BDx+RNGHw==" saltValue="Lo3yGaU7NPXqmxSt+zu9Wg==" spinCount="100000" sqref="C123:C126" name="Plage17"/>
    <protectedRange algorithmName="SHA-512" hashValue="D3P5tlIsotoqvlIT/JsQrzfJLYLDj3xeSSL/LpG4+EY8BXVFedhNRGceqYmCfu3/vRwatk53cfmDIbHPJdUjyw==" saltValue="qqhE+9kOc1Nh3mKXpLktQg==" spinCount="100000" sqref="C119" name="Plage16"/>
    <protectedRange algorithmName="SHA-512" hashValue="yaFGF5afwGUknHMOx7uR6CLm8GxxqKOCdxR7uEvHrSdvAPa5uFyoJMvSdf7yIZdate3+i/t3+pS18miRlpiCyQ==" saltValue="pGBBiyyE9HUVLgblO7KDLA==" spinCount="100000" sqref="C113:C117" name="Plage15"/>
    <protectedRange algorithmName="SHA-512" hashValue="jAKy9uwsf/JDvcZKNDimUYXvDS6sA+Upy4gWLy7Z7KAaoNne453OEUvx0Y8Kl3dOUFngAwXSeWAFldJAbK6i2g==" saltValue="D4nQremjsSPsuYiWpuSJcA==" spinCount="100000" sqref="C108:L108" name="Plage14"/>
    <protectedRange algorithmName="SHA-512" hashValue="1kpQiw4jl/+EMU0BYb8moobsM4thCLoVbpn47BGQm3jsA0a8vcH+KxWvT3eXWiK0sZdFbYRu7veb38ZBem3r8w==" saltValue="0pdqQuPCYA1cFycy3zh6VA==" spinCount="100000" sqref="C102:L102" name="Plage13"/>
    <protectedRange algorithmName="SHA-512" hashValue="ld4Bcora4L/uehlcYMDEbIH+KXWJBrKDX9XqHRZ3jhZ6A6yVJEbT+bmtcggCs1vQaDRWePsUnxJ4F1JgZJRJ1Q==" saltValue="JKVfFXy4fuUQLEIKCIXBXA==" spinCount="100000" sqref="C93:F94" name="Plage12"/>
    <protectedRange algorithmName="SHA-512" hashValue="ndPWKulFJQ6qNNtE8e0+ADPmfgefxEcolx3SSi2OHz5ErkT6D39dmBsnW6Fir7BoNHySGHeCSWixbqevQ2xDOg==" saltValue="TFfk90c7Gi0bal24F7l7WA==" spinCount="100000" sqref="C85:L85" name="Plage11"/>
    <protectedRange algorithmName="SHA-512" hashValue="WqrUH/qctyt11iSID5v20nzRaOzW7TbBipgHW5oN3tu1WIAJUVTV2L2ig/ARTXRub9H6xypEbr6D7E7qlYNWow==" saltValue="WxckvD5LGQ7w/ZA1kukPOg==" spinCount="100000" sqref="C73:L76" name="Plage10"/>
    <protectedRange algorithmName="SHA-512" hashValue="mMP0Q+8oAZ+KDYm2zRAo/7UUEEgsrXWAszwJnTnsYbUOZze2JdST6sqePUJLG7dNF7uY+WmdPNC53DPmgNvPHg==" saltValue="pdqJcfn5lRpkntKpsMqd/g==" spinCount="100000" sqref="C67:L68" name="Plage9"/>
    <protectedRange algorithmName="SHA-512" hashValue="S+BqyBY+bJatW+yxAImwy5ZkmM3Se0RrNKxHe/wpu7zq6OYhoUA9CDUdiUrV+Tm+4KvOPoO1tgOD8jtE15mBkA==" saltValue="vBduDfBEdISXQtCIQwNnRQ==" spinCount="100000" sqref="C64:L64" name="Plage8"/>
    <protectedRange algorithmName="SHA-512" hashValue="OcAomCDSF8i+qqJvespHapnj4wpqSJS2OiSo8EJf976i46YmK7TDVFEosBBrpQWk/hB71LmCrvX/fxoDtvmz5Q==" saltValue="Kb1+McqTtWWTStzneqHqmw==" spinCount="100000" sqref="C56:L57" name="Plage7"/>
    <protectedRange algorithmName="SHA-512" hashValue="CBff03fgC2lHnqflN1BZuKGNEFth44U9HUlJ3+HlLYaKzGGgtNW6+R2sTJ64rHJuQLdWKKPu9eL9634YmLUQLQ==" saltValue="RUbwhfIfvIuJvsjiiyXnAg==" spinCount="100000" sqref="C53:L53" name="Plage6"/>
    <protectedRange algorithmName="SHA-512" hashValue="BFoI6FiMVt57hnjIJtkSkBpv+dzZs7LzcHtN3hAO8tqcD0IZo4mIVZ9DCwW0bkQzfwIqeyPGlk8E6GeJozseMw==" saltValue="4ny+axNY09KiJ7b7eTUXWg==" spinCount="100000" sqref="C45:L46" name="Plage5"/>
    <protectedRange algorithmName="SHA-512" hashValue="CdZeHCVJMa5xoeXuGAtt/VOkO19LdNgtowm2eWMaJbvNUnPcL3cOqpS+BerPnEEugmMbSMXAkIMOTuSQWcEAJg==" saltValue="cRWSJspwmFWXjynhRSlUOw==" spinCount="100000" sqref="C42:L42" name="Plage4"/>
    <protectedRange algorithmName="SHA-512" hashValue="60ewpw2GxRjZ0qTJb5ES/FT/XhD/mlLhz9o4h9+RJT+ZJ3eW0zOrf5LzEfNmlkcT585hiZF5MIkCHlhsgIaLEg==" saltValue="WdqRjbN/4cCvTrj+YfsevQ==" spinCount="100000" sqref="C28:L29" name="Plage3"/>
    <protectedRange algorithmName="SHA-512" hashValue="PxFA+UPFm/CTxAGkoDJWwt1cC6oA2aD2RuzrwgA5jutQUFYtO41niLnRmAKyJqBVe9rbnTNK4Y9m1BbJKqrUJA==" saltValue="xy+VkociTDxo9mzpVmtzuA==" spinCount="100000" sqref="C25:L25" name="Plage2"/>
    <protectedRange algorithmName="SHA-512" hashValue="eSwQT0TvZLIf5vY0aVL+PAt47OIP1NsYOVg6Mp0Pp7dbfmTxepED3k8HaY6TUtEAykecoVOuPVUcMG/SMYLSnA==" saltValue="Y3q38ybrvXLWUTIupcS8YA==" spinCount="100000" sqref="C8:F10" name="Plage1"/>
  </protectedRanges>
  <mergeCells count="9">
    <mergeCell ref="C9:F9"/>
    <mergeCell ref="C10:F10"/>
    <mergeCell ref="C86:H86"/>
    <mergeCell ref="C3:F3"/>
    <mergeCell ref="C4:F4"/>
    <mergeCell ref="C5:F5"/>
    <mergeCell ref="C6:F6"/>
    <mergeCell ref="C7:F7"/>
    <mergeCell ref="C8:F8"/>
  </mergeCells>
  <phoneticPr fontId="12" type="noConversion"/>
  <pageMargins left="0.7" right="0.7" top="0.75" bottom="0.75" header="0.3" footer="0.3"/>
  <pageSetup paperSize="9" orientation="portrait"/>
  <ignoredErrors>
    <ignoredError sqref="C25" evalError="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3DF832C-8D21-42C4-90EB-F06EA34ADA4E}">
          <x14:formula1>
            <xm:f>'Données emballage'!$A$5:$A$13</xm:f>
          </x14:formula1>
          <xm:sqref>C39:L39 C50:L50 C61:L61</xm:sqref>
        </x14:dataValidation>
        <x14:dataValidation type="list" allowBlank="1" showInputMessage="1" showErrorMessage="1" xr:uid="{E6483669-0CC6-410B-846E-56BB12794709}">
          <x14:formula1>
            <xm:f>OFFSET(Listes!$B$3,1,MATCH(C$21,Listes!$C$3:$V$3,0),10,1)</xm:f>
          </x14:formula1>
          <xm:sqref>C22:L22</xm:sqref>
        </x14:dataValidation>
        <x14:dataValidation type="list" allowBlank="1" showInputMessage="1" showErrorMessage="1" xr:uid="{74FE7BED-E0BD-48C3-A779-4579B2C56FD6}">
          <x14:formula1>
            <xm:f>OFFSET(Listes!$B$3,1,MATCH(C$20,Listes!$C$3:$V$3,0),10,1)</xm:f>
          </x14:formula1>
          <xm:sqref>C21:L21</xm:sqref>
        </x14:dataValidation>
        <x14:dataValidation type="list" allowBlank="1" showInputMessage="1" showErrorMessage="1" xr:uid="{6F137956-FD0E-476C-9C45-8A33DFB2A1D2}">
          <x14:formula1>
            <xm:f>OFFSET(Listes!$B$3,1,MATCH(C$19,Listes!$C$3:$V$3,0),10,1)</xm:f>
          </x14:formula1>
          <xm:sqref>C20:L20</xm:sqref>
        </x14:dataValidation>
        <x14:dataValidation type="list" showInputMessage="1" showErrorMessage="1" xr:uid="{554B4421-D537-4E53-B087-6397FA640A3C}">
          <x14:formula1>
            <xm:f>Listes!$B$3:$B$12</xm:f>
          </x14:formula1>
          <xm:sqref>C19:L19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65348-15CD-4406-BAA9-61B07EB8893F}">
  <sheetPr>
    <tabColor theme="4" tint="0.59999389629810485"/>
  </sheetPr>
  <dimension ref="A1:AE145"/>
  <sheetViews>
    <sheetView topLeftCell="A8" zoomScale="78" zoomScaleNormal="78" workbookViewId="0">
      <selection activeCell="C8" sqref="C8:F8"/>
    </sheetView>
  </sheetViews>
  <sheetFormatPr defaultColWidth="8.6328125" defaultRowHeight="14.5" x14ac:dyDescent="0.35"/>
  <cols>
    <col min="1" max="1" width="9.08984375" style="59" customWidth="1"/>
    <col min="2" max="2" width="51.54296875" style="38" customWidth="1"/>
    <col min="3" max="3" width="29.90625" style="59" customWidth="1"/>
    <col min="4" max="4" width="17.6328125" style="59" customWidth="1"/>
    <col min="5" max="5" width="15.453125" style="59" customWidth="1"/>
    <col min="6" max="6" width="19.08984375" style="59" customWidth="1"/>
    <col min="7" max="7" width="17.08984375" style="38" customWidth="1"/>
    <col min="8" max="8" width="18.54296875" style="38" customWidth="1"/>
    <col min="9" max="9" width="17.90625" style="38" customWidth="1"/>
    <col min="10" max="10" width="18.08984375" style="38" customWidth="1"/>
    <col min="11" max="11" width="18.36328125" style="38" customWidth="1"/>
    <col min="12" max="12" width="20.08984375" style="38" customWidth="1"/>
    <col min="13" max="18" width="8.6328125" style="38"/>
    <col min="19" max="19" width="18.453125" style="38" customWidth="1"/>
    <col min="20" max="31" width="9.08984375" style="37" customWidth="1"/>
    <col min="32" max="16384" width="8.6328125" style="38"/>
  </cols>
  <sheetData>
    <row r="1" spans="1:19" x14ac:dyDescent="0.35">
      <c r="A1" s="81"/>
      <c r="B1" s="36" t="s">
        <v>391</v>
      </c>
      <c r="C1" s="82"/>
      <c r="D1" s="82"/>
      <c r="E1" s="82"/>
      <c r="F1" s="82"/>
      <c r="G1" s="83"/>
      <c r="H1" s="83"/>
      <c r="I1" s="83"/>
      <c r="J1" s="83"/>
      <c r="K1" s="83"/>
      <c r="L1" s="83"/>
      <c r="M1" s="83"/>
      <c r="N1" s="83"/>
      <c r="O1" s="83"/>
      <c r="P1" s="83"/>
      <c r="Q1" s="83"/>
      <c r="R1" s="83"/>
      <c r="S1" s="84"/>
    </row>
    <row r="2" spans="1:19" x14ac:dyDescent="0.35">
      <c r="A2" s="85"/>
      <c r="B2" s="86" t="s">
        <v>50</v>
      </c>
      <c r="C2" s="82"/>
      <c r="D2" s="82"/>
      <c r="E2" s="82"/>
      <c r="F2" s="82"/>
      <c r="G2" s="87"/>
      <c r="H2" s="87"/>
      <c r="I2" s="87"/>
      <c r="J2" s="87"/>
      <c r="K2" s="87"/>
      <c r="L2" s="87"/>
      <c r="M2" s="87"/>
      <c r="N2" s="87"/>
      <c r="O2" s="87"/>
      <c r="P2" s="87"/>
      <c r="Q2" s="87"/>
      <c r="R2" s="87"/>
      <c r="S2" s="88"/>
    </row>
    <row r="3" spans="1:19" x14ac:dyDescent="0.35">
      <c r="A3" s="85"/>
      <c r="B3" s="86" t="s">
        <v>51</v>
      </c>
      <c r="C3" s="349" t="s">
        <v>413</v>
      </c>
      <c r="D3" s="347"/>
      <c r="E3" s="347"/>
      <c r="F3" s="347"/>
      <c r="G3" s="87"/>
      <c r="H3" s="87"/>
      <c r="I3" s="87"/>
      <c r="J3" s="87"/>
      <c r="K3" s="87"/>
      <c r="L3" s="87"/>
      <c r="M3" s="87"/>
      <c r="N3" s="87"/>
      <c r="O3" s="87"/>
      <c r="P3" s="87"/>
      <c r="Q3" s="87"/>
      <c r="R3" s="87"/>
      <c r="S3" s="88"/>
    </row>
    <row r="4" spans="1:19" x14ac:dyDescent="0.35">
      <c r="A4" s="85"/>
      <c r="B4" s="86" t="s">
        <v>52</v>
      </c>
      <c r="C4" s="350"/>
      <c r="D4" s="347"/>
      <c r="E4" s="347"/>
      <c r="F4" s="347"/>
      <c r="G4" s="87"/>
      <c r="H4" s="87"/>
      <c r="I4" s="87"/>
      <c r="J4" s="87"/>
      <c r="K4" s="87"/>
      <c r="L4" s="87"/>
      <c r="M4" s="87"/>
      <c r="N4" s="87"/>
      <c r="O4" s="87"/>
      <c r="P4" s="87"/>
      <c r="Q4" s="87"/>
      <c r="R4" s="87"/>
      <c r="S4" s="88"/>
    </row>
    <row r="5" spans="1:19" x14ac:dyDescent="0.35">
      <c r="A5" s="85"/>
      <c r="B5" s="153" t="s">
        <v>402</v>
      </c>
      <c r="C5" s="349" t="s">
        <v>414</v>
      </c>
      <c r="D5" s="347"/>
      <c r="E5" s="347"/>
      <c r="F5" s="347"/>
      <c r="G5" s="87"/>
      <c r="H5" s="87"/>
      <c r="I5" s="87"/>
      <c r="J5" s="87"/>
      <c r="K5" s="87"/>
      <c r="L5" s="87"/>
      <c r="M5" s="87"/>
      <c r="N5" s="87"/>
      <c r="O5" s="87"/>
      <c r="P5" s="87"/>
      <c r="Q5" s="87"/>
      <c r="R5" s="87"/>
      <c r="S5" s="88"/>
    </row>
    <row r="6" spans="1:19" x14ac:dyDescent="0.35">
      <c r="A6" s="85"/>
      <c r="B6" s="39" t="s">
        <v>54</v>
      </c>
      <c r="C6" s="350" t="s">
        <v>403</v>
      </c>
      <c r="D6" s="347"/>
      <c r="E6" s="347"/>
      <c r="F6" s="347"/>
      <c r="G6" s="87"/>
      <c r="H6" s="87"/>
      <c r="I6" s="87"/>
      <c r="J6" s="87"/>
      <c r="K6" s="87"/>
      <c r="L6" s="87"/>
      <c r="M6" s="87"/>
      <c r="N6" s="87"/>
      <c r="O6" s="87"/>
      <c r="P6" s="87"/>
      <c r="Q6" s="87"/>
      <c r="R6" s="87"/>
      <c r="S6" s="88"/>
    </row>
    <row r="7" spans="1:19" x14ac:dyDescent="0.35">
      <c r="A7" s="85"/>
      <c r="B7" s="86" t="s">
        <v>55</v>
      </c>
      <c r="C7" s="348"/>
      <c r="D7" s="347"/>
      <c r="E7" s="347"/>
      <c r="F7" s="347"/>
      <c r="G7" s="87"/>
      <c r="H7" s="87"/>
      <c r="I7" s="87"/>
      <c r="J7" s="87"/>
      <c r="K7" s="87"/>
      <c r="L7" s="87"/>
      <c r="M7" s="87"/>
      <c r="N7" s="87"/>
      <c r="O7" s="87"/>
      <c r="P7" s="87"/>
      <c r="Q7" s="87"/>
      <c r="R7" s="87"/>
      <c r="S7" s="88"/>
    </row>
    <row r="8" spans="1:19" x14ac:dyDescent="0.35">
      <c r="A8" s="85"/>
      <c r="B8" s="86" t="s">
        <v>56</v>
      </c>
      <c r="C8" s="341" cm="1">
        <f t="array" ref="C8">SUM(C27:L27)+SUM(C44:L44+C55:L55+C66:L66)</f>
        <v>41</v>
      </c>
      <c r="D8" s="342"/>
      <c r="E8" s="342"/>
      <c r="F8" s="342"/>
      <c r="G8" s="87"/>
      <c r="H8" s="87"/>
      <c r="I8" s="87"/>
      <c r="J8" s="87"/>
      <c r="K8" s="87"/>
      <c r="L8" s="87"/>
      <c r="M8" s="87"/>
      <c r="N8" s="87"/>
      <c r="O8" s="87"/>
      <c r="P8" s="87"/>
      <c r="Q8" s="87"/>
      <c r="R8" s="87"/>
      <c r="S8" s="88"/>
    </row>
    <row r="9" spans="1:19" x14ac:dyDescent="0.35">
      <c r="A9" s="85"/>
      <c r="B9" s="39" t="s">
        <v>57</v>
      </c>
      <c r="C9" s="339">
        <f>AVERAGE(C28:L28)</f>
        <v>0</v>
      </c>
      <c r="D9" s="340"/>
      <c r="E9" s="340"/>
      <c r="F9" s="340"/>
      <c r="G9" s="87"/>
      <c r="H9" s="87"/>
      <c r="I9" s="87"/>
      <c r="J9" s="87"/>
      <c r="K9" s="87"/>
      <c r="L9" s="87"/>
      <c r="M9" s="87"/>
      <c r="N9" s="87"/>
      <c r="O9" s="87"/>
      <c r="P9" s="87"/>
      <c r="Q9" s="87"/>
      <c r="R9" s="87"/>
      <c r="S9" s="88"/>
    </row>
    <row r="10" spans="1:19" ht="15" thickBot="1" x14ac:dyDescent="0.4">
      <c r="A10" s="85"/>
      <c r="B10" s="39" t="s">
        <v>58</v>
      </c>
      <c r="C10" s="341" cm="1">
        <f t="array" ref="C10">AVERAGE(C45:L45+C56:L56+C67:L67)</f>
        <v>0</v>
      </c>
      <c r="D10" s="342"/>
      <c r="E10" s="342"/>
      <c r="F10" s="342"/>
      <c r="G10" s="87"/>
      <c r="H10" s="87"/>
      <c r="I10" s="87"/>
      <c r="J10" s="87"/>
      <c r="K10" s="87"/>
      <c r="L10" s="87"/>
      <c r="M10" s="87"/>
      <c r="N10" s="87"/>
      <c r="O10" s="87"/>
      <c r="P10" s="87"/>
      <c r="Q10" s="87"/>
      <c r="R10" s="87"/>
      <c r="S10" s="88"/>
    </row>
    <row r="11" spans="1:19" ht="15" hidden="1" thickBot="1" x14ac:dyDescent="0.4">
      <c r="A11" s="85"/>
      <c r="B11" s="39"/>
      <c r="C11" s="82"/>
      <c r="D11" s="82"/>
      <c r="E11" s="82"/>
      <c r="F11" s="82"/>
      <c r="G11" s="87"/>
      <c r="H11" s="87"/>
      <c r="I11" s="87"/>
      <c r="J11" s="87"/>
      <c r="K11" s="87"/>
      <c r="L11" s="87"/>
      <c r="M11" s="87"/>
      <c r="N11" s="87"/>
      <c r="O11" s="87"/>
      <c r="P11" s="87"/>
      <c r="Q11" s="87"/>
      <c r="R11" s="87"/>
      <c r="S11" s="88"/>
    </row>
    <row r="12" spans="1:19" s="37" customFormat="1" ht="15" hidden="1" thickBot="1" x14ac:dyDescent="0.4">
      <c r="A12" s="85"/>
      <c r="B12" s="91"/>
      <c r="C12" s="82"/>
      <c r="D12" s="82"/>
      <c r="E12" s="82"/>
      <c r="F12" s="82"/>
      <c r="G12" s="87"/>
      <c r="H12" s="87"/>
      <c r="I12" s="87"/>
      <c r="J12" s="87"/>
      <c r="K12" s="87"/>
      <c r="L12" s="87"/>
      <c r="M12" s="87"/>
      <c r="N12" s="87"/>
      <c r="O12" s="87"/>
      <c r="P12" s="87"/>
      <c r="Q12" s="87"/>
      <c r="R12" s="87"/>
      <c r="S12" s="88"/>
    </row>
    <row r="13" spans="1:19" ht="15" thickBot="1" x14ac:dyDescent="0.4">
      <c r="A13" s="81"/>
      <c r="B13" s="40" t="s">
        <v>59</v>
      </c>
      <c r="C13" s="92"/>
      <c r="D13" s="92"/>
      <c r="E13" s="92"/>
      <c r="F13" s="92"/>
      <c r="G13" s="83"/>
      <c r="H13" s="83"/>
      <c r="I13" s="83"/>
      <c r="J13" s="83"/>
      <c r="K13" s="83"/>
      <c r="L13" s="83"/>
      <c r="M13" s="83"/>
      <c r="N13" s="83"/>
      <c r="O13" s="83"/>
      <c r="P13" s="83"/>
      <c r="Q13" s="83"/>
      <c r="R13" s="83"/>
      <c r="S13" s="84"/>
    </row>
    <row r="14" spans="1:19" x14ac:dyDescent="0.35">
      <c r="A14" s="85"/>
      <c r="B14" s="93" t="s">
        <v>60</v>
      </c>
      <c r="C14" s="186">
        <v>1</v>
      </c>
      <c r="D14" s="187">
        <v>2</v>
      </c>
      <c r="E14" s="186">
        <v>3</v>
      </c>
      <c r="F14" s="186">
        <v>4</v>
      </c>
      <c r="G14" s="186">
        <v>5</v>
      </c>
      <c r="H14" s="186">
        <v>6</v>
      </c>
      <c r="I14" s="186">
        <v>7</v>
      </c>
      <c r="J14" s="186">
        <v>8</v>
      </c>
      <c r="K14" s="186">
        <v>9</v>
      </c>
      <c r="L14" s="188">
        <v>10</v>
      </c>
      <c r="M14" s="87"/>
      <c r="N14" s="87"/>
      <c r="O14" s="87"/>
      <c r="P14" s="87"/>
      <c r="Q14" s="87"/>
      <c r="R14" s="87"/>
      <c r="S14" s="88"/>
    </row>
    <row r="15" spans="1:19" x14ac:dyDescent="0.35">
      <c r="A15" s="85"/>
      <c r="B15" s="93" t="s">
        <v>61</v>
      </c>
      <c r="C15" s="94" t="s">
        <v>62</v>
      </c>
      <c r="D15" s="95" t="s">
        <v>63</v>
      </c>
      <c r="E15" s="94" t="s">
        <v>64</v>
      </c>
      <c r="F15" s="95" t="s">
        <v>65</v>
      </c>
      <c r="G15" s="94" t="s">
        <v>66</v>
      </c>
      <c r="H15" s="95" t="s">
        <v>67</v>
      </c>
      <c r="I15" s="94" t="s">
        <v>68</v>
      </c>
      <c r="J15" s="95" t="s">
        <v>69</v>
      </c>
      <c r="K15" s="94" t="s">
        <v>70</v>
      </c>
      <c r="L15" s="95" t="s">
        <v>71</v>
      </c>
      <c r="M15" s="41" t="s">
        <v>72</v>
      </c>
      <c r="N15" s="87"/>
      <c r="O15" s="87"/>
      <c r="P15" s="87"/>
      <c r="Q15" s="87"/>
      <c r="R15" s="87"/>
      <c r="S15" s="88"/>
    </row>
    <row r="16" spans="1:19" x14ac:dyDescent="0.35">
      <c r="A16" s="85"/>
      <c r="B16" s="93" t="s">
        <v>73</v>
      </c>
      <c r="C16" s="189"/>
      <c r="D16" s="190"/>
      <c r="E16" s="189"/>
      <c r="F16" s="189"/>
      <c r="G16" s="189"/>
      <c r="H16" s="189"/>
      <c r="I16" s="189"/>
      <c r="J16" s="189"/>
      <c r="K16" s="189"/>
      <c r="L16" s="191"/>
      <c r="M16" s="41" t="s">
        <v>74</v>
      </c>
      <c r="N16" s="87"/>
      <c r="O16" s="87"/>
      <c r="P16" s="87"/>
      <c r="Q16" s="87"/>
      <c r="R16" s="87"/>
      <c r="S16" s="88"/>
    </row>
    <row r="17" spans="1:19" hidden="1" x14ac:dyDescent="0.35">
      <c r="A17" s="79" t="s">
        <v>75</v>
      </c>
      <c r="B17" s="93"/>
      <c r="C17" s="97"/>
      <c r="D17" s="85"/>
      <c r="E17" s="97"/>
      <c r="F17" s="97"/>
      <c r="G17" s="98"/>
      <c r="H17" s="98"/>
      <c r="I17" s="98"/>
      <c r="J17" s="98"/>
      <c r="K17" s="98"/>
      <c r="L17" s="88"/>
      <c r="M17" s="87"/>
      <c r="N17" s="87"/>
      <c r="O17" s="87"/>
      <c r="P17" s="87"/>
      <c r="Q17" s="87"/>
      <c r="R17" s="87"/>
      <c r="S17" s="88"/>
    </row>
    <row r="18" spans="1:19" hidden="1" x14ac:dyDescent="0.35">
      <c r="A18" s="80"/>
      <c r="B18" s="93"/>
      <c r="C18" s="97"/>
      <c r="D18" s="85"/>
      <c r="E18" s="97"/>
      <c r="F18" s="97"/>
      <c r="G18" s="98"/>
      <c r="H18" s="98"/>
      <c r="I18" s="98"/>
      <c r="J18" s="98"/>
      <c r="K18" s="98"/>
      <c r="L18" s="88"/>
      <c r="M18" s="87"/>
      <c r="N18" s="87"/>
      <c r="O18" s="87"/>
      <c r="P18" s="87"/>
      <c r="Q18" s="87"/>
      <c r="R18" s="87"/>
      <c r="S18" s="88"/>
    </row>
    <row r="19" spans="1:19" x14ac:dyDescent="0.35">
      <c r="A19" s="99" t="s">
        <v>76</v>
      </c>
      <c r="B19" s="93" t="s">
        <v>77</v>
      </c>
      <c r="C19" s="100" t="s">
        <v>187</v>
      </c>
      <c r="D19" s="101" t="s">
        <v>246</v>
      </c>
      <c r="E19" s="100" t="s">
        <v>79</v>
      </c>
      <c r="F19" s="100" t="s">
        <v>193</v>
      </c>
      <c r="G19" s="100"/>
      <c r="H19" s="100"/>
      <c r="I19" s="100"/>
      <c r="J19" s="100"/>
      <c r="K19" s="100"/>
      <c r="L19" s="102"/>
      <c r="M19" s="41" t="s">
        <v>80</v>
      </c>
      <c r="N19" s="87"/>
      <c r="O19" s="87"/>
      <c r="P19" s="87"/>
      <c r="Q19" s="87"/>
      <c r="R19" s="87"/>
      <c r="S19" s="88"/>
    </row>
    <row r="20" spans="1:19" ht="29" x14ac:dyDescent="0.35">
      <c r="A20" s="42"/>
      <c r="B20" s="93" t="s">
        <v>81</v>
      </c>
      <c r="C20" s="150" t="s">
        <v>188</v>
      </c>
      <c r="D20" s="101" t="s">
        <v>247</v>
      </c>
      <c r="E20" s="100" t="s">
        <v>235</v>
      </c>
      <c r="F20" s="100" t="s">
        <v>194</v>
      </c>
      <c r="G20" s="100"/>
      <c r="H20" s="100"/>
      <c r="I20" s="100"/>
      <c r="J20" s="100"/>
      <c r="K20" s="100"/>
      <c r="L20" s="102"/>
      <c r="M20" s="87"/>
      <c r="N20" s="87"/>
      <c r="O20" s="87"/>
      <c r="P20" s="87"/>
      <c r="Q20" s="87"/>
      <c r="R20" s="87"/>
      <c r="S20" s="88"/>
    </row>
    <row r="21" spans="1:19" x14ac:dyDescent="0.35">
      <c r="A21" s="42"/>
      <c r="B21" s="93" t="s">
        <v>84</v>
      </c>
      <c r="C21" s="147" t="s">
        <v>229</v>
      </c>
      <c r="D21" s="101"/>
      <c r="E21" s="100"/>
      <c r="F21" s="100" t="s">
        <v>197</v>
      </c>
      <c r="G21" s="100"/>
      <c r="H21" s="100"/>
      <c r="I21" s="100"/>
      <c r="J21" s="100"/>
      <c r="K21" s="100"/>
      <c r="L21" s="102"/>
      <c r="M21" s="87"/>
      <c r="N21" s="87"/>
      <c r="O21" s="87"/>
      <c r="P21" s="87"/>
      <c r="Q21" s="87"/>
      <c r="R21" s="87"/>
      <c r="S21" s="88"/>
    </row>
    <row r="22" spans="1:19" ht="43.5" x14ac:dyDescent="0.35">
      <c r="A22" s="42"/>
      <c r="B22" s="93" t="s">
        <v>87</v>
      </c>
      <c r="C22" s="100"/>
      <c r="D22" s="101"/>
      <c r="E22" s="100"/>
      <c r="F22" s="100" t="s">
        <v>198</v>
      </c>
      <c r="G22" s="100"/>
      <c r="H22" s="100"/>
      <c r="I22" s="100"/>
      <c r="J22" s="100"/>
      <c r="K22" s="100"/>
      <c r="L22" s="102"/>
      <c r="M22" s="87"/>
      <c r="N22" s="87"/>
      <c r="O22" s="87"/>
      <c r="P22" s="87"/>
      <c r="Q22" s="87"/>
      <c r="R22" s="87"/>
      <c r="S22" s="88"/>
    </row>
    <row r="23" spans="1:19" s="46" customFormat="1" hidden="1" x14ac:dyDescent="0.35">
      <c r="A23" s="43"/>
      <c r="B23" s="93"/>
      <c r="C23" s="76" t="str">
        <f>CONCATENATE(C19,$A$17,C20,$A$17,C21,$A$17,C22)</f>
        <v>Bois et planches de bois,Bois,Bois tendre,</v>
      </c>
      <c r="D23" s="78" t="str">
        <f t="shared" ref="D23:L23" si="0">CONCATENATE(D19,$A$17,D20,$A$17,D21,$A$17,D22)</f>
        <v>Brique,Brique en argile,,</v>
      </c>
      <c r="E23" s="76" t="str">
        <f t="shared" si="0"/>
        <v>Plastique,PVC,,</v>
      </c>
      <c r="F23" s="76" t="str">
        <f t="shared" si="0"/>
        <v>Composite,Plastique renforcé de fibres de verre,Résine polyester,Poteaux composites - plastique à renfort de verre</v>
      </c>
      <c r="G23" s="76" t="str">
        <f t="shared" si="0"/>
        <v>,,,</v>
      </c>
      <c r="H23" s="76" t="str">
        <f t="shared" si="0"/>
        <v>,,,</v>
      </c>
      <c r="I23" s="76" t="str">
        <f t="shared" si="0"/>
        <v>,,,</v>
      </c>
      <c r="J23" s="76" t="str">
        <f t="shared" si="0"/>
        <v>,,,</v>
      </c>
      <c r="K23" s="76" t="str">
        <f t="shared" si="0"/>
        <v>,,,</v>
      </c>
      <c r="L23" s="76" t="str">
        <f t="shared" si="0"/>
        <v>,,,</v>
      </c>
      <c r="M23" s="87"/>
      <c r="N23" s="87"/>
      <c r="O23" s="87"/>
      <c r="P23" s="87"/>
      <c r="Q23" s="87"/>
      <c r="R23" s="87"/>
      <c r="S23" s="88"/>
    </row>
    <row r="24" spans="1:19" s="46" customFormat="1" hidden="1" x14ac:dyDescent="0.35">
      <c r="A24" s="43"/>
      <c r="B24" s="93" t="s">
        <v>88</v>
      </c>
      <c r="C24" s="77" t="str">
        <f>C23</f>
        <v>Bois et planches de bois,Bois,Bois tendre,</v>
      </c>
      <c r="D24" s="77" t="str">
        <f t="shared" ref="D24:L24" si="1">D23</f>
        <v>Brique,Brique en argile,,</v>
      </c>
      <c r="E24" s="77" t="str">
        <f t="shared" si="1"/>
        <v>Plastique,PVC,,</v>
      </c>
      <c r="F24" s="77" t="str">
        <f t="shared" si="1"/>
        <v>Composite,Plastique renforcé de fibres de verre,Résine polyester,Poteaux composites - plastique à renfort de verre</v>
      </c>
      <c r="G24" s="77" t="str">
        <f t="shared" si="1"/>
        <v>,,,</v>
      </c>
      <c r="H24" s="77" t="str">
        <f t="shared" si="1"/>
        <v>,,,</v>
      </c>
      <c r="I24" s="77" t="str">
        <f t="shared" si="1"/>
        <v>,,,</v>
      </c>
      <c r="J24" s="77" t="str">
        <f t="shared" si="1"/>
        <v>,,,</v>
      </c>
      <c r="K24" s="77" t="str">
        <f t="shared" si="1"/>
        <v>,,,</v>
      </c>
      <c r="L24" s="77" t="str">
        <f t="shared" si="1"/>
        <v>,,,</v>
      </c>
      <c r="M24" s="87"/>
      <c r="N24" s="87"/>
      <c r="O24" s="87"/>
      <c r="P24" s="87"/>
      <c r="Q24" s="87"/>
      <c r="R24" s="87"/>
      <c r="S24" s="88"/>
    </row>
    <row r="25" spans="1:19" x14ac:dyDescent="0.35">
      <c r="A25" s="42"/>
      <c r="B25" s="47" t="s">
        <v>89</v>
      </c>
      <c r="C25" s="230">
        <f>VLOOKUP(C$24,'Liste Matériel'!$I$2:$K$38,2,FALSE)</f>
        <v>-1.29</v>
      </c>
      <c r="D25" s="230">
        <f>VLOOKUP(D$24,'Liste Matériel'!$I$2:$K$38,2,FALSE)</f>
        <v>0.21299999999999999</v>
      </c>
      <c r="E25" s="230">
        <f>VLOOKUP(E$24,'Liste Matériel'!$I$2:$K$38,2,FALSE)</f>
        <v>2.6949999999999998</v>
      </c>
      <c r="F25" s="230">
        <f>VLOOKUP(F$24,'Liste Matériel'!$I$2:$K$38,2,FALSE)</f>
        <v>9.9</v>
      </c>
      <c r="G25" s="230">
        <f>VLOOKUP(G$24,'Liste Matériel'!$I$2:$K$38,2,FALSE)</f>
        <v>0</v>
      </c>
      <c r="H25" s="230">
        <f>VLOOKUP(H$24,'Liste Matériel'!$I$2:$K$38,2,FALSE)</f>
        <v>0</v>
      </c>
      <c r="I25" s="230">
        <f>VLOOKUP(I$24,'Liste Matériel'!$I$2:$K$38,2,FALSE)</f>
        <v>0</v>
      </c>
      <c r="J25" s="230">
        <f>VLOOKUP(J$24,'Liste Matériel'!$I$2:$K$38,2,FALSE)</f>
        <v>0</v>
      </c>
      <c r="K25" s="230">
        <f>VLOOKUP(K$24,'Liste Matériel'!$I$2:$K$38,2,FALSE)</f>
        <v>0</v>
      </c>
      <c r="L25" s="230">
        <f>VLOOKUP(L$24,'Liste Matériel'!$I$2:$K$38,2,FALSE)</f>
        <v>0</v>
      </c>
      <c r="M25" s="87"/>
      <c r="N25" s="87"/>
      <c r="O25" s="87"/>
      <c r="P25" s="87"/>
      <c r="Q25" s="87"/>
      <c r="R25" s="87"/>
      <c r="S25" s="88"/>
    </row>
    <row r="26" spans="1:19" s="144" customFormat="1" hidden="1" x14ac:dyDescent="0.35">
      <c r="A26" s="141"/>
      <c r="B26" s="146"/>
      <c r="C26" s="145">
        <f t="shared" ref="C26:L26" si="2">((C25*C27)/$C$122)*100</f>
        <v>-13.058303681807734</v>
      </c>
      <c r="D26" s="145">
        <f t="shared" si="2"/>
        <v>1.7249108119225101</v>
      </c>
      <c r="E26" s="145">
        <f t="shared" si="2"/>
        <v>16.368431824405508</v>
      </c>
      <c r="F26" s="145">
        <f t="shared" si="2"/>
        <v>40.085955488340026</v>
      </c>
      <c r="G26" s="145">
        <f t="shared" si="2"/>
        <v>0</v>
      </c>
      <c r="H26" s="145">
        <f t="shared" si="2"/>
        <v>0</v>
      </c>
      <c r="I26" s="145">
        <f t="shared" si="2"/>
        <v>0</v>
      </c>
      <c r="J26" s="145">
        <f t="shared" si="2"/>
        <v>0</v>
      </c>
      <c r="K26" s="145">
        <f t="shared" si="2"/>
        <v>0</v>
      </c>
      <c r="L26" s="145">
        <f t="shared" si="2"/>
        <v>0</v>
      </c>
      <c r="M26" s="142"/>
      <c r="N26" s="142"/>
      <c r="O26" s="142"/>
      <c r="P26" s="142"/>
      <c r="Q26" s="142"/>
      <c r="R26" s="142"/>
      <c r="S26" s="143"/>
    </row>
    <row r="27" spans="1:19" x14ac:dyDescent="0.35">
      <c r="A27" s="99" t="s">
        <v>90</v>
      </c>
      <c r="B27" s="93" t="s">
        <v>91</v>
      </c>
      <c r="C27" s="113">
        <v>5</v>
      </c>
      <c r="D27" s="113">
        <v>4</v>
      </c>
      <c r="E27" s="113">
        <v>3</v>
      </c>
      <c r="F27" s="113">
        <v>2</v>
      </c>
      <c r="G27" s="113"/>
      <c r="H27" s="113"/>
      <c r="I27" s="113"/>
      <c r="J27" s="113"/>
      <c r="K27" s="113"/>
      <c r="L27" s="113"/>
      <c r="M27" s="75" t="s">
        <v>92</v>
      </c>
      <c r="N27" s="87"/>
      <c r="O27" s="87"/>
      <c r="P27" s="87"/>
      <c r="Q27" s="87"/>
      <c r="R27" s="87"/>
      <c r="S27" s="88"/>
    </row>
    <row r="28" spans="1:19" x14ac:dyDescent="0.35">
      <c r="A28" s="99" t="s">
        <v>93</v>
      </c>
      <c r="B28" s="93" t="s">
        <v>94</v>
      </c>
      <c r="C28" s="307">
        <f>VLOOKUP(C24,'Liste Matériel'!$I$1:$L$37,4,FALSE)</f>
        <v>0</v>
      </c>
      <c r="D28" s="307">
        <f>VLOOKUP(D24,'Liste Matériel'!$I$1:$L$37,4,FALSE)</f>
        <v>0</v>
      </c>
      <c r="E28" s="307">
        <f>VLOOKUP(E24,'Liste Matériel'!$I$1:$L$37,4,FALSE)</f>
        <v>0</v>
      </c>
      <c r="F28" s="307">
        <f>VLOOKUP(F24,'Liste Matériel'!$I$1:$L$37,4,FALSE)</f>
        <v>0</v>
      </c>
      <c r="G28" s="307">
        <f>VLOOKUP(G24,'Liste Matériel'!$I$1:$L$37,4,FALSE)</f>
        <v>0</v>
      </c>
      <c r="H28" s="307">
        <f>VLOOKUP(H24,'Liste Matériel'!$I$1:$L$37,4,FALSE)</f>
        <v>0</v>
      </c>
      <c r="I28" s="307">
        <f>VLOOKUP(I24,'Liste Matériel'!$I$1:$L$37,4,FALSE)</f>
        <v>0</v>
      </c>
      <c r="J28" s="307">
        <f>VLOOKUP(J24,'Liste Matériel'!$I$1:$L$37,4,FALSE)</f>
        <v>0</v>
      </c>
      <c r="K28" s="307">
        <f>VLOOKUP(K24,'Liste Matériel'!$I$1:$L$37,4,FALSE)</f>
        <v>0</v>
      </c>
      <c r="L28" s="307">
        <f>VLOOKUP(L24,'Liste Matériel'!$I$1:$L$37,4,FALSE)</f>
        <v>0</v>
      </c>
      <c r="M28" s="41"/>
      <c r="N28" s="87"/>
      <c r="O28" s="87"/>
      <c r="P28" s="87"/>
      <c r="Q28" s="87"/>
      <c r="R28" s="87"/>
      <c r="S28" s="88"/>
    </row>
    <row r="29" spans="1:19" ht="15" thickBot="1" x14ac:dyDescent="0.4">
      <c r="A29" s="103" t="s">
        <v>95</v>
      </c>
      <c r="B29" s="104" t="s">
        <v>96</v>
      </c>
      <c r="C29" s="307">
        <f>VLOOKUP(C19,'Données fin de vie'!$A$5:$C$18,3,FALSE)</f>
        <v>75</v>
      </c>
      <c r="D29" s="307">
        <f>VLOOKUP(D19,'Données fin de vie'!$A$5:$C$18,3,FALSE)</f>
        <v>90</v>
      </c>
      <c r="E29" s="307">
        <f>VLOOKUP(E19,'Données fin de vie'!$A$5:$C$18,3,FALSE)</f>
        <v>25</v>
      </c>
      <c r="F29" s="307">
        <f>VLOOKUP(F19,'Données fin de vie'!$A$5:$C$18,3,FALSE)</f>
        <v>0</v>
      </c>
      <c r="G29" s="307">
        <f>VLOOKUP(G19,'Données fin de vie'!$A$5:$C$18,3,FALSE)</f>
        <v>0</v>
      </c>
      <c r="H29" s="307">
        <f>VLOOKUP(H19,'Données fin de vie'!$A$5:$C$18,3,FALSE)</f>
        <v>0</v>
      </c>
      <c r="I29" s="307">
        <f>VLOOKUP(I19,'Données fin de vie'!$A$5:$C$18,3,FALSE)</f>
        <v>0</v>
      </c>
      <c r="J29" s="307">
        <f>VLOOKUP(J19,'Données fin de vie'!$A$5:$C$18,3,FALSE)</f>
        <v>0</v>
      </c>
      <c r="K29" s="307">
        <f>VLOOKUP(K19,'Données fin de vie'!$A$5:$C$18,3,FALSE)</f>
        <v>0</v>
      </c>
      <c r="L29" s="307">
        <f>VLOOKUP(L19,'Données fin de vie'!$A$5:$C$18,3,FALSE)</f>
        <v>0</v>
      </c>
      <c r="M29" s="105"/>
      <c r="N29" s="105"/>
      <c r="O29" s="105"/>
      <c r="P29" s="105"/>
      <c r="Q29" s="105"/>
      <c r="R29" s="105"/>
      <c r="S29" s="106"/>
    </row>
    <row r="30" spans="1:19" hidden="1" x14ac:dyDescent="0.35">
      <c r="A30" s="85"/>
      <c r="B30" s="107"/>
      <c r="C30" s="97"/>
      <c r="D30" s="85"/>
      <c r="E30" s="97"/>
      <c r="F30" s="97"/>
      <c r="G30" s="98"/>
      <c r="H30" s="98"/>
      <c r="I30" s="98"/>
      <c r="J30" s="98"/>
      <c r="K30" s="98"/>
      <c r="L30" s="88"/>
      <c r="M30" s="87"/>
      <c r="N30" s="87"/>
      <c r="O30" s="87"/>
      <c r="P30" s="87"/>
      <c r="Q30" s="87"/>
      <c r="R30" s="87"/>
      <c r="S30" s="88"/>
    </row>
    <row r="31" spans="1:19" s="37" customFormat="1" hidden="1" x14ac:dyDescent="0.35">
      <c r="A31" s="85"/>
      <c r="B31" s="93"/>
      <c r="C31" s="97"/>
      <c r="D31" s="85"/>
      <c r="E31" s="97"/>
      <c r="F31" s="97"/>
      <c r="G31" s="98"/>
      <c r="H31" s="98"/>
      <c r="I31" s="98"/>
      <c r="J31" s="98"/>
      <c r="K31" s="98"/>
      <c r="L31" s="88"/>
      <c r="M31" s="87"/>
      <c r="N31" s="87"/>
      <c r="O31" s="87"/>
      <c r="P31" s="87"/>
      <c r="Q31" s="87"/>
      <c r="R31" s="87"/>
      <c r="S31" s="88"/>
    </row>
    <row r="32" spans="1:19" hidden="1" x14ac:dyDescent="0.35">
      <c r="A32" s="85"/>
      <c r="B32" s="93"/>
      <c r="C32" s="97"/>
      <c r="D32" s="108"/>
      <c r="E32" s="97"/>
      <c r="F32" s="97"/>
      <c r="G32" s="98"/>
      <c r="H32" s="98"/>
      <c r="I32" s="98"/>
      <c r="J32" s="98"/>
      <c r="K32" s="98"/>
      <c r="L32" s="88"/>
      <c r="M32" s="87"/>
      <c r="N32" s="87"/>
      <c r="O32" s="87"/>
      <c r="P32" s="87"/>
      <c r="Q32" s="87"/>
      <c r="R32" s="87"/>
      <c r="S32" s="88"/>
    </row>
    <row r="33" spans="1:19" x14ac:dyDescent="0.35">
      <c r="A33" s="85"/>
      <c r="B33" s="48" t="s">
        <v>97</v>
      </c>
      <c r="C33" s="97"/>
      <c r="D33" s="85"/>
      <c r="E33" s="97"/>
      <c r="F33" s="97"/>
      <c r="G33" s="98"/>
      <c r="H33" s="98"/>
      <c r="I33" s="98"/>
      <c r="J33" s="98"/>
      <c r="K33" s="98"/>
      <c r="L33" s="88"/>
      <c r="M33" s="87"/>
      <c r="N33" s="87"/>
      <c r="O33" s="87"/>
      <c r="P33" s="87"/>
      <c r="Q33" s="87"/>
      <c r="R33" s="87"/>
      <c r="S33" s="88"/>
    </row>
    <row r="34" spans="1:19" x14ac:dyDescent="0.35">
      <c r="A34" s="85"/>
      <c r="B34" s="93" t="s">
        <v>98</v>
      </c>
      <c r="C34" s="233">
        <v>1</v>
      </c>
      <c r="D34" s="234">
        <v>2</v>
      </c>
      <c r="E34" s="233">
        <v>3</v>
      </c>
      <c r="F34" s="233">
        <v>4</v>
      </c>
      <c r="G34" s="233">
        <v>5</v>
      </c>
      <c r="H34" s="233">
        <v>6</v>
      </c>
      <c r="I34" s="233">
        <v>7</v>
      </c>
      <c r="J34" s="233">
        <v>8</v>
      </c>
      <c r="K34" s="233">
        <v>9</v>
      </c>
      <c r="L34" s="242">
        <v>10</v>
      </c>
      <c r="M34" s="87"/>
      <c r="N34" s="87"/>
      <c r="O34" s="87"/>
      <c r="P34" s="87"/>
      <c r="Q34" s="87"/>
      <c r="R34" s="87"/>
      <c r="S34" s="88"/>
    </row>
    <row r="35" spans="1:19" x14ac:dyDescent="0.35">
      <c r="A35" s="85"/>
      <c r="B35" s="47" t="s">
        <v>99</v>
      </c>
      <c r="C35" s="94" t="s">
        <v>62</v>
      </c>
      <c r="D35" s="95" t="s">
        <v>63</v>
      </c>
      <c r="E35" s="94" t="s">
        <v>64</v>
      </c>
      <c r="F35" s="95" t="s">
        <v>65</v>
      </c>
      <c r="G35" s="94" t="s">
        <v>66</v>
      </c>
      <c r="H35" s="95" t="s">
        <v>67</v>
      </c>
      <c r="I35" s="94" t="s">
        <v>68</v>
      </c>
      <c r="J35" s="95" t="s">
        <v>69</v>
      </c>
      <c r="K35" s="94" t="s">
        <v>70</v>
      </c>
      <c r="L35" s="95" t="s">
        <v>71</v>
      </c>
      <c r="M35" s="41" t="s">
        <v>100</v>
      </c>
      <c r="N35" s="87"/>
      <c r="O35" s="87"/>
      <c r="P35" s="87"/>
      <c r="Q35" s="87"/>
      <c r="R35" s="87"/>
      <c r="S35" s="88"/>
    </row>
    <row r="36" spans="1:19" x14ac:dyDescent="0.35">
      <c r="A36" s="85"/>
      <c r="B36" s="93" t="s">
        <v>73</v>
      </c>
      <c r="C36" s="94"/>
      <c r="D36" s="95"/>
      <c r="E36" s="94"/>
      <c r="F36" s="94"/>
      <c r="G36" s="94"/>
      <c r="H36" s="94"/>
      <c r="I36" s="94"/>
      <c r="J36" s="94"/>
      <c r="K36" s="94"/>
      <c r="L36" s="96"/>
      <c r="M36" s="41" t="s">
        <v>101</v>
      </c>
      <c r="N36" s="87"/>
      <c r="O36" s="87"/>
      <c r="P36" s="87"/>
      <c r="Q36" s="87"/>
      <c r="R36" s="87"/>
      <c r="S36" s="88"/>
    </row>
    <row r="37" spans="1:19" hidden="1" x14ac:dyDescent="0.35">
      <c r="A37" s="85"/>
      <c r="B37" s="93"/>
      <c r="C37" s="97"/>
      <c r="D37" s="85"/>
      <c r="E37" s="97"/>
      <c r="F37" s="97"/>
      <c r="G37" s="98"/>
      <c r="H37" s="98"/>
      <c r="I37" s="98"/>
      <c r="J37" s="98"/>
      <c r="K37" s="98"/>
      <c r="L37" s="88"/>
      <c r="M37" s="87"/>
      <c r="N37" s="87"/>
      <c r="O37" s="87"/>
      <c r="P37" s="87"/>
      <c r="Q37" s="87"/>
      <c r="R37" s="87"/>
      <c r="S37" s="88"/>
    </row>
    <row r="38" spans="1:19" hidden="1" x14ac:dyDescent="0.35">
      <c r="A38" s="85"/>
      <c r="B38" s="93"/>
      <c r="C38" s="97"/>
      <c r="D38" s="85"/>
      <c r="E38" s="97"/>
      <c r="F38" s="97"/>
      <c r="G38" s="98"/>
      <c r="H38" s="98"/>
      <c r="I38" s="98"/>
      <c r="J38" s="98"/>
      <c r="K38" s="98"/>
      <c r="L38" s="88"/>
      <c r="M38" s="87"/>
      <c r="N38" s="87"/>
      <c r="O38" s="87"/>
      <c r="P38" s="87"/>
      <c r="Q38" s="87"/>
      <c r="R38" s="87"/>
      <c r="S38" s="88"/>
    </row>
    <row r="39" spans="1:19" ht="29" x14ac:dyDescent="0.35">
      <c r="A39" s="99" t="s">
        <v>76</v>
      </c>
      <c r="B39" s="249" t="s">
        <v>102</v>
      </c>
      <c r="C39" s="100" t="s">
        <v>265</v>
      </c>
      <c r="D39" s="101" t="s">
        <v>267</v>
      </c>
      <c r="E39" s="100" t="s">
        <v>267</v>
      </c>
      <c r="F39" s="100" t="s">
        <v>270</v>
      </c>
      <c r="G39" s="100"/>
      <c r="H39" s="100"/>
      <c r="I39" s="100"/>
      <c r="J39" s="100"/>
      <c r="K39" s="100"/>
      <c r="L39" s="102"/>
      <c r="M39" s="41" t="s">
        <v>103</v>
      </c>
      <c r="N39" s="87"/>
      <c r="O39" s="87"/>
      <c r="P39" s="87"/>
      <c r="Q39" s="87"/>
      <c r="R39" s="87"/>
      <c r="S39" s="88"/>
    </row>
    <row r="40" spans="1:19" s="55" customFormat="1" x14ac:dyDescent="0.35">
      <c r="A40" s="80"/>
      <c r="B40" s="152"/>
      <c r="C40" s="238"/>
      <c r="D40" s="239"/>
      <c r="E40" s="238"/>
      <c r="F40" s="238"/>
      <c r="G40" s="240"/>
      <c r="H40" s="240"/>
      <c r="I40" s="240"/>
      <c r="J40" s="240"/>
      <c r="K40" s="240"/>
      <c r="L40" s="241"/>
      <c r="S40" s="151"/>
    </row>
    <row r="41" spans="1:19" s="37" customFormat="1" x14ac:dyDescent="0.35">
      <c r="A41" s="85"/>
      <c r="B41" s="152" t="s">
        <v>88</v>
      </c>
      <c r="C41" s="227" t="str">
        <f>C39</f>
        <v>Cerclage en polyester/polyéthylène</v>
      </c>
      <c r="D41" s="228" t="str">
        <f t="shared" ref="D41:L41" si="3">D39</f>
        <v>Cerclage en polypropylène</v>
      </c>
      <c r="E41" s="227" t="str">
        <f t="shared" si="3"/>
        <v>Cerclage en polypropylène</v>
      </c>
      <c r="F41" s="227" t="str">
        <f t="shared" si="3"/>
        <v>Emballage en PVC</v>
      </c>
      <c r="G41" s="227">
        <f t="shared" si="3"/>
        <v>0</v>
      </c>
      <c r="H41" s="227">
        <f t="shared" si="3"/>
        <v>0</v>
      </c>
      <c r="I41" s="227">
        <f t="shared" si="3"/>
        <v>0</v>
      </c>
      <c r="J41" s="227">
        <f t="shared" si="3"/>
        <v>0</v>
      </c>
      <c r="K41" s="227">
        <f t="shared" si="3"/>
        <v>0</v>
      </c>
      <c r="L41" s="229">
        <f t="shared" si="3"/>
        <v>0</v>
      </c>
      <c r="M41" s="87"/>
      <c r="N41" s="87"/>
      <c r="O41" s="87"/>
      <c r="P41" s="87"/>
      <c r="Q41" s="87"/>
      <c r="R41" s="87"/>
      <c r="S41" s="88"/>
    </row>
    <row r="42" spans="1:19" x14ac:dyDescent="0.35">
      <c r="A42" s="85"/>
      <c r="B42" s="47" t="s">
        <v>89</v>
      </c>
      <c r="C42" s="230">
        <f>VLOOKUP('Spec 2'!C41,'Données emballage'!$A$5:$B$13,2,FALSE)</f>
        <v>2.1988352</v>
      </c>
      <c r="D42" s="231">
        <f>VLOOKUP('Spec 2'!D41,'Données emballage'!$A$5:$B$13,2,FALSE)</f>
        <v>2.3080734999999999</v>
      </c>
      <c r="E42" s="230">
        <f>VLOOKUP('Spec 2'!E41,'Données emballage'!$A$5:$B$13,2,FALSE)</f>
        <v>2.3080734999999999</v>
      </c>
      <c r="F42" s="230">
        <f>VLOOKUP('Spec 2'!F41,'Données emballage'!$A$5:$B$13,2,FALSE)</f>
        <v>4.3849418</v>
      </c>
      <c r="G42" s="230">
        <f>VLOOKUP('Spec 2'!G41,'Données emballage'!$A$5:$B$13,2,FALSE)</f>
        <v>0</v>
      </c>
      <c r="H42" s="230">
        <f>VLOOKUP('Spec 2'!H41,'Données emballage'!$A$5:$B$13,2,FALSE)</f>
        <v>0</v>
      </c>
      <c r="I42" s="230">
        <f>VLOOKUP('Spec 2'!I41,'Données emballage'!$A$5:$B$13,2,FALSE)</f>
        <v>0</v>
      </c>
      <c r="J42" s="230">
        <f>VLOOKUP('Spec 2'!J41,'Données emballage'!$A$5:$B$13,2,FALSE)</f>
        <v>0</v>
      </c>
      <c r="K42" s="230">
        <f>VLOOKUP('Spec 2'!K41,'Données emballage'!$A$5:$B$13,2,FALSE)</f>
        <v>0</v>
      </c>
      <c r="L42" s="232">
        <f>VLOOKUP('Spec 2'!L41,'Données emballage'!$A$5:$B$13,2,FALSE)</f>
        <v>0</v>
      </c>
      <c r="M42" s="87"/>
      <c r="N42" s="87"/>
      <c r="O42" s="87"/>
      <c r="P42" s="87"/>
      <c r="Q42" s="87"/>
      <c r="R42" s="87"/>
      <c r="S42" s="88"/>
    </row>
    <row r="43" spans="1:19" x14ac:dyDescent="0.35">
      <c r="A43" s="85"/>
      <c r="B43" s="93"/>
      <c r="C43" s="233"/>
      <c r="D43" s="234"/>
      <c r="E43" s="233"/>
      <c r="F43" s="233"/>
      <c r="G43" s="235"/>
      <c r="H43" s="235"/>
      <c r="I43" s="235"/>
      <c r="J43" s="235"/>
      <c r="K43" s="235"/>
      <c r="L43" s="236"/>
      <c r="M43" s="87"/>
      <c r="N43" s="87"/>
      <c r="O43" s="87"/>
      <c r="P43" s="87"/>
      <c r="Q43" s="87"/>
      <c r="R43" s="87"/>
      <c r="S43" s="88"/>
    </row>
    <row r="44" spans="1:19" x14ac:dyDescent="0.35">
      <c r="A44" s="99" t="s">
        <v>90</v>
      </c>
      <c r="B44" s="93" t="s">
        <v>104</v>
      </c>
      <c r="C44" s="113">
        <v>1</v>
      </c>
      <c r="D44" s="113">
        <v>2</v>
      </c>
      <c r="E44" s="113">
        <v>2</v>
      </c>
      <c r="F44" s="113">
        <v>2</v>
      </c>
      <c r="G44" s="113"/>
      <c r="H44" s="113"/>
      <c r="I44" s="113"/>
      <c r="J44" s="113"/>
      <c r="K44" s="113"/>
      <c r="L44" s="113"/>
      <c r="M44" s="41" t="s">
        <v>105</v>
      </c>
      <c r="N44" s="87"/>
      <c r="O44" s="87"/>
      <c r="P44" s="87"/>
      <c r="Q44" s="87"/>
      <c r="R44" s="87"/>
      <c r="S44" s="88"/>
    </row>
    <row r="45" spans="1:19" x14ac:dyDescent="0.35">
      <c r="A45" s="99" t="s">
        <v>93</v>
      </c>
      <c r="B45" s="93" t="s">
        <v>94</v>
      </c>
      <c r="C45" s="217">
        <f>VLOOKUP(C41,'Données emballage'!$A$5:$C$13,3,FALSE)</f>
        <v>0</v>
      </c>
      <c r="D45" s="218">
        <f>VLOOKUP(D41,'Données emballage'!$A$5:$C$13,3,FALSE)</f>
        <v>0</v>
      </c>
      <c r="E45" s="217">
        <f>VLOOKUP(E41,'Données emballage'!$A$5:$C$13,3,FALSE)</f>
        <v>0</v>
      </c>
      <c r="F45" s="217">
        <f>VLOOKUP(F41,'Données emballage'!$A$5:$C$13,3,FALSE)</f>
        <v>0</v>
      </c>
      <c r="G45" s="217">
        <f>VLOOKUP(G41,'Données emballage'!$A$5:$C$13,3,FALSE)</f>
        <v>0</v>
      </c>
      <c r="H45" s="217">
        <f>VLOOKUP(H41,'Données emballage'!$A$5:$C$13,3,FALSE)</f>
        <v>0</v>
      </c>
      <c r="I45" s="217">
        <f>VLOOKUP(I41,'Données emballage'!$A$5:$C$13,3,FALSE)</f>
        <v>0</v>
      </c>
      <c r="J45" s="217">
        <f>VLOOKUP(J41,'Données emballage'!$A$5:$C$13,3,FALSE)</f>
        <v>0</v>
      </c>
      <c r="K45" s="217">
        <f>VLOOKUP(K41,'Données emballage'!$A$5:$C$13,3,FALSE)</f>
        <v>0</v>
      </c>
      <c r="L45" s="219">
        <f>VLOOKUP(L41,'Données emballage'!$A$5:$C$13,3,FALSE)</f>
        <v>0</v>
      </c>
      <c r="M45" s="41" t="s">
        <v>106</v>
      </c>
      <c r="N45" s="87"/>
      <c r="O45" s="87"/>
      <c r="P45" s="87"/>
      <c r="Q45" s="87"/>
      <c r="R45" s="87"/>
      <c r="S45" s="88"/>
    </row>
    <row r="46" spans="1:19" ht="15" thickBot="1" x14ac:dyDescent="0.4">
      <c r="A46" s="99" t="s">
        <v>95</v>
      </c>
      <c r="B46" s="104" t="s">
        <v>96</v>
      </c>
      <c r="C46" s="217">
        <f>VLOOKUP(C39,'Données fin de vie'!$E$4:$H$13,4,FALSE)</f>
        <v>10</v>
      </c>
      <c r="D46" s="218">
        <f>VLOOKUP(D39,'Données fin de vie'!$E$4:$H$13,4,FALSE)</f>
        <v>10</v>
      </c>
      <c r="E46" s="217">
        <f>VLOOKUP(E39,'Données fin de vie'!$E$4:$H$13,4,FALSE)</f>
        <v>10</v>
      </c>
      <c r="F46" s="217">
        <f>VLOOKUP(F39,'Données fin de vie'!$E$4:$H$13,4,FALSE)</f>
        <v>10</v>
      </c>
      <c r="G46" s="217">
        <f>VLOOKUP(G39,'Données fin de vie'!$E$4:$H$13,4,FALSE)</f>
        <v>0</v>
      </c>
      <c r="H46" s="217">
        <f>VLOOKUP(H39,'Données fin de vie'!$E$4:$H$13,4,FALSE)</f>
        <v>0</v>
      </c>
      <c r="I46" s="217">
        <f>VLOOKUP(I39,'Données fin de vie'!$E$4:$H$13,4,FALSE)</f>
        <v>0</v>
      </c>
      <c r="J46" s="217">
        <f>VLOOKUP(J39,'Données fin de vie'!$E$4:$H$13,4,FALSE)</f>
        <v>0</v>
      </c>
      <c r="K46" s="217">
        <f>VLOOKUP(K39,'Données fin de vie'!$E$4:$H$13,4,FALSE)</f>
        <v>0</v>
      </c>
      <c r="L46" s="219">
        <f>VLOOKUP(L39,'Données fin de vie'!$E$4:$H$13,4,FALSE)</f>
        <v>0</v>
      </c>
      <c r="M46" s="41" t="s">
        <v>107</v>
      </c>
      <c r="N46" s="87"/>
      <c r="O46" s="87"/>
      <c r="P46" s="87"/>
      <c r="Q46" s="87"/>
      <c r="R46" s="87"/>
      <c r="S46" s="88"/>
    </row>
    <row r="47" spans="1:19" hidden="1" x14ac:dyDescent="0.35">
      <c r="A47" s="85"/>
      <c r="B47" s="93"/>
      <c r="C47" s="97"/>
      <c r="D47" s="85"/>
      <c r="E47" s="97"/>
      <c r="F47" s="97"/>
      <c r="G47" s="98"/>
      <c r="H47" s="98"/>
      <c r="I47" s="98"/>
      <c r="J47" s="98"/>
      <c r="K47" s="98"/>
      <c r="L47" s="88"/>
      <c r="M47" s="87"/>
      <c r="N47" s="87"/>
      <c r="O47" s="87"/>
      <c r="P47" s="87"/>
      <c r="Q47" s="87"/>
      <c r="R47" s="87"/>
      <c r="S47" s="88"/>
    </row>
    <row r="48" spans="1:19" s="37" customFormat="1" hidden="1" x14ac:dyDescent="0.35">
      <c r="A48" s="85"/>
      <c r="B48" s="93"/>
      <c r="C48" s="97"/>
      <c r="D48" s="85"/>
      <c r="E48" s="97"/>
      <c r="F48" s="97"/>
      <c r="G48" s="98"/>
      <c r="H48" s="98"/>
      <c r="I48" s="98"/>
      <c r="J48" s="98"/>
      <c r="K48" s="98"/>
      <c r="L48" s="88"/>
      <c r="M48" s="87"/>
      <c r="N48" s="87"/>
      <c r="O48" s="87"/>
      <c r="P48" s="87"/>
      <c r="Q48" s="87"/>
      <c r="R48" s="87"/>
      <c r="S48" s="88"/>
    </row>
    <row r="49" spans="1:31" s="56" customFormat="1" ht="15" hidden="1" thickBot="1" x14ac:dyDescent="0.4">
      <c r="A49" s="51"/>
      <c r="B49" s="104"/>
      <c r="C49" s="52"/>
      <c r="D49" s="51"/>
      <c r="E49" s="52"/>
      <c r="F49" s="52"/>
      <c r="G49" s="53"/>
      <c r="H49" s="53"/>
      <c r="I49" s="53"/>
      <c r="J49" s="53"/>
      <c r="K49" s="53"/>
      <c r="L49" s="54"/>
      <c r="M49" s="105"/>
      <c r="N49" s="105"/>
      <c r="O49" s="105"/>
      <c r="P49" s="105"/>
      <c r="Q49" s="105"/>
      <c r="R49" s="105"/>
      <c r="S49" s="106"/>
      <c r="T49" s="55"/>
      <c r="U49" s="55"/>
      <c r="V49" s="55"/>
      <c r="W49" s="55"/>
      <c r="X49" s="55"/>
      <c r="Y49" s="55"/>
      <c r="Z49" s="55"/>
      <c r="AA49" s="55"/>
      <c r="AB49" s="55"/>
      <c r="AC49" s="55"/>
      <c r="AD49" s="55"/>
      <c r="AE49" s="55"/>
    </row>
    <row r="50" spans="1:31" x14ac:dyDescent="0.35">
      <c r="A50" s="99" t="s">
        <v>76</v>
      </c>
      <c r="B50" s="48" t="s">
        <v>108</v>
      </c>
      <c r="C50" s="100" t="s">
        <v>267</v>
      </c>
      <c r="D50" s="101"/>
      <c r="E50" s="100"/>
      <c r="F50" s="100"/>
      <c r="G50" s="100"/>
      <c r="H50" s="100"/>
      <c r="I50" s="100"/>
      <c r="J50" s="100"/>
      <c r="K50" s="100"/>
      <c r="L50" s="102"/>
      <c r="M50" s="41" t="s">
        <v>103</v>
      </c>
      <c r="N50" s="87"/>
      <c r="O50" s="87"/>
      <c r="P50" s="87"/>
      <c r="Q50" s="87"/>
      <c r="R50" s="87"/>
      <c r="S50" s="88"/>
      <c r="T50" s="87"/>
      <c r="U50" s="87"/>
      <c r="V50" s="87"/>
      <c r="W50" s="87"/>
      <c r="X50" s="87"/>
      <c r="Y50" s="87"/>
      <c r="Z50" s="87"/>
      <c r="AA50" s="87"/>
      <c r="AB50" s="87"/>
      <c r="AC50" s="87"/>
      <c r="AD50" s="87"/>
      <c r="AE50" s="87"/>
    </row>
    <row r="51" spans="1:31" s="55" customFormat="1" x14ac:dyDescent="0.35">
      <c r="A51" s="80"/>
      <c r="B51" s="70"/>
      <c r="C51" s="206"/>
      <c r="D51" s="206"/>
      <c r="E51" s="206"/>
      <c r="F51" s="206"/>
      <c r="G51" s="237"/>
      <c r="H51" s="237"/>
      <c r="I51" s="237"/>
      <c r="J51" s="237"/>
      <c r="K51" s="237"/>
      <c r="L51" s="237"/>
      <c r="S51" s="151"/>
    </row>
    <row r="52" spans="1:31" s="55" customFormat="1" x14ac:dyDescent="0.35">
      <c r="A52" s="80"/>
      <c r="B52" s="152" t="s">
        <v>88</v>
      </c>
      <c r="C52" s="227" t="str">
        <f>C50</f>
        <v>Cerclage en polypropylène</v>
      </c>
      <c r="D52" s="228">
        <f t="shared" ref="D52:L52" si="4">D50</f>
        <v>0</v>
      </c>
      <c r="E52" s="227">
        <f t="shared" si="4"/>
        <v>0</v>
      </c>
      <c r="F52" s="227">
        <f t="shared" si="4"/>
        <v>0</v>
      </c>
      <c r="G52" s="227">
        <f t="shared" si="4"/>
        <v>0</v>
      </c>
      <c r="H52" s="227">
        <f t="shared" si="4"/>
        <v>0</v>
      </c>
      <c r="I52" s="227">
        <f t="shared" si="4"/>
        <v>0</v>
      </c>
      <c r="J52" s="227">
        <f t="shared" si="4"/>
        <v>0</v>
      </c>
      <c r="K52" s="227">
        <f t="shared" si="4"/>
        <v>0</v>
      </c>
      <c r="L52" s="229">
        <f t="shared" si="4"/>
        <v>0</v>
      </c>
      <c r="S52" s="151"/>
    </row>
    <row r="53" spans="1:31" x14ac:dyDescent="0.35">
      <c r="A53" s="85"/>
      <c r="B53" s="47" t="s">
        <v>89</v>
      </c>
      <c r="C53" s="230">
        <f>VLOOKUP('Spec 2'!C52,'Données emballage'!$A$5:$B$13,2,FALSE)</f>
        <v>2.3080734999999999</v>
      </c>
      <c r="D53" s="231">
        <f>VLOOKUP('Spec 2'!D52,'Données emballage'!$A$5:$B$13,2,FALSE)</f>
        <v>0</v>
      </c>
      <c r="E53" s="230">
        <f>VLOOKUP('Spec 2'!E52,'Données emballage'!$A$5:$B$13,2,FALSE)</f>
        <v>0</v>
      </c>
      <c r="F53" s="230">
        <f>VLOOKUP('Spec 2'!F52,'Données emballage'!$A$5:$B$13,2,FALSE)</f>
        <v>0</v>
      </c>
      <c r="G53" s="230">
        <f>VLOOKUP('Spec 2'!G52,'Données emballage'!$A$5:$B$13,2,FALSE)</f>
        <v>0</v>
      </c>
      <c r="H53" s="230">
        <f>VLOOKUP('Spec 2'!H52,'Données emballage'!$A$5:$B$13,2,FALSE)</f>
        <v>0</v>
      </c>
      <c r="I53" s="230">
        <f>VLOOKUP('Spec 2'!I52,'Données emballage'!$A$5:$B$13,2,FALSE)</f>
        <v>0</v>
      </c>
      <c r="J53" s="230">
        <f>VLOOKUP('Spec 2'!J52,'Données emballage'!$A$5:$B$13,2,FALSE)</f>
        <v>0</v>
      </c>
      <c r="K53" s="230">
        <f>VLOOKUP('Spec 2'!K52,'Données emballage'!$A$5:$B$13,2,FALSE)</f>
        <v>0</v>
      </c>
      <c r="L53" s="232">
        <f>VLOOKUP('Spec 2'!L52,'Données emballage'!$A$5:$B$13,2,FALSE)</f>
        <v>0</v>
      </c>
      <c r="M53" s="87"/>
      <c r="N53" s="87"/>
      <c r="O53" s="87"/>
      <c r="P53" s="87"/>
      <c r="Q53" s="87"/>
      <c r="R53" s="87"/>
      <c r="S53" s="88"/>
      <c r="T53" s="87"/>
      <c r="U53" s="87"/>
      <c r="V53" s="87"/>
      <c r="W53" s="87"/>
      <c r="X53" s="87"/>
      <c r="Y53" s="87"/>
      <c r="Z53" s="87"/>
      <c r="AA53" s="87"/>
      <c r="AB53" s="87"/>
      <c r="AC53" s="87"/>
      <c r="AD53" s="87"/>
      <c r="AE53" s="87"/>
    </row>
    <row r="54" spans="1:31" x14ac:dyDescent="0.35">
      <c r="A54" s="85"/>
      <c r="B54" s="93"/>
      <c r="C54" s="109"/>
      <c r="D54" s="110"/>
      <c r="E54" s="109"/>
      <c r="F54" s="109"/>
      <c r="G54" s="111"/>
      <c r="H54" s="111"/>
      <c r="I54" s="111"/>
      <c r="J54" s="111"/>
      <c r="K54" s="111"/>
      <c r="L54" s="112"/>
      <c r="M54" s="87"/>
      <c r="N54" s="87"/>
      <c r="O54" s="87"/>
      <c r="P54" s="87"/>
      <c r="Q54" s="87"/>
      <c r="R54" s="87"/>
      <c r="S54" s="88"/>
      <c r="T54" s="87"/>
      <c r="U54" s="87"/>
      <c r="V54" s="87"/>
      <c r="W54" s="87"/>
      <c r="X54" s="87"/>
      <c r="Y54" s="87"/>
      <c r="Z54" s="87"/>
      <c r="AA54" s="87"/>
      <c r="AB54" s="87"/>
      <c r="AC54" s="87"/>
      <c r="AD54" s="87"/>
      <c r="AE54" s="87"/>
    </row>
    <row r="55" spans="1:31" x14ac:dyDescent="0.35">
      <c r="A55" s="99" t="s">
        <v>90</v>
      </c>
      <c r="B55" s="93" t="s">
        <v>104</v>
      </c>
      <c r="C55" s="113">
        <v>1</v>
      </c>
      <c r="D55" s="113">
        <v>2</v>
      </c>
      <c r="E55" s="113">
        <v>3</v>
      </c>
      <c r="F55" s="113">
        <v>4</v>
      </c>
      <c r="G55" s="113">
        <v>0</v>
      </c>
      <c r="H55" s="113">
        <v>0</v>
      </c>
      <c r="I55" s="113">
        <v>0</v>
      </c>
      <c r="J55" s="113">
        <v>0</v>
      </c>
      <c r="K55" s="113">
        <v>0</v>
      </c>
      <c r="L55" s="114">
        <v>0</v>
      </c>
      <c r="M55" s="41" t="s">
        <v>105</v>
      </c>
      <c r="N55" s="87"/>
      <c r="O55" s="87"/>
      <c r="P55" s="87"/>
      <c r="Q55" s="87"/>
      <c r="R55" s="87"/>
      <c r="S55" s="88"/>
      <c r="T55" s="87"/>
      <c r="U55" s="87"/>
      <c r="V55" s="87"/>
      <c r="W55" s="87"/>
      <c r="X55" s="87"/>
      <c r="Y55" s="87"/>
      <c r="Z55" s="87"/>
      <c r="AA55" s="87"/>
      <c r="AB55" s="87"/>
      <c r="AC55" s="87"/>
      <c r="AD55" s="87"/>
      <c r="AE55" s="87"/>
    </row>
    <row r="56" spans="1:31" x14ac:dyDescent="0.35">
      <c r="A56" s="99" t="s">
        <v>93</v>
      </c>
      <c r="B56" s="93" t="s">
        <v>94</v>
      </c>
      <c r="C56" s="217">
        <f>VLOOKUP(C52,'Données emballage'!$A$5:$C$13,3,FALSE)</f>
        <v>0</v>
      </c>
      <c r="D56" s="218">
        <f>VLOOKUP(D52,'Données emballage'!$A$5:$C$13,3,FALSE)</f>
        <v>0</v>
      </c>
      <c r="E56" s="217">
        <f>VLOOKUP(E52,'Données emballage'!$A$5:$C$13,3,FALSE)</f>
        <v>0</v>
      </c>
      <c r="F56" s="217">
        <f>VLOOKUP(F52,'Données emballage'!$A$5:$C$13,3,FALSE)</f>
        <v>0</v>
      </c>
      <c r="G56" s="217">
        <f>VLOOKUP(G52,'Données emballage'!$A$5:$C$13,3,FALSE)</f>
        <v>0</v>
      </c>
      <c r="H56" s="217">
        <f>VLOOKUP(H52,'Données emballage'!$A$5:$C$13,3,FALSE)</f>
        <v>0</v>
      </c>
      <c r="I56" s="217">
        <f>VLOOKUP(I52,'Données emballage'!$A$5:$C$13,3,FALSE)</f>
        <v>0</v>
      </c>
      <c r="J56" s="217">
        <f>VLOOKUP(J52,'Données emballage'!$A$5:$C$13,3,FALSE)</f>
        <v>0</v>
      </c>
      <c r="K56" s="217">
        <f>VLOOKUP(K52,'Données emballage'!$A$5:$C$13,3,FALSE)</f>
        <v>0</v>
      </c>
      <c r="L56" s="219">
        <f>VLOOKUP(L52,'Données emballage'!$A$5:$C$13,3,FALSE)</f>
        <v>0</v>
      </c>
      <c r="M56" s="41" t="s">
        <v>106</v>
      </c>
      <c r="N56" s="87"/>
      <c r="O56" s="87"/>
      <c r="P56" s="87"/>
      <c r="Q56" s="87"/>
      <c r="R56" s="87"/>
      <c r="S56" s="88"/>
      <c r="T56" s="87"/>
      <c r="U56" s="87"/>
      <c r="V56" s="87"/>
      <c r="W56" s="87"/>
      <c r="X56" s="87"/>
      <c r="Y56" s="87"/>
      <c r="Z56" s="87"/>
      <c r="AA56" s="87"/>
      <c r="AB56" s="87"/>
      <c r="AC56" s="87"/>
      <c r="AD56" s="87"/>
      <c r="AE56" s="87"/>
    </row>
    <row r="57" spans="1:31" ht="15" thickBot="1" x14ac:dyDescent="0.4">
      <c r="A57" s="99" t="s">
        <v>95</v>
      </c>
      <c r="B57" s="104" t="s">
        <v>96</v>
      </c>
      <c r="C57" s="217">
        <f>VLOOKUP(C50,'Données fin de vie'!$E$4:$H$13,4,FALSE)</f>
        <v>10</v>
      </c>
      <c r="D57" s="218">
        <f>VLOOKUP(D50,'Données fin de vie'!$E$4:$H$13,4,FALSE)</f>
        <v>0</v>
      </c>
      <c r="E57" s="217">
        <f>VLOOKUP(E50,'Données fin de vie'!$E$4:$H$13,4,FALSE)</f>
        <v>0</v>
      </c>
      <c r="F57" s="217">
        <f>VLOOKUP(F50,'Données fin de vie'!$E$4:$H$13,4,FALSE)</f>
        <v>0</v>
      </c>
      <c r="G57" s="217">
        <f>VLOOKUP(G50,'Données fin de vie'!$E$4:$H$13,4,FALSE)</f>
        <v>0</v>
      </c>
      <c r="H57" s="217">
        <f>VLOOKUP(H50,'Données fin de vie'!$E$4:$H$13,4,FALSE)</f>
        <v>0</v>
      </c>
      <c r="I57" s="217">
        <f>VLOOKUP(I50,'Données fin de vie'!$E$4:$H$13,4,FALSE)</f>
        <v>0</v>
      </c>
      <c r="J57" s="217">
        <f>VLOOKUP(J50,'Données fin de vie'!$E$4:$H$13,4,FALSE)</f>
        <v>0</v>
      </c>
      <c r="K57" s="217">
        <f>VLOOKUP(K50,'Données fin de vie'!$E$4:$H$13,4,FALSE)</f>
        <v>0</v>
      </c>
      <c r="L57" s="219">
        <f>VLOOKUP(L50,'Données fin de vie'!$E$4:$H$13,4,FALSE)</f>
        <v>0</v>
      </c>
      <c r="M57" s="41" t="s">
        <v>107</v>
      </c>
      <c r="N57" s="87"/>
      <c r="O57" s="87"/>
      <c r="P57" s="87"/>
      <c r="Q57" s="87"/>
      <c r="R57" s="87"/>
      <c r="S57" s="88"/>
      <c r="T57" s="87"/>
      <c r="U57" s="87"/>
      <c r="V57" s="87"/>
      <c r="W57" s="87"/>
      <c r="X57" s="87"/>
      <c r="Y57" s="87"/>
      <c r="Z57" s="87"/>
      <c r="AA57" s="87"/>
      <c r="AB57" s="87"/>
      <c r="AC57" s="87"/>
      <c r="AD57" s="87"/>
      <c r="AE57" s="87"/>
    </row>
    <row r="58" spans="1:31" hidden="1" x14ac:dyDescent="0.35">
      <c r="A58" s="85"/>
      <c r="B58" s="93"/>
      <c r="C58" s="97"/>
      <c r="D58" s="85"/>
      <c r="E58" s="97"/>
      <c r="F58" s="97"/>
      <c r="G58" s="98"/>
      <c r="H58" s="98"/>
      <c r="I58" s="98"/>
      <c r="J58" s="98"/>
      <c r="K58" s="98"/>
      <c r="L58" s="88"/>
      <c r="M58" s="87"/>
      <c r="N58" s="87"/>
      <c r="O58" s="87"/>
      <c r="P58" s="87"/>
      <c r="Q58" s="87"/>
      <c r="R58" s="87"/>
      <c r="S58" s="88"/>
      <c r="T58" s="87"/>
      <c r="U58" s="87"/>
      <c r="V58" s="87"/>
      <c r="W58" s="87"/>
      <c r="X58" s="87"/>
      <c r="Y58" s="87"/>
      <c r="Z58" s="87"/>
      <c r="AA58" s="87"/>
      <c r="AB58" s="87"/>
      <c r="AC58" s="87"/>
      <c r="AD58" s="87"/>
      <c r="AE58" s="87"/>
    </row>
    <row r="59" spans="1:31" s="37" customFormat="1" hidden="1" x14ac:dyDescent="0.35">
      <c r="A59" s="85"/>
      <c r="B59" s="93"/>
      <c r="C59" s="97"/>
      <c r="D59" s="85"/>
      <c r="E59" s="97"/>
      <c r="F59" s="97"/>
      <c r="G59" s="98"/>
      <c r="H59" s="98"/>
      <c r="I59" s="98"/>
      <c r="J59" s="98"/>
      <c r="K59" s="98"/>
      <c r="L59" s="88"/>
      <c r="M59" s="87"/>
      <c r="N59" s="87"/>
      <c r="O59" s="87"/>
      <c r="P59" s="87"/>
      <c r="Q59" s="87"/>
      <c r="R59" s="87"/>
      <c r="S59" s="88"/>
      <c r="T59" s="87"/>
      <c r="U59" s="87"/>
      <c r="V59" s="87"/>
      <c r="W59" s="87"/>
      <c r="X59" s="87"/>
      <c r="Y59" s="87"/>
      <c r="Z59" s="87"/>
      <c r="AA59" s="87"/>
      <c r="AB59" s="87"/>
      <c r="AC59" s="87"/>
      <c r="AD59" s="87"/>
      <c r="AE59" s="87"/>
    </row>
    <row r="60" spans="1:31" s="56" customFormat="1" ht="15" hidden="1" thickBot="1" x14ac:dyDescent="0.4">
      <c r="A60" s="51"/>
      <c r="B60" s="104"/>
      <c r="C60" s="52"/>
      <c r="D60" s="51"/>
      <c r="E60" s="52"/>
      <c r="F60" s="52"/>
      <c r="G60" s="53"/>
      <c r="H60" s="53"/>
      <c r="I60" s="53"/>
      <c r="J60" s="53"/>
      <c r="K60" s="53"/>
      <c r="L60" s="54"/>
      <c r="M60" s="105"/>
      <c r="N60" s="105"/>
      <c r="O60" s="105"/>
      <c r="P60" s="105"/>
      <c r="Q60" s="105"/>
      <c r="R60" s="105"/>
      <c r="S60" s="106"/>
      <c r="T60" s="55"/>
      <c r="U60" s="55"/>
      <c r="V60" s="55"/>
      <c r="W60" s="55"/>
      <c r="X60" s="55"/>
      <c r="Y60" s="55"/>
      <c r="Z60" s="55"/>
      <c r="AA60" s="55"/>
      <c r="AB60" s="55"/>
      <c r="AC60" s="55"/>
      <c r="AD60" s="55"/>
      <c r="AE60" s="55"/>
    </row>
    <row r="61" spans="1:31" x14ac:dyDescent="0.35">
      <c r="A61" s="99" t="s">
        <v>76</v>
      </c>
      <c r="B61" s="249" t="s">
        <v>109</v>
      </c>
      <c r="C61" s="100" t="s">
        <v>272</v>
      </c>
      <c r="D61" s="101"/>
      <c r="E61" s="100"/>
      <c r="F61" s="100"/>
      <c r="G61" s="100"/>
      <c r="H61" s="100"/>
      <c r="I61" s="100"/>
      <c r="J61" s="100"/>
      <c r="K61" s="100"/>
      <c r="L61" s="102"/>
      <c r="M61" s="41" t="s">
        <v>103</v>
      </c>
      <c r="N61" s="87"/>
      <c r="O61" s="87"/>
      <c r="P61" s="87"/>
      <c r="Q61" s="87"/>
      <c r="R61" s="87"/>
      <c r="S61" s="88"/>
      <c r="T61" s="87"/>
      <c r="U61" s="87"/>
      <c r="V61" s="87"/>
      <c r="W61" s="87"/>
      <c r="X61" s="87"/>
      <c r="Y61" s="87"/>
      <c r="Z61" s="87"/>
      <c r="AA61" s="87"/>
      <c r="AB61" s="87"/>
      <c r="AC61" s="87"/>
      <c r="AD61" s="87"/>
      <c r="AE61" s="87"/>
    </row>
    <row r="62" spans="1:31" s="37" customFormat="1" x14ac:dyDescent="0.35">
      <c r="A62" s="85"/>
      <c r="B62" s="93"/>
      <c r="C62" s="223"/>
      <c r="D62" s="224"/>
      <c r="E62" s="223"/>
      <c r="F62" s="223"/>
      <c r="G62" s="225"/>
      <c r="H62" s="225"/>
      <c r="I62" s="225"/>
      <c r="J62" s="225"/>
      <c r="K62" s="225"/>
      <c r="L62" s="226"/>
      <c r="M62" s="87"/>
      <c r="N62" s="87"/>
      <c r="O62" s="87"/>
      <c r="P62" s="87"/>
      <c r="Q62" s="87"/>
      <c r="R62" s="87"/>
      <c r="S62" s="88"/>
      <c r="T62" s="87"/>
      <c r="U62" s="87"/>
      <c r="V62" s="87"/>
      <c r="W62" s="87"/>
      <c r="X62" s="87"/>
      <c r="Y62" s="87"/>
      <c r="Z62" s="87"/>
      <c r="AA62" s="87"/>
      <c r="AB62" s="87"/>
      <c r="AC62" s="87"/>
      <c r="AD62" s="87"/>
      <c r="AE62" s="87"/>
    </row>
    <row r="63" spans="1:31" s="55" customFormat="1" x14ac:dyDescent="0.35">
      <c r="A63" s="80"/>
      <c r="B63" s="152" t="s">
        <v>88</v>
      </c>
      <c r="C63" s="227" t="str">
        <f>C61</f>
        <v>Palette en bois</v>
      </c>
      <c r="D63" s="228">
        <f t="shared" ref="D63:L63" si="5">D61</f>
        <v>0</v>
      </c>
      <c r="E63" s="227">
        <f t="shared" si="5"/>
        <v>0</v>
      </c>
      <c r="F63" s="227">
        <f t="shared" si="5"/>
        <v>0</v>
      </c>
      <c r="G63" s="227">
        <f t="shared" si="5"/>
        <v>0</v>
      </c>
      <c r="H63" s="227">
        <f t="shared" si="5"/>
        <v>0</v>
      </c>
      <c r="I63" s="227">
        <f t="shared" si="5"/>
        <v>0</v>
      </c>
      <c r="J63" s="227">
        <f t="shared" si="5"/>
        <v>0</v>
      </c>
      <c r="K63" s="227">
        <f t="shared" si="5"/>
        <v>0</v>
      </c>
      <c r="L63" s="229">
        <f t="shared" si="5"/>
        <v>0</v>
      </c>
      <c r="S63" s="151"/>
    </row>
    <row r="64" spans="1:31" x14ac:dyDescent="0.35">
      <c r="A64" s="85"/>
      <c r="B64" s="47" t="s">
        <v>89</v>
      </c>
      <c r="C64" s="230">
        <f>VLOOKUP('Spec 2'!C63,'Données emballage'!$A$5:$B$13,2,FALSE)</f>
        <v>-1.3625510999999999</v>
      </c>
      <c r="D64" s="231">
        <f>VLOOKUP('Spec 2'!D63,'Données emballage'!$A$5:$B$13,2,FALSE)</f>
        <v>0</v>
      </c>
      <c r="E64" s="230">
        <f>VLOOKUP('Spec 2'!E63,'Données emballage'!$A$5:$B$13,2,FALSE)</f>
        <v>0</v>
      </c>
      <c r="F64" s="230">
        <f>VLOOKUP('Spec 2'!F63,'Données emballage'!$A$5:$B$13,2,FALSE)</f>
        <v>0</v>
      </c>
      <c r="G64" s="230">
        <f>VLOOKUP('Spec 2'!G63,'Données emballage'!$A$5:$B$13,2,FALSE)</f>
        <v>0</v>
      </c>
      <c r="H64" s="230">
        <f>VLOOKUP('Spec 2'!H63,'Données emballage'!$A$5:$B$13,2,FALSE)</f>
        <v>0</v>
      </c>
      <c r="I64" s="230">
        <f>VLOOKUP('Spec 2'!I63,'Données emballage'!$A$5:$B$13,2,FALSE)</f>
        <v>0</v>
      </c>
      <c r="J64" s="230">
        <f>VLOOKUP('Spec 2'!J63,'Données emballage'!$A$5:$B$13,2,FALSE)</f>
        <v>0</v>
      </c>
      <c r="K64" s="230">
        <f>VLOOKUP('Spec 2'!K63,'Données emballage'!$A$5:$B$13,2,FALSE)</f>
        <v>0</v>
      </c>
      <c r="L64" s="232">
        <f>VLOOKUP('Spec 2'!L63,'Données emballage'!$A$5:$B$13,2,FALSE)</f>
        <v>0</v>
      </c>
      <c r="M64" s="87"/>
      <c r="N64" s="87"/>
      <c r="O64" s="87"/>
      <c r="P64" s="87"/>
      <c r="Q64" s="87"/>
      <c r="R64" s="87"/>
      <c r="S64" s="88"/>
      <c r="T64" s="87"/>
      <c r="U64" s="87"/>
      <c r="V64" s="87"/>
      <c r="W64" s="87"/>
      <c r="X64" s="87"/>
      <c r="Y64" s="87"/>
      <c r="Z64" s="87"/>
      <c r="AA64" s="87"/>
      <c r="AB64" s="87"/>
      <c r="AC64" s="87"/>
      <c r="AD64" s="87"/>
      <c r="AE64" s="87"/>
    </row>
    <row r="65" spans="1:31" x14ac:dyDescent="0.35">
      <c r="A65" s="85"/>
      <c r="B65" s="93"/>
      <c r="C65" s="233"/>
      <c r="D65" s="234"/>
      <c r="E65" s="233"/>
      <c r="F65" s="233"/>
      <c r="G65" s="235"/>
      <c r="H65" s="235"/>
      <c r="I65" s="235"/>
      <c r="J65" s="235"/>
      <c r="K65" s="235"/>
      <c r="L65" s="236"/>
      <c r="M65" s="87"/>
      <c r="N65" s="87"/>
      <c r="O65" s="87"/>
      <c r="P65" s="87"/>
      <c r="Q65" s="87"/>
      <c r="R65" s="87"/>
      <c r="S65" s="88"/>
      <c r="T65" s="87"/>
      <c r="U65" s="87"/>
      <c r="V65" s="87"/>
      <c r="W65" s="87"/>
      <c r="X65" s="87"/>
      <c r="Y65" s="87"/>
      <c r="Z65" s="87"/>
      <c r="AA65" s="87"/>
      <c r="AB65" s="87"/>
      <c r="AC65" s="87"/>
      <c r="AD65" s="87"/>
      <c r="AE65" s="87"/>
    </row>
    <row r="66" spans="1:31" x14ac:dyDescent="0.35">
      <c r="A66" s="99" t="s">
        <v>90</v>
      </c>
      <c r="B66" s="93" t="s">
        <v>104</v>
      </c>
      <c r="C66" s="113">
        <v>1</v>
      </c>
      <c r="D66" s="118">
        <v>2</v>
      </c>
      <c r="E66" s="113">
        <v>3</v>
      </c>
      <c r="F66" s="113">
        <v>4</v>
      </c>
      <c r="G66" s="113">
        <v>0</v>
      </c>
      <c r="H66" s="113">
        <v>0</v>
      </c>
      <c r="I66" s="113">
        <v>0</v>
      </c>
      <c r="J66" s="113">
        <v>0</v>
      </c>
      <c r="K66" s="113">
        <v>0</v>
      </c>
      <c r="L66" s="114">
        <v>0</v>
      </c>
      <c r="M66" s="41" t="s">
        <v>105</v>
      </c>
      <c r="N66" s="87"/>
      <c r="O66" s="87"/>
      <c r="P66" s="87"/>
      <c r="Q66" s="87"/>
      <c r="R66" s="87"/>
      <c r="S66" s="88"/>
      <c r="T66" s="87"/>
      <c r="U66" s="87"/>
      <c r="V66" s="87"/>
      <c r="W66" s="87"/>
      <c r="X66" s="87"/>
      <c r="Y66" s="87"/>
      <c r="Z66" s="87"/>
      <c r="AA66" s="87"/>
      <c r="AB66" s="87"/>
      <c r="AC66" s="87"/>
      <c r="AD66" s="87"/>
      <c r="AE66" s="87"/>
    </row>
    <row r="67" spans="1:31" x14ac:dyDescent="0.35">
      <c r="A67" s="99" t="s">
        <v>93</v>
      </c>
      <c r="B67" s="93" t="s">
        <v>94</v>
      </c>
      <c r="C67" s="217">
        <f>VLOOKUP(C63,'Données emballage'!$A$5:$C$13,3,FALSE)</f>
        <v>0</v>
      </c>
      <c r="D67" s="218">
        <f>VLOOKUP(D63,'Données emballage'!$A$5:$C$13,3,FALSE)</f>
        <v>0</v>
      </c>
      <c r="E67" s="217">
        <f>VLOOKUP(E63,'Données emballage'!$A$5:$C$13,3,FALSE)</f>
        <v>0</v>
      </c>
      <c r="F67" s="217">
        <f>VLOOKUP(F63,'Données emballage'!$A$5:$C$13,3,FALSE)</f>
        <v>0</v>
      </c>
      <c r="G67" s="217">
        <f>VLOOKUP(G63,'Données emballage'!$A$5:$C$13,3,FALSE)</f>
        <v>0</v>
      </c>
      <c r="H67" s="217">
        <f>VLOOKUP(H63,'Données emballage'!$A$5:$C$13,3,FALSE)</f>
        <v>0</v>
      </c>
      <c r="I67" s="217">
        <f>VLOOKUP(I63,'Données emballage'!$A$5:$C$13,3,FALSE)</f>
        <v>0</v>
      </c>
      <c r="J67" s="217">
        <f>VLOOKUP(J63,'Données emballage'!$A$5:$C$13,3,FALSE)</f>
        <v>0</v>
      </c>
      <c r="K67" s="217">
        <f>VLOOKUP(K63,'Données emballage'!$A$5:$C$13,3,FALSE)</f>
        <v>0</v>
      </c>
      <c r="L67" s="219">
        <f>VLOOKUP(L63,'Données emballage'!$A$5:$C$13,3,FALSE)</f>
        <v>0</v>
      </c>
      <c r="M67" s="41" t="s">
        <v>106</v>
      </c>
      <c r="N67" s="87"/>
      <c r="O67" s="87"/>
      <c r="P67" s="87"/>
      <c r="Q67" s="87"/>
      <c r="R67" s="87"/>
      <c r="S67" s="88"/>
      <c r="T67" s="87"/>
      <c r="U67" s="87"/>
      <c r="V67" s="87"/>
      <c r="W67" s="87"/>
      <c r="X67" s="87"/>
      <c r="Y67" s="87"/>
      <c r="Z67" s="87"/>
      <c r="AA67" s="87"/>
      <c r="AB67" s="87"/>
      <c r="AC67" s="87"/>
      <c r="AD67" s="87"/>
      <c r="AE67" s="87"/>
    </row>
    <row r="68" spans="1:31" ht="15" thickBot="1" x14ac:dyDescent="0.4">
      <c r="A68" s="99" t="s">
        <v>95</v>
      </c>
      <c r="B68" s="104" t="s">
        <v>96</v>
      </c>
      <c r="C68" s="220">
        <f>VLOOKUP(C61,'Données fin de vie'!$E$4:$H$13,4,FALSE)</f>
        <v>60</v>
      </c>
      <c r="D68" s="221">
        <f>VLOOKUP(D61,'Données fin de vie'!$E$4:$H$13,4,FALSE)</f>
        <v>0</v>
      </c>
      <c r="E68" s="220">
        <f>VLOOKUP(E61,'Données fin de vie'!$E$4:$H$13,4,FALSE)</f>
        <v>0</v>
      </c>
      <c r="F68" s="220">
        <f>VLOOKUP(F61,'Données fin de vie'!$E$4:$H$13,4,FALSE)</f>
        <v>0</v>
      </c>
      <c r="G68" s="220">
        <f>VLOOKUP(G61,'Données fin de vie'!$E$4:$H$13,4,FALSE)</f>
        <v>0</v>
      </c>
      <c r="H68" s="220">
        <f>VLOOKUP(H61,'Données fin de vie'!$E$4:$H$13,4,FALSE)</f>
        <v>0</v>
      </c>
      <c r="I68" s="220">
        <f>VLOOKUP(I61,'Données fin de vie'!$E$4:$H$13,4,FALSE)</f>
        <v>0</v>
      </c>
      <c r="J68" s="220">
        <f>VLOOKUP(J61,'Données fin de vie'!$E$4:$H$13,4,FALSE)</f>
        <v>0</v>
      </c>
      <c r="K68" s="220">
        <f>VLOOKUP(K61,'Données fin de vie'!$E$4:$H$13,4,FALSE)</f>
        <v>0</v>
      </c>
      <c r="L68" s="222">
        <f>VLOOKUP(L61,'Données fin de vie'!$E$4:$H$13,4,FALSE)</f>
        <v>0</v>
      </c>
      <c r="M68" s="41" t="s">
        <v>107</v>
      </c>
      <c r="N68" s="87"/>
      <c r="O68" s="87"/>
      <c r="P68" s="87"/>
      <c r="Q68" s="87"/>
      <c r="R68" s="87"/>
      <c r="S68" s="88"/>
      <c r="T68" s="87"/>
      <c r="U68" s="87"/>
      <c r="V68" s="87"/>
      <c r="W68" s="87"/>
      <c r="X68" s="87"/>
      <c r="Y68" s="87"/>
      <c r="Z68" s="87"/>
      <c r="AA68" s="87"/>
      <c r="AB68" s="87"/>
      <c r="AC68" s="87"/>
      <c r="AD68" s="87"/>
      <c r="AE68" s="87"/>
    </row>
    <row r="69" spans="1:31" ht="15" hidden="1" thickBot="1" x14ac:dyDescent="0.4">
      <c r="A69" s="85"/>
      <c r="B69" s="86"/>
      <c r="C69" s="82"/>
      <c r="D69" s="82"/>
      <c r="E69" s="82"/>
      <c r="F69" s="82"/>
      <c r="G69" s="87"/>
      <c r="H69" s="87"/>
      <c r="I69" s="87"/>
      <c r="J69" s="87"/>
      <c r="K69" s="87"/>
      <c r="L69" s="87"/>
      <c r="M69" s="87"/>
      <c r="N69" s="87"/>
      <c r="O69" s="87"/>
      <c r="P69" s="87"/>
      <c r="Q69" s="87"/>
      <c r="R69" s="87"/>
      <c r="S69" s="88"/>
      <c r="T69" s="87"/>
      <c r="U69" s="87"/>
      <c r="V69" s="87"/>
      <c r="W69" s="87"/>
      <c r="X69" s="87"/>
      <c r="Y69" s="87"/>
      <c r="Z69" s="87"/>
      <c r="AA69" s="87"/>
      <c r="AB69" s="87"/>
      <c r="AC69" s="87"/>
      <c r="AD69" s="87"/>
      <c r="AE69" s="87"/>
    </row>
    <row r="70" spans="1:31" s="37" customFormat="1" ht="15" hidden="1" thickBot="1" x14ac:dyDescent="0.4">
      <c r="A70" s="85"/>
      <c r="B70" s="86"/>
      <c r="C70" s="82"/>
      <c r="D70" s="82"/>
      <c r="E70" s="82"/>
      <c r="F70" s="82"/>
      <c r="G70" s="87"/>
      <c r="H70" s="87"/>
      <c r="I70" s="87"/>
      <c r="J70" s="87"/>
      <c r="K70" s="87"/>
      <c r="L70" s="87"/>
      <c r="M70" s="87"/>
      <c r="N70" s="87"/>
      <c r="O70" s="87"/>
      <c r="P70" s="87"/>
      <c r="Q70" s="87"/>
      <c r="R70" s="87"/>
      <c r="S70" s="88"/>
      <c r="T70" s="87"/>
      <c r="U70" s="87"/>
      <c r="V70" s="87"/>
      <c r="W70" s="87"/>
      <c r="X70" s="87"/>
      <c r="Y70" s="87"/>
      <c r="Z70" s="87"/>
      <c r="AA70" s="87"/>
      <c r="AB70" s="87"/>
      <c r="AC70" s="87"/>
      <c r="AD70" s="87"/>
      <c r="AE70" s="87"/>
    </row>
    <row r="71" spans="1:31" s="56" customFormat="1" ht="15" hidden="1" thickBot="1" x14ac:dyDescent="0.4">
      <c r="A71" s="51"/>
      <c r="B71" s="119"/>
      <c r="C71" s="57"/>
      <c r="D71" s="57"/>
      <c r="E71" s="57"/>
      <c r="F71" s="57"/>
      <c r="G71" s="58"/>
      <c r="H71" s="58"/>
      <c r="I71" s="58"/>
      <c r="J71" s="58"/>
      <c r="K71" s="58"/>
      <c r="L71" s="58"/>
      <c r="M71" s="105"/>
      <c r="N71" s="105"/>
      <c r="O71" s="105"/>
      <c r="P71" s="105"/>
      <c r="Q71" s="105"/>
      <c r="R71" s="105"/>
      <c r="S71" s="106"/>
      <c r="T71" s="55"/>
      <c r="U71" s="55"/>
      <c r="V71" s="55"/>
      <c r="W71" s="55"/>
      <c r="X71" s="55"/>
      <c r="Y71" s="55"/>
      <c r="Z71" s="55"/>
      <c r="AA71" s="55"/>
      <c r="AB71" s="55"/>
      <c r="AC71" s="55"/>
      <c r="AD71" s="55"/>
      <c r="AE71" s="55"/>
    </row>
    <row r="72" spans="1:31" x14ac:dyDescent="0.35">
      <c r="A72" s="81"/>
      <c r="B72" s="40" t="s">
        <v>110</v>
      </c>
      <c r="C72" s="92"/>
      <c r="D72" s="92"/>
      <c r="E72" s="82"/>
      <c r="F72" s="92"/>
      <c r="G72" s="83"/>
      <c r="H72" s="83"/>
      <c r="I72" s="83"/>
      <c r="J72" s="83"/>
      <c r="K72" s="83"/>
      <c r="L72" s="83"/>
      <c r="M72" s="83"/>
      <c r="N72" s="83"/>
      <c r="O72" s="83"/>
      <c r="P72" s="83"/>
      <c r="Q72" s="83"/>
      <c r="R72" s="83"/>
      <c r="S72" s="84"/>
      <c r="T72" s="87"/>
      <c r="U72" s="87"/>
      <c r="V72" s="87"/>
      <c r="W72" s="87"/>
      <c r="X72" s="87"/>
      <c r="Y72" s="87"/>
      <c r="Z72" s="87"/>
      <c r="AA72" s="87"/>
      <c r="AB72" s="87"/>
      <c r="AC72" s="87"/>
      <c r="AD72" s="87"/>
      <c r="AE72" s="87"/>
    </row>
    <row r="73" spans="1:31" x14ac:dyDescent="0.35">
      <c r="A73" s="99" t="s">
        <v>76</v>
      </c>
      <c r="B73" s="86" t="s">
        <v>111</v>
      </c>
      <c r="C73" s="207">
        <f>C27</f>
        <v>5</v>
      </c>
      <c r="D73" s="215">
        <f t="shared" ref="D73:L73" si="6">D27</f>
        <v>4</v>
      </c>
      <c r="E73" s="208">
        <f t="shared" si="6"/>
        <v>3</v>
      </c>
      <c r="F73" s="207">
        <f t="shared" si="6"/>
        <v>2</v>
      </c>
      <c r="G73" s="207">
        <f t="shared" si="6"/>
        <v>0</v>
      </c>
      <c r="H73" s="207">
        <f t="shared" si="6"/>
        <v>0</v>
      </c>
      <c r="I73" s="207">
        <f t="shared" si="6"/>
        <v>0</v>
      </c>
      <c r="J73" s="207">
        <f t="shared" si="6"/>
        <v>0</v>
      </c>
      <c r="K73" s="207">
        <f t="shared" si="6"/>
        <v>0</v>
      </c>
      <c r="L73" s="207">
        <f t="shared" si="6"/>
        <v>0</v>
      </c>
      <c r="M73" s="87"/>
      <c r="N73" s="87"/>
      <c r="O73" s="87"/>
      <c r="P73" s="87"/>
      <c r="Q73" s="87"/>
      <c r="R73" s="87"/>
      <c r="S73" s="88"/>
      <c r="T73" s="87"/>
      <c r="U73" s="87"/>
      <c r="V73" s="87"/>
      <c r="W73" s="87"/>
      <c r="X73" s="87"/>
      <c r="Y73" s="87"/>
      <c r="Z73" s="87"/>
      <c r="AA73" s="87"/>
      <c r="AB73" s="87"/>
      <c r="AC73" s="87"/>
      <c r="AD73" s="87"/>
      <c r="AE73" s="87"/>
    </row>
    <row r="74" spans="1:31" x14ac:dyDescent="0.35">
      <c r="A74" s="99" t="s">
        <v>90</v>
      </c>
      <c r="B74" s="86" t="s">
        <v>112</v>
      </c>
      <c r="C74" s="207">
        <f>C73+C44+C55+C66</f>
        <v>8</v>
      </c>
      <c r="D74" s="215">
        <f t="shared" ref="D74:L74" si="7">D73+D44+D55+D66</f>
        <v>10</v>
      </c>
      <c r="E74" s="208">
        <f t="shared" si="7"/>
        <v>11</v>
      </c>
      <c r="F74" s="207">
        <f t="shared" si="7"/>
        <v>12</v>
      </c>
      <c r="G74" s="207">
        <f t="shared" si="7"/>
        <v>0</v>
      </c>
      <c r="H74" s="207">
        <f t="shared" si="7"/>
        <v>0</v>
      </c>
      <c r="I74" s="207">
        <f t="shared" si="7"/>
        <v>0</v>
      </c>
      <c r="J74" s="207">
        <f t="shared" si="7"/>
        <v>0</v>
      </c>
      <c r="K74" s="207">
        <f t="shared" si="7"/>
        <v>0</v>
      </c>
      <c r="L74" s="207">
        <f t="shared" si="7"/>
        <v>0</v>
      </c>
      <c r="M74" s="87"/>
      <c r="N74" s="87"/>
      <c r="O74" s="87"/>
      <c r="P74" s="87"/>
      <c r="Q74" s="87"/>
      <c r="R74" s="87"/>
      <c r="S74" s="88"/>
      <c r="T74" s="87"/>
      <c r="U74" s="87"/>
      <c r="V74" s="87"/>
      <c r="W74" s="87"/>
      <c r="X74" s="87"/>
      <c r="Y74" s="87"/>
      <c r="Z74" s="87"/>
      <c r="AA74" s="87"/>
      <c r="AB74" s="87"/>
      <c r="AC74" s="87"/>
      <c r="AD74" s="87"/>
      <c r="AE74" s="87"/>
    </row>
    <row r="75" spans="1:31" x14ac:dyDescent="0.35">
      <c r="A75" s="99" t="s">
        <v>93</v>
      </c>
      <c r="B75" s="39" t="s">
        <v>113</v>
      </c>
      <c r="C75" s="210">
        <f>(IFERROR((C28*C27)/C73,0))</f>
        <v>0</v>
      </c>
      <c r="D75" s="210">
        <f t="shared" ref="D75:L75" si="8">(IFERROR((D28*D27)/D73,0))</f>
        <v>0</v>
      </c>
      <c r="E75" s="210">
        <f t="shared" si="8"/>
        <v>0</v>
      </c>
      <c r="F75" s="210">
        <f t="shared" si="8"/>
        <v>0</v>
      </c>
      <c r="G75" s="210">
        <f t="shared" si="8"/>
        <v>0</v>
      </c>
      <c r="H75" s="210">
        <f t="shared" si="8"/>
        <v>0</v>
      </c>
      <c r="I75" s="210">
        <f t="shared" si="8"/>
        <v>0</v>
      </c>
      <c r="J75" s="210">
        <f t="shared" si="8"/>
        <v>0</v>
      </c>
      <c r="K75" s="210">
        <f t="shared" si="8"/>
        <v>0</v>
      </c>
      <c r="L75" s="210">
        <f t="shared" si="8"/>
        <v>0</v>
      </c>
      <c r="M75" s="87"/>
      <c r="N75" s="87"/>
      <c r="O75" s="87"/>
      <c r="P75" s="87"/>
      <c r="Q75" s="87"/>
      <c r="R75" s="87"/>
      <c r="S75" s="88"/>
      <c r="T75" s="87"/>
      <c r="U75" s="87"/>
      <c r="V75" s="87"/>
      <c r="W75" s="87"/>
      <c r="X75" s="87"/>
      <c r="Y75" s="87"/>
      <c r="Z75" s="87"/>
      <c r="AA75" s="87"/>
      <c r="AB75" s="87"/>
      <c r="AC75" s="87"/>
      <c r="AD75" s="87"/>
      <c r="AE75" s="87"/>
    </row>
    <row r="76" spans="1:31" x14ac:dyDescent="0.35">
      <c r="A76" s="99" t="s">
        <v>95</v>
      </c>
      <c r="B76" s="39" t="s">
        <v>114</v>
      </c>
      <c r="C76" s="216">
        <f>(IFERROR((C45*C44)+(C56*C55)+(C67*C66)/(C66+C55+C44),0))</f>
        <v>0</v>
      </c>
      <c r="D76" s="216">
        <f t="shared" ref="D76:L76" si="9">(IFERROR((D45*D44)+(D56*D55)+(D67*D66)/(D66+D55+D44),0))</f>
        <v>0</v>
      </c>
      <c r="E76" s="216">
        <f t="shared" si="9"/>
        <v>0</v>
      </c>
      <c r="F76" s="216">
        <f t="shared" si="9"/>
        <v>0</v>
      </c>
      <c r="G76" s="216">
        <f t="shared" si="9"/>
        <v>0</v>
      </c>
      <c r="H76" s="216">
        <f t="shared" si="9"/>
        <v>0</v>
      </c>
      <c r="I76" s="216">
        <f t="shared" si="9"/>
        <v>0</v>
      </c>
      <c r="J76" s="216">
        <f t="shared" si="9"/>
        <v>0</v>
      </c>
      <c r="K76" s="216">
        <f t="shared" si="9"/>
        <v>0</v>
      </c>
      <c r="L76" s="216">
        <f t="shared" si="9"/>
        <v>0</v>
      </c>
      <c r="M76" s="87"/>
      <c r="N76" s="87"/>
      <c r="O76" s="87"/>
      <c r="P76" s="87"/>
      <c r="Q76" s="87"/>
      <c r="R76" s="87"/>
      <c r="S76" s="88"/>
      <c r="T76" s="87"/>
      <c r="U76" s="87"/>
      <c r="V76" s="87"/>
      <c r="W76" s="87"/>
      <c r="X76" s="87"/>
      <c r="Y76" s="87"/>
      <c r="Z76" s="87"/>
      <c r="AA76" s="87"/>
      <c r="AB76" s="87"/>
      <c r="AC76" s="87"/>
      <c r="AD76" s="87"/>
      <c r="AE76" s="87"/>
    </row>
    <row r="77" spans="1:31" hidden="1" x14ac:dyDescent="0.35">
      <c r="A77" s="85"/>
      <c r="B77" s="39"/>
      <c r="C77" s="120"/>
      <c r="D77" s="82"/>
      <c r="E77" s="82"/>
      <c r="F77" s="82"/>
      <c r="G77" s="87"/>
      <c r="H77" s="87"/>
      <c r="I77" s="87"/>
      <c r="J77" s="87"/>
      <c r="K77" s="87"/>
      <c r="L77" s="87"/>
      <c r="M77" s="87"/>
      <c r="N77" s="87"/>
      <c r="O77" s="87"/>
      <c r="P77" s="87"/>
      <c r="Q77" s="87"/>
      <c r="R77" s="87"/>
      <c r="S77" s="88"/>
      <c r="T77" s="87"/>
      <c r="U77" s="87"/>
      <c r="V77" s="87"/>
      <c r="W77" s="87"/>
      <c r="X77" s="87"/>
      <c r="Y77" s="87"/>
      <c r="Z77" s="87"/>
      <c r="AA77" s="87"/>
      <c r="AB77" s="87"/>
      <c r="AC77" s="87"/>
      <c r="AD77" s="87"/>
      <c r="AE77" s="87"/>
    </row>
    <row r="78" spans="1:31" s="37" customFormat="1" hidden="1" x14ac:dyDescent="0.35">
      <c r="A78" s="85"/>
      <c r="B78" s="86"/>
      <c r="C78" s="82"/>
      <c r="D78" s="82"/>
      <c r="E78" s="82"/>
      <c r="F78" s="82"/>
      <c r="G78" s="87"/>
      <c r="H78" s="87"/>
      <c r="I78" s="87"/>
      <c r="J78" s="87"/>
      <c r="K78" s="87"/>
      <c r="L78" s="87"/>
      <c r="M78" s="87"/>
      <c r="N78" s="87"/>
      <c r="O78" s="87"/>
      <c r="P78" s="87"/>
      <c r="Q78" s="87"/>
      <c r="R78" s="87"/>
      <c r="S78" s="88"/>
      <c r="T78" s="87"/>
      <c r="U78" s="87"/>
      <c r="V78" s="87"/>
      <c r="W78" s="87"/>
      <c r="X78" s="87"/>
      <c r="Y78" s="87"/>
      <c r="Z78" s="87"/>
      <c r="AA78" s="87"/>
      <c r="AB78" s="87"/>
      <c r="AC78" s="87"/>
      <c r="AD78" s="87"/>
      <c r="AE78" s="87"/>
    </row>
    <row r="79" spans="1:31" ht="15" hidden="1" thickBot="1" x14ac:dyDescent="0.4">
      <c r="A79" s="121"/>
      <c r="B79" s="119"/>
      <c r="C79" s="122">
        <f>(IFERROR((C88/$C$122),0)*100)</f>
        <v>0</v>
      </c>
      <c r="D79" s="122">
        <f t="shared" ref="D79:L79" si="10">(IFERROR((D88/$C$122),0)*100)</f>
        <v>0</v>
      </c>
      <c r="E79" s="122">
        <f t="shared" si="10"/>
        <v>0</v>
      </c>
      <c r="F79" s="122">
        <f t="shared" si="10"/>
        <v>0</v>
      </c>
      <c r="G79" s="122">
        <f t="shared" si="10"/>
        <v>0</v>
      </c>
      <c r="H79" s="122">
        <f t="shared" si="10"/>
        <v>0</v>
      </c>
      <c r="I79" s="122">
        <f t="shared" si="10"/>
        <v>0</v>
      </c>
      <c r="J79" s="122">
        <f t="shared" si="10"/>
        <v>0</v>
      </c>
      <c r="K79" s="122">
        <f t="shared" si="10"/>
        <v>0</v>
      </c>
      <c r="L79" s="122">
        <f t="shared" si="10"/>
        <v>0</v>
      </c>
      <c r="M79" s="105"/>
      <c r="N79" s="105"/>
      <c r="O79" s="105"/>
      <c r="P79" s="105"/>
      <c r="Q79" s="105"/>
      <c r="R79" s="105"/>
      <c r="S79" s="106"/>
      <c r="T79" s="87"/>
      <c r="U79" s="87"/>
      <c r="V79" s="87"/>
      <c r="W79" s="87"/>
      <c r="X79" s="87"/>
      <c r="Y79" s="87"/>
      <c r="Z79" s="87"/>
      <c r="AA79" s="87"/>
      <c r="AB79" s="87"/>
      <c r="AC79" s="87"/>
      <c r="AD79" s="87"/>
      <c r="AE79" s="87"/>
    </row>
    <row r="80" spans="1:31" x14ac:dyDescent="0.35">
      <c r="A80" s="85"/>
      <c r="B80" s="244"/>
      <c r="C80" s="245"/>
      <c r="D80" s="245"/>
      <c r="E80" s="245"/>
      <c r="F80" s="245"/>
      <c r="G80" s="245"/>
      <c r="H80" s="245"/>
      <c r="I80" s="245"/>
      <c r="J80" s="245"/>
      <c r="K80" s="245"/>
      <c r="L80" s="245"/>
      <c r="M80" s="87"/>
      <c r="N80" s="87"/>
      <c r="O80" s="87"/>
      <c r="P80" s="87"/>
      <c r="Q80" s="87"/>
      <c r="R80" s="87"/>
      <c r="S80" s="88"/>
      <c r="T80" s="87"/>
      <c r="U80" s="87"/>
      <c r="V80" s="87"/>
      <c r="W80" s="87"/>
      <c r="X80" s="87"/>
      <c r="Y80" s="87"/>
      <c r="Z80" s="87"/>
      <c r="AA80" s="87"/>
      <c r="AB80" s="87"/>
      <c r="AC80" s="87"/>
      <c r="AD80" s="87"/>
      <c r="AE80" s="87"/>
    </row>
    <row r="81" spans="1:31" x14ac:dyDescent="0.35">
      <c r="A81" s="85"/>
      <c r="B81" s="244"/>
      <c r="C81" s="245"/>
      <c r="D81" s="245"/>
      <c r="E81" s="245"/>
      <c r="F81" s="245"/>
      <c r="G81" s="245"/>
      <c r="H81" s="245"/>
      <c r="I81" s="245"/>
      <c r="J81" s="245"/>
      <c r="K81" s="245"/>
      <c r="L81" s="245"/>
      <c r="M81" s="87"/>
      <c r="N81" s="87"/>
      <c r="O81" s="87"/>
      <c r="P81" s="87"/>
      <c r="Q81" s="87"/>
      <c r="R81" s="87"/>
      <c r="S81" s="88"/>
      <c r="T81" s="87"/>
      <c r="U81" s="87"/>
      <c r="V81" s="87"/>
      <c r="W81" s="87"/>
      <c r="X81" s="87"/>
      <c r="Y81" s="87"/>
      <c r="Z81" s="87"/>
      <c r="AA81" s="87"/>
      <c r="AB81" s="87"/>
      <c r="AC81" s="87"/>
      <c r="AD81" s="87"/>
      <c r="AE81" s="87"/>
    </row>
    <row r="82" spans="1:31" x14ac:dyDescent="0.35">
      <c r="A82" s="85"/>
      <c r="B82" s="244"/>
      <c r="C82" s="245"/>
      <c r="D82" s="245"/>
      <c r="E82" s="245"/>
      <c r="F82" s="245"/>
      <c r="G82" s="245"/>
      <c r="H82" s="245"/>
      <c r="I82" s="245"/>
      <c r="J82" s="245"/>
      <c r="K82" s="245"/>
      <c r="L82" s="245"/>
      <c r="M82" s="87"/>
      <c r="N82" s="87"/>
      <c r="O82" s="87"/>
      <c r="P82" s="87"/>
      <c r="Q82" s="87"/>
      <c r="R82" s="87"/>
      <c r="S82" s="88"/>
      <c r="T82" s="87"/>
      <c r="U82" s="87"/>
      <c r="V82" s="87"/>
      <c r="W82" s="87"/>
      <c r="X82" s="87"/>
      <c r="Y82" s="87"/>
      <c r="Z82" s="87"/>
      <c r="AA82" s="87"/>
      <c r="AB82" s="87"/>
      <c r="AC82" s="87"/>
      <c r="AD82" s="87"/>
      <c r="AE82" s="87"/>
    </row>
    <row r="83" spans="1:31" x14ac:dyDescent="0.35">
      <c r="A83" s="85"/>
      <c r="B83" s="60" t="s">
        <v>115</v>
      </c>
      <c r="C83" s="123">
        <v>1</v>
      </c>
      <c r="D83" s="123">
        <v>2</v>
      </c>
      <c r="E83" s="123">
        <v>3</v>
      </c>
      <c r="F83" s="123">
        <v>4</v>
      </c>
      <c r="G83" s="123">
        <v>5</v>
      </c>
      <c r="H83" s="123">
        <v>6</v>
      </c>
      <c r="I83" s="123">
        <v>7</v>
      </c>
      <c r="J83" s="123">
        <v>8</v>
      </c>
      <c r="K83" s="123">
        <v>9</v>
      </c>
      <c r="L83" s="123">
        <v>10</v>
      </c>
      <c r="M83" s="87"/>
      <c r="N83" s="87"/>
      <c r="O83" s="87"/>
      <c r="P83" s="87"/>
      <c r="Q83" s="87"/>
      <c r="R83" s="87"/>
      <c r="S83" s="88"/>
      <c r="T83" s="87"/>
      <c r="U83" s="87"/>
      <c r="V83" s="87"/>
      <c r="W83" s="87"/>
      <c r="X83" s="87"/>
      <c r="Y83" s="87"/>
      <c r="Z83" s="87"/>
      <c r="AA83" s="87"/>
      <c r="AB83" s="87"/>
      <c r="AC83" s="87"/>
      <c r="AD83" s="87"/>
      <c r="AE83" s="87"/>
    </row>
    <row r="84" spans="1:31" x14ac:dyDescent="0.35">
      <c r="A84" s="85"/>
      <c r="B84" s="61" t="s">
        <v>116</v>
      </c>
      <c r="C84" s="90">
        <v>0</v>
      </c>
      <c r="D84" s="90">
        <v>0</v>
      </c>
      <c r="E84" s="90">
        <v>0</v>
      </c>
      <c r="F84" s="90">
        <v>0</v>
      </c>
      <c r="G84" s="90">
        <v>0</v>
      </c>
      <c r="H84" s="90">
        <v>0</v>
      </c>
      <c r="I84" s="90">
        <v>0</v>
      </c>
      <c r="J84" s="90">
        <v>0</v>
      </c>
      <c r="K84" s="90">
        <v>0</v>
      </c>
      <c r="L84" s="90">
        <v>0</v>
      </c>
      <c r="M84" s="87"/>
      <c r="N84" s="87"/>
      <c r="O84" s="87"/>
      <c r="P84" s="87"/>
      <c r="Q84" s="87"/>
      <c r="R84" s="87"/>
      <c r="S84" s="88"/>
    </row>
    <row r="85" spans="1:31" x14ac:dyDescent="0.35">
      <c r="A85" s="85"/>
      <c r="B85" s="39" t="s">
        <v>117</v>
      </c>
      <c r="C85" s="90">
        <v>0</v>
      </c>
      <c r="D85" s="90">
        <v>0</v>
      </c>
      <c r="E85" s="90">
        <v>0</v>
      </c>
      <c r="F85" s="90">
        <v>0</v>
      </c>
      <c r="G85" s="90">
        <v>0</v>
      </c>
      <c r="H85" s="90">
        <v>0</v>
      </c>
      <c r="I85" s="90">
        <v>0</v>
      </c>
      <c r="J85" s="90">
        <v>0</v>
      </c>
      <c r="K85" s="90">
        <v>0</v>
      </c>
      <c r="L85" s="90">
        <v>0</v>
      </c>
      <c r="M85" s="87"/>
      <c r="N85" s="87"/>
      <c r="O85" s="87"/>
      <c r="P85" s="87"/>
      <c r="Q85" s="87"/>
      <c r="R85" s="87"/>
      <c r="S85" s="88"/>
    </row>
    <row r="86" spans="1:31" x14ac:dyDescent="0.35">
      <c r="A86" s="85"/>
      <c r="B86" s="39" t="s">
        <v>118</v>
      </c>
      <c r="C86" s="90">
        <v>0</v>
      </c>
      <c r="D86" s="90">
        <v>0</v>
      </c>
      <c r="E86" s="90">
        <v>0</v>
      </c>
      <c r="F86" s="90">
        <v>0</v>
      </c>
      <c r="G86" s="90">
        <v>0</v>
      </c>
      <c r="H86" s="90">
        <v>0</v>
      </c>
      <c r="I86" s="90">
        <v>0</v>
      </c>
      <c r="J86" s="90">
        <v>0</v>
      </c>
      <c r="K86" s="90">
        <v>0</v>
      </c>
      <c r="L86" s="90">
        <v>0</v>
      </c>
      <c r="M86" s="87"/>
      <c r="N86" s="87"/>
      <c r="O86" s="87"/>
      <c r="P86" s="87"/>
      <c r="Q86" s="87"/>
      <c r="R86" s="87"/>
      <c r="S86" s="88"/>
    </row>
    <row r="87" spans="1:31" x14ac:dyDescent="0.35">
      <c r="A87" s="85"/>
      <c r="B87" s="39" t="s">
        <v>119</v>
      </c>
      <c r="C87" s="90">
        <v>0</v>
      </c>
      <c r="D87" s="90">
        <v>0</v>
      </c>
      <c r="E87" s="90">
        <v>0</v>
      </c>
      <c r="F87" s="90">
        <v>0</v>
      </c>
      <c r="G87" s="90">
        <v>0</v>
      </c>
      <c r="H87" s="90">
        <v>0</v>
      </c>
      <c r="I87" s="90">
        <v>0</v>
      </c>
      <c r="J87" s="90">
        <v>0</v>
      </c>
      <c r="K87" s="90">
        <v>0</v>
      </c>
      <c r="L87" s="90">
        <v>0</v>
      </c>
      <c r="M87" s="87"/>
      <c r="N87" s="87"/>
      <c r="O87" s="87"/>
      <c r="P87" s="87"/>
      <c r="Q87" s="87"/>
      <c r="R87" s="87"/>
      <c r="S87" s="88"/>
    </row>
    <row r="88" spans="1:31" ht="15" thickBot="1" x14ac:dyDescent="0.4">
      <c r="A88" s="85"/>
      <c r="B88" s="62" t="s">
        <v>120</v>
      </c>
      <c r="C88" s="213">
        <f>(((C74*'Transport data'!$B$5*(C84))+(C74*'Transport data'!$B$6*(C85))+(C74*'Transport data'!$B$7*(C86))+(C74*'Transport data'!$B$8*(C87)))/1000)</f>
        <v>0</v>
      </c>
      <c r="D88" s="213">
        <f>(((D74*'Transport data'!$B$5*(D84))+(D74*'Transport data'!$B$6*(D85))+(D74*'Transport data'!$B$7*(D86))+(D74*'Transport data'!$B$8*(D87)))/1000)</f>
        <v>0</v>
      </c>
      <c r="E88" s="213">
        <f>(((E74*'Transport data'!$B$5*(E84))+(E74*'Transport data'!$B$6*(E85))+(E74*'Transport data'!$B$7*(E86))+(E74*'Transport data'!$B$8*(E87)))/1000)</f>
        <v>0</v>
      </c>
      <c r="F88" s="213">
        <f>(((F74*'Transport data'!$B$5*(F84))+(F74*'Transport data'!$B$6*(F85))+(F74*'Transport data'!$B$7*(F86))+(F74*'Transport data'!$B$8*(F87)))/1000)</f>
        <v>0</v>
      </c>
      <c r="G88" s="213">
        <f>(((G74*'Transport data'!$B$5*(G84))+(G74*'Transport data'!$B$6*(G85))+(G74*'Transport data'!$B$7*(G86))+(G74*'Transport data'!$B$8*(G87)))/1000)</f>
        <v>0</v>
      </c>
      <c r="H88" s="213">
        <f>(((H74*'Transport data'!$B$5*(H84))+(H74*'Transport data'!$B$6*(H85))+(H74*'Transport data'!$B$7*(H86))+(H74*'Transport data'!$B$8*(H87)))/1000)</f>
        <v>0</v>
      </c>
      <c r="I88" s="213">
        <f>(((I74*'Transport data'!$B$5*(I84))+(I74*'Transport data'!$B$6*(I85))+(I74*'Transport data'!$B$7*(I86))+(I74*'Transport data'!$B$8*(I87)))/1000)</f>
        <v>0</v>
      </c>
      <c r="J88" s="213">
        <f>(((J74*'Transport data'!$B$5*(J84))+(J74*'Transport data'!$B$6*(J85))+(J74*'Transport data'!$B$7*(J86))+(J74*'Transport data'!$B$8*(J87)))/1000)</f>
        <v>0</v>
      </c>
      <c r="K88" s="213">
        <f>(((K74*'Transport data'!$B$5*(K84))+(K74*'Transport data'!$B$6*(K85))+(K74*'Transport data'!$B$7*(K86))+(K74*'Transport data'!$B$8*(K87)))/1000)</f>
        <v>0</v>
      </c>
      <c r="L88" s="213">
        <f>(((L74*'Transport data'!$B$5*(L84))+(L74*'Transport data'!$B$6*(L85))+(L74*'Transport data'!$B$7*(L86))+(L74*'Transport data'!$B$8*(L87)))/1000)</f>
        <v>0</v>
      </c>
      <c r="M88" s="87"/>
      <c r="N88" s="87"/>
      <c r="O88" s="87"/>
      <c r="P88" s="87"/>
      <c r="Q88" s="87"/>
      <c r="R88" s="87"/>
      <c r="S88" s="88"/>
    </row>
    <row r="89" spans="1:31" x14ac:dyDescent="0.35">
      <c r="A89" s="81"/>
      <c r="B89" s="40" t="s">
        <v>401</v>
      </c>
      <c r="C89" s="343" t="s">
        <v>122</v>
      </c>
      <c r="D89" s="344"/>
      <c r="E89" s="344"/>
      <c r="F89" s="344"/>
      <c r="G89" s="344"/>
      <c r="H89" s="345"/>
      <c r="I89" s="83"/>
      <c r="J89" s="83"/>
      <c r="K89" s="83"/>
      <c r="L89" s="83"/>
      <c r="M89" s="83"/>
      <c r="N89" s="83"/>
      <c r="O89" s="83"/>
      <c r="P89" s="83"/>
      <c r="Q89" s="83"/>
      <c r="R89" s="83"/>
      <c r="S89" s="84"/>
    </row>
    <row r="90" spans="1:31" ht="15" thickBot="1" x14ac:dyDescent="0.4">
      <c r="A90" s="85"/>
      <c r="B90" s="63" t="s">
        <v>123</v>
      </c>
      <c r="C90" s="64" t="str">
        <f>C6</f>
        <v>Example: France</v>
      </c>
      <c r="D90" s="124"/>
      <c r="E90" s="124"/>
      <c r="F90" s="124"/>
      <c r="G90" s="87"/>
      <c r="H90" s="87"/>
      <c r="I90" s="87"/>
      <c r="J90" s="87"/>
      <c r="K90" s="87"/>
      <c r="L90" s="87"/>
      <c r="M90" s="87"/>
      <c r="N90" s="87"/>
      <c r="O90" s="87"/>
      <c r="P90" s="87"/>
      <c r="Q90" s="87"/>
      <c r="R90" s="87"/>
      <c r="S90" s="88"/>
    </row>
    <row r="91" spans="1:31" x14ac:dyDescent="0.35">
      <c r="A91" s="85"/>
      <c r="B91" s="63"/>
      <c r="C91" s="65" t="s">
        <v>124</v>
      </c>
      <c r="D91" s="65" t="s">
        <v>125</v>
      </c>
      <c r="E91" s="65" t="s">
        <v>126</v>
      </c>
      <c r="F91" s="65" t="s">
        <v>127</v>
      </c>
      <c r="G91" s="87"/>
      <c r="H91" s="87"/>
      <c r="I91" s="87"/>
      <c r="J91" s="87"/>
      <c r="K91" s="87"/>
      <c r="L91" s="87"/>
      <c r="M91" s="87"/>
      <c r="N91" s="87"/>
      <c r="O91" s="87"/>
      <c r="P91" s="87"/>
      <c r="Q91" s="87"/>
      <c r="R91" s="87"/>
      <c r="S91" s="88"/>
    </row>
    <row r="92" spans="1:31" x14ac:dyDescent="0.35">
      <c r="A92" s="99" t="s">
        <v>128</v>
      </c>
      <c r="B92" s="86" t="s">
        <v>129</v>
      </c>
      <c r="C92" s="89">
        <v>0</v>
      </c>
      <c r="D92" s="90">
        <v>0</v>
      </c>
      <c r="E92" s="90">
        <v>0</v>
      </c>
      <c r="F92" s="90">
        <v>0</v>
      </c>
      <c r="G92" s="41" t="s">
        <v>130</v>
      </c>
      <c r="H92" s="87"/>
      <c r="I92" s="87"/>
      <c r="J92" s="87"/>
      <c r="K92" s="87"/>
      <c r="L92" s="87"/>
      <c r="M92" s="87"/>
      <c r="N92" s="87"/>
      <c r="O92" s="87"/>
      <c r="P92" s="87"/>
      <c r="Q92" s="87"/>
      <c r="R92" s="87"/>
      <c r="S92" s="88"/>
    </row>
    <row r="93" spans="1:31" x14ac:dyDescent="0.35">
      <c r="A93" s="99" t="s">
        <v>131</v>
      </c>
      <c r="B93" s="86" t="s">
        <v>132</v>
      </c>
      <c r="C93" s="89">
        <v>0</v>
      </c>
      <c r="D93" s="90">
        <v>0</v>
      </c>
      <c r="E93" s="90">
        <v>0</v>
      </c>
      <c r="F93" s="90">
        <v>0</v>
      </c>
      <c r="G93" s="41" t="s">
        <v>130</v>
      </c>
      <c r="H93" s="87"/>
      <c r="I93" s="87"/>
      <c r="J93" s="87"/>
      <c r="K93" s="87"/>
      <c r="L93" s="87"/>
      <c r="M93" s="87"/>
      <c r="N93" s="87"/>
      <c r="O93" s="87"/>
      <c r="P93" s="87"/>
      <c r="Q93" s="87"/>
      <c r="R93" s="87"/>
      <c r="S93" s="88"/>
    </row>
    <row r="94" spans="1:31" x14ac:dyDescent="0.35">
      <c r="A94" s="99" t="s">
        <v>133</v>
      </c>
      <c r="B94" s="86" t="s">
        <v>134</v>
      </c>
      <c r="C94" s="89">
        <v>0</v>
      </c>
      <c r="D94" s="90">
        <v>0</v>
      </c>
      <c r="E94" s="90">
        <v>0</v>
      </c>
      <c r="F94" s="90">
        <v>0</v>
      </c>
      <c r="G94" s="41" t="s">
        <v>130</v>
      </c>
      <c r="H94" s="87"/>
      <c r="I94" s="87"/>
      <c r="J94" s="87"/>
      <c r="K94" s="87"/>
      <c r="L94" s="87"/>
      <c r="M94" s="87"/>
      <c r="N94" s="87"/>
      <c r="O94" s="87"/>
      <c r="P94" s="87"/>
      <c r="Q94" s="87"/>
      <c r="R94" s="87"/>
      <c r="S94" s="88"/>
    </row>
    <row r="95" spans="1:31" x14ac:dyDescent="0.35">
      <c r="A95" s="99" t="s">
        <v>135</v>
      </c>
      <c r="B95" s="86" t="s">
        <v>136</v>
      </c>
      <c r="C95" s="89">
        <v>0</v>
      </c>
      <c r="D95" s="90">
        <v>0</v>
      </c>
      <c r="E95" s="90">
        <v>0</v>
      </c>
      <c r="F95" s="90">
        <v>0</v>
      </c>
      <c r="G95" s="41" t="s">
        <v>130</v>
      </c>
      <c r="H95" s="87"/>
      <c r="I95" s="87"/>
      <c r="J95" s="87"/>
      <c r="K95" s="87"/>
      <c r="L95" s="87"/>
      <c r="M95" s="87"/>
      <c r="N95" s="87"/>
      <c r="O95" s="87"/>
      <c r="P95" s="87"/>
      <c r="Q95" s="87"/>
      <c r="R95" s="87"/>
      <c r="S95" s="88"/>
    </row>
    <row r="96" spans="1:31" x14ac:dyDescent="0.35">
      <c r="A96" s="99" t="s">
        <v>137</v>
      </c>
      <c r="B96" s="86" t="s">
        <v>138</v>
      </c>
      <c r="C96" s="207">
        <f>SUM(C92:C95)</f>
        <v>0</v>
      </c>
      <c r="D96" s="207">
        <f>SUM(D92:D95)</f>
        <v>0</v>
      </c>
      <c r="E96" s="207">
        <f>SUM(E92:E95)</f>
        <v>0</v>
      </c>
      <c r="F96" s="207">
        <f>SUM(F92:F95)</f>
        <v>0</v>
      </c>
      <c r="G96" s="41"/>
      <c r="H96" s="87"/>
      <c r="I96" s="87"/>
      <c r="J96" s="87"/>
      <c r="K96" s="87"/>
      <c r="L96" s="87"/>
      <c r="M96" s="87"/>
      <c r="N96" s="87"/>
      <c r="O96" s="87"/>
      <c r="P96" s="87"/>
      <c r="Q96" s="87"/>
      <c r="R96" s="87"/>
      <c r="S96" s="88"/>
    </row>
    <row r="97" spans="1:19" ht="15" thickBot="1" x14ac:dyDescent="0.4">
      <c r="A97" s="99" t="s">
        <v>139</v>
      </c>
      <c r="B97" s="86" t="s">
        <v>140</v>
      </c>
      <c r="C97" s="207">
        <f>SUM($C$74:$L$74)</f>
        <v>41</v>
      </c>
      <c r="D97" s="207">
        <f t="shared" ref="D97:F97" si="11">SUM($C$74:$L$74)</f>
        <v>41</v>
      </c>
      <c r="E97" s="207">
        <f t="shared" si="11"/>
        <v>41</v>
      </c>
      <c r="F97" s="207">
        <f t="shared" si="11"/>
        <v>41</v>
      </c>
      <c r="G97" s="66"/>
      <c r="H97" s="87"/>
      <c r="I97" s="87"/>
      <c r="J97" s="87"/>
      <c r="K97" s="87"/>
      <c r="L97" s="87"/>
      <c r="M97" s="87"/>
      <c r="N97" s="87"/>
      <c r="O97" s="87"/>
      <c r="P97" s="87"/>
      <c r="Q97" s="87"/>
      <c r="R97" s="87"/>
      <c r="S97" s="88"/>
    </row>
    <row r="98" spans="1:19" ht="15" hidden="1" thickBot="1" x14ac:dyDescent="0.4">
      <c r="A98" s="85"/>
      <c r="B98" s="86"/>
      <c r="C98" s="82"/>
      <c r="D98" s="82"/>
      <c r="E98" s="82"/>
      <c r="F98" s="82"/>
      <c r="G98" s="87"/>
      <c r="H98" s="87"/>
      <c r="I98" s="87"/>
      <c r="J98" s="87"/>
      <c r="K98" s="87"/>
      <c r="L98" s="87"/>
      <c r="M98" s="87"/>
      <c r="N98" s="87"/>
      <c r="O98" s="87"/>
      <c r="P98" s="87"/>
      <c r="Q98" s="87"/>
      <c r="R98" s="87"/>
      <c r="S98" s="88"/>
    </row>
    <row r="99" spans="1:19" s="37" customFormat="1" ht="15" hidden="1" thickBot="1" x14ac:dyDescent="0.4">
      <c r="A99" s="85"/>
      <c r="B99" s="86"/>
      <c r="C99" s="82"/>
      <c r="D99" s="82"/>
      <c r="E99" s="82"/>
      <c r="F99" s="82"/>
      <c r="G99" s="87"/>
      <c r="H99" s="87"/>
      <c r="I99" s="87"/>
      <c r="J99" s="87"/>
      <c r="K99" s="87"/>
      <c r="L99" s="87"/>
      <c r="M99" s="87"/>
      <c r="N99" s="87"/>
      <c r="O99" s="87"/>
      <c r="P99" s="87"/>
      <c r="Q99" s="87"/>
      <c r="R99" s="87"/>
      <c r="S99" s="88"/>
    </row>
    <row r="100" spans="1:19" ht="15" hidden="1" thickBot="1" x14ac:dyDescent="0.4">
      <c r="A100" s="121"/>
      <c r="B100" s="119"/>
      <c r="C100" s="125"/>
      <c r="D100" s="125"/>
      <c r="E100" s="125"/>
      <c r="F100" s="125"/>
      <c r="G100" s="105"/>
      <c r="H100" s="105"/>
      <c r="I100" s="105"/>
      <c r="J100" s="105"/>
      <c r="K100" s="105"/>
      <c r="L100" s="105"/>
      <c r="M100" s="105"/>
      <c r="N100" s="105"/>
      <c r="O100" s="105"/>
      <c r="P100" s="105"/>
      <c r="Q100" s="105"/>
      <c r="R100" s="105"/>
      <c r="S100" s="106"/>
    </row>
    <row r="101" spans="1:19" x14ac:dyDescent="0.35">
      <c r="A101" s="81"/>
      <c r="B101" s="40" t="s">
        <v>141</v>
      </c>
      <c r="C101" s="92"/>
      <c r="D101" s="92"/>
      <c r="E101" s="92"/>
      <c r="F101" s="92"/>
      <c r="G101" s="83"/>
      <c r="H101" s="83"/>
      <c r="I101" s="83"/>
      <c r="J101" s="83"/>
      <c r="K101" s="83"/>
      <c r="L101" s="83"/>
      <c r="M101" s="83"/>
      <c r="N101" s="83"/>
      <c r="O101" s="83"/>
      <c r="P101" s="83"/>
      <c r="Q101" s="83"/>
      <c r="R101" s="83"/>
      <c r="S101" s="84"/>
    </row>
    <row r="102" spans="1:19" x14ac:dyDescent="0.35">
      <c r="A102" s="85"/>
      <c r="B102" s="86"/>
      <c r="C102" s="82"/>
      <c r="D102" s="82"/>
      <c r="E102" s="82"/>
      <c r="F102" s="82"/>
      <c r="G102" s="87"/>
      <c r="H102" s="87"/>
      <c r="I102" s="87"/>
      <c r="J102" s="87"/>
      <c r="K102" s="87"/>
      <c r="L102" s="87"/>
      <c r="M102" s="87"/>
      <c r="N102" s="87"/>
      <c r="O102" s="87"/>
      <c r="P102" s="87"/>
      <c r="Q102" s="87"/>
      <c r="R102" s="87"/>
      <c r="S102" s="88"/>
    </row>
    <row r="103" spans="1:19" x14ac:dyDescent="0.35">
      <c r="A103" s="85"/>
      <c r="B103" s="86"/>
      <c r="C103" s="207">
        <v>1</v>
      </c>
      <c r="D103" s="208">
        <v>2</v>
      </c>
      <c r="E103" s="208">
        <v>3</v>
      </c>
      <c r="F103" s="208">
        <v>4</v>
      </c>
      <c r="G103" s="208">
        <v>5</v>
      </c>
      <c r="H103" s="208">
        <v>6</v>
      </c>
      <c r="I103" s="208">
        <v>7</v>
      </c>
      <c r="J103" s="208">
        <v>8</v>
      </c>
      <c r="K103" s="208">
        <v>9</v>
      </c>
      <c r="L103" s="208">
        <v>10</v>
      </c>
      <c r="M103" s="87"/>
      <c r="N103" s="87"/>
      <c r="O103" s="87"/>
      <c r="P103" s="87"/>
      <c r="Q103" s="87"/>
      <c r="R103" s="87"/>
      <c r="S103" s="88"/>
    </row>
    <row r="104" spans="1:19" x14ac:dyDescent="0.35">
      <c r="A104" s="85"/>
      <c r="B104" s="86"/>
      <c r="C104" s="207" t="str">
        <f>C19</f>
        <v>Bois et planches de bois</v>
      </c>
      <c r="D104" s="208" t="str">
        <f t="shared" ref="D104:L104" si="12">D19</f>
        <v>Brique</v>
      </c>
      <c r="E104" s="208" t="str">
        <f>E19</f>
        <v>Plastique</v>
      </c>
      <c r="F104" s="208" t="str">
        <f t="shared" si="12"/>
        <v>Composite</v>
      </c>
      <c r="G104" s="208">
        <f t="shared" si="12"/>
        <v>0</v>
      </c>
      <c r="H104" s="208">
        <f t="shared" si="12"/>
        <v>0</v>
      </c>
      <c r="I104" s="208">
        <f t="shared" si="12"/>
        <v>0</v>
      </c>
      <c r="J104" s="208">
        <f t="shared" si="12"/>
        <v>0</v>
      </c>
      <c r="K104" s="208">
        <f t="shared" si="12"/>
        <v>0</v>
      </c>
      <c r="L104" s="208">
        <f t="shared" si="12"/>
        <v>0</v>
      </c>
      <c r="M104" s="87"/>
      <c r="N104" s="87"/>
      <c r="O104" s="87"/>
      <c r="P104" s="87"/>
      <c r="Q104" s="87"/>
      <c r="R104" s="87"/>
      <c r="S104" s="88"/>
    </row>
    <row r="105" spans="1:19" x14ac:dyDescent="0.35">
      <c r="A105" s="99" t="s">
        <v>76</v>
      </c>
      <c r="B105" s="39" t="s">
        <v>142</v>
      </c>
      <c r="C105" s="210">
        <f>VLOOKUP(C104,'Données fin de vie'!$A$5:$B$18,2,FALSE)</f>
        <v>0.92563214999999999</v>
      </c>
      <c r="D105" s="203">
        <f>VLOOKUP(D104,'Données fin de vie'!$A$5:$B$18,2,FALSE)</f>
        <v>1E-3</v>
      </c>
      <c r="E105" s="203">
        <f>VLOOKUP(E104,'Données fin de vie'!$A$5:$B$18,2,FALSE)</f>
        <v>0.3260844</v>
      </c>
      <c r="F105" s="203">
        <f>VLOOKUP(F104,'Données fin de vie'!$A$5:$B$18,2,FALSE)</f>
        <v>0.17495451000000001</v>
      </c>
      <c r="G105" s="203">
        <f>VLOOKUP(G104,'Données fin de vie'!$A$5:$B$18,2,FALSE)</f>
        <v>0</v>
      </c>
      <c r="H105" s="203">
        <f>VLOOKUP(H104,'Données fin de vie'!$A$5:$B$18,2,FALSE)</f>
        <v>0</v>
      </c>
      <c r="I105" s="203">
        <f>VLOOKUP(I104,'Données fin de vie'!$A$5:$B$18,2,FALSE)</f>
        <v>0</v>
      </c>
      <c r="J105" s="203">
        <f>VLOOKUP(J104,'Données fin de vie'!$A$5:$B$18,2,FALSE)</f>
        <v>0</v>
      </c>
      <c r="K105" s="203">
        <f>VLOOKUP(K104,'Données fin de vie'!$A$5:$B$18,2,FALSE)</f>
        <v>0</v>
      </c>
      <c r="L105" s="203">
        <f>VLOOKUP(L104,'Données fin de vie'!$A$5:$B$18,2,FALSE)</f>
        <v>0</v>
      </c>
      <c r="M105" s="87"/>
      <c r="N105" s="87"/>
      <c r="O105" s="87"/>
      <c r="P105" s="87"/>
      <c r="Q105" s="87"/>
      <c r="R105" s="87"/>
      <c r="S105" s="88"/>
    </row>
    <row r="106" spans="1:19" hidden="1" x14ac:dyDescent="0.35">
      <c r="A106" s="99" t="s">
        <v>143</v>
      </c>
      <c r="B106" s="86" t="s">
        <v>144</v>
      </c>
      <c r="C106" s="163"/>
      <c r="D106" s="163"/>
      <c r="E106" s="163"/>
      <c r="F106" s="163"/>
      <c r="G106" s="164"/>
      <c r="H106" s="164"/>
      <c r="I106" s="164"/>
      <c r="J106" s="164"/>
      <c r="K106" s="164"/>
      <c r="L106" s="164"/>
      <c r="M106" s="87"/>
      <c r="N106" s="87"/>
      <c r="O106" s="87"/>
      <c r="P106" s="87"/>
      <c r="Q106" s="87"/>
      <c r="R106" s="87"/>
      <c r="S106" s="88"/>
    </row>
    <row r="107" spans="1:19" hidden="1" x14ac:dyDescent="0.35">
      <c r="A107" s="99" t="s">
        <v>145</v>
      </c>
      <c r="B107" s="86" t="s">
        <v>146</v>
      </c>
      <c r="C107" s="163"/>
      <c r="D107" s="163"/>
      <c r="E107" s="163"/>
      <c r="F107" s="163"/>
      <c r="G107" s="164"/>
      <c r="H107" s="164"/>
      <c r="I107" s="164"/>
      <c r="J107" s="164"/>
      <c r="K107" s="164"/>
      <c r="L107" s="164"/>
      <c r="M107" s="87"/>
      <c r="N107" s="87"/>
      <c r="O107" s="87"/>
      <c r="P107" s="87"/>
      <c r="Q107" s="87"/>
      <c r="R107" s="87"/>
      <c r="S107" s="88"/>
    </row>
    <row r="108" spans="1:19" hidden="1" x14ac:dyDescent="0.35">
      <c r="A108" s="99" t="s">
        <v>147</v>
      </c>
      <c r="B108" s="86" t="s">
        <v>148</v>
      </c>
      <c r="C108" s="163"/>
      <c r="D108" s="163"/>
      <c r="E108" s="163"/>
      <c r="F108" s="163"/>
      <c r="G108" s="164"/>
      <c r="H108" s="164"/>
      <c r="I108" s="164"/>
      <c r="J108" s="164"/>
      <c r="K108" s="164"/>
      <c r="L108" s="164"/>
      <c r="M108" s="87"/>
      <c r="N108" s="87"/>
      <c r="O108" s="87"/>
      <c r="P108" s="87"/>
      <c r="Q108" s="87"/>
      <c r="R108" s="87"/>
      <c r="S108" s="88"/>
    </row>
    <row r="109" spans="1:19" hidden="1" x14ac:dyDescent="0.35">
      <c r="A109" s="99" t="s">
        <v>149</v>
      </c>
      <c r="B109" s="86" t="s">
        <v>150</v>
      </c>
      <c r="C109" s="163"/>
      <c r="D109" s="163"/>
      <c r="E109" s="163"/>
      <c r="F109" s="163"/>
      <c r="G109" s="164"/>
      <c r="H109" s="164"/>
      <c r="I109" s="164"/>
      <c r="J109" s="164"/>
      <c r="K109" s="164"/>
      <c r="L109" s="164"/>
      <c r="M109" s="87"/>
      <c r="N109" s="87"/>
      <c r="O109" s="87"/>
      <c r="P109" s="87"/>
      <c r="Q109" s="87"/>
      <c r="R109" s="87"/>
      <c r="S109" s="88"/>
    </row>
    <row r="110" spans="1:19" s="37" customFormat="1" ht="14.4" customHeight="1" x14ac:dyDescent="0.35">
      <c r="A110" s="85"/>
      <c r="B110" s="86"/>
      <c r="C110" s="165">
        <f>(IFERROR((C27*C105)/$C$122,0)*100)</f>
        <v>9.3699114049183017</v>
      </c>
      <c r="D110" s="165">
        <f t="shared" ref="D110:L110" si="13">(IFERROR((D27*D105)/$C$122,0)*100)</f>
        <v>8.0981728259272787E-3</v>
      </c>
      <c r="E110" s="165">
        <f t="shared" si="13"/>
        <v>1.9805158702791006</v>
      </c>
      <c r="F110" s="165">
        <f t="shared" si="13"/>
        <v>0.70840592932771107</v>
      </c>
      <c r="G110" s="165">
        <f t="shared" si="13"/>
        <v>0</v>
      </c>
      <c r="H110" s="165">
        <f t="shared" si="13"/>
        <v>0</v>
      </c>
      <c r="I110" s="165">
        <f t="shared" si="13"/>
        <v>0</v>
      </c>
      <c r="J110" s="165">
        <f t="shared" si="13"/>
        <v>0</v>
      </c>
      <c r="K110" s="165">
        <f t="shared" si="13"/>
        <v>0</v>
      </c>
      <c r="L110" s="165">
        <f t="shared" si="13"/>
        <v>0</v>
      </c>
      <c r="M110" s="87"/>
      <c r="N110" s="87"/>
      <c r="O110" s="87"/>
      <c r="P110" s="87"/>
      <c r="Q110" s="87"/>
      <c r="R110" s="87"/>
      <c r="S110" s="88"/>
    </row>
    <row r="111" spans="1:19" s="37" customFormat="1" x14ac:dyDescent="0.35">
      <c r="A111" s="85"/>
      <c r="B111" s="39" t="s">
        <v>151</v>
      </c>
      <c r="C111" s="208">
        <f>C$105*C$27</f>
        <v>4.6281607500000002</v>
      </c>
      <c r="D111" s="208">
        <f t="shared" ref="D111:L111" si="14">D$105*D$27</f>
        <v>4.0000000000000001E-3</v>
      </c>
      <c r="E111" s="208">
        <f t="shared" si="14"/>
        <v>0.97825319999999993</v>
      </c>
      <c r="F111" s="208">
        <f t="shared" si="14"/>
        <v>0.34990902000000002</v>
      </c>
      <c r="G111" s="208">
        <f t="shared" si="14"/>
        <v>0</v>
      </c>
      <c r="H111" s="208">
        <f t="shared" si="14"/>
        <v>0</v>
      </c>
      <c r="I111" s="208">
        <f t="shared" si="14"/>
        <v>0</v>
      </c>
      <c r="J111" s="208">
        <f t="shared" si="14"/>
        <v>0</v>
      </c>
      <c r="K111" s="208">
        <f t="shared" si="14"/>
        <v>0</v>
      </c>
      <c r="L111" s="208">
        <f t="shared" si="14"/>
        <v>0</v>
      </c>
      <c r="M111" s="87"/>
      <c r="N111" s="87"/>
      <c r="O111" s="87"/>
      <c r="P111" s="87"/>
      <c r="Q111" s="87"/>
      <c r="R111" s="87"/>
      <c r="S111" s="88"/>
    </row>
    <row r="112" spans="1:19" ht="15" thickBot="1" x14ac:dyDescent="0.4">
      <c r="A112" s="121"/>
      <c r="B112" s="119"/>
      <c r="C112" s="125"/>
      <c r="D112" s="125"/>
      <c r="E112" s="125"/>
      <c r="F112" s="125"/>
      <c r="G112" s="105"/>
      <c r="H112" s="105"/>
      <c r="I112" s="105"/>
      <c r="J112" s="105"/>
      <c r="K112" s="105"/>
      <c r="L112" s="105"/>
      <c r="M112" s="105"/>
      <c r="N112" s="105"/>
      <c r="O112" s="105"/>
      <c r="P112" s="105"/>
      <c r="Q112" s="105"/>
      <c r="R112" s="105"/>
      <c r="S112" s="106"/>
    </row>
    <row r="113" spans="1:19" x14ac:dyDescent="0.35">
      <c r="A113" s="81"/>
      <c r="B113" s="40" t="s">
        <v>394</v>
      </c>
      <c r="C113" s="92"/>
      <c r="D113" s="92"/>
      <c r="E113" s="92"/>
      <c r="F113" s="92"/>
      <c r="G113" s="83"/>
      <c r="H113" s="83"/>
      <c r="I113" s="83"/>
      <c r="J113" s="83"/>
      <c r="K113" s="83"/>
      <c r="L113" s="83"/>
      <c r="M113" s="83"/>
      <c r="N113" s="83"/>
      <c r="O113" s="83"/>
      <c r="P113" s="83"/>
      <c r="Q113" s="83"/>
      <c r="R113" s="83"/>
      <c r="S113" s="84"/>
    </row>
    <row r="114" spans="1:19" x14ac:dyDescent="0.35">
      <c r="A114" s="85"/>
      <c r="B114" s="86"/>
      <c r="C114" s="82"/>
      <c r="D114" s="82"/>
      <c r="E114" s="82"/>
      <c r="F114" s="82"/>
      <c r="G114" s="87"/>
      <c r="H114" s="87"/>
      <c r="I114" s="87"/>
      <c r="J114" s="87"/>
      <c r="K114" s="87"/>
      <c r="L114" s="87"/>
      <c r="M114" s="87"/>
      <c r="N114" s="87"/>
      <c r="O114" s="87"/>
      <c r="P114" s="87"/>
      <c r="Q114" s="87"/>
      <c r="R114" s="87"/>
      <c r="S114" s="88"/>
    </row>
    <row r="115" spans="1:19" x14ac:dyDescent="0.35">
      <c r="A115" s="126"/>
      <c r="B115" s="67" t="s">
        <v>153</v>
      </c>
      <c r="C115" s="68" t="s">
        <v>154</v>
      </c>
      <c r="D115" s="82"/>
      <c r="E115" s="69"/>
      <c r="F115" s="69"/>
      <c r="G115" s="69"/>
      <c r="H115" s="69"/>
      <c r="I115" s="69"/>
      <c r="J115" s="69"/>
      <c r="K115" s="69"/>
      <c r="L115" s="69"/>
      <c r="M115" s="69"/>
      <c r="N115" s="69"/>
      <c r="O115" s="87"/>
      <c r="P115" s="87"/>
      <c r="Q115" s="87"/>
      <c r="R115" s="87"/>
      <c r="S115" s="88"/>
    </row>
    <row r="116" spans="1:19" x14ac:dyDescent="0.35">
      <c r="A116" s="99" t="s">
        <v>155</v>
      </c>
      <c r="B116" s="70" t="s">
        <v>156</v>
      </c>
      <c r="C116" s="203">
        <f>($C$27*$C$25)+($D$27*$D$25)+($E$27*$E$25)+($F$27*$F$25)+($G$27*$G$25)+($H$27*$H$25)+($I$27*$I$25)+($J$27*$J$25)+($K$27*$K$25)+($L$27*$L$25)</f>
        <v>22.286999999999999</v>
      </c>
      <c r="D116" s="82"/>
      <c r="E116" s="69"/>
      <c r="F116" s="69"/>
      <c r="G116" s="69"/>
      <c r="H116" s="69"/>
      <c r="I116" s="69"/>
      <c r="J116" s="69"/>
      <c r="K116" s="69"/>
      <c r="L116" s="69"/>
      <c r="M116" s="69"/>
      <c r="N116" s="69"/>
      <c r="O116" s="87"/>
      <c r="P116" s="87"/>
      <c r="Q116" s="87"/>
      <c r="R116" s="87"/>
      <c r="S116" s="88"/>
    </row>
    <row r="117" spans="1:19" x14ac:dyDescent="0.35">
      <c r="A117" s="99" t="s">
        <v>157</v>
      </c>
      <c r="B117" s="70" t="s">
        <v>158</v>
      </c>
      <c r="C117" s="203">
        <f>($C$44*$C$42)+($C$55*$C$53)+($C$66*$C$64)+($D$44*$D$42)+($D$55*$D$53)+($D$66*$D$64)+($E$44*$E$42)+($E$55*$E$53)+($E$66*$E$64)+($F$44*$F$42)+($F$55*$F$53)+($F$66*$F$64)+($G$44*$G$42)+($G$55*$G$53)+($G$66*$G$64)+($H$44*$H$42)+($H$55*$H$53)+($H$66*$H$64)+($I$44*$I$42)+($I$55*$I$53)+($I$66*$I$64)+($J$44*$J$42)+($J$55*$J$53)+($J$66*$J$64)+($K$44*$K$42)+($K$55*$K$53)+($K$66*$K$64)+($L$44*$L$42)+($L$55*$L$53)+($L$66*$L$64)</f>
        <v>21.146535199999999</v>
      </c>
      <c r="D117" s="82"/>
      <c r="E117" s="69"/>
      <c r="F117" s="69"/>
      <c r="G117" s="69"/>
      <c r="H117" s="69"/>
      <c r="I117" s="69"/>
      <c r="J117" s="69"/>
      <c r="K117" s="69"/>
      <c r="L117" s="69"/>
      <c r="M117" s="69"/>
      <c r="N117" s="69"/>
      <c r="O117" s="87"/>
      <c r="P117" s="87"/>
      <c r="Q117" s="87"/>
      <c r="R117" s="87"/>
      <c r="S117" s="88"/>
    </row>
    <row r="118" spans="1:19" x14ac:dyDescent="0.35">
      <c r="A118" s="99" t="s">
        <v>159</v>
      </c>
      <c r="B118" s="39" t="s">
        <v>160</v>
      </c>
      <c r="C118" s="203">
        <f>SUM(C88:L88)</f>
        <v>0</v>
      </c>
      <c r="D118" s="71"/>
      <c r="E118" s="69"/>
      <c r="F118" s="69"/>
      <c r="G118" s="69"/>
      <c r="H118" s="69"/>
      <c r="I118" s="69"/>
      <c r="J118" s="69"/>
      <c r="K118" s="69"/>
      <c r="L118" s="69"/>
      <c r="M118" s="69"/>
      <c r="N118" s="69"/>
      <c r="O118" s="87"/>
      <c r="P118" s="87"/>
      <c r="Q118" s="87"/>
      <c r="R118" s="87"/>
      <c r="S118" s="88"/>
    </row>
    <row r="119" spans="1:19" x14ac:dyDescent="0.35">
      <c r="A119" s="99" t="s">
        <v>161</v>
      </c>
      <c r="B119" s="86" t="s">
        <v>162</v>
      </c>
      <c r="C119" s="203">
        <f>((C97*'Transport data'!$B$5*(C92+C93+C94+C95))+(D97*'Transport data'!$B$6*(D92+D93+D94+D95))+(E97*'Transport data'!$B$7*(E92+E93+E94+E95))+('Spec 2'!F97*'Transport data'!$B$8*(F92+F93+F94+F95)))/1000</f>
        <v>0</v>
      </c>
      <c r="D119" s="71"/>
      <c r="E119" s="69"/>
      <c r="F119" s="69"/>
      <c r="G119" s="69"/>
      <c r="H119" s="69"/>
      <c r="I119" s="69"/>
      <c r="J119" s="69"/>
      <c r="K119" s="69"/>
      <c r="L119" s="69"/>
      <c r="M119" s="69"/>
      <c r="N119" s="69"/>
      <c r="O119" s="87"/>
      <c r="P119" s="87"/>
      <c r="Q119" s="87"/>
      <c r="R119" s="87"/>
      <c r="S119" s="88"/>
    </row>
    <row r="120" spans="1:19" x14ac:dyDescent="0.35">
      <c r="A120" s="99" t="s">
        <v>163</v>
      </c>
      <c r="B120" s="86" t="s">
        <v>164</v>
      </c>
      <c r="C120" s="203">
        <f>SUM(C111:L111)</f>
        <v>5.96032297</v>
      </c>
      <c r="D120" s="82"/>
      <c r="E120" s="69"/>
      <c r="F120" s="69"/>
      <c r="G120" s="69"/>
      <c r="H120" s="69"/>
      <c r="I120" s="69"/>
      <c r="J120" s="69"/>
      <c r="K120" s="69"/>
      <c r="L120" s="69"/>
      <c r="M120" s="69"/>
      <c r="N120" s="69"/>
      <c r="O120" s="87"/>
      <c r="P120" s="87"/>
      <c r="Q120" s="87"/>
      <c r="R120" s="87"/>
      <c r="S120" s="88"/>
    </row>
    <row r="121" spans="1:19" ht="12.65" customHeight="1" x14ac:dyDescent="0.35">
      <c r="A121" s="99"/>
      <c r="B121" s="86"/>
      <c r="C121" s="203"/>
      <c r="D121" s="82"/>
      <c r="E121" s="69"/>
      <c r="F121" s="69"/>
      <c r="G121" s="69"/>
      <c r="H121" s="69"/>
      <c r="I121" s="69"/>
      <c r="J121" s="69"/>
      <c r="K121" s="69"/>
      <c r="L121" s="69"/>
      <c r="M121" s="69"/>
      <c r="N121" s="69"/>
      <c r="O121" s="87"/>
      <c r="P121" s="87"/>
      <c r="Q121" s="87"/>
      <c r="R121" s="87"/>
      <c r="S121" s="88"/>
    </row>
    <row r="122" spans="1:19" x14ac:dyDescent="0.35">
      <c r="A122" s="99"/>
      <c r="B122" s="72" t="s">
        <v>165</v>
      </c>
      <c r="C122" s="209">
        <f>SUM(C116:C120)</f>
        <v>49.393858169999994</v>
      </c>
      <c r="D122" s="82"/>
      <c r="E122" s="69"/>
      <c r="F122" s="69"/>
      <c r="G122" s="69"/>
      <c r="H122" s="69"/>
      <c r="I122" s="69"/>
      <c r="J122" s="69"/>
      <c r="K122" s="69"/>
      <c r="L122" s="69"/>
      <c r="M122" s="69"/>
      <c r="N122" s="69"/>
      <c r="O122" s="87"/>
      <c r="P122" s="87"/>
      <c r="Q122" s="87"/>
      <c r="R122" s="87"/>
      <c r="S122" s="88"/>
    </row>
    <row r="123" spans="1:19" s="37" customFormat="1" ht="12.65" customHeight="1" x14ac:dyDescent="0.35">
      <c r="A123" s="85"/>
      <c r="B123" s="87"/>
      <c r="C123" s="82"/>
      <c r="D123" s="82"/>
      <c r="E123" s="69"/>
      <c r="F123" s="69"/>
      <c r="G123" s="69"/>
      <c r="H123" s="69"/>
      <c r="I123" s="69"/>
      <c r="J123" s="69"/>
      <c r="K123" s="69"/>
      <c r="L123" s="69"/>
      <c r="M123" s="69"/>
      <c r="N123" s="69"/>
      <c r="O123" s="87"/>
      <c r="P123" s="87"/>
      <c r="Q123" s="87"/>
      <c r="R123" s="87"/>
      <c r="S123" s="88"/>
    </row>
    <row r="124" spans="1:19" s="37" customFormat="1" ht="12.65" customHeight="1" x14ac:dyDescent="0.35">
      <c r="A124" s="85"/>
      <c r="B124" s="87"/>
      <c r="C124" s="71"/>
      <c r="D124" s="82"/>
      <c r="E124" s="69"/>
      <c r="F124" s="69"/>
      <c r="G124" s="69"/>
      <c r="H124" s="69"/>
      <c r="I124" s="69"/>
      <c r="J124" s="69"/>
      <c r="K124" s="69"/>
      <c r="L124" s="69"/>
      <c r="M124" s="69"/>
      <c r="N124" s="69"/>
      <c r="O124" s="87"/>
      <c r="P124" s="87"/>
      <c r="Q124" s="87"/>
      <c r="R124" s="87"/>
      <c r="S124" s="88"/>
    </row>
    <row r="125" spans="1:19" x14ac:dyDescent="0.35">
      <c r="A125" s="127"/>
      <c r="B125" s="67" t="s">
        <v>153</v>
      </c>
      <c r="C125" s="68" t="s">
        <v>166</v>
      </c>
      <c r="D125" s="82"/>
      <c r="E125" s="69"/>
      <c r="F125" s="69"/>
      <c r="G125" s="69"/>
      <c r="H125" s="69"/>
      <c r="I125" s="69"/>
      <c r="J125" s="69"/>
      <c r="K125" s="69"/>
      <c r="L125" s="69"/>
      <c r="M125" s="69"/>
      <c r="N125" s="69"/>
      <c r="O125" s="87"/>
      <c r="P125" s="87"/>
      <c r="Q125" s="87"/>
      <c r="R125" s="87"/>
      <c r="S125" s="88"/>
    </row>
    <row r="126" spans="1:19" x14ac:dyDescent="0.35">
      <c r="A126" s="99" t="s">
        <v>167</v>
      </c>
      <c r="B126" s="128" t="s">
        <v>168</v>
      </c>
      <c r="C126" s="205">
        <f>(IFERROR(C116/$C$122,0))</f>
        <v>0.45120994442860307</v>
      </c>
      <c r="D126" s="71"/>
      <c r="E126" s="69"/>
      <c r="F126" s="69"/>
      <c r="G126" s="69"/>
      <c r="H126" s="69"/>
      <c r="I126" s="69"/>
      <c r="J126" s="69"/>
      <c r="K126" s="69"/>
      <c r="L126" s="69"/>
      <c r="M126" s="69"/>
      <c r="N126" s="69"/>
      <c r="O126" s="87"/>
      <c r="P126" s="87"/>
      <c r="Q126" s="87"/>
      <c r="R126" s="87"/>
      <c r="S126" s="88"/>
    </row>
    <row r="127" spans="1:19" x14ac:dyDescent="0.35">
      <c r="A127" s="99" t="s">
        <v>169</v>
      </c>
      <c r="B127" s="128" t="s">
        <v>170</v>
      </c>
      <c r="C127" s="205">
        <f>(IFERROR(C117/$C$122,0))</f>
        <v>0.42812074179788662</v>
      </c>
      <c r="D127" s="82"/>
      <c r="E127" s="69"/>
      <c r="F127" s="69"/>
      <c r="G127" s="69"/>
      <c r="H127" s="69"/>
      <c r="I127" s="69"/>
      <c r="J127" s="69"/>
      <c r="K127" s="69"/>
      <c r="L127" s="69"/>
      <c r="M127" s="69"/>
      <c r="N127" s="69"/>
      <c r="O127" s="87"/>
      <c r="P127" s="87"/>
      <c r="Q127" s="87"/>
      <c r="R127" s="87"/>
      <c r="S127" s="88"/>
    </row>
    <row r="128" spans="1:19" x14ac:dyDescent="0.35">
      <c r="A128" s="99" t="s">
        <v>171</v>
      </c>
      <c r="B128" s="128" t="s">
        <v>172</v>
      </c>
      <c r="C128" s="205">
        <f>(IFERROR((C118+C119)/$C$122,0))</f>
        <v>0</v>
      </c>
      <c r="D128" s="82"/>
      <c r="E128" s="69"/>
      <c r="F128" s="69"/>
      <c r="G128" s="69"/>
      <c r="H128" s="69"/>
      <c r="I128" s="69"/>
      <c r="J128" s="69"/>
      <c r="K128" s="69"/>
      <c r="L128" s="69"/>
      <c r="M128" s="69"/>
      <c r="N128" s="69"/>
      <c r="O128" s="87"/>
      <c r="P128" s="87"/>
      <c r="Q128" s="87"/>
      <c r="R128" s="87"/>
      <c r="S128" s="88"/>
    </row>
    <row r="129" spans="1:19" x14ac:dyDescent="0.35">
      <c r="A129" s="99" t="s">
        <v>173</v>
      </c>
      <c r="B129" s="128" t="s">
        <v>174</v>
      </c>
      <c r="C129" s="205">
        <f>(IFERROR(C120/$C$122,0))</f>
        <v>0.12066931377351041</v>
      </c>
      <c r="D129" s="82"/>
      <c r="E129" s="69"/>
      <c r="F129" s="69"/>
      <c r="G129" s="69"/>
      <c r="H129" s="69"/>
      <c r="I129" s="69"/>
      <c r="J129" s="69"/>
      <c r="K129" s="69"/>
      <c r="L129" s="69"/>
      <c r="M129" s="69"/>
      <c r="N129" s="69"/>
      <c r="O129" s="87"/>
      <c r="P129" s="87"/>
      <c r="Q129" s="87"/>
      <c r="R129" s="87"/>
      <c r="S129" s="88"/>
    </row>
    <row r="130" spans="1:19" ht="12.65" customHeight="1" x14ac:dyDescent="0.35">
      <c r="A130" s="99"/>
      <c r="B130" s="86"/>
      <c r="C130" s="206"/>
      <c r="D130" s="82"/>
      <c r="E130" s="69"/>
      <c r="F130" s="69"/>
      <c r="G130" s="69"/>
      <c r="H130" s="69"/>
      <c r="I130" s="69"/>
      <c r="J130" s="69"/>
      <c r="K130" s="69"/>
      <c r="L130" s="69"/>
      <c r="M130" s="69"/>
      <c r="N130" s="69"/>
      <c r="O130" s="87"/>
      <c r="P130" s="87"/>
      <c r="Q130" s="87"/>
      <c r="R130" s="87"/>
      <c r="S130" s="88"/>
    </row>
    <row r="131" spans="1:19" x14ac:dyDescent="0.35">
      <c r="A131" s="99"/>
      <c r="B131" s="73" t="s">
        <v>165</v>
      </c>
      <c r="C131" s="246">
        <f>SUM(C126:C129)</f>
        <v>1</v>
      </c>
      <c r="D131" s="82"/>
      <c r="E131" s="69"/>
      <c r="F131" s="69"/>
      <c r="G131" s="69"/>
      <c r="H131" s="69"/>
      <c r="I131" s="69"/>
      <c r="J131" s="69"/>
      <c r="K131" s="69"/>
      <c r="L131" s="69"/>
      <c r="M131" s="69"/>
      <c r="N131" s="69"/>
      <c r="O131" s="87"/>
      <c r="P131" s="87"/>
      <c r="Q131" s="87"/>
      <c r="R131" s="87"/>
      <c r="S131" s="88"/>
    </row>
    <row r="132" spans="1:19" s="37" customFormat="1" ht="12.65" customHeight="1" x14ac:dyDescent="0.35">
      <c r="A132" s="85"/>
      <c r="B132" s="87"/>
      <c r="C132" s="82"/>
      <c r="D132" s="82"/>
      <c r="E132" s="69"/>
      <c r="F132" s="69"/>
      <c r="G132" s="69"/>
      <c r="H132" s="69"/>
      <c r="I132" s="69"/>
      <c r="J132" s="69"/>
      <c r="K132" s="69"/>
      <c r="L132" s="69"/>
      <c r="M132" s="69"/>
      <c r="N132" s="69"/>
      <c r="O132" s="87"/>
      <c r="P132" s="87"/>
      <c r="Q132" s="87"/>
      <c r="R132" s="87"/>
      <c r="S132" s="88"/>
    </row>
    <row r="133" spans="1:19" s="37" customFormat="1" ht="26.15" customHeight="1" thickBot="1" x14ac:dyDescent="0.4">
      <c r="A133" s="121"/>
      <c r="B133" s="105"/>
      <c r="C133" s="125"/>
      <c r="D133" s="125"/>
      <c r="E133" s="74"/>
      <c r="F133" s="74"/>
      <c r="G133" s="74"/>
      <c r="H133" s="74"/>
      <c r="I133" s="74"/>
      <c r="J133" s="74"/>
      <c r="K133" s="74"/>
      <c r="L133" s="74"/>
      <c r="M133" s="74"/>
      <c r="N133" s="74"/>
      <c r="O133" s="105"/>
      <c r="P133" s="105"/>
      <c r="Q133" s="105"/>
      <c r="R133" s="105"/>
      <c r="S133" s="106"/>
    </row>
    <row r="134" spans="1:19" s="37" customFormat="1" x14ac:dyDescent="0.35">
      <c r="A134" s="82"/>
      <c r="B134" s="87"/>
      <c r="C134" s="82"/>
      <c r="D134" s="82"/>
      <c r="E134" s="82"/>
      <c r="F134" s="82"/>
      <c r="G134" s="87"/>
      <c r="H134" s="87"/>
      <c r="I134" s="87"/>
      <c r="J134" s="87"/>
      <c r="K134" s="87"/>
      <c r="L134" s="87"/>
      <c r="M134" s="87"/>
      <c r="N134" s="87"/>
      <c r="O134" s="87"/>
      <c r="P134" s="87"/>
      <c r="Q134" s="87"/>
      <c r="R134" s="87"/>
      <c r="S134" s="87"/>
    </row>
    <row r="135" spans="1:19" s="37" customFormat="1" x14ac:dyDescent="0.35">
      <c r="A135" s="82"/>
      <c r="B135" s="87"/>
      <c r="C135" s="82"/>
      <c r="D135" s="82"/>
      <c r="E135" s="82"/>
      <c r="F135" s="82"/>
      <c r="G135" s="87"/>
      <c r="H135" s="87"/>
      <c r="I135" s="87"/>
      <c r="J135" s="87"/>
      <c r="K135" s="87"/>
      <c r="L135" s="87"/>
      <c r="M135" s="87"/>
      <c r="N135" s="87"/>
      <c r="O135" s="87"/>
      <c r="P135" s="87"/>
      <c r="Q135" s="87"/>
      <c r="R135" s="87"/>
      <c r="S135" s="87"/>
    </row>
    <row r="136" spans="1:19" s="37" customFormat="1" x14ac:dyDescent="0.35">
      <c r="A136" s="82"/>
      <c r="B136" s="87"/>
      <c r="C136" s="82"/>
      <c r="D136" s="82"/>
      <c r="E136" s="82"/>
      <c r="F136" s="82"/>
      <c r="G136" s="87"/>
      <c r="H136" s="87"/>
      <c r="I136" s="87"/>
      <c r="J136" s="87"/>
      <c r="K136" s="87"/>
      <c r="L136" s="87"/>
      <c r="M136" s="87"/>
      <c r="N136" s="87"/>
      <c r="O136" s="87"/>
      <c r="P136" s="87"/>
      <c r="Q136" s="87"/>
      <c r="R136" s="87"/>
      <c r="S136" s="87"/>
    </row>
    <row r="137" spans="1:19" s="37" customFormat="1" x14ac:dyDescent="0.35">
      <c r="A137" s="82"/>
      <c r="B137" s="87"/>
      <c r="C137" s="82"/>
      <c r="D137" s="82"/>
      <c r="E137" s="82"/>
      <c r="F137" s="82"/>
      <c r="G137" s="87"/>
      <c r="H137" s="87"/>
      <c r="I137" s="87"/>
      <c r="J137" s="87"/>
      <c r="K137" s="87"/>
      <c r="L137" s="87"/>
      <c r="M137" s="87"/>
      <c r="N137" s="87"/>
      <c r="O137" s="87"/>
      <c r="P137" s="87"/>
      <c r="Q137" s="87"/>
      <c r="R137" s="87"/>
      <c r="S137" s="87"/>
    </row>
    <row r="138" spans="1:19" s="37" customFormat="1" x14ac:dyDescent="0.35">
      <c r="A138" s="82"/>
      <c r="B138" s="87"/>
      <c r="C138" s="82"/>
      <c r="D138" s="82"/>
      <c r="E138" s="82"/>
      <c r="F138" s="82"/>
      <c r="G138" s="87"/>
      <c r="H138" s="87"/>
      <c r="I138" s="87"/>
      <c r="J138" s="87"/>
      <c r="K138" s="87"/>
      <c r="L138" s="87"/>
      <c r="M138" s="87"/>
      <c r="N138" s="87"/>
      <c r="O138" s="87"/>
      <c r="P138" s="87"/>
      <c r="Q138" s="87"/>
      <c r="R138" s="87"/>
      <c r="S138" s="87"/>
    </row>
    <row r="139" spans="1:19" s="37" customFormat="1" x14ac:dyDescent="0.35">
      <c r="A139" s="82"/>
      <c r="B139" s="87"/>
      <c r="C139" s="82"/>
      <c r="D139" s="82"/>
      <c r="E139" s="82"/>
      <c r="F139" s="82"/>
      <c r="G139" s="87"/>
      <c r="H139" s="87"/>
      <c r="I139" s="87"/>
      <c r="J139" s="87"/>
      <c r="K139" s="87"/>
      <c r="L139" s="87"/>
      <c r="M139" s="87"/>
      <c r="N139" s="87"/>
      <c r="O139" s="87"/>
      <c r="P139" s="87"/>
      <c r="Q139" s="87"/>
      <c r="R139" s="87"/>
      <c r="S139" s="87"/>
    </row>
    <row r="140" spans="1:19" s="37" customFormat="1" x14ac:dyDescent="0.35">
      <c r="A140" s="82"/>
      <c r="B140" s="87"/>
      <c r="C140" s="82"/>
      <c r="D140" s="82"/>
      <c r="E140" s="82"/>
      <c r="F140" s="82"/>
      <c r="G140" s="87"/>
      <c r="H140" s="87"/>
      <c r="I140" s="87"/>
      <c r="J140" s="87"/>
      <c r="K140" s="87"/>
      <c r="L140" s="87"/>
      <c r="M140" s="87"/>
      <c r="N140" s="87"/>
      <c r="O140" s="87"/>
      <c r="P140" s="87"/>
      <c r="Q140" s="87"/>
      <c r="R140" s="87"/>
      <c r="S140" s="87"/>
    </row>
    <row r="141" spans="1:19" s="37" customFormat="1" x14ac:dyDescent="0.35">
      <c r="A141" s="82"/>
      <c r="B141" s="87"/>
      <c r="C141" s="82"/>
      <c r="D141" s="82"/>
      <c r="E141" s="82"/>
      <c r="F141" s="82"/>
      <c r="G141" s="87"/>
      <c r="H141" s="87"/>
      <c r="I141" s="87"/>
      <c r="J141" s="87"/>
      <c r="K141" s="87"/>
      <c r="L141" s="87"/>
      <c r="M141" s="87"/>
      <c r="N141" s="87"/>
      <c r="O141" s="87"/>
      <c r="P141" s="87"/>
      <c r="Q141" s="87"/>
      <c r="R141" s="87"/>
      <c r="S141" s="87"/>
    </row>
    <row r="142" spans="1:19" s="37" customFormat="1" x14ac:dyDescent="0.35">
      <c r="A142" s="82"/>
      <c r="B142" s="87"/>
      <c r="C142" s="82"/>
      <c r="D142" s="82"/>
      <c r="E142" s="82"/>
      <c r="F142" s="82"/>
      <c r="G142" s="87"/>
      <c r="H142" s="87"/>
      <c r="I142" s="87"/>
      <c r="J142" s="87"/>
      <c r="K142" s="87"/>
      <c r="L142" s="87"/>
      <c r="M142" s="87"/>
      <c r="N142" s="87"/>
      <c r="O142" s="87"/>
      <c r="P142" s="87"/>
      <c r="Q142" s="87"/>
      <c r="R142" s="87"/>
      <c r="S142" s="87"/>
    </row>
    <row r="143" spans="1:19" s="37" customFormat="1" x14ac:dyDescent="0.35">
      <c r="A143" s="82"/>
      <c r="B143" s="87"/>
      <c r="C143" s="82"/>
      <c r="D143" s="82"/>
      <c r="E143" s="82"/>
      <c r="F143" s="82"/>
      <c r="G143" s="87"/>
      <c r="H143" s="87"/>
      <c r="I143" s="87"/>
      <c r="J143" s="87"/>
      <c r="K143" s="87"/>
      <c r="L143" s="87"/>
      <c r="M143" s="87"/>
      <c r="N143" s="87"/>
      <c r="O143" s="87"/>
      <c r="P143" s="87"/>
      <c r="Q143" s="87"/>
      <c r="R143" s="87"/>
      <c r="S143" s="87"/>
    </row>
    <row r="144" spans="1:19" s="37" customFormat="1" x14ac:dyDescent="0.35">
      <c r="A144" s="82"/>
      <c r="B144" s="87"/>
      <c r="C144" s="82"/>
      <c r="D144" s="82"/>
      <c r="E144" s="82"/>
      <c r="F144" s="82"/>
      <c r="G144" s="87"/>
      <c r="H144" s="87"/>
      <c r="I144" s="87"/>
      <c r="J144" s="87"/>
      <c r="K144" s="87"/>
      <c r="L144" s="87"/>
      <c r="M144" s="87"/>
      <c r="N144" s="87"/>
      <c r="O144" s="87"/>
      <c r="P144" s="87"/>
      <c r="Q144" s="87"/>
      <c r="R144" s="87"/>
      <c r="S144" s="87"/>
    </row>
    <row r="145" spans="1:19" s="37" customFormat="1" x14ac:dyDescent="0.35">
      <c r="A145" s="82"/>
      <c r="B145" s="87"/>
      <c r="C145" s="82"/>
      <c r="D145" s="82"/>
      <c r="E145" s="82"/>
      <c r="F145" s="82"/>
      <c r="G145" s="87"/>
      <c r="H145" s="87"/>
      <c r="I145" s="87"/>
      <c r="J145" s="87"/>
      <c r="K145" s="87"/>
      <c r="L145" s="87"/>
      <c r="M145" s="87"/>
      <c r="N145" s="87"/>
      <c r="O145" s="87"/>
      <c r="P145" s="87"/>
      <c r="Q145" s="87"/>
      <c r="R145" s="87"/>
      <c r="S145" s="87"/>
    </row>
  </sheetData>
  <sheetProtection algorithmName="SHA-512" hashValue="DHwdE/3+K3326mWZzReXhjUuD2aloPJPMCY2Yq+xSCgnJ2XBwE5dhX5r2T3+KHoL7zv+yoX9i1miE+LWCqZ9+A==" saltValue="pUrHmxo9qnkI5y5DBVZLOg==" spinCount="100000" sheet="1" objects="1" scenarios="1"/>
  <protectedRanges>
    <protectedRange algorithmName="SHA-512" hashValue="V7+JDcR3g7TPpVX2LSmzs++Oa4r7KCM3K4zmABn6evUkozZkU0znC6wYM++sBdAJaGLVa92ltUafxKrZCSpxzA==" saltValue="b3oqXzt8vonLjJ9R188bJg==" spinCount="100000" sqref="C131" name="Plage18"/>
    <protectedRange algorithmName="SHA-512" hashValue="k1qfDayOK5+ydTrAM2oGq4Am/bMVwyaMfs2HahqWWSPbXcDKtdWw9KR8WfuNW6w5Q+d62appUgrOcyxMZ2qpug==" saltValue="IfqEhPA8hfUb7HL9nCI+pg==" spinCount="100000" sqref="C126:C129" name="Plage17"/>
    <protectedRange algorithmName="SHA-512" hashValue="cfHdDEOqyuYesOSt11YUnbCC6RrnMLfvPde/vF/TyYFP8XjnS7hBmsVaOTZVIuh42J9B3a4EyK2BYH8SPW0/uQ==" saltValue="MA6msMjUojoMEBJfU3jFTw==" spinCount="100000" sqref="C122" name="Plage16"/>
    <protectedRange algorithmName="SHA-512" hashValue="Rmax30ywDBWKhXhVG9ORSFD4Ed0WdTkie4ae08kziLCL8gnLS0dNJNVdHSDIORm/9+PwtDk4bZEa2jlVQx3kdQ==" saltValue="C0nPjuuRwvFe4ae8ixE/PA==" spinCount="100000" sqref="C116:C120" name="Plage15"/>
    <protectedRange algorithmName="SHA-512" hashValue="TmOuumxBs3zmbN1kPJFgqJamzw/FwMZwCXrQ0OIifgmZLvmpqASeUN1biHjzx7l7hVkFqNDr4NklbFnFXThSgQ==" saltValue="KlbjI+dgSEhvjudMu+Tg2w==" spinCount="100000" sqref="C111:L111" name="Plage14"/>
    <protectedRange algorithmName="SHA-512" hashValue="TVGW04NkFdkSXAc0e77HpvCPho0VhVDfLLAy8L6pHb1HgweCJBFVTy/zZ9VD1y9gW9/gQ9EJdF4Cuqgbk+dAVQ==" saltValue="K2eXWc40aVply1+7iO9dbw==" spinCount="100000" sqref="C105:L105" name="Plage13"/>
    <protectedRange algorithmName="SHA-512" hashValue="iB4GdXZnnkTHXkuRMf5l8jJUdrQfXeX5wnHEZT57BYL1/xMDudGi1PTXv4XCSUO1QKXBrsQvWxlP8hguvSZxDw==" saltValue="MJAz/2l3HH7vhKJ8BcUd6g==" spinCount="100000" sqref="C96:F97" name="Plage12"/>
    <protectedRange algorithmName="SHA-512" hashValue="vYsCFy2VipvonsnI4juCFz9f2zooZrsKET8msWoClbhwwb3EIh+ZjOUfC+tVePVTAkYnNd5/LEWyJ3/1rXUgCw==" saltValue="1TKIes+IKdmfvvpkwIgu9Q==" spinCount="100000" sqref="C88:L88" name="Plage11"/>
    <protectedRange algorithmName="SHA-512" hashValue="RT9ZTIvAiPdN1jw5HSeK/Vip2IJaGdMbqJpe8hTDyC0rVaowLYhbWTCJRh13aTGn/I4QQcCW14vtTgyfqvAV7Q==" saltValue="bLwuLSxNf/w/0YEoED1yaw==" spinCount="100000" sqref="C73:L76" name="Plage10"/>
    <protectedRange algorithmName="SHA-512" hashValue="jor8l6AzJutwHOSWLmCu0qACYtdXwDrfrm9haSmaMWjvHFnyR7LxFlFaiv0mcpzXB5HPqnWrjGylo2cfqW/wYw==" saltValue="2ouakyHsp6UZCi3/Dn4n1w==" spinCount="100000" sqref="C67:L68" name="Plage9"/>
    <protectedRange algorithmName="SHA-512" hashValue="GTgjijzli7H69mNU790D/yd/g4Cb9agOUjodQIaFS8DYxCY34A/Z6RhT5Wv0hhVMXoBb1oJFdqAfbYrXbODYIA==" saltValue="j6FMvTr3VhdSC3HAIBA4Mw==" spinCount="100000" sqref="C64:L64" name="Plage8"/>
    <protectedRange algorithmName="SHA-512" hashValue="rXdrtS94y6lZsUUeVW5fzT2lKFkOux/1uPq6WGSUOqun7Fy+T5k12JgwGuoIzBx7P0B2j+wg9mIgE4jOorswfg==" saltValue="UMhQhrt6RxVxeDcfDBj7ag==" spinCount="100000" sqref="C56:L57" name="Plage7"/>
    <protectedRange algorithmName="SHA-512" hashValue="K5HNbJtwkM6QpPLvUa9dC/BNwit1dJSug8l1t1toNZg/z5ClQa9WvZ3RjorMExKiMqlOcZHNSyup1ItTd4X1kQ==" saltValue="rtMNEbrJ9kpQM83wJVgXMA==" spinCount="100000" sqref="C53:L53" name="Plage6"/>
    <protectedRange algorithmName="SHA-512" hashValue="jfn3anywcpb5x0AI5UOBUtCx8ALypiniFKvXs/Psn8toKGW2nCmQ3hJDyvs4ulIankqmJcElZaxUO4piqxEnpA==" saltValue="fqAN35vZPLp4ZV8VzEfSkA==" spinCount="100000" sqref="C45:L46" name="Plage5"/>
    <protectedRange algorithmName="SHA-512" hashValue="lcN7Oue0JyrcPM5Kc//3OigcrUC6lPwf06lYXk06o43O4xxt40xCwfBMhjgMXxDIc3k+b2j5zRMP/nTOGQRRKg==" saltValue="2KZabu0FmCFsz3wuOgDdIA==" spinCount="100000" sqref="C42:L42" name="Plage4"/>
    <protectedRange algorithmName="SHA-512" hashValue="OsPyumJPbupNVPCerFJxtNmOhWWVOv+sAJ7dqYjZdyjjXXJZcHZg/hi4wZIshUBQaGDGttx0W3gw8lPi8Dx9pA==" saltValue="h/7OeyZOwtrtcF7vSbrdhw==" spinCount="100000" sqref="C28:L29" name="Plage3"/>
    <protectedRange algorithmName="SHA-512" hashValue="6MWoXXP0HMw01kcgMDGIX9pqufZMhY8x3GB2gW973z3/J7dZXRC7XW2xoqexY07g73/1DQYwt2s2T4km31XYBA==" saltValue="aalpKl8sikR2Yrf6fqNsUA==" spinCount="100000" sqref="C25:L25" name="Plage2"/>
    <protectedRange algorithmName="SHA-512" hashValue="k4Y/7cfteqtEs1zdS0hKWe2okut+nXsi1HYRBRBCAu+8eZQJSRT4INtsCxn/zhBxRF/kbm1dLAbaEU2ixOrcVQ==" saltValue="BfUulw5vp0d57hs/E1HnBg==" spinCount="100000" sqref="C8:F10" name="Plage1"/>
  </protectedRanges>
  <mergeCells count="9">
    <mergeCell ref="C9:F9"/>
    <mergeCell ref="C10:F10"/>
    <mergeCell ref="C89:H89"/>
    <mergeCell ref="C3:F3"/>
    <mergeCell ref="C4:F4"/>
    <mergeCell ref="C5:F5"/>
    <mergeCell ref="C6:F6"/>
    <mergeCell ref="C7:F7"/>
    <mergeCell ref="C8:F8"/>
  </mergeCells>
  <pageMargins left="0.7" right="0.7" top="0.75" bottom="0.75" header="0.3" footer="0.3"/>
  <pageSetup paperSize="9" orientation="portrait"/>
  <drawing r:id="rId1"/>
  <extLst>
    <ext xmlns:x14="http://schemas.microsoft.com/office/spreadsheetml/2009/9/main" uri="{CCE6A557-97BC-4b89-ADB6-D9C93CAAB3DF}">
      <x14:dataValidations xmlns:xm="http://schemas.microsoft.com/office/excel/2006/main" count="5">
        <x14:dataValidation type="list" showInputMessage="1" showErrorMessage="1" xr:uid="{9C860013-B818-4E64-B93D-1BE4A75E1E3E}">
          <x14:formula1>
            <xm:f>Listes!$B$3:$B$12</xm:f>
          </x14:formula1>
          <xm:sqref>C19:L19</xm:sqref>
        </x14:dataValidation>
        <x14:dataValidation type="list" allowBlank="1" showInputMessage="1" showErrorMessage="1" xr:uid="{9C13CBC8-9633-48CE-93B4-F773673A46AC}">
          <x14:formula1>
            <xm:f>OFFSET(Listes!$B$3,1,MATCH(C$19,Listes!$C$3:$V$3,0),10,1)</xm:f>
          </x14:formula1>
          <xm:sqref>C20:L20</xm:sqref>
        </x14:dataValidation>
        <x14:dataValidation type="list" allowBlank="1" showInputMessage="1" showErrorMessage="1" xr:uid="{98304D5F-0D25-4EB3-ADCF-E1A51DDE227B}">
          <x14:formula1>
            <xm:f>OFFSET(Listes!$B$3,1,MATCH(C$20,Listes!$C$3:$V$3,0),10,1)</xm:f>
          </x14:formula1>
          <xm:sqref>C21:L21</xm:sqref>
        </x14:dataValidation>
        <x14:dataValidation type="list" allowBlank="1" showInputMessage="1" showErrorMessage="1" xr:uid="{CF489A6C-44D5-4BA6-A6CC-AB454D7C2670}">
          <x14:formula1>
            <xm:f>OFFSET(Listes!$B$3,1,MATCH(C$21,Listes!$C$3:$V$3,0),10,1)</xm:f>
          </x14:formula1>
          <xm:sqref>C22:L22</xm:sqref>
        </x14:dataValidation>
        <x14:dataValidation type="list" allowBlank="1" showInputMessage="1" showErrorMessage="1" xr:uid="{7A5F7BE0-15DC-4412-B47C-DF2B25D5434D}">
          <x14:formula1>
            <xm:f>'Données emballage'!$A$5:$A$13</xm:f>
          </x14:formula1>
          <xm:sqref>C39:L39 C50:L50 C61:L61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37F30-962C-4B57-9DE9-E93D05317FB4}">
  <sheetPr>
    <tabColor theme="4" tint="0.59999389629810485"/>
  </sheetPr>
  <dimension ref="A1:AE145"/>
  <sheetViews>
    <sheetView topLeftCell="A61" zoomScale="78" zoomScaleNormal="78" workbookViewId="0">
      <selection activeCell="C63" sqref="C63"/>
    </sheetView>
  </sheetViews>
  <sheetFormatPr defaultColWidth="8.6328125" defaultRowHeight="14.5" x14ac:dyDescent="0.35"/>
  <cols>
    <col min="1" max="1" width="9.08984375" style="59" customWidth="1"/>
    <col min="2" max="2" width="51.54296875" style="38" customWidth="1"/>
    <col min="3" max="3" width="29.90625" style="59" customWidth="1"/>
    <col min="4" max="4" width="17.6328125" style="59" customWidth="1"/>
    <col min="5" max="5" width="15.453125" style="59" customWidth="1"/>
    <col min="6" max="6" width="19.08984375" style="59" customWidth="1"/>
    <col min="7" max="7" width="17.08984375" style="38" customWidth="1"/>
    <col min="8" max="8" width="18.54296875" style="38" customWidth="1"/>
    <col min="9" max="9" width="17.90625" style="38" customWidth="1"/>
    <col min="10" max="10" width="18.08984375" style="38" customWidth="1"/>
    <col min="11" max="11" width="18.36328125" style="38" customWidth="1"/>
    <col min="12" max="12" width="20.08984375" style="38" customWidth="1"/>
    <col min="13" max="13" width="8.6328125" style="37"/>
    <col min="14" max="18" width="8.6328125" style="38"/>
    <col min="19" max="19" width="18.453125" style="38" customWidth="1"/>
    <col min="20" max="31" width="9.08984375" style="37" customWidth="1"/>
    <col min="32" max="16384" width="8.6328125" style="38"/>
  </cols>
  <sheetData>
    <row r="1" spans="1:19" x14ac:dyDescent="0.35">
      <c r="A1" s="81"/>
      <c r="B1" s="36" t="s">
        <v>392</v>
      </c>
      <c r="C1" s="82"/>
      <c r="D1" s="82"/>
      <c r="E1" s="82"/>
      <c r="F1" s="82"/>
      <c r="G1" s="83"/>
      <c r="H1" s="83"/>
      <c r="I1" s="83"/>
      <c r="J1" s="83"/>
      <c r="K1" s="83"/>
      <c r="L1" s="83"/>
      <c r="M1" s="83"/>
      <c r="N1" s="83"/>
      <c r="O1" s="83"/>
      <c r="P1" s="83"/>
      <c r="Q1" s="83"/>
      <c r="R1" s="83"/>
      <c r="S1" s="84"/>
    </row>
    <row r="2" spans="1:19" x14ac:dyDescent="0.35">
      <c r="A2" s="85"/>
      <c r="B2" s="86" t="s">
        <v>50</v>
      </c>
      <c r="C2" s="82"/>
      <c r="D2" s="82"/>
      <c r="E2" s="82"/>
      <c r="F2" s="82"/>
      <c r="G2" s="87"/>
      <c r="H2" s="87"/>
      <c r="I2" s="87"/>
      <c r="J2" s="87"/>
      <c r="K2" s="87"/>
      <c r="L2" s="87"/>
      <c r="M2" s="87"/>
      <c r="N2" s="87"/>
      <c r="O2" s="87"/>
      <c r="P2" s="87"/>
      <c r="Q2" s="87"/>
      <c r="R2" s="87"/>
      <c r="S2" s="88"/>
    </row>
    <row r="3" spans="1:19" x14ac:dyDescent="0.35">
      <c r="A3" s="85"/>
      <c r="B3" s="86" t="s">
        <v>51</v>
      </c>
      <c r="C3" s="349" t="s">
        <v>415</v>
      </c>
      <c r="D3" s="347"/>
      <c r="E3" s="347"/>
      <c r="F3" s="347"/>
      <c r="G3" s="87"/>
      <c r="H3" s="87"/>
      <c r="I3" s="87"/>
      <c r="J3" s="87"/>
      <c r="K3" s="87"/>
      <c r="L3" s="87"/>
      <c r="M3" s="87"/>
      <c r="N3" s="87"/>
      <c r="O3" s="87"/>
      <c r="P3" s="87"/>
      <c r="Q3" s="87"/>
      <c r="R3" s="87"/>
      <c r="S3" s="88"/>
    </row>
    <row r="4" spans="1:19" x14ac:dyDescent="0.35">
      <c r="A4" s="85"/>
      <c r="B4" s="86" t="s">
        <v>52</v>
      </c>
      <c r="C4" s="350"/>
      <c r="D4" s="347"/>
      <c r="E4" s="347"/>
      <c r="F4" s="347"/>
      <c r="G4" s="87"/>
      <c r="H4" s="87"/>
      <c r="I4" s="87"/>
      <c r="J4" s="87"/>
      <c r="K4" s="87"/>
      <c r="L4" s="87"/>
      <c r="M4" s="87"/>
      <c r="N4" s="87"/>
      <c r="O4" s="87"/>
      <c r="P4" s="87"/>
      <c r="Q4" s="87"/>
      <c r="R4" s="87"/>
      <c r="S4" s="88"/>
    </row>
    <row r="5" spans="1:19" x14ac:dyDescent="0.35">
      <c r="A5" s="85"/>
      <c r="B5" s="153" t="s">
        <v>397</v>
      </c>
      <c r="C5" s="349" t="s">
        <v>416</v>
      </c>
      <c r="D5" s="347"/>
      <c r="E5" s="347"/>
      <c r="F5" s="347"/>
      <c r="G5" s="87"/>
      <c r="H5" s="87"/>
      <c r="I5" s="87"/>
      <c r="J5" s="87"/>
      <c r="K5" s="87"/>
      <c r="L5" s="87"/>
      <c r="M5" s="87"/>
      <c r="N5" s="87"/>
      <c r="O5" s="87"/>
      <c r="P5" s="87"/>
      <c r="Q5" s="87"/>
      <c r="R5" s="87"/>
      <c r="S5" s="88"/>
    </row>
    <row r="6" spans="1:19" x14ac:dyDescent="0.35">
      <c r="A6" s="85"/>
      <c r="B6" s="39" t="s">
        <v>54</v>
      </c>
      <c r="C6" s="351" t="s">
        <v>420</v>
      </c>
      <c r="D6" s="347"/>
      <c r="E6" s="347"/>
      <c r="F6" s="347"/>
      <c r="G6" s="87"/>
      <c r="H6" s="87"/>
      <c r="I6" s="87"/>
      <c r="J6" s="87"/>
      <c r="K6" s="87"/>
      <c r="L6" s="87"/>
      <c r="M6" s="87"/>
      <c r="N6" s="87"/>
      <c r="O6" s="87"/>
      <c r="P6" s="87"/>
      <c r="Q6" s="87"/>
      <c r="R6" s="87"/>
      <c r="S6" s="88"/>
    </row>
    <row r="7" spans="1:19" x14ac:dyDescent="0.35">
      <c r="A7" s="85"/>
      <c r="B7" s="86" t="s">
        <v>55</v>
      </c>
      <c r="C7" s="348"/>
      <c r="D7" s="347"/>
      <c r="E7" s="347"/>
      <c r="F7" s="347"/>
      <c r="G7" s="87"/>
      <c r="H7" s="87"/>
      <c r="I7" s="87"/>
      <c r="J7" s="87"/>
      <c r="K7" s="87"/>
      <c r="L7" s="87"/>
      <c r="M7" s="87"/>
      <c r="N7" s="87"/>
      <c r="O7" s="87"/>
      <c r="P7" s="87"/>
      <c r="Q7" s="87"/>
      <c r="R7" s="87"/>
      <c r="S7" s="88"/>
    </row>
    <row r="8" spans="1:19" x14ac:dyDescent="0.35">
      <c r="A8" s="85"/>
      <c r="B8" s="86" t="s">
        <v>56</v>
      </c>
      <c r="C8" s="341" cm="1">
        <f t="array" ref="C8">SUM(C27:L27)+SUM(C44:L44+C55:L55+C66:L66)</f>
        <v>26</v>
      </c>
      <c r="D8" s="342"/>
      <c r="E8" s="342"/>
      <c r="F8" s="342"/>
      <c r="G8" s="87"/>
      <c r="H8" s="87"/>
      <c r="I8" s="87"/>
      <c r="J8" s="87"/>
      <c r="K8" s="87"/>
      <c r="L8" s="87"/>
      <c r="M8" s="87"/>
      <c r="N8" s="87"/>
      <c r="O8" s="87"/>
      <c r="P8" s="87"/>
      <c r="Q8" s="87"/>
      <c r="R8" s="87"/>
      <c r="S8" s="88"/>
    </row>
    <row r="9" spans="1:19" x14ac:dyDescent="0.35">
      <c r="A9" s="85"/>
      <c r="B9" s="39" t="s">
        <v>57</v>
      </c>
      <c r="C9" s="339">
        <f>AVERAGE(C28:L28)</f>
        <v>0</v>
      </c>
      <c r="D9" s="340"/>
      <c r="E9" s="340"/>
      <c r="F9" s="340"/>
      <c r="G9" s="87"/>
      <c r="H9" s="87"/>
      <c r="I9" s="87"/>
      <c r="J9" s="87"/>
      <c r="K9" s="87"/>
      <c r="L9" s="87"/>
      <c r="M9" s="87"/>
      <c r="N9" s="87"/>
      <c r="O9" s="87"/>
      <c r="P9" s="87"/>
      <c r="Q9" s="87"/>
      <c r="R9" s="87"/>
      <c r="S9" s="88"/>
    </row>
    <row r="10" spans="1:19" ht="15" thickBot="1" x14ac:dyDescent="0.4">
      <c r="A10" s="85"/>
      <c r="B10" s="39" t="s">
        <v>58</v>
      </c>
      <c r="C10" s="341" cm="1">
        <f t="array" ref="C10">AVERAGE(C45:L45+C56:L56+C67:L67)</f>
        <v>0</v>
      </c>
      <c r="D10" s="342"/>
      <c r="E10" s="342"/>
      <c r="F10" s="342"/>
      <c r="G10" s="87"/>
      <c r="H10" s="87"/>
      <c r="I10" s="87"/>
      <c r="J10" s="87"/>
      <c r="K10" s="87"/>
      <c r="L10" s="87"/>
      <c r="M10" s="87"/>
      <c r="N10" s="87"/>
      <c r="O10" s="87"/>
      <c r="P10" s="87"/>
      <c r="Q10" s="87"/>
      <c r="R10" s="87"/>
      <c r="S10" s="88"/>
    </row>
    <row r="11" spans="1:19" ht="15" hidden="1" thickBot="1" x14ac:dyDescent="0.4">
      <c r="A11" s="85"/>
      <c r="B11" s="39"/>
      <c r="C11" s="82"/>
      <c r="D11" s="82"/>
      <c r="E11" s="82"/>
      <c r="F11" s="82"/>
      <c r="G11" s="87"/>
      <c r="H11" s="87"/>
      <c r="I11" s="87"/>
      <c r="J11" s="87"/>
      <c r="K11" s="87"/>
      <c r="L11" s="87"/>
      <c r="M11" s="87"/>
      <c r="N11" s="87"/>
      <c r="O11" s="87"/>
      <c r="P11" s="87"/>
      <c r="Q11" s="87"/>
      <c r="R11" s="87"/>
      <c r="S11" s="88"/>
    </row>
    <row r="12" spans="1:19" s="37" customFormat="1" ht="15" hidden="1" thickBot="1" x14ac:dyDescent="0.4">
      <c r="A12" s="85"/>
      <c r="B12" s="91"/>
      <c r="C12" s="82"/>
      <c r="D12" s="82"/>
      <c r="E12" s="82"/>
      <c r="F12" s="82"/>
      <c r="G12" s="87"/>
      <c r="H12" s="87"/>
      <c r="I12" s="87"/>
      <c r="J12" s="87"/>
      <c r="K12" s="87"/>
      <c r="L12" s="87"/>
      <c r="M12" s="87"/>
      <c r="N12" s="87"/>
      <c r="O12" s="87"/>
      <c r="P12" s="87"/>
      <c r="Q12" s="87"/>
      <c r="R12" s="87"/>
      <c r="S12" s="88"/>
    </row>
    <row r="13" spans="1:19" ht="15" thickBot="1" x14ac:dyDescent="0.4">
      <c r="A13" s="81"/>
      <c r="B13" s="40" t="s">
        <v>59</v>
      </c>
      <c r="C13" s="92"/>
      <c r="D13" s="92"/>
      <c r="E13" s="92"/>
      <c r="F13" s="92"/>
      <c r="G13" s="83"/>
      <c r="H13" s="83"/>
      <c r="I13" s="83"/>
      <c r="J13" s="83"/>
      <c r="K13" s="83"/>
      <c r="L13" s="83"/>
      <c r="M13" s="83"/>
      <c r="N13" s="83"/>
      <c r="O13" s="83"/>
      <c r="P13" s="83"/>
      <c r="Q13" s="83"/>
      <c r="R13" s="83"/>
      <c r="S13" s="84"/>
    </row>
    <row r="14" spans="1:19" x14ac:dyDescent="0.35">
      <c r="A14" s="85"/>
      <c r="B14" s="93" t="s">
        <v>60</v>
      </c>
      <c r="C14" s="186">
        <v>1</v>
      </c>
      <c r="D14" s="187">
        <v>2</v>
      </c>
      <c r="E14" s="186">
        <v>3</v>
      </c>
      <c r="F14" s="186">
        <v>4</v>
      </c>
      <c r="G14" s="186">
        <v>5</v>
      </c>
      <c r="H14" s="186">
        <v>6</v>
      </c>
      <c r="I14" s="186">
        <v>7</v>
      </c>
      <c r="J14" s="186">
        <v>8</v>
      </c>
      <c r="K14" s="186">
        <v>9</v>
      </c>
      <c r="L14" s="188">
        <v>10</v>
      </c>
      <c r="M14" s="87"/>
      <c r="N14" s="87"/>
      <c r="O14" s="87"/>
      <c r="P14" s="87"/>
      <c r="Q14" s="87"/>
      <c r="R14" s="87"/>
      <c r="S14" s="88"/>
    </row>
    <row r="15" spans="1:19" x14ac:dyDescent="0.35">
      <c r="A15" s="85"/>
      <c r="B15" s="93" t="s">
        <v>61</v>
      </c>
      <c r="C15" s="94" t="s">
        <v>62</v>
      </c>
      <c r="D15" s="95" t="s">
        <v>63</v>
      </c>
      <c r="E15" s="94" t="s">
        <v>64</v>
      </c>
      <c r="F15" s="95" t="s">
        <v>65</v>
      </c>
      <c r="G15" s="94" t="s">
        <v>66</v>
      </c>
      <c r="H15" s="95" t="s">
        <v>67</v>
      </c>
      <c r="I15" s="94" t="s">
        <v>68</v>
      </c>
      <c r="J15" s="95" t="s">
        <v>69</v>
      </c>
      <c r="K15" s="94" t="s">
        <v>70</v>
      </c>
      <c r="L15" s="95" t="s">
        <v>71</v>
      </c>
      <c r="M15" s="41" t="s">
        <v>72</v>
      </c>
      <c r="N15" s="87"/>
      <c r="O15" s="87"/>
      <c r="P15" s="87"/>
      <c r="Q15" s="87"/>
      <c r="R15" s="87"/>
      <c r="S15" s="88"/>
    </row>
    <row r="16" spans="1:19" x14ac:dyDescent="0.35">
      <c r="A16" s="85"/>
      <c r="B16" s="93" t="s">
        <v>73</v>
      </c>
      <c r="C16" s="189"/>
      <c r="D16" s="190"/>
      <c r="E16" s="189"/>
      <c r="F16" s="189"/>
      <c r="G16" s="189"/>
      <c r="H16" s="189"/>
      <c r="I16" s="189"/>
      <c r="J16" s="189"/>
      <c r="K16" s="189"/>
      <c r="L16" s="191"/>
      <c r="M16" s="41" t="s">
        <v>74</v>
      </c>
      <c r="N16" s="87"/>
      <c r="O16" s="87"/>
      <c r="P16" s="87"/>
      <c r="Q16" s="87"/>
      <c r="R16" s="87"/>
      <c r="S16" s="88"/>
    </row>
    <row r="17" spans="1:19" hidden="1" x14ac:dyDescent="0.35">
      <c r="A17" s="79" t="s">
        <v>75</v>
      </c>
      <c r="B17" s="93"/>
      <c r="C17" s="97"/>
      <c r="D17" s="85"/>
      <c r="E17" s="97"/>
      <c r="F17" s="97"/>
      <c r="G17" s="98"/>
      <c r="H17" s="98"/>
      <c r="I17" s="98"/>
      <c r="J17" s="98"/>
      <c r="K17" s="98"/>
      <c r="L17" s="88"/>
      <c r="M17" s="87"/>
      <c r="N17" s="87"/>
      <c r="O17" s="87"/>
      <c r="P17" s="87"/>
      <c r="Q17" s="87"/>
      <c r="R17" s="87"/>
      <c r="S17" s="88"/>
    </row>
    <row r="18" spans="1:19" hidden="1" x14ac:dyDescent="0.35">
      <c r="A18" s="80"/>
      <c r="B18" s="93"/>
      <c r="C18" s="97"/>
      <c r="D18" s="85"/>
      <c r="E18" s="97"/>
      <c r="F18" s="97"/>
      <c r="G18" s="98"/>
      <c r="H18" s="98"/>
      <c r="I18" s="98"/>
      <c r="J18" s="98"/>
      <c r="K18" s="98"/>
      <c r="L18" s="88"/>
      <c r="M18" s="87"/>
      <c r="N18" s="87"/>
      <c r="O18" s="87"/>
      <c r="P18" s="87"/>
      <c r="Q18" s="87"/>
      <c r="R18" s="87"/>
      <c r="S18" s="88"/>
    </row>
    <row r="19" spans="1:19" x14ac:dyDescent="0.35">
      <c r="A19" s="99" t="s">
        <v>76</v>
      </c>
      <c r="B19" s="93" t="s">
        <v>77</v>
      </c>
      <c r="C19" s="100" t="s">
        <v>187</v>
      </c>
      <c r="D19" s="101" t="s">
        <v>246</v>
      </c>
      <c r="E19" s="100" t="s">
        <v>79</v>
      </c>
      <c r="F19" s="100" t="s">
        <v>193</v>
      </c>
      <c r="G19" s="100"/>
      <c r="H19" s="100"/>
      <c r="I19" s="100"/>
      <c r="J19" s="100"/>
      <c r="K19" s="100"/>
      <c r="L19" s="102"/>
      <c r="M19" s="41" t="s">
        <v>80</v>
      </c>
      <c r="N19" s="87"/>
      <c r="O19" s="87"/>
      <c r="P19" s="87"/>
      <c r="Q19" s="87"/>
      <c r="R19" s="87"/>
      <c r="S19" s="88"/>
    </row>
    <row r="20" spans="1:19" ht="29" x14ac:dyDescent="0.35">
      <c r="A20" s="42"/>
      <c r="B20" s="93" t="s">
        <v>81</v>
      </c>
      <c r="C20" s="150" t="s">
        <v>277</v>
      </c>
      <c r="D20" s="101" t="s">
        <v>247</v>
      </c>
      <c r="E20" s="100" t="s">
        <v>235</v>
      </c>
      <c r="F20" s="100" t="s">
        <v>194</v>
      </c>
      <c r="G20" s="100"/>
      <c r="H20" s="100"/>
      <c r="I20" s="100"/>
      <c r="J20" s="100"/>
      <c r="K20" s="100"/>
      <c r="L20" s="102"/>
      <c r="M20" s="87"/>
      <c r="N20" s="87"/>
      <c r="O20" s="87"/>
      <c r="P20" s="87"/>
      <c r="Q20" s="87"/>
      <c r="R20" s="87"/>
      <c r="S20" s="88"/>
    </row>
    <row r="21" spans="1:19" x14ac:dyDescent="0.35">
      <c r="A21" s="42"/>
      <c r="B21" s="93" t="s">
        <v>84</v>
      </c>
      <c r="C21" s="147" t="s">
        <v>223</v>
      </c>
      <c r="D21" s="101"/>
      <c r="E21" s="100"/>
      <c r="F21" s="100" t="s">
        <v>195</v>
      </c>
      <c r="G21" s="100"/>
      <c r="H21" s="100"/>
      <c r="I21" s="100"/>
      <c r="J21" s="100"/>
      <c r="K21" s="100"/>
      <c r="L21" s="102"/>
      <c r="M21" s="87"/>
      <c r="N21" s="87"/>
      <c r="O21" s="87"/>
      <c r="P21" s="87"/>
      <c r="Q21" s="87"/>
      <c r="R21" s="87"/>
      <c r="S21" s="88"/>
    </row>
    <row r="22" spans="1:19" x14ac:dyDescent="0.35">
      <c r="A22" s="42"/>
      <c r="B22" s="93" t="s">
        <v>87</v>
      </c>
      <c r="C22" s="100"/>
      <c r="D22" s="101"/>
      <c r="E22" s="100"/>
      <c r="F22" s="100"/>
      <c r="G22" s="100"/>
      <c r="H22" s="100"/>
      <c r="I22" s="100"/>
      <c r="J22" s="100"/>
      <c r="K22" s="100"/>
      <c r="L22" s="102"/>
      <c r="M22" s="87"/>
      <c r="N22" s="87"/>
      <c r="O22" s="87"/>
      <c r="P22" s="87"/>
      <c r="Q22" s="87"/>
      <c r="R22" s="87"/>
      <c r="S22" s="88"/>
    </row>
    <row r="23" spans="1:19" s="46" customFormat="1" hidden="1" x14ac:dyDescent="0.35">
      <c r="A23" s="43"/>
      <c r="B23" s="93"/>
      <c r="C23" s="76" t="str">
        <f>CONCATENATE(C19,$A$17,C20,$A$17,C21,$A$17,C22)</f>
        <v>Bois et planches de bois,Panneau,Panneau de particules,</v>
      </c>
      <c r="D23" s="78" t="str">
        <f t="shared" ref="D23:L23" si="0">CONCATENATE(D19,$A$17,D20,$A$17,D21,$A$17,D22)</f>
        <v>Brique,Brique en argile,,</v>
      </c>
      <c r="E23" s="76" t="str">
        <f t="shared" si="0"/>
        <v>Plastique,PVC,,</v>
      </c>
      <c r="F23" s="76" t="str">
        <f t="shared" si="0"/>
        <v>Composite,Plastique renforcé de fibres de verre,Polyamide,</v>
      </c>
      <c r="G23" s="76" t="str">
        <f t="shared" si="0"/>
        <v>,,,</v>
      </c>
      <c r="H23" s="76" t="str">
        <f t="shared" si="0"/>
        <v>,,,</v>
      </c>
      <c r="I23" s="76" t="str">
        <f t="shared" si="0"/>
        <v>,,,</v>
      </c>
      <c r="J23" s="76" t="str">
        <f t="shared" si="0"/>
        <v>,,,</v>
      </c>
      <c r="K23" s="76" t="str">
        <f t="shared" si="0"/>
        <v>,,,</v>
      </c>
      <c r="L23" s="76" t="str">
        <f t="shared" si="0"/>
        <v>,,,</v>
      </c>
      <c r="M23" s="87"/>
      <c r="N23" s="87"/>
      <c r="O23" s="87"/>
      <c r="P23" s="87"/>
      <c r="Q23" s="87"/>
      <c r="R23" s="87"/>
      <c r="S23" s="88"/>
    </row>
    <row r="24" spans="1:19" s="46" customFormat="1" hidden="1" x14ac:dyDescent="0.35">
      <c r="A24" s="43"/>
      <c r="B24" s="93" t="s">
        <v>88</v>
      </c>
      <c r="C24" s="77" t="str">
        <f>C23</f>
        <v>Bois et planches de bois,Panneau,Panneau de particules,</v>
      </c>
      <c r="D24" s="77" t="str">
        <f t="shared" ref="D24:L24" si="1">D23</f>
        <v>Brique,Brique en argile,,</v>
      </c>
      <c r="E24" s="77" t="str">
        <f t="shared" si="1"/>
        <v>Plastique,PVC,,</v>
      </c>
      <c r="F24" s="77" t="str">
        <f t="shared" si="1"/>
        <v>Composite,Plastique renforcé de fibres de verre,Polyamide,</v>
      </c>
      <c r="G24" s="77" t="str">
        <f t="shared" si="1"/>
        <v>,,,</v>
      </c>
      <c r="H24" s="77" t="str">
        <f t="shared" si="1"/>
        <v>,,,</v>
      </c>
      <c r="I24" s="77" t="str">
        <f t="shared" si="1"/>
        <v>,,,</v>
      </c>
      <c r="J24" s="77" t="str">
        <f t="shared" si="1"/>
        <v>,,,</v>
      </c>
      <c r="K24" s="77" t="str">
        <f t="shared" si="1"/>
        <v>,,,</v>
      </c>
      <c r="L24" s="77" t="str">
        <f t="shared" si="1"/>
        <v>,,,</v>
      </c>
      <c r="M24" s="87"/>
      <c r="N24" s="87"/>
      <c r="O24" s="87"/>
      <c r="P24" s="87"/>
      <c r="Q24" s="87"/>
      <c r="R24" s="87"/>
      <c r="S24" s="88"/>
    </row>
    <row r="25" spans="1:19" x14ac:dyDescent="0.35">
      <c r="A25" s="42"/>
      <c r="B25" s="47" t="s">
        <v>89</v>
      </c>
      <c r="C25" s="251">
        <f>VLOOKUP(C$24,'Liste Matériel'!$I$2:$K$38,2,FALSE)</f>
        <v>-0.81</v>
      </c>
      <c r="D25" s="251">
        <f>VLOOKUP(D$24,'Liste Matériel'!$I$2:$K$38,2,FALSE)</f>
        <v>0.21299999999999999</v>
      </c>
      <c r="E25" s="251">
        <f>VLOOKUP(E$24,'Liste Matériel'!$I$2:$K$38,2,FALSE)</f>
        <v>2.6949999999999998</v>
      </c>
      <c r="F25" s="251">
        <f>VLOOKUP(F$24,'Liste Matériel'!$I$2:$K$38,2,FALSE)</f>
        <v>5.2779999999999996</v>
      </c>
      <c r="G25" s="251">
        <f>VLOOKUP(G$24,'Liste Matériel'!$I$2:$K$38,2,FALSE)</f>
        <v>0</v>
      </c>
      <c r="H25" s="251">
        <f>VLOOKUP(H$24,'Liste Matériel'!$I$2:$K$38,2,FALSE)</f>
        <v>0</v>
      </c>
      <c r="I25" s="251">
        <f>VLOOKUP(I$24,'Liste Matériel'!$I$2:$K$38,2,FALSE)</f>
        <v>0</v>
      </c>
      <c r="J25" s="251">
        <f>VLOOKUP(J$24,'Liste Matériel'!$I$2:$K$38,2,FALSE)</f>
        <v>0</v>
      </c>
      <c r="K25" s="251">
        <f>VLOOKUP(K$24,'Liste Matériel'!$I$2:$K$38,2,FALSE)</f>
        <v>0</v>
      </c>
      <c r="L25" s="251">
        <f>VLOOKUP(L$24,'Liste Matériel'!$I$2:$K$38,2,FALSE)</f>
        <v>0</v>
      </c>
      <c r="M25" s="87"/>
      <c r="N25" s="87"/>
      <c r="O25" s="87"/>
      <c r="P25" s="87"/>
      <c r="Q25" s="87"/>
      <c r="R25" s="87"/>
      <c r="S25" s="88"/>
    </row>
    <row r="26" spans="1:19" s="144" customFormat="1" ht="0.65" customHeight="1" x14ac:dyDescent="0.35">
      <c r="A26" s="42"/>
      <c r="B26" s="247"/>
      <c r="C26" s="248">
        <f t="shared" ref="C26:L26" si="2">((C25*C27)/$C$122)*100</f>
        <v>-1.4869653618703249</v>
      </c>
      <c r="D26" s="248">
        <f t="shared" si="2"/>
        <v>0.78203363476142995</v>
      </c>
      <c r="E26" s="248">
        <f t="shared" si="2"/>
        <v>4.9473724077043517</v>
      </c>
      <c r="F26" s="248">
        <f t="shared" si="2"/>
        <v>9.6891397283352756</v>
      </c>
      <c r="G26" s="248">
        <f t="shared" si="2"/>
        <v>0</v>
      </c>
      <c r="H26" s="248">
        <f t="shared" si="2"/>
        <v>0</v>
      </c>
      <c r="I26" s="248">
        <f t="shared" si="2"/>
        <v>0</v>
      </c>
      <c r="J26" s="248">
        <f t="shared" si="2"/>
        <v>0</v>
      </c>
      <c r="K26" s="248">
        <f t="shared" si="2"/>
        <v>0</v>
      </c>
      <c r="L26" s="248">
        <f t="shared" si="2"/>
        <v>0</v>
      </c>
      <c r="M26" s="142"/>
      <c r="N26" s="142"/>
      <c r="O26" s="142"/>
      <c r="P26" s="142"/>
      <c r="Q26" s="142"/>
      <c r="R26" s="142"/>
      <c r="S26" s="143"/>
    </row>
    <row r="27" spans="1:19" x14ac:dyDescent="0.35">
      <c r="A27" s="99" t="s">
        <v>90</v>
      </c>
      <c r="B27" s="93" t="s">
        <v>91</v>
      </c>
      <c r="C27" s="113">
        <v>1</v>
      </c>
      <c r="D27" s="113">
        <v>2</v>
      </c>
      <c r="E27" s="113">
        <v>1</v>
      </c>
      <c r="F27" s="113">
        <v>1</v>
      </c>
      <c r="G27" s="113"/>
      <c r="H27" s="113"/>
      <c r="I27" s="113"/>
      <c r="J27" s="113"/>
      <c r="K27" s="113"/>
      <c r="L27" s="113"/>
      <c r="M27" s="75" t="s">
        <v>92</v>
      </c>
      <c r="N27" s="87"/>
      <c r="O27" s="87"/>
      <c r="P27" s="87"/>
      <c r="Q27" s="87"/>
      <c r="R27" s="87"/>
      <c r="S27" s="88"/>
    </row>
    <row r="28" spans="1:19" x14ac:dyDescent="0.35">
      <c r="A28" s="99" t="s">
        <v>93</v>
      </c>
      <c r="B28" s="93" t="s">
        <v>94</v>
      </c>
      <c r="C28" s="193">
        <f>VLOOKUP(C24,'Liste Matériel'!$I$1:$L$37,4,FALSE)</f>
        <v>0</v>
      </c>
      <c r="D28" s="194">
        <f>VLOOKUP(D24,'Liste Matériel'!$I$1:$L$37,4,FALSE)</f>
        <v>0</v>
      </c>
      <c r="E28" s="193">
        <f>VLOOKUP(E24,'Liste Matériel'!$I$1:$L$37,4,FALSE)</f>
        <v>0</v>
      </c>
      <c r="F28" s="193">
        <f>VLOOKUP(F24,'Liste Matériel'!$I$1:$L$37,4,FALSE)</f>
        <v>0</v>
      </c>
      <c r="G28" s="193">
        <f>VLOOKUP(G24,'Liste Matériel'!$I$1:$L$37,4,FALSE)</f>
        <v>0</v>
      </c>
      <c r="H28" s="193">
        <f>VLOOKUP(H24,'Liste Matériel'!$I$1:$L$37,4,FALSE)</f>
        <v>0</v>
      </c>
      <c r="I28" s="193">
        <f>VLOOKUP(I24,'Liste Matériel'!$I$1:$L$37,4,FALSE)</f>
        <v>0</v>
      </c>
      <c r="J28" s="193">
        <f>VLOOKUP(J24,'Liste Matériel'!$I$1:$L$37,4,FALSE)</f>
        <v>0</v>
      </c>
      <c r="K28" s="193">
        <f>VLOOKUP(K24,'Liste Matériel'!$I$1:$L$37,4,FALSE)</f>
        <v>0</v>
      </c>
      <c r="L28" s="196">
        <f>VLOOKUP(L24,'Liste Matériel'!$I$1:$L$37,4,FALSE)</f>
        <v>0</v>
      </c>
      <c r="M28" s="41"/>
      <c r="N28" s="87"/>
      <c r="O28" s="87"/>
      <c r="P28" s="87"/>
      <c r="Q28" s="87"/>
      <c r="R28" s="87"/>
      <c r="S28" s="88"/>
    </row>
    <row r="29" spans="1:19" ht="15" thickBot="1" x14ac:dyDescent="0.4">
      <c r="A29" s="103" t="s">
        <v>95</v>
      </c>
      <c r="B29" s="104" t="s">
        <v>96</v>
      </c>
      <c r="C29" s="308">
        <f>VLOOKUP(C19,'Données fin de vie'!$A$5:$C$18,3,FALSE)</f>
        <v>75</v>
      </c>
      <c r="D29" s="309">
        <f>VLOOKUP(D19,'Données fin de vie'!$A$5:$C$18,3,FALSE)</f>
        <v>90</v>
      </c>
      <c r="E29" s="308">
        <f>VLOOKUP(E19,'Données fin de vie'!$A$5:$C$18,3,FALSE)</f>
        <v>25</v>
      </c>
      <c r="F29" s="308">
        <f>VLOOKUP(F19,'Données fin de vie'!$A$5:$C$18,3,FALSE)</f>
        <v>0</v>
      </c>
      <c r="G29" s="308">
        <f>VLOOKUP(G19,'Données fin de vie'!$A$5:$C$18,3,FALSE)</f>
        <v>0</v>
      </c>
      <c r="H29" s="308">
        <f>VLOOKUP(H19,'Données fin de vie'!$A$5:$C$18,3,FALSE)</f>
        <v>0</v>
      </c>
      <c r="I29" s="308">
        <f>VLOOKUP(I19,'Données fin de vie'!$A$5:$C$18,3,FALSE)</f>
        <v>0</v>
      </c>
      <c r="J29" s="308">
        <f>VLOOKUP(J19,'Données fin de vie'!$A$5:$C$18,3,FALSE)</f>
        <v>0</v>
      </c>
      <c r="K29" s="308">
        <f>VLOOKUP(K19,'Données fin de vie'!$A$5:$C$18,3,FALSE)</f>
        <v>0</v>
      </c>
      <c r="L29" s="310">
        <f>VLOOKUP(L19,'Données fin de vie'!$A$5:$C$18,3,FALSE)</f>
        <v>0</v>
      </c>
      <c r="M29" s="105"/>
      <c r="N29" s="105"/>
      <c r="O29" s="105"/>
      <c r="P29" s="105"/>
      <c r="Q29" s="105"/>
      <c r="R29" s="105"/>
      <c r="S29" s="106"/>
    </row>
    <row r="30" spans="1:19" hidden="1" x14ac:dyDescent="0.35">
      <c r="A30" s="85"/>
      <c r="B30" s="107"/>
      <c r="C30" s="97"/>
      <c r="D30" s="85"/>
      <c r="E30" s="97"/>
      <c r="F30" s="97"/>
      <c r="G30" s="98"/>
      <c r="H30" s="98"/>
      <c r="I30" s="98"/>
      <c r="J30" s="98"/>
      <c r="K30" s="98"/>
      <c r="L30" s="88"/>
      <c r="M30" s="87"/>
      <c r="N30" s="87"/>
      <c r="O30" s="87"/>
      <c r="P30" s="87"/>
      <c r="Q30" s="87"/>
      <c r="R30" s="87"/>
      <c r="S30" s="88"/>
    </row>
    <row r="31" spans="1:19" s="37" customFormat="1" hidden="1" x14ac:dyDescent="0.35">
      <c r="A31" s="85"/>
      <c r="B31" s="93"/>
      <c r="C31" s="97"/>
      <c r="D31" s="85"/>
      <c r="E31" s="97"/>
      <c r="F31" s="97"/>
      <c r="G31" s="98"/>
      <c r="H31" s="98"/>
      <c r="I31" s="98"/>
      <c r="J31" s="98"/>
      <c r="K31" s="98"/>
      <c r="L31" s="88"/>
      <c r="M31" s="87"/>
      <c r="N31" s="87"/>
      <c r="O31" s="87"/>
      <c r="P31" s="87"/>
      <c r="Q31" s="87"/>
      <c r="R31" s="87"/>
      <c r="S31" s="88"/>
    </row>
    <row r="32" spans="1:19" hidden="1" x14ac:dyDescent="0.35">
      <c r="A32" s="85"/>
      <c r="B32" s="93"/>
      <c r="C32" s="97"/>
      <c r="D32" s="108"/>
      <c r="E32" s="97"/>
      <c r="F32" s="97"/>
      <c r="G32" s="98"/>
      <c r="H32" s="98"/>
      <c r="I32" s="98"/>
      <c r="J32" s="98"/>
      <c r="K32" s="98"/>
      <c r="L32" s="88"/>
      <c r="M32" s="87"/>
      <c r="N32" s="87"/>
      <c r="O32" s="87"/>
      <c r="P32" s="87"/>
      <c r="Q32" s="87"/>
      <c r="R32" s="87"/>
      <c r="S32" s="88"/>
    </row>
    <row r="33" spans="1:19" x14ac:dyDescent="0.35">
      <c r="A33" s="85"/>
      <c r="B33" s="48" t="s">
        <v>97</v>
      </c>
      <c r="C33" s="97"/>
      <c r="D33" s="85"/>
      <c r="E33" s="97"/>
      <c r="F33" s="97"/>
      <c r="G33" s="98"/>
      <c r="H33" s="98"/>
      <c r="I33" s="98"/>
      <c r="J33" s="98"/>
      <c r="K33" s="98"/>
      <c r="L33" s="88"/>
      <c r="M33" s="87"/>
      <c r="N33" s="87"/>
      <c r="O33" s="87"/>
      <c r="P33" s="87"/>
      <c r="Q33" s="87"/>
      <c r="R33" s="87"/>
      <c r="S33" s="88"/>
    </row>
    <row r="34" spans="1:19" x14ac:dyDescent="0.35">
      <c r="A34" s="85"/>
      <c r="B34" s="93" t="s">
        <v>98</v>
      </c>
      <c r="C34" s="233">
        <v>1</v>
      </c>
      <c r="D34" s="234">
        <v>2</v>
      </c>
      <c r="E34" s="233">
        <v>3</v>
      </c>
      <c r="F34" s="233">
        <v>4</v>
      </c>
      <c r="G34" s="233">
        <v>5</v>
      </c>
      <c r="H34" s="233">
        <v>6</v>
      </c>
      <c r="I34" s="233">
        <v>7</v>
      </c>
      <c r="J34" s="233">
        <v>8</v>
      </c>
      <c r="K34" s="233">
        <v>9</v>
      </c>
      <c r="L34" s="242">
        <v>10</v>
      </c>
      <c r="M34" s="87"/>
      <c r="N34" s="87"/>
      <c r="O34" s="87"/>
      <c r="P34" s="87"/>
      <c r="Q34" s="87"/>
      <c r="R34" s="87"/>
      <c r="S34" s="88"/>
    </row>
    <row r="35" spans="1:19" x14ac:dyDescent="0.35">
      <c r="A35" s="85"/>
      <c r="B35" s="47" t="s">
        <v>99</v>
      </c>
      <c r="C35" s="94" t="s">
        <v>62</v>
      </c>
      <c r="D35" s="95" t="s">
        <v>63</v>
      </c>
      <c r="E35" s="94" t="s">
        <v>64</v>
      </c>
      <c r="F35" s="95" t="s">
        <v>65</v>
      </c>
      <c r="G35" s="94" t="s">
        <v>66</v>
      </c>
      <c r="H35" s="95" t="s">
        <v>67</v>
      </c>
      <c r="I35" s="94" t="s">
        <v>68</v>
      </c>
      <c r="J35" s="95" t="s">
        <v>69</v>
      </c>
      <c r="K35" s="94" t="s">
        <v>70</v>
      </c>
      <c r="L35" s="95" t="s">
        <v>71</v>
      </c>
      <c r="M35" s="41" t="s">
        <v>100</v>
      </c>
      <c r="N35" s="87"/>
      <c r="O35" s="87"/>
      <c r="P35" s="87"/>
      <c r="Q35" s="87"/>
      <c r="R35" s="87"/>
      <c r="S35" s="88"/>
    </row>
    <row r="36" spans="1:19" x14ac:dyDescent="0.35">
      <c r="A36" s="85"/>
      <c r="B36" s="93" t="s">
        <v>73</v>
      </c>
      <c r="C36" s="94"/>
      <c r="D36" s="95"/>
      <c r="E36" s="94"/>
      <c r="F36" s="94"/>
      <c r="G36" s="94"/>
      <c r="H36" s="94"/>
      <c r="I36" s="94"/>
      <c r="J36" s="94"/>
      <c r="K36" s="94"/>
      <c r="L36" s="96"/>
      <c r="M36" s="41" t="s">
        <v>101</v>
      </c>
      <c r="N36" s="87"/>
      <c r="O36" s="87"/>
      <c r="P36" s="87"/>
      <c r="Q36" s="87"/>
      <c r="R36" s="87"/>
      <c r="S36" s="88"/>
    </row>
    <row r="37" spans="1:19" hidden="1" x14ac:dyDescent="0.35">
      <c r="A37" s="85"/>
      <c r="B37" s="93"/>
      <c r="C37" s="97"/>
      <c r="D37" s="85"/>
      <c r="E37" s="97"/>
      <c r="F37" s="97"/>
      <c r="G37" s="98"/>
      <c r="H37" s="98"/>
      <c r="I37" s="98"/>
      <c r="J37" s="98"/>
      <c r="K37" s="98"/>
      <c r="L37" s="88"/>
      <c r="M37" s="87"/>
      <c r="N37" s="87"/>
      <c r="O37" s="87"/>
      <c r="P37" s="87"/>
      <c r="Q37" s="87"/>
      <c r="R37" s="87"/>
      <c r="S37" s="88"/>
    </row>
    <row r="38" spans="1:19" hidden="1" x14ac:dyDescent="0.35">
      <c r="A38" s="85"/>
      <c r="B38" s="93"/>
      <c r="C38" s="97"/>
      <c r="D38" s="85"/>
      <c r="E38" s="97"/>
      <c r="F38" s="97"/>
      <c r="G38" s="98"/>
      <c r="H38" s="98"/>
      <c r="I38" s="98"/>
      <c r="J38" s="98"/>
      <c r="K38" s="98"/>
      <c r="L38" s="88"/>
      <c r="M38" s="87"/>
      <c r="N38" s="87"/>
      <c r="O38" s="87"/>
      <c r="P38" s="87"/>
      <c r="Q38" s="87"/>
      <c r="R38" s="87"/>
      <c r="S38" s="88"/>
    </row>
    <row r="39" spans="1:19" ht="43.5" x14ac:dyDescent="0.35">
      <c r="A39" s="99" t="s">
        <v>76</v>
      </c>
      <c r="B39" s="48" t="s">
        <v>102</v>
      </c>
      <c r="C39" s="100" t="s">
        <v>265</v>
      </c>
      <c r="D39" s="101" t="s">
        <v>267</v>
      </c>
      <c r="E39" s="100" t="s">
        <v>265</v>
      </c>
      <c r="F39" s="100" t="s">
        <v>270</v>
      </c>
      <c r="G39" s="100"/>
      <c r="H39" s="100"/>
      <c r="I39" s="100"/>
      <c r="J39" s="100"/>
      <c r="K39" s="100"/>
      <c r="L39" s="102"/>
      <c r="M39" s="41" t="s">
        <v>103</v>
      </c>
      <c r="N39" s="87"/>
      <c r="O39" s="87"/>
      <c r="P39" s="87"/>
      <c r="Q39" s="87"/>
      <c r="R39" s="87"/>
      <c r="S39" s="88"/>
    </row>
    <row r="40" spans="1:19" s="55" customFormat="1" x14ac:dyDescent="0.35">
      <c r="A40" s="80"/>
      <c r="B40" s="152"/>
      <c r="C40" s="238"/>
      <c r="D40" s="239"/>
      <c r="E40" s="238"/>
      <c r="F40" s="238"/>
      <c r="G40" s="240"/>
      <c r="H40" s="240"/>
      <c r="I40" s="240"/>
      <c r="J40" s="240"/>
      <c r="K40" s="240"/>
      <c r="L40" s="241"/>
      <c r="S40" s="151"/>
    </row>
    <row r="41" spans="1:19" s="37" customFormat="1" x14ac:dyDescent="0.35">
      <c r="A41" s="85"/>
      <c r="B41" s="93" t="s">
        <v>88</v>
      </c>
      <c r="C41" s="312" t="str">
        <f>C39</f>
        <v>Cerclage en polyester/polyéthylène</v>
      </c>
      <c r="D41" s="312" t="str">
        <f t="shared" ref="D41:L41" si="3">D39</f>
        <v>Cerclage en polypropylène</v>
      </c>
      <c r="E41" s="312" t="str">
        <f t="shared" si="3"/>
        <v>Cerclage en polyester/polyéthylène</v>
      </c>
      <c r="F41" s="312" t="str">
        <f t="shared" si="3"/>
        <v>Emballage en PVC</v>
      </c>
      <c r="G41" s="312">
        <f t="shared" si="3"/>
        <v>0</v>
      </c>
      <c r="H41" s="312">
        <f t="shared" si="3"/>
        <v>0</v>
      </c>
      <c r="I41" s="312">
        <f t="shared" si="3"/>
        <v>0</v>
      </c>
      <c r="J41" s="312">
        <f t="shared" si="3"/>
        <v>0</v>
      </c>
      <c r="K41" s="312">
        <f t="shared" si="3"/>
        <v>0</v>
      </c>
      <c r="L41" s="312">
        <f t="shared" si="3"/>
        <v>0</v>
      </c>
      <c r="M41" s="87"/>
      <c r="N41" s="87"/>
      <c r="O41" s="87"/>
      <c r="P41" s="87"/>
      <c r="Q41" s="87"/>
      <c r="R41" s="87"/>
      <c r="S41" s="88"/>
    </row>
    <row r="42" spans="1:19" x14ac:dyDescent="0.35">
      <c r="A42" s="85"/>
      <c r="B42" s="47" t="s">
        <v>89</v>
      </c>
      <c r="C42" s="230">
        <f>VLOOKUP('Spec 3'!C41,'Données emballage'!$A$5:$B$13,2,FALSE)</f>
        <v>2.1988352</v>
      </c>
      <c r="D42" s="231">
        <f>VLOOKUP('Spec 3'!D41,'Données emballage'!$A$5:$B$13,2,FALSE)</f>
        <v>2.3080734999999999</v>
      </c>
      <c r="E42" s="230">
        <f>VLOOKUP('Spec 3'!E41,'Données emballage'!$A$5:$B$13,2,FALSE)</f>
        <v>2.1988352</v>
      </c>
      <c r="F42" s="230">
        <f>VLOOKUP('Spec 3'!F41,'Données emballage'!$A$5:$B$13,2,FALSE)</f>
        <v>4.3849418</v>
      </c>
      <c r="G42" s="230">
        <f>VLOOKUP('Spec 3'!G41,'Données emballage'!$A$5:$B$13,2,FALSE)</f>
        <v>0</v>
      </c>
      <c r="H42" s="230">
        <f>VLOOKUP('Spec 3'!H41,'Données emballage'!$A$5:$B$13,2,FALSE)</f>
        <v>0</v>
      </c>
      <c r="I42" s="230">
        <f>VLOOKUP('Spec 3'!I41,'Données emballage'!$A$5:$B$13,2,FALSE)</f>
        <v>0</v>
      </c>
      <c r="J42" s="230">
        <f>VLOOKUP('Spec 3'!J41,'Données emballage'!$A$5:$B$13,2,FALSE)</f>
        <v>0</v>
      </c>
      <c r="K42" s="230">
        <f>VLOOKUP('Spec 3'!K41,'Données emballage'!$A$5:$B$13,2,FALSE)</f>
        <v>0</v>
      </c>
      <c r="L42" s="232">
        <f>VLOOKUP('Spec 3'!L41,'Données emballage'!$A$5:$B$13,2,FALSE)</f>
        <v>0</v>
      </c>
      <c r="M42" s="87"/>
      <c r="N42" s="87"/>
      <c r="O42" s="87"/>
      <c r="P42" s="87"/>
      <c r="Q42" s="87"/>
      <c r="R42" s="87"/>
      <c r="S42" s="88"/>
    </row>
    <row r="43" spans="1:19" x14ac:dyDescent="0.35">
      <c r="A43" s="85"/>
      <c r="B43" s="93"/>
      <c r="C43" s="233"/>
      <c r="D43" s="234"/>
      <c r="E43" s="233"/>
      <c r="F43" s="233"/>
      <c r="G43" s="235"/>
      <c r="H43" s="235"/>
      <c r="I43" s="235"/>
      <c r="J43" s="235"/>
      <c r="K43" s="235"/>
      <c r="L43" s="236"/>
      <c r="M43" s="87"/>
      <c r="N43" s="87"/>
      <c r="O43" s="87"/>
      <c r="P43" s="87"/>
      <c r="Q43" s="87"/>
      <c r="R43" s="87"/>
      <c r="S43" s="88"/>
    </row>
    <row r="44" spans="1:19" x14ac:dyDescent="0.35">
      <c r="A44" s="99" t="s">
        <v>90</v>
      </c>
      <c r="B44" s="93" t="s">
        <v>104</v>
      </c>
      <c r="C44" s="113">
        <v>1</v>
      </c>
      <c r="D44" s="113">
        <v>1</v>
      </c>
      <c r="E44" s="113">
        <v>1</v>
      </c>
      <c r="F44" s="113">
        <v>1</v>
      </c>
      <c r="G44" s="113">
        <v>0</v>
      </c>
      <c r="H44" s="113">
        <v>0</v>
      </c>
      <c r="I44" s="113">
        <v>0</v>
      </c>
      <c r="J44" s="113">
        <v>0</v>
      </c>
      <c r="K44" s="113">
        <v>0</v>
      </c>
      <c r="L44" s="113">
        <v>0</v>
      </c>
      <c r="M44" s="41" t="s">
        <v>105</v>
      </c>
      <c r="N44" s="87"/>
      <c r="O44" s="87"/>
      <c r="P44" s="87"/>
      <c r="Q44" s="87"/>
      <c r="R44" s="87"/>
      <c r="S44" s="88"/>
    </row>
    <row r="45" spans="1:19" x14ac:dyDescent="0.35">
      <c r="A45" s="99" t="s">
        <v>93</v>
      </c>
      <c r="B45" s="93" t="s">
        <v>94</v>
      </c>
      <c r="C45" s="217">
        <f>VLOOKUP(C41,'Données emballage'!$A$5:$C$13,3,FALSE)</f>
        <v>0</v>
      </c>
      <c r="D45" s="218">
        <f>VLOOKUP(D41,'Données emballage'!$A$5:$C$13,3,FALSE)</f>
        <v>0</v>
      </c>
      <c r="E45" s="217">
        <f>VLOOKUP(E41,'Données emballage'!$A$5:$C$13,3,FALSE)</f>
        <v>0</v>
      </c>
      <c r="F45" s="217">
        <f>VLOOKUP(F41,'Données emballage'!$A$5:$C$13,3,FALSE)</f>
        <v>0</v>
      </c>
      <c r="G45" s="217">
        <f>VLOOKUP(G41,'Données emballage'!$A$5:$C$13,3,FALSE)</f>
        <v>0</v>
      </c>
      <c r="H45" s="217">
        <f>VLOOKUP(H41,'Données emballage'!$A$5:$C$13,3,FALSE)</f>
        <v>0</v>
      </c>
      <c r="I45" s="217">
        <f>VLOOKUP(I41,'Données emballage'!$A$5:$C$13,3,FALSE)</f>
        <v>0</v>
      </c>
      <c r="J45" s="217">
        <f>VLOOKUP(J41,'Données emballage'!$A$5:$C$13,3,FALSE)</f>
        <v>0</v>
      </c>
      <c r="K45" s="217">
        <f>VLOOKUP(K41,'Données emballage'!$A$5:$C$13,3,FALSE)</f>
        <v>0</v>
      </c>
      <c r="L45" s="219">
        <f>VLOOKUP(L41,'Données emballage'!$A$5:$C$13,3,FALSE)</f>
        <v>0</v>
      </c>
      <c r="M45" s="41" t="s">
        <v>106</v>
      </c>
      <c r="N45" s="87"/>
      <c r="O45" s="87"/>
      <c r="P45" s="87"/>
      <c r="Q45" s="87"/>
      <c r="R45" s="87"/>
      <c r="S45" s="88"/>
    </row>
    <row r="46" spans="1:19" ht="15" thickBot="1" x14ac:dyDescent="0.4">
      <c r="A46" s="99" t="s">
        <v>95</v>
      </c>
      <c r="B46" s="104" t="s">
        <v>96</v>
      </c>
      <c r="C46" s="217">
        <f>VLOOKUP(C39,'Données fin de vie'!$E$4:$H$13,4,FALSE)</f>
        <v>10</v>
      </c>
      <c r="D46" s="218">
        <f>VLOOKUP(D39,'Données fin de vie'!$E$4:$H$13,4,FALSE)</f>
        <v>10</v>
      </c>
      <c r="E46" s="217">
        <f>VLOOKUP(E39,'Données fin de vie'!$E$4:$H$13,4,FALSE)</f>
        <v>10</v>
      </c>
      <c r="F46" s="217">
        <f>VLOOKUP(F39,'Données fin de vie'!$E$4:$H$13,4,FALSE)</f>
        <v>10</v>
      </c>
      <c r="G46" s="217">
        <f>VLOOKUP(G39,'Données fin de vie'!$E$4:$H$13,4,FALSE)</f>
        <v>0</v>
      </c>
      <c r="H46" s="217">
        <f>VLOOKUP(H39,'Données fin de vie'!$E$4:$H$13,4,FALSE)</f>
        <v>0</v>
      </c>
      <c r="I46" s="217">
        <f>VLOOKUP(I39,'Données fin de vie'!$E$4:$H$13,4,FALSE)</f>
        <v>0</v>
      </c>
      <c r="J46" s="217">
        <f>VLOOKUP(J39,'Données fin de vie'!$E$4:$H$13,4,FALSE)</f>
        <v>0</v>
      </c>
      <c r="K46" s="217">
        <f>VLOOKUP(K39,'Données fin de vie'!$E$4:$H$13,4,FALSE)</f>
        <v>0</v>
      </c>
      <c r="L46" s="219">
        <f>VLOOKUP(L39,'Données fin de vie'!$E$4:$H$13,4,FALSE)</f>
        <v>0</v>
      </c>
      <c r="M46" s="41" t="s">
        <v>107</v>
      </c>
      <c r="N46" s="87"/>
      <c r="O46" s="87"/>
      <c r="P46" s="87"/>
      <c r="Q46" s="87"/>
      <c r="R46" s="87"/>
      <c r="S46" s="88"/>
    </row>
    <row r="47" spans="1:19" hidden="1" x14ac:dyDescent="0.35">
      <c r="A47" s="85"/>
      <c r="B47" s="93"/>
      <c r="C47" s="97"/>
      <c r="D47" s="85"/>
      <c r="E47" s="97"/>
      <c r="F47" s="97"/>
      <c r="G47" s="98"/>
      <c r="H47" s="98"/>
      <c r="I47" s="98"/>
      <c r="J47" s="98"/>
      <c r="K47" s="98"/>
      <c r="L47" s="88"/>
      <c r="M47" s="87"/>
      <c r="N47" s="87"/>
      <c r="O47" s="87"/>
      <c r="P47" s="87"/>
      <c r="Q47" s="87"/>
      <c r="R47" s="87"/>
      <c r="S47" s="88"/>
    </row>
    <row r="48" spans="1:19" s="37" customFormat="1" hidden="1" x14ac:dyDescent="0.35">
      <c r="A48" s="85"/>
      <c r="B48" s="93"/>
      <c r="C48" s="97"/>
      <c r="D48" s="85"/>
      <c r="E48" s="97"/>
      <c r="F48" s="97"/>
      <c r="G48" s="98"/>
      <c r="H48" s="98"/>
      <c r="I48" s="98"/>
      <c r="J48" s="98"/>
      <c r="K48" s="98"/>
      <c r="L48" s="88"/>
      <c r="M48" s="87"/>
      <c r="N48" s="87"/>
      <c r="O48" s="87"/>
      <c r="P48" s="87"/>
      <c r="Q48" s="87"/>
      <c r="R48" s="87"/>
      <c r="S48" s="88"/>
    </row>
    <row r="49" spans="1:31" s="56" customFormat="1" ht="15" hidden="1" thickBot="1" x14ac:dyDescent="0.4">
      <c r="A49" s="51"/>
      <c r="B49" s="104"/>
      <c r="C49" s="52"/>
      <c r="D49" s="51"/>
      <c r="E49" s="52"/>
      <c r="F49" s="52"/>
      <c r="G49" s="53"/>
      <c r="H49" s="53"/>
      <c r="I49" s="53"/>
      <c r="J49" s="53"/>
      <c r="K49" s="53"/>
      <c r="L49" s="54"/>
      <c r="M49" s="105"/>
      <c r="N49" s="105"/>
      <c r="O49" s="105"/>
      <c r="P49" s="105"/>
      <c r="Q49" s="105"/>
      <c r="R49" s="105"/>
      <c r="S49" s="106"/>
      <c r="T49" s="55"/>
      <c r="U49" s="55"/>
      <c r="V49" s="55"/>
      <c r="W49" s="55"/>
      <c r="X49" s="55"/>
      <c r="Y49" s="55"/>
      <c r="Z49" s="55"/>
      <c r="AA49" s="55"/>
      <c r="AB49" s="55"/>
      <c r="AC49" s="55"/>
      <c r="AD49" s="55"/>
      <c r="AE49" s="55"/>
    </row>
    <row r="50" spans="1:31" ht="43.5" x14ac:dyDescent="0.35">
      <c r="A50" s="99" t="s">
        <v>76</v>
      </c>
      <c r="B50" s="48" t="s">
        <v>108</v>
      </c>
      <c r="C50" s="100" t="s">
        <v>272</v>
      </c>
      <c r="D50" s="101" t="s">
        <v>265</v>
      </c>
      <c r="E50" s="100" t="s">
        <v>265</v>
      </c>
      <c r="F50" s="100" t="s">
        <v>267</v>
      </c>
      <c r="G50" s="100"/>
      <c r="H50" s="100"/>
      <c r="I50" s="100"/>
      <c r="J50" s="100"/>
      <c r="K50" s="100"/>
      <c r="L50" s="102"/>
      <c r="M50" s="41" t="s">
        <v>103</v>
      </c>
      <c r="N50" s="87"/>
      <c r="O50" s="87"/>
      <c r="P50" s="87"/>
      <c r="Q50" s="87"/>
      <c r="R50" s="87"/>
      <c r="S50" s="88"/>
      <c r="T50" s="87"/>
      <c r="U50" s="87"/>
      <c r="V50" s="87"/>
      <c r="W50" s="87"/>
      <c r="X50" s="87"/>
      <c r="Y50" s="87"/>
      <c r="Z50" s="87"/>
      <c r="AA50" s="87"/>
      <c r="AB50" s="87"/>
      <c r="AC50" s="87"/>
      <c r="AD50" s="87"/>
      <c r="AE50" s="87"/>
    </row>
    <row r="51" spans="1:31" s="55" customFormat="1" x14ac:dyDescent="0.35">
      <c r="A51" s="80"/>
      <c r="B51" s="70"/>
      <c r="C51" s="206"/>
      <c r="D51" s="206"/>
      <c r="E51" s="206"/>
      <c r="F51" s="206"/>
      <c r="G51" s="237"/>
      <c r="H51" s="237"/>
      <c r="I51" s="237"/>
      <c r="J51" s="237"/>
      <c r="K51" s="237"/>
      <c r="L51" s="237"/>
      <c r="S51" s="151"/>
    </row>
    <row r="52" spans="1:31" s="55" customFormat="1" x14ac:dyDescent="0.35">
      <c r="A52" s="80"/>
      <c r="B52" s="47" t="s">
        <v>88</v>
      </c>
      <c r="C52" s="312" t="str">
        <f>C50</f>
        <v>Palette en bois</v>
      </c>
      <c r="D52" s="312" t="str">
        <f t="shared" ref="D52:L52" si="4">D50</f>
        <v>Cerclage en polyester/polyéthylène</v>
      </c>
      <c r="E52" s="312" t="str">
        <f t="shared" si="4"/>
        <v>Cerclage en polyester/polyéthylène</v>
      </c>
      <c r="F52" s="312" t="str">
        <f t="shared" si="4"/>
        <v>Cerclage en polypropylène</v>
      </c>
      <c r="G52" s="312">
        <f t="shared" si="4"/>
        <v>0</v>
      </c>
      <c r="H52" s="312">
        <f t="shared" si="4"/>
        <v>0</v>
      </c>
      <c r="I52" s="312">
        <f t="shared" si="4"/>
        <v>0</v>
      </c>
      <c r="J52" s="312">
        <f t="shared" si="4"/>
        <v>0</v>
      </c>
      <c r="K52" s="312">
        <f t="shared" si="4"/>
        <v>0</v>
      </c>
      <c r="L52" s="312">
        <f t="shared" si="4"/>
        <v>0</v>
      </c>
      <c r="S52" s="151"/>
    </row>
    <row r="53" spans="1:31" x14ac:dyDescent="0.35">
      <c r="A53" s="85"/>
      <c r="B53" s="47" t="s">
        <v>89</v>
      </c>
      <c r="C53" s="230">
        <f>VLOOKUP('Spec 3'!C52,'Données emballage'!$A$5:$B$13,2,FALSE)</f>
        <v>-1.3625510999999999</v>
      </c>
      <c r="D53" s="231">
        <f>VLOOKUP('Spec 3'!D52,'Données emballage'!$A$5:$B$13,2,FALSE)</f>
        <v>2.1988352</v>
      </c>
      <c r="E53" s="230">
        <f>VLOOKUP('Spec 3'!E52,'Données emballage'!$A$5:$B$13,2,FALSE)</f>
        <v>2.1988352</v>
      </c>
      <c r="F53" s="230">
        <f>VLOOKUP('Spec 3'!F52,'Données emballage'!$A$5:$B$13,2,FALSE)</f>
        <v>2.3080734999999999</v>
      </c>
      <c r="G53" s="230">
        <f>VLOOKUP('Spec 3'!G52,'Données emballage'!$A$5:$B$13,2,FALSE)</f>
        <v>0</v>
      </c>
      <c r="H53" s="230">
        <f>VLOOKUP('Spec 3'!H52,'Données emballage'!$A$5:$B$13,2,FALSE)</f>
        <v>0</v>
      </c>
      <c r="I53" s="230">
        <f>VLOOKUP('Spec 3'!I52,'Données emballage'!$A$5:$B$13,2,FALSE)</f>
        <v>0</v>
      </c>
      <c r="J53" s="230">
        <f>VLOOKUP('Spec 3'!J52,'Données emballage'!$A$5:$B$13,2,FALSE)</f>
        <v>0</v>
      </c>
      <c r="K53" s="230">
        <f>VLOOKUP('Spec 3'!K52,'Données emballage'!$A$5:$B$13,2,FALSE)</f>
        <v>0</v>
      </c>
      <c r="L53" s="232">
        <f>VLOOKUP('Spec 3'!L52,'Données emballage'!$A$5:$B$13,2,FALSE)</f>
        <v>0</v>
      </c>
      <c r="M53" s="87"/>
      <c r="N53" s="87"/>
      <c r="O53" s="87"/>
      <c r="P53" s="87"/>
      <c r="Q53" s="87"/>
      <c r="R53" s="87"/>
      <c r="S53" s="88"/>
      <c r="T53" s="87"/>
      <c r="U53" s="87"/>
      <c r="V53" s="87"/>
      <c r="W53" s="87"/>
      <c r="X53" s="87"/>
      <c r="Y53" s="87"/>
      <c r="Z53" s="87"/>
      <c r="AA53" s="87"/>
      <c r="AB53" s="87"/>
      <c r="AC53" s="87"/>
      <c r="AD53" s="87"/>
      <c r="AE53" s="87"/>
    </row>
    <row r="54" spans="1:31" x14ac:dyDescent="0.35">
      <c r="A54" s="85"/>
      <c r="B54" s="93"/>
      <c r="C54" s="233"/>
      <c r="D54" s="234"/>
      <c r="E54" s="233"/>
      <c r="F54" s="233"/>
      <c r="G54" s="235"/>
      <c r="H54" s="235"/>
      <c r="I54" s="235"/>
      <c r="J54" s="235"/>
      <c r="K54" s="235"/>
      <c r="L54" s="236"/>
      <c r="M54" s="87"/>
      <c r="N54" s="87"/>
      <c r="O54" s="87"/>
      <c r="P54" s="87"/>
      <c r="Q54" s="87"/>
      <c r="R54" s="87"/>
      <c r="S54" s="88"/>
      <c r="T54" s="87"/>
      <c r="U54" s="87"/>
      <c r="V54" s="87"/>
      <c r="W54" s="87"/>
      <c r="X54" s="87"/>
      <c r="Y54" s="87"/>
      <c r="Z54" s="87"/>
      <c r="AA54" s="87"/>
      <c r="AB54" s="87"/>
      <c r="AC54" s="87"/>
      <c r="AD54" s="87"/>
      <c r="AE54" s="87"/>
    </row>
    <row r="55" spans="1:31" x14ac:dyDescent="0.35">
      <c r="A55" s="99" t="s">
        <v>90</v>
      </c>
      <c r="B55" s="93" t="s">
        <v>104</v>
      </c>
      <c r="C55" s="113">
        <v>1</v>
      </c>
      <c r="D55" s="113">
        <v>2</v>
      </c>
      <c r="E55" s="113">
        <v>3</v>
      </c>
      <c r="F55" s="113">
        <v>4</v>
      </c>
      <c r="G55" s="113">
        <v>0</v>
      </c>
      <c r="H55" s="113">
        <v>0</v>
      </c>
      <c r="I55" s="113">
        <v>0</v>
      </c>
      <c r="J55" s="113">
        <v>0</v>
      </c>
      <c r="K55" s="113">
        <v>0</v>
      </c>
      <c r="L55" s="114">
        <v>0</v>
      </c>
      <c r="M55" s="41" t="s">
        <v>105</v>
      </c>
      <c r="N55" s="87"/>
      <c r="O55" s="87"/>
      <c r="P55" s="87"/>
      <c r="Q55" s="87"/>
      <c r="R55" s="87"/>
      <c r="S55" s="88"/>
      <c r="T55" s="87"/>
      <c r="U55" s="87"/>
      <c r="V55" s="87"/>
      <c r="W55" s="87"/>
      <c r="X55" s="87"/>
      <c r="Y55" s="87"/>
      <c r="Z55" s="87"/>
      <c r="AA55" s="87"/>
      <c r="AB55" s="87"/>
      <c r="AC55" s="87"/>
      <c r="AD55" s="87"/>
      <c r="AE55" s="87"/>
    </row>
    <row r="56" spans="1:31" x14ac:dyDescent="0.35">
      <c r="A56" s="99" t="s">
        <v>93</v>
      </c>
      <c r="B56" s="93" t="s">
        <v>94</v>
      </c>
      <c r="C56" s="217">
        <f>VLOOKUP(C52,'Données emballage'!$A$5:$C$13,3,FALSE)</f>
        <v>0</v>
      </c>
      <c r="D56" s="218">
        <f>VLOOKUP(D52,'Données emballage'!$A$5:$C$13,3,FALSE)</f>
        <v>0</v>
      </c>
      <c r="E56" s="217">
        <f>VLOOKUP(E52,'Données emballage'!$A$5:$C$13,3,FALSE)</f>
        <v>0</v>
      </c>
      <c r="F56" s="217">
        <f>VLOOKUP(F52,'Données emballage'!$A$5:$C$13,3,FALSE)</f>
        <v>0</v>
      </c>
      <c r="G56" s="217">
        <f>VLOOKUP(G52,'Données emballage'!$A$5:$C$13,3,FALSE)</f>
        <v>0</v>
      </c>
      <c r="H56" s="217">
        <f>VLOOKUP(H52,'Données emballage'!$A$5:$C$13,3,FALSE)</f>
        <v>0</v>
      </c>
      <c r="I56" s="217">
        <f>VLOOKUP(I52,'Données emballage'!$A$5:$C$13,3,FALSE)</f>
        <v>0</v>
      </c>
      <c r="J56" s="217">
        <f>VLOOKUP(J52,'Données emballage'!$A$5:$C$13,3,FALSE)</f>
        <v>0</v>
      </c>
      <c r="K56" s="217">
        <f>VLOOKUP(K52,'Données emballage'!$A$5:$C$13,3,FALSE)</f>
        <v>0</v>
      </c>
      <c r="L56" s="219">
        <f>VLOOKUP(L52,'Données emballage'!$A$5:$C$13,3,FALSE)</f>
        <v>0</v>
      </c>
      <c r="M56" s="41" t="s">
        <v>106</v>
      </c>
      <c r="N56" s="87"/>
      <c r="O56" s="87"/>
      <c r="P56" s="87"/>
      <c r="Q56" s="87"/>
      <c r="R56" s="87"/>
      <c r="S56" s="88"/>
      <c r="T56" s="87"/>
      <c r="U56" s="87"/>
      <c r="V56" s="87"/>
      <c r="W56" s="87"/>
      <c r="X56" s="87"/>
      <c r="Y56" s="87"/>
      <c r="Z56" s="87"/>
      <c r="AA56" s="87"/>
      <c r="AB56" s="87"/>
      <c r="AC56" s="87"/>
      <c r="AD56" s="87"/>
      <c r="AE56" s="87"/>
    </row>
    <row r="57" spans="1:31" ht="15" thickBot="1" x14ac:dyDescent="0.4">
      <c r="A57" s="99" t="s">
        <v>95</v>
      </c>
      <c r="B57" s="104" t="s">
        <v>96</v>
      </c>
      <c r="C57" s="217">
        <f>VLOOKUP(C50,'Données fin de vie'!$E$4:$H$13,4,FALSE)</f>
        <v>60</v>
      </c>
      <c r="D57" s="218">
        <f>VLOOKUP(D50,'Données fin de vie'!$E$4:$H$13,4,FALSE)</f>
        <v>10</v>
      </c>
      <c r="E57" s="217">
        <f>VLOOKUP(E50,'Données fin de vie'!$E$4:$H$13,4,FALSE)</f>
        <v>10</v>
      </c>
      <c r="F57" s="217">
        <f>VLOOKUP(F50,'Données fin de vie'!$E$4:$H$13,4,FALSE)</f>
        <v>10</v>
      </c>
      <c r="G57" s="217">
        <f>VLOOKUP(G50,'Données fin de vie'!$E$4:$H$13,4,FALSE)</f>
        <v>0</v>
      </c>
      <c r="H57" s="217">
        <f>VLOOKUP(H50,'Données fin de vie'!$E$4:$H$13,4,FALSE)</f>
        <v>0</v>
      </c>
      <c r="I57" s="217">
        <f>VLOOKUP(I50,'Données fin de vie'!$E$4:$H$13,4,FALSE)</f>
        <v>0</v>
      </c>
      <c r="J57" s="217">
        <f>VLOOKUP(J50,'Données fin de vie'!$E$4:$H$13,4,FALSE)</f>
        <v>0</v>
      </c>
      <c r="K57" s="217">
        <f>VLOOKUP(K50,'Données fin de vie'!$E$4:$H$13,4,FALSE)</f>
        <v>0</v>
      </c>
      <c r="L57" s="219">
        <f>VLOOKUP(L50,'Données fin de vie'!$E$4:$H$13,4,FALSE)</f>
        <v>0</v>
      </c>
      <c r="M57" s="41" t="s">
        <v>107</v>
      </c>
      <c r="N57" s="87"/>
      <c r="O57" s="87"/>
      <c r="P57" s="87"/>
      <c r="Q57" s="87"/>
      <c r="R57" s="87"/>
      <c r="S57" s="88"/>
      <c r="T57" s="87"/>
      <c r="U57" s="87"/>
      <c r="V57" s="87"/>
      <c r="W57" s="87"/>
      <c r="X57" s="87"/>
      <c r="Y57" s="87"/>
      <c r="Z57" s="87"/>
      <c r="AA57" s="87"/>
      <c r="AB57" s="87"/>
      <c r="AC57" s="87"/>
      <c r="AD57" s="87"/>
      <c r="AE57" s="87"/>
    </row>
    <row r="58" spans="1:31" hidden="1" x14ac:dyDescent="0.35">
      <c r="A58" s="85"/>
      <c r="B58" s="93"/>
      <c r="C58" s="97"/>
      <c r="D58" s="85"/>
      <c r="E58" s="97"/>
      <c r="F58" s="97"/>
      <c r="G58" s="98"/>
      <c r="H58" s="98"/>
      <c r="I58" s="98"/>
      <c r="J58" s="98"/>
      <c r="K58" s="98"/>
      <c r="L58" s="88"/>
      <c r="M58" s="87"/>
      <c r="N58" s="87"/>
      <c r="O58" s="87"/>
      <c r="P58" s="87"/>
      <c r="Q58" s="87"/>
      <c r="R58" s="87"/>
      <c r="S58" s="88"/>
      <c r="T58" s="87"/>
      <c r="U58" s="87"/>
      <c r="V58" s="87"/>
      <c r="W58" s="87"/>
      <c r="X58" s="87"/>
      <c r="Y58" s="87"/>
      <c r="Z58" s="87"/>
      <c r="AA58" s="87"/>
      <c r="AB58" s="87"/>
      <c r="AC58" s="87"/>
      <c r="AD58" s="87"/>
      <c r="AE58" s="87"/>
    </row>
    <row r="59" spans="1:31" s="37" customFormat="1" hidden="1" x14ac:dyDescent="0.35">
      <c r="A59" s="85"/>
      <c r="B59" s="93"/>
      <c r="C59" s="97"/>
      <c r="D59" s="85"/>
      <c r="E59" s="97"/>
      <c r="F59" s="97"/>
      <c r="G59" s="98"/>
      <c r="H59" s="98"/>
      <c r="I59" s="98"/>
      <c r="J59" s="98"/>
      <c r="K59" s="98"/>
      <c r="L59" s="88"/>
      <c r="M59" s="87"/>
      <c r="N59" s="87"/>
      <c r="O59" s="87"/>
      <c r="P59" s="87"/>
      <c r="Q59" s="87"/>
      <c r="R59" s="87"/>
      <c r="S59" s="88"/>
      <c r="T59" s="87"/>
      <c r="U59" s="87"/>
      <c r="V59" s="87"/>
      <c r="W59" s="87"/>
      <c r="X59" s="87"/>
      <c r="Y59" s="87"/>
      <c r="Z59" s="87"/>
      <c r="AA59" s="87"/>
      <c r="AB59" s="87"/>
      <c r="AC59" s="87"/>
      <c r="AD59" s="87"/>
      <c r="AE59" s="87"/>
    </row>
    <row r="60" spans="1:31" s="56" customFormat="1" ht="15" hidden="1" thickBot="1" x14ac:dyDescent="0.4">
      <c r="A60" s="51"/>
      <c r="B60" s="104"/>
      <c r="C60" s="52"/>
      <c r="D60" s="51"/>
      <c r="E60" s="52"/>
      <c r="F60" s="52"/>
      <c r="G60" s="53"/>
      <c r="H60" s="53"/>
      <c r="I60" s="53"/>
      <c r="J60" s="53"/>
      <c r="K60" s="53"/>
      <c r="L60" s="54"/>
      <c r="M60" s="105"/>
      <c r="N60" s="105"/>
      <c r="O60" s="105"/>
      <c r="P60" s="105"/>
      <c r="Q60" s="105"/>
      <c r="R60" s="105"/>
      <c r="S60" s="106"/>
      <c r="T60" s="55"/>
      <c r="U60" s="55"/>
      <c r="V60" s="55"/>
      <c r="W60" s="55"/>
      <c r="X60" s="55"/>
      <c r="Y60" s="55"/>
      <c r="Z60" s="55"/>
      <c r="AA60" s="55"/>
      <c r="AB60" s="55"/>
      <c r="AC60" s="55"/>
      <c r="AD60" s="55"/>
      <c r="AE60" s="55"/>
    </row>
    <row r="61" spans="1:31" ht="43.5" x14ac:dyDescent="0.35">
      <c r="A61" s="99" t="s">
        <v>76</v>
      </c>
      <c r="B61" s="48" t="s">
        <v>109</v>
      </c>
      <c r="C61" s="250" t="s">
        <v>267</v>
      </c>
      <c r="D61" s="101" t="s">
        <v>265</v>
      </c>
      <c r="E61" s="100" t="s">
        <v>265</v>
      </c>
      <c r="F61" s="100" t="s">
        <v>265</v>
      </c>
      <c r="G61" s="100"/>
      <c r="H61" s="100"/>
      <c r="I61" s="100"/>
      <c r="J61" s="100"/>
      <c r="K61" s="100"/>
      <c r="L61" s="102"/>
      <c r="M61" s="41" t="s">
        <v>103</v>
      </c>
      <c r="N61" s="87"/>
      <c r="O61" s="87"/>
      <c r="P61" s="87"/>
      <c r="Q61" s="87"/>
      <c r="R61" s="87"/>
      <c r="S61" s="88"/>
      <c r="T61" s="87"/>
      <c r="U61" s="87"/>
      <c r="V61" s="87"/>
      <c r="W61" s="87"/>
      <c r="X61" s="87"/>
      <c r="Y61" s="87"/>
      <c r="Z61" s="87"/>
      <c r="AA61" s="87"/>
      <c r="AB61" s="87"/>
      <c r="AC61" s="87"/>
      <c r="AD61" s="87"/>
      <c r="AE61" s="87"/>
    </row>
    <row r="62" spans="1:31" s="37" customFormat="1" x14ac:dyDescent="0.35">
      <c r="A62" s="85"/>
      <c r="B62" s="93"/>
      <c r="C62" s="223"/>
      <c r="D62" s="224"/>
      <c r="E62" s="223"/>
      <c r="F62" s="223"/>
      <c r="G62" s="225"/>
      <c r="H62" s="225"/>
      <c r="I62" s="225"/>
      <c r="J62" s="225"/>
      <c r="K62" s="225"/>
      <c r="L62" s="226"/>
      <c r="M62" s="87"/>
      <c r="N62" s="87"/>
      <c r="O62" s="87"/>
      <c r="P62" s="87"/>
      <c r="Q62" s="87"/>
      <c r="R62" s="87"/>
      <c r="S62" s="88"/>
      <c r="T62" s="87"/>
      <c r="U62" s="87"/>
      <c r="V62" s="87"/>
      <c r="W62" s="87"/>
      <c r="X62" s="87"/>
      <c r="Y62" s="87"/>
      <c r="Z62" s="87"/>
      <c r="AA62" s="87"/>
      <c r="AB62" s="87"/>
      <c r="AC62" s="87"/>
      <c r="AD62" s="87"/>
      <c r="AE62" s="87"/>
    </row>
    <row r="63" spans="1:31" s="55" customFormat="1" x14ac:dyDescent="0.35">
      <c r="A63" s="80"/>
      <c r="B63" s="47" t="s">
        <v>88</v>
      </c>
      <c r="C63" s="312" t="str">
        <f>C61</f>
        <v>Cerclage en polypropylène</v>
      </c>
      <c r="D63" s="312" t="str">
        <f t="shared" ref="D63:L63" si="5">D61</f>
        <v>Cerclage en polyester/polyéthylène</v>
      </c>
      <c r="E63" s="312" t="str">
        <f t="shared" si="5"/>
        <v>Cerclage en polyester/polyéthylène</v>
      </c>
      <c r="F63" s="312" t="str">
        <f t="shared" si="5"/>
        <v>Cerclage en polyester/polyéthylène</v>
      </c>
      <c r="G63" s="312">
        <f t="shared" si="5"/>
        <v>0</v>
      </c>
      <c r="H63" s="312">
        <f t="shared" si="5"/>
        <v>0</v>
      </c>
      <c r="I63" s="312">
        <f t="shared" si="5"/>
        <v>0</v>
      </c>
      <c r="J63" s="312">
        <f t="shared" si="5"/>
        <v>0</v>
      </c>
      <c r="K63" s="312">
        <f t="shared" si="5"/>
        <v>0</v>
      </c>
      <c r="L63" s="312">
        <f t="shared" si="5"/>
        <v>0</v>
      </c>
      <c r="S63" s="151"/>
    </row>
    <row r="64" spans="1:31" x14ac:dyDescent="0.35">
      <c r="A64" s="85"/>
      <c r="B64" s="47" t="s">
        <v>89</v>
      </c>
      <c r="C64" s="230">
        <f>VLOOKUP('Spec 3'!C63,'Données emballage'!$A$5:$B$13,2,FALSE)</f>
        <v>2.3080734999999999</v>
      </c>
      <c r="D64" s="231">
        <f>VLOOKUP('Spec 3'!D63,'Données emballage'!$A$5:$B$13,2,FALSE)</f>
        <v>2.1988352</v>
      </c>
      <c r="E64" s="230">
        <f>VLOOKUP('Spec 3'!E63,'Données emballage'!$A$5:$B$13,2,FALSE)</f>
        <v>2.1988352</v>
      </c>
      <c r="F64" s="230">
        <f>VLOOKUP('Spec 3'!F63,'Données emballage'!$A$5:$B$13,2,FALSE)</f>
        <v>2.1988352</v>
      </c>
      <c r="G64" s="230">
        <f>VLOOKUP('Spec 3'!G63,'Données emballage'!$A$5:$B$13,2,FALSE)</f>
        <v>0</v>
      </c>
      <c r="H64" s="230">
        <f>VLOOKUP('Spec 3'!H63,'Données emballage'!$A$5:$B$13,2,FALSE)</f>
        <v>0</v>
      </c>
      <c r="I64" s="230">
        <f>VLOOKUP('Spec 3'!I63,'Données emballage'!$A$5:$B$13,2,FALSE)</f>
        <v>0</v>
      </c>
      <c r="J64" s="230">
        <f>VLOOKUP('Spec 3'!J63,'Données emballage'!$A$5:$B$13,2,FALSE)</f>
        <v>0</v>
      </c>
      <c r="K64" s="230">
        <f>VLOOKUP('Spec 3'!K63,'Données emballage'!$A$5:$B$13,2,FALSE)</f>
        <v>0</v>
      </c>
      <c r="L64" s="232">
        <f>VLOOKUP('Spec 3'!L63,'Données emballage'!$A$5:$B$13,2,FALSE)</f>
        <v>0</v>
      </c>
      <c r="M64" s="87"/>
      <c r="N64" s="87"/>
      <c r="O64" s="87"/>
      <c r="P64" s="87"/>
      <c r="Q64" s="87"/>
      <c r="R64" s="87"/>
      <c r="S64" s="88"/>
      <c r="T64" s="87"/>
      <c r="U64" s="87"/>
      <c r="V64" s="87"/>
      <c r="W64" s="87"/>
      <c r="X64" s="87"/>
      <c r="Y64" s="87"/>
      <c r="Z64" s="87"/>
      <c r="AA64" s="87"/>
      <c r="AB64" s="87"/>
      <c r="AC64" s="87"/>
      <c r="AD64" s="87"/>
      <c r="AE64" s="87"/>
    </row>
    <row r="65" spans="1:31" x14ac:dyDescent="0.35">
      <c r="A65" s="85"/>
      <c r="B65" s="93"/>
      <c r="C65" s="233"/>
      <c r="D65" s="234"/>
      <c r="E65" s="233"/>
      <c r="F65" s="233"/>
      <c r="G65" s="235"/>
      <c r="H65" s="235"/>
      <c r="I65" s="235"/>
      <c r="J65" s="235"/>
      <c r="K65" s="235"/>
      <c r="L65" s="236"/>
      <c r="M65" s="87"/>
      <c r="N65" s="87"/>
      <c r="O65" s="87"/>
      <c r="P65" s="87"/>
      <c r="Q65" s="87"/>
      <c r="R65" s="87"/>
      <c r="S65" s="88"/>
      <c r="T65" s="87"/>
      <c r="U65" s="87"/>
      <c r="V65" s="87"/>
      <c r="W65" s="87"/>
      <c r="X65" s="87"/>
      <c r="Y65" s="87"/>
      <c r="Z65" s="87"/>
      <c r="AA65" s="87"/>
      <c r="AB65" s="87"/>
      <c r="AC65" s="87"/>
      <c r="AD65" s="87"/>
      <c r="AE65" s="87"/>
    </row>
    <row r="66" spans="1:31" x14ac:dyDescent="0.35">
      <c r="A66" s="99" t="s">
        <v>90</v>
      </c>
      <c r="B66" s="93" t="s">
        <v>104</v>
      </c>
      <c r="C66" s="113">
        <v>1</v>
      </c>
      <c r="D66" s="118">
        <v>2</v>
      </c>
      <c r="E66" s="113">
        <v>2</v>
      </c>
      <c r="F66" s="113">
        <v>2</v>
      </c>
      <c r="G66" s="113">
        <v>0</v>
      </c>
      <c r="H66" s="113">
        <v>0</v>
      </c>
      <c r="I66" s="113">
        <v>0</v>
      </c>
      <c r="J66" s="113">
        <v>0</v>
      </c>
      <c r="K66" s="113">
        <v>0</v>
      </c>
      <c r="L66" s="114">
        <v>0</v>
      </c>
      <c r="M66" s="41" t="s">
        <v>105</v>
      </c>
      <c r="N66" s="87"/>
      <c r="O66" s="87"/>
      <c r="P66" s="87"/>
      <c r="Q66" s="87"/>
      <c r="R66" s="87"/>
      <c r="S66" s="88"/>
      <c r="T66" s="87"/>
      <c r="U66" s="87"/>
      <c r="V66" s="87"/>
      <c r="W66" s="87"/>
      <c r="X66" s="87"/>
      <c r="Y66" s="87"/>
      <c r="Z66" s="87"/>
      <c r="AA66" s="87"/>
      <c r="AB66" s="87"/>
      <c r="AC66" s="87"/>
      <c r="AD66" s="87"/>
      <c r="AE66" s="87"/>
    </row>
    <row r="67" spans="1:31" x14ac:dyDescent="0.35">
      <c r="A67" s="99" t="s">
        <v>93</v>
      </c>
      <c r="B67" s="93" t="s">
        <v>94</v>
      </c>
      <c r="C67" s="217">
        <f>VLOOKUP(C63,'Données emballage'!$A$5:$C$13,3,FALSE)</f>
        <v>0</v>
      </c>
      <c r="D67" s="218">
        <f>VLOOKUP(D63,'Données emballage'!$A$5:$C$13,3,FALSE)</f>
        <v>0</v>
      </c>
      <c r="E67" s="217">
        <f>VLOOKUP(E63,'Données emballage'!$A$5:$C$13,3,FALSE)</f>
        <v>0</v>
      </c>
      <c r="F67" s="217">
        <f>VLOOKUP(F63,'Données emballage'!$A$5:$C$13,3,FALSE)</f>
        <v>0</v>
      </c>
      <c r="G67" s="217">
        <f>VLOOKUP(G63,'Données emballage'!$A$5:$C$13,3,FALSE)</f>
        <v>0</v>
      </c>
      <c r="H67" s="217">
        <f>VLOOKUP(H63,'Données emballage'!$A$5:$C$13,3,FALSE)</f>
        <v>0</v>
      </c>
      <c r="I67" s="217">
        <f>VLOOKUP(I63,'Données emballage'!$A$5:$C$13,3,FALSE)</f>
        <v>0</v>
      </c>
      <c r="J67" s="217">
        <f>VLOOKUP(J63,'Données emballage'!$A$5:$C$13,3,FALSE)</f>
        <v>0</v>
      </c>
      <c r="K67" s="217">
        <f>VLOOKUP(K63,'Données emballage'!$A$5:$C$13,3,FALSE)</f>
        <v>0</v>
      </c>
      <c r="L67" s="219">
        <f>VLOOKUP(L63,'Données emballage'!$A$5:$C$13,3,FALSE)</f>
        <v>0</v>
      </c>
      <c r="M67" s="41" t="s">
        <v>106</v>
      </c>
      <c r="N67" s="87"/>
      <c r="O67" s="87"/>
      <c r="P67" s="87"/>
      <c r="Q67" s="87"/>
      <c r="R67" s="87"/>
      <c r="S67" s="88"/>
      <c r="T67" s="87"/>
      <c r="U67" s="87"/>
      <c r="V67" s="87"/>
      <c r="W67" s="87"/>
      <c r="X67" s="87"/>
      <c r="Y67" s="87"/>
      <c r="Z67" s="87"/>
      <c r="AA67" s="87"/>
      <c r="AB67" s="87"/>
      <c r="AC67" s="87"/>
      <c r="AD67" s="87"/>
      <c r="AE67" s="87"/>
    </row>
    <row r="68" spans="1:31" ht="15" thickBot="1" x14ac:dyDescent="0.4">
      <c r="A68" s="99" t="s">
        <v>95</v>
      </c>
      <c r="B68" s="104" t="s">
        <v>96</v>
      </c>
      <c r="C68" s="220">
        <f>VLOOKUP(C61,'Données fin de vie'!$E$4:$H$13,4,FALSE)</f>
        <v>10</v>
      </c>
      <c r="D68" s="221">
        <f>VLOOKUP(D61,'Données fin de vie'!$E$4:$H$13,4,FALSE)</f>
        <v>10</v>
      </c>
      <c r="E68" s="220">
        <f>VLOOKUP(E61,'Données fin de vie'!$E$4:$H$13,4,FALSE)</f>
        <v>10</v>
      </c>
      <c r="F68" s="220">
        <f>VLOOKUP(F61,'Données fin de vie'!$E$4:$H$13,4,FALSE)</f>
        <v>10</v>
      </c>
      <c r="G68" s="220">
        <f>VLOOKUP(G61,'Données fin de vie'!$E$4:$H$13,4,FALSE)</f>
        <v>0</v>
      </c>
      <c r="H68" s="220">
        <f>VLOOKUP(H61,'Données fin de vie'!$E$4:$H$13,4,FALSE)</f>
        <v>0</v>
      </c>
      <c r="I68" s="220">
        <f>VLOOKUP(I61,'Données fin de vie'!$E$4:$H$13,4,FALSE)</f>
        <v>0</v>
      </c>
      <c r="J68" s="220">
        <f>VLOOKUP(J61,'Données fin de vie'!$E$4:$H$13,4,FALSE)</f>
        <v>0</v>
      </c>
      <c r="K68" s="220">
        <f>VLOOKUP(K61,'Données fin de vie'!$E$4:$H$13,4,FALSE)</f>
        <v>0</v>
      </c>
      <c r="L68" s="222">
        <f>VLOOKUP(L61,'Données fin de vie'!$E$4:$H$13,4,FALSE)</f>
        <v>0</v>
      </c>
      <c r="M68" s="41" t="s">
        <v>107</v>
      </c>
      <c r="N68" s="87"/>
      <c r="O68" s="87"/>
      <c r="P68" s="87"/>
      <c r="Q68" s="87"/>
      <c r="R68" s="87"/>
      <c r="S68" s="88"/>
      <c r="T68" s="87"/>
      <c r="U68" s="87"/>
      <c r="V68" s="87"/>
      <c r="W68" s="87"/>
      <c r="X68" s="87"/>
      <c r="Y68" s="87"/>
      <c r="Z68" s="87"/>
      <c r="AA68" s="87"/>
      <c r="AB68" s="87"/>
      <c r="AC68" s="87"/>
      <c r="AD68" s="87"/>
      <c r="AE68" s="87"/>
    </row>
    <row r="69" spans="1:31" ht="15" hidden="1" thickBot="1" x14ac:dyDescent="0.4">
      <c r="A69" s="85"/>
      <c r="B69" s="86"/>
      <c r="C69" s="82"/>
      <c r="D69" s="82"/>
      <c r="E69" s="82"/>
      <c r="F69" s="82"/>
      <c r="G69" s="87"/>
      <c r="H69" s="87"/>
      <c r="I69" s="87"/>
      <c r="J69" s="87"/>
      <c r="K69" s="87"/>
      <c r="L69" s="87"/>
      <c r="M69" s="87"/>
      <c r="N69" s="87"/>
      <c r="O69" s="87"/>
      <c r="P69" s="87"/>
      <c r="Q69" s="87"/>
      <c r="R69" s="87"/>
      <c r="S69" s="88"/>
      <c r="T69" s="87"/>
      <c r="U69" s="87"/>
      <c r="V69" s="87"/>
      <c r="W69" s="87"/>
      <c r="X69" s="87"/>
      <c r="Y69" s="87"/>
      <c r="Z69" s="87"/>
      <c r="AA69" s="87"/>
      <c r="AB69" s="87"/>
      <c r="AC69" s="87"/>
      <c r="AD69" s="87"/>
      <c r="AE69" s="87"/>
    </row>
    <row r="70" spans="1:31" s="37" customFormat="1" ht="15" hidden="1" thickBot="1" x14ac:dyDescent="0.4">
      <c r="A70" s="85"/>
      <c r="B70" s="86"/>
      <c r="C70" s="82"/>
      <c r="D70" s="82"/>
      <c r="E70" s="82"/>
      <c r="F70" s="82"/>
      <c r="G70" s="87"/>
      <c r="H70" s="87"/>
      <c r="I70" s="87"/>
      <c r="J70" s="87"/>
      <c r="K70" s="87"/>
      <c r="L70" s="87"/>
      <c r="M70" s="87"/>
      <c r="N70" s="87"/>
      <c r="O70" s="87"/>
      <c r="P70" s="87"/>
      <c r="Q70" s="87"/>
      <c r="R70" s="87"/>
      <c r="S70" s="88"/>
      <c r="T70" s="87"/>
      <c r="U70" s="87"/>
      <c r="V70" s="87"/>
      <c r="W70" s="87"/>
      <c r="X70" s="87"/>
      <c r="Y70" s="87"/>
      <c r="Z70" s="87"/>
      <c r="AA70" s="87"/>
      <c r="AB70" s="87"/>
      <c r="AC70" s="87"/>
      <c r="AD70" s="87"/>
      <c r="AE70" s="87"/>
    </row>
    <row r="71" spans="1:31" s="56" customFormat="1" ht="15" hidden="1" thickBot="1" x14ac:dyDescent="0.4">
      <c r="A71" s="51"/>
      <c r="B71" s="119"/>
      <c r="C71" s="57"/>
      <c r="D71" s="57"/>
      <c r="E71" s="57"/>
      <c r="F71" s="57"/>
      <c r="G71" s="58"/>
      <c r="H71" s="58"/>
      <c r="I71" s="58"/>
      <c r="J71" s="58"/>
      <c r="K71" s="58"/>
      <c r="L71" s="58"/>
      <c r="M71" s="105"/>
      <c r="N71" s="105"/>
      <c r="O71" s="105"/>
      <c r="P71" s="105"/>
      <c r="Q71" s="105"/>
      <c r="R71" s="105"/>
      <c r="S71" s="106"/>
      <c r="T71" s="55"/>
      <c r="U71" s="55"/>
      <c r="V71" s="55"/>
      <c r="W71" s="55"/>
      <c r="X71" s="55"/>
      <c r="Y71" s="55"/>
      <c r="Z71" s="55"/>
      <c r="AA71" s="55"/>
      <c r="AB71" s="55"/>
      <c r="AC71" s="55"/>
      <c r="AD71" s="55"/>
      <c r="AE71" s="55"/>
    </row>
    <row r="72" spans="1:31" x14ac:dyDescent="0.35">
      <c r="A72" s="81"/>
      <c r="B72" s="40" t="s">
        <v>110</v>
      </c>
      <c r="C72" s="92"/>
      <c r="D72" s="92"/>
      <c r="E72" s="82"/>
      <c r="F72" s="92"/>
      <c r="G72" s="83"/>
      <c r="H72" s="83"/>
      <c r="I72" s="83"/>
      <c r="J72" s="83"/>
      <c r="K72" s="83"/>
      <c r="L72" s="83"/>
      <c r="M72" s="83"/>
      <c r="N72" s="83"/>
      <c r="O72" s="83"/>
      <c r="P72" s="83"/>
      <c r="Q72" s="83"/>
      <c r="R72" s="83"/>
      <c r="S72" s="84"/>
      <c r="T72" s="87"/>
      <c r="U72" s="87"/>
      <c r="V72" s="87"/>
      <c r="W72" s="87"/>
      <c r="X72" s="87"/>
      <c r="Y72" s="87"/>
      <c r="Z72" s="87"/>
      <c r="AA72" s="87"/>
      <c r="AB72" s="87"/>
      <c r="AC72" s="87"/>
      <c r="AD72" s="87"/>
      <c r="AE72" s="87"/>
    </row>
    <row r="73" spans="1:31" x14ac:dyDescent="0.35">
      <c r="A73" s="99" t="s">
        <v>76</v>
      </c>
      <c r="B73" s="86" t="s">
        <v>111</v>
      </c>
      <c r="C73" s="207">
        <f>C27</f>
        <v>1</v>
      </c>
      <c r="D73" s="215">
        <f t="shared" ref="D73:L73" si="6">D27</f>
        <v>2</v>
      </c>
      <c r="E73" s="208">
        <f t="shared" si="6"/>
        <v>1</v>
      </c>
      <c r="F73" s="207">
        <f t="shared" si="6"/>
        <v>1</v>
      </c>
      <c r="G73" s="207">
        <f t="shared" si="6"/>
        <v>0</v>
      </c>
      <c r="H73" s="207">
        <f t="shared" si="6"/>
        <v>0</v>
      </c>
      <c r="I73" s="207">
        <f t="shared" si="6"/>
        <v>0</v>
      </c>
      <c r="J73" s="207">
        <f t="shared" si="6"/>
        <v>0</v>
      </c>
      <c r="K73" s="207">
        <f t="shared" si="6"/>
        <v>0</v>
      </c>
      <c r="L73" s="207">
        <f t="shared" si="6"/>
        <v>0</v>
      </c>
      <c r="M73" s="87"/>
      <c r="N73" s="87"/>
      <c r="O73" s="87"/>
      <c r="P73" s="87"/>
      <c r="Q73" s="87"/>
      <c r="R73" s="87"/>
      <c r="S73" s="88"/>
      <c r="T73" s="87"/>
      <c r="U73" s="87"/>
      <c r="V73" s="87"/>
      <c r="W73" s="87"/>
      <c r="X73" s="87"/>
      <c r="Y73" s="87"/>
      <c r="Z73" s="87"/>
      <c r="AA73" s="87"/>
      <c r="AB73" s="87"/>
      <c r="AC73" s="87"/>
      <c r="AD73" s="87"/>
      <c r="AE73" s="87"/>
    </row>
    <row r="74" spans="1:31" x14ac:dyDescent="0.35">
      <c r="A74" s="99" t="s">
        <v>90</v>
      </c>
      <c r="B74" s="86" t="s">
        <v>112</v>
      </c>
      <c r="C74" s="207">
        <f>C73+C44+C55+C66</f>
        <v>4</v>
      </c>
      <c r="D74" s="215">
        <f t="shared" ref="D74:L74" si="7">D73+D44+D55+D66</f>
        <v>7</v>
      </c>
      <c r="E74" s="208">
        <f t="shared" si="7"/>
        <v>7</v>
      </c>
      <c r="F74" s="207">
        <f t="shared" si="7"/>
        <v>8</v>
      </c>
      <c r="G74" s="207">
        <f t="shared" si="7"/>
        <v>0</v>
      </c>
      <c r="H74" s="207">
        <f t="shared" si="7"/>
        <v>0</v>
      </c>
      <c r="I74" s="207">
        <f t="shared" si="7"/>
        <v>0</v>
      </c>
      <c r="J74" s="207">
        <f t="shared" si="7"/>
        <v>0</v>
      </c>
      <c r="K74" s="207">
        <f t="shared" si="7"/>
        <v>0</v>
      </c>
      <c r="L74" s="207">
        <f t="shared" si="7"/>
        <v>0</v>
      </c>
      <c r="M74" s="87"/>
      <c r="N74" s="87"/>
      <c r="O74" s="87"/>
      <c r="P74" s="87"/>
      <c r="Q74" s="87"/>
      <c r="R74" s="87"/>
      <c r="S74" s="88"/>
      <c r="T74" s="87"/>
      <c r="U74" s="87"/>
      <c r="V74" s="87"/>
      <c r="W74" s="87"/>
      <c r="X74" s="87"/>
      <c r="Y74" s="87"/>
      <c r="Z74" s="87"/>
      <c r="AA74" s="87"/>
      <c r="AB74" s="87"/>
      <c r="AC74" s="87"/>
      <c r="AD74" s="87"/>
      <c r="AE74" s="87"/>
    </row>
    <row r="75" spans="1:31" x14ac:dyDescent="0.35">
      <c r="A75" s="99" t="s">
        <v>93</v>
      </c>
      <c r="B75" s="39" t="s">
        <v>113</v>
      </c>
      <c r="C75" s="210">
        <f>(IFERROR((C28*C27)/C73,0))</f>
        <v>0</v>
      </c>
      <c r="D75" s="210">
        <f t="shared" ref="D75:L75" si="8">(IFERROR((D28*D27)/D73,0))</f>
        <v>0</v>
      </c>
      <c r="E75" s="210">
        <f t="shared" si="8"/>
        <v>0</v>
      </c>
      <c r="F75" s="210">
        <f t="shared" si="8"/>
        <v>0</v>
      </c>
      <c r="G75" s="210">
        <f t="shared" si="8"/>
        <v>0</v>
      </c>
      <c r="H75" s="210">
        <f t="shared" si="8"/>
        <v>0</v>
      </c>
      <c r="I75" s="210">
        <f t="shared" si="8"/>
        <v>0</v>
      </c>
      <c r="J75" s="210">
        <f t="shared" si="8"/>
        <v>0</v>
      </c>
      <c r="K75" s="210">
        <f t="shared" si="8"/>
        <v>0</v>
      </c>
      <c r="L75" s="210">
        <f t="shared" si="8"/>
        <v>0</v>
      </c>
      <c r="M75" s="87"/>
      <c r="N75" s="87"/>
      <c r="O75" s="87"/>
      <c r="P75" s="87"/>
      <c r="Q75" s="87"/>
      <c r="R75" s="87"/>
      <c r="S75" s="88"/>
      <c r="T75" s="87"/>
      <c r="U75" s="87"/>
      <c r="V75" s="87"/>
      <c r="W75" s="87"/>
      <c r="X75" s="87"/>
      <c r="Y75" s="87"/>
      <c r="Z75" s="87"/>
      <c r="AA75" s="87"/>
      <c r="AB75" s="87"/>
      <c r="AC75" s="87"/>
      <c r="AD75" s="87"/>
      <c r="AE75" s="87"/>
    </row>
    <row r="76" spans="1:31" x14ac:dyDescent="0.35">
      <c r="A76" s="99" t="s">
        <v>95</v>
      </c>
      <c r="B76" s="39" t="s">
        <v>114</v>
      </c>
      <c r="C76" s="216">
        <f>(IFERROR((C45*C44)+(C56*C55)+(C67*C66)/(C66+C55+C44),0))</f>
        <v>0</v>
      </c>
      <c r="D76" s="216">
        <f t="shared" ref="D76:L76" si="9">(IFERROR((D45*D44)+(D56*D55)+(D67*D66)/(D66+D55+D44),0))</f>
        <v>0</v>
      </c>
      <c r="E76" s="216">
        <f t="shared" si="9"/>
        <v>0</v>
      </c>
      <c r="F76" s="216">
        <f t="shared" si="9"/>
        <v>0</v>
      </c>
      <c r="G76" s="216">
        <f t="shared" si="9"/>
        <v>0</v>
      </c>
      <c r="H76" s="216">
        <f t="shared" si="9"/>
        <v>0</v>
      </c>
      <c r="I76" s="216">
        <f t="shared" si="9"/>
        <v>0</v>
      </c>
      <c r="J76" s="216">
        <f t="shared" si="9"/>
        <v>0</v>
      </c>
      <c r="K76" s="216">
        <f t="shared" si="9"/>
        <v>0</v>
      </c>
      <c r="L76" s="216">
        <f t="shared" si="9"/>
        <v>0</v>
      </c>
      <c r="M76" s="87"/>
      <c r="N76" s="87"/>
      <c r="O76" s="87"/>
      <c r="P76" s="87"/>
      <c r="Q76" s="87"/>
      <c r="R76" s="87"/>
      <c r="S76" s="88"/>
      <c r="T76" s="87"/>
      <c r="U76" s="87"/>
      <c r="V76" s="87"/>
      <c r="W76" s="87"/>
      <c r="X76" s="87"/>
      <c r="Y76" s="87"/>
      <c r="Z76" s="87"/>
      <c r="AA76" s="87"/>
      <c r="AB76" s="87"/>
      <c r="AC76" s="87"/>
      <c r="AD76" s="87"/>
      <c r="AE76" s="87"/>
    </row>
    <row r="77" spans="1:31" hidden="1" x14ac:dyDescent="0.35">
      <c r="A77" s="85"/>
      <c r="B77" s="39"/>
      <c r="C77" s="120"/>
      <c r="D77" s="82"/>
      <c r="E77" s="82"/>
      <c r="F77" s="82"/>
      <c r="G77" s="87"/>
      <c r="H77" s="87"/>
      <c r="I77" s="87"/>
      <c r="J77" s="87"/>
      <c r="K77" s="87"/>
      <c r="L77" s="87"/>
      <c r="M77" s="87"/>
      <c r="N77" s="87"/>
      <c r="O77" s="87"/>
      <c r="P77" s="87"/>
      <c r="Q77" s="87"/>
      <c r="R77" s="87"/>
      <c r="S77" s="88"/>
      <c r="T77" s="87"/>
      <c r="U77" s="87"/>
      <c r="V77" s="87"/>
      <c r="W77" s="87"/>
      <c r="X77" s="87"/>
      <c r="Y77" s="87"/>
      <c r="Z77" s="87"/>
      <c r="AA77" s="87"/>
      <c r="AB77" s="87"/>
      <c r="AC77" s="87"/>
      <c r="AD77" s="87"/>
      <c r="AE77" s="87"/>
    </row>
    <row r="78" spans="1:31" s="37" customFormat="1" hidden="1" x14ac:dyDescent="0.35">
      <c r="A78" s="85"/>
      <c r="B78" s="86"/>
      <c r="C78" s="82"/>
      <c r="D78" s="82"/>
      <c r="E78" s="82"/>
      <c r="F78" s="82"/>
      <c r="G78" s="87"/>
      <c r="H78" s="87"/>
      <c r="I78" s="87"/>
      <c r="J78" s="87"/>
      <c r="K78" s="87"/>
      <c r="L78" s="87"/>
      <c r="M78" s="87"/>
      <c r="N78" s="87"/>
      <c r="O78" s="87"/>
      <c r="P78" s="87"/>
      <c r="Q78" s="87"/>
      <c r="R78" s="87"/>
      <c r="S78" s="88"/>
      <c r="T78" s="87"/>
      <c r="U78" s="87"/>
      <c r="V78" s="87"/>
      <c r="W78" s="87"/>
      <c r="X78" s="87"/>
      <c r="Y78" s="87"/>
      <c r="Z78" s="87"/>
      <c r="AA78" s="87"/>
      <c r="AB78" s="87"/>
      <c r="AC78" s="87"/>
      <c r="AD78" s="87"/>
      <c r="AE78" s="87"/>
    </row>
    <row r="79" spans="1:31" ht="15" hidden="1" thickBot="1" x14ac:dyDescent="0.4">
      <c r="A79" s="121"/>
      <c r="B79" s="119"/>
      <c r="C79" s="122">
        <f>(IFERROR((C88/$C$122),0)*100)</f>
        <v>0</v>
      </c>
      <c r="D79" s="122">
        <f t="shared" ref="D79:L79" si="10">(IFERROR((D88/$C$122),0)*100)</f>
        <v>0</v>
      </c>
      <c r="E79" s="122">
        <f t="shared" si="10"/>
        <v>0</v>
      </c>
      <c r="F79" s="122">
        <f t="shared" si="10"/>
        <v>0</v>
      </c>
      <c r="G79" s="122">
        <f t="shared" si="10"/>
        <v>0</v>
      </c>
      <c r="H79" s="122">
        <f t="shared" si="10"/>
        <v>0</v>
      </c>
      <c r="I79" s="122">
        <f t="shared" si="10"/>
        <v>0</v>
      </c>
      <c r="J79" s="122">
        <f t="shared" si="10"/>
        <v>0</v>
      </c>
      <c r="K79" s="122">
        <f t="shared" si="10"/>
        <v>0</v>
      </c>
      <c r="L79" s="122">
        <f t="shared" si="10"/>
        <v>0</v>
      </c>
      <c r="M79" s="105"/>
      <c r="N79" s="105"/>
      <c r="O79" s="105"/>
      <c r="P79" s="105"/>
      <c r="Q79" s="105"/>
      <c r="R79" s="105"/>
      <c r="S79" s="106"/>
      <c r="T79" s="87"/>
      <c r="U79" s="87"/>
      <c r="V79" s="87"/>
      <c r="W79" s="87"/>
      <c r="X79" s="87"/>
      <c r="Y79" s="87"/>
      <c r="Z79" s="87"/>
      <c r="AA79" s="87"/>
      <c r="AB79" s="87"/>
      <c r="AC79" s="87"/>
      <c r="AD79" s="87"/>
      <c r="AE79" s="87"/>
    </row>
    <row r="80" spans="1:31" x14ac:dyDescent="0.35">
      <c r="A80" s="85"/>
      <c r="B80" s="244"/>
      <c r="C80" s="245"/>
      <c r="D80" s="245"/>
      <c r="E80" s="245"/>
      <c r="F80" s="245"/>
      <c r="G80" s="245"/>
      <c r="H80" s="245"/>
      <c r="I80" s="245"/>
      <c r="J80" s="245"/>
      <c r="K80" s="245"/>
      <c r="L80" s="245"/>
      <c r="M80" s="87"/>
      <c r="N80" s="87"/>
      <c r="O80" s="87"/>
      <c r="P80" s="87"/>
      <c r="Q80" s="87"/>
      <c r="R80" s="87"/>
      <c r="S80" s="88"/>
      <c r="T80" s="87"/>
      <c r="U80" s="87"/>
      <c r="V80" s="87"/>
      <c r="W80" s="87"/>
      <c r="X80" s="87"/>
      <c r="Y80" s="87"/>
      <c r="Z80" s="87"/>
      <c r="AA80" s="87"/>
      <c r="AB80" s="87"/>
      <c r="AC80" s="87"/>
      <c r="AD80" s="87"/>
      <c r="AE80" s="87"/>
    </row>
    <row r="81" spans="1:31" x14ac:dyDescent="0.35">
      <c r="A81" s="85"/>
      <c r="B81" s="244"/>
      <c r="C81" s="245"/>
      <c r="D81" s="245"/>
      <c r="E81" s="245"/>
      <c r="F81" s="245"/>
      <c r="G81" s="245"/>
      <c r="H81" s="245"/>
      <c r="I81" s="245"/>
      <c r="J81" s="245"/>
      <c r="K81" s="245"/>
      <c r="L81" s="245"/>
      <c r="M81" s="87"/>
      <c r="N81" s="87"/>
      <c r="O81" s="87"/>
      <c r="P81" s="87"/>
      <c r="Q81" s="87"/>
      <c r="R81" s="87"/>
      <c r="S81" s="88"/>
      <c r="T81" s="87"/>
      <c r="U81" s="87"/>
      <c r="V81" s="87"/>
      <c r="W81" s="87"/>
      <c r="X81" s="87"/>
      <c r="Y81" s="87"/>
      <c r="Z81" s="87"/>
      <c r="AA81" s="87"/>
      <c r="AB81" s="87"/>
      <c r="AC81" s="87"/>
      <c r="AD81" s="87"/>
      <c r="AE81" s="87"/>
    </row>
    <row r="82" spans="1:31" x14ac:dyDescent="0.35">
      <c r="A82" s="85"/>
      <c r="B82" s="244"/>
      <c r="C82" s="245"/>
      <c r="D82" s="245"/>
      <c r="E82" s="245"/>
      <c r="F82" s="245"/>
      <c r="G82" s="245"/>
      <c r="H82" s="245"/>
      <c r="I82" s="245"/>
      <c r="J82" s="245"/>
      <c r="K82" s="245"/>
      <c r="L82" s="245"/>
      <c r="M82" s="87"/>
      <c r="N82" s="87"/>
      <c r="O82" s="87"/>
      <c r="P82" s="87"/>
      <c r="Q82" s="87"/>
      <c r="R82" s="87"/>
      <c r="S82" s="88"/>
      <c r="T82" s="87"/>
      <c r="U82" s="87"/>
      <c r="V82" s="87"/>
      <c r="W82" s="87"/>
      <c r="X82" s="87"/>
      <c r="Y82" s="87"/>
      <c r="Z82" s="87"/>
      <c r="AA82" s="87"/>
      <c r="AB82" s="87"/>
      <c r="AC82" s="87"/>
      <c r="AD82" s="87"/>
      <c r="AE82" s="87"/>
    </row>
    <row r="83" spans="1:31" x14ac:dyDescent="0.35">
      <c r="A83" s="85"/>
      <c r="B83" s="60" t="s">
        <v>115</v>
      </c>
      <c r="C83" s="123">
        <v>1</v>
      </c>
      <c r="D83" s="123">
        <v>2</v>
      </c>
      <c r="E83" s="123">
        <v>3</v>
      </c>
      <c r="F83" s="123">
        <v>4</v>
      </c>
      <c r="G83" s="123">
        <v>5</v>
      </c>
      <c r="H83" s="123">
        <v>6</v>
      </c>
      <c r="I83" s="123">
        <v>7</v>
      </c>
      <c r="J83" s="123">
        <v>8</v>
      </c>
      <c r="K83" s="123">
        <v>9</v>
      </c>
      <c r="L83" s="123">
        <v>10</v>
      </c>
      <c r="M83" s="87"/>
      <c r="N83" s="87"/>
      <c r="O83" s="87"/>
      <c r="P83" s="87"/>
      <c r="Q83" s="87"/>
      <c r="R83" s="87"/>
      <c r="S83" s="88"/>
      <c r="T83" s="87"/>
      <c r="U83" s="87"/>
      <c r="V83" s="87"/>
      <c r="W83" s="87"/>
      <c r="X83" s="87"/>
      <c r="Y83" s="87"/>
      <c r="Z83" s="87"/>
      <c r="AA83" s="87"/>
      <c r="AB83" s="87"/>
      <c r="AC83" s="87"/>
      <c r="AD83" s="87"/>
      <c r="AE83" s="87"/>
    </row>
    <row r="84" spans="1:31" x14ac:dyDescent="0.35">
      <c r="A84" s="85"/>
      <c r="B84" s="61" t="s">
        <v>116</v>
      </c>
      <c r="C84" s="90">
        <v>0</v>
      </c>
      <c r="D84" s="90">
        <v>0</v>
      </c>
      <c r="E84" s="90">
        <v>0</v>
      </c>
      <c r="F84" s="90">
        <v>0</v>
      </c>
      <c r="G84" s="90">
        <v>0</v>
      </c>
      <c r="H84" s="90">
        <v>0</v>
      </c>
      <c r="I84" s="90">
        <v>0</v>
      </c>
      <c r="J84" s="90">
        <v>0</v>
      </c>
      <c r="K84" s="90">
        <v>0</v>
      </c>
      <c r="L84" s="90">
        <v>0</v>
      </c>
      <c r="M84" s="87"/>
      <c r="N84" s="87"/>
      <c r="O84" s="87"/>
      <c r="P84" s="87"/>
      <c r="Q84" s="87"/>
      <c r="R84" s="87"/>
      <c r="S84" s="88"/>
    </row>
    <row r="85" spans="1:31" x14ac:dyDescent="0.35">
      <c r="A85" s="85"/>
      <c r="B85" s="39" t="s">
        <v>117</v>
      </c>
      <c r="C85" s="90">
        <v>0</v>
      </c>
      <c r="D85" s="90">
        <v>0</v>
      </c>
      <c r="E85" s="90">
        <v>0</v>
      </c>
      <c r="F85" s="90">
        <v>0</v>
      </c>
      <c r="G85" s="90">
        <v>0</v>
      </c>
      <c r="H85" s="90">
        <v>0</v>
      </c>
      <c r="I85" s="90">
        <v>0</v>
      </c>
      <c r="J85" s="90">
        <v>0</v>
      </c>
      <c r="K85" s="90">
        <v>0</v>
      </c>
      <c r="L85" s="90">
        <v>0</v>
      </c>
      <c r="M85" s="87"/>
      <c r="N85" s="87"/>
      <c r="O85" s="87"/>
      <c r="P85" s="87"/>
      <c r="Q85" s="87"/>
      <c r="R85" s="87"/>
      <c r="S85" s="88"/>
    </row>
    <row r="86" spans="1:31" x14ac:dyDescent="0.35">
      <c r="A86" s="85"/>
      <c r="B86" s="39" t="s">
        <v>118</v>
      </c>
      <c r="C86" s="90">
        <v>0</v>
      </c>
      <c r="D86" s="90">
        <v>0</v>
      </c>
      <c r="E86" s="90">
        <v>0</v>
      </c>
      <c r="F86" s="90">
        <v>0</v>
      </c>
      <c r="G86" s="90">
        <v>0</v>
      </c>
      <c r="H86" s="90">
        <v>0</v>
      </c>
      <c r="I86" s="90">
        <v>0</v>
      </c>
      <c r="J86" s="90">
        <v>0</v>
      </c>
      <c r="K86" s="90">
        <v>0</v>
      </c>
      <c r="L86" s="90">
        <v>0</v>
      </c>
      <c r="M86" s="87"/>
      <c r="N86" s="87"/>
      <c r="O86" s="87"/>
      <c r="P86" s="87"/>
      <c r="Q86" s="87"/>
      <c r="R86" s="87"/>
      <c r="S86" s="88"/>
    </row>
    <row r="87" spans="1:31" x14ac:dyDescent="0.35">
      <c r="A87" s="85"/>
      <c r="B87" s="39" t="s">
        <v>119</v>
      </c>
      <c r="C87" s="90">
        <v>0</v>
      </c>
      <c r="D87" s="90">
        <v>0</v>
      </c>
      <c r="E87" s="90">
        <v>0</v>
      </c>
      <c r="F87" s="90">
        <v>0</v>
      </c>
      <c r="G87" s="90">
        <v>0</v>
      </c>
      <c r="H87" s="90">
        <v>0</v>
      </c>
      <c r="I87" s="90">
        <v>0</v>
      </c>
      <c r="J87" s="90">
        <v>0</v>
      </c>
      <c r="K87" s="90">
        <v>0</v>
      </c>
      <c r="L87" s="90">
        <v>0</v>
      </c>
      <c r="M87" s="87"/>
      <c r="N87" s="87"/>
      <c r="O87" s="87"/>
      <c r="P87" s="87"/>
      <c r="Q87" s="87"/>
      <c r="R87" s="87"/>
      <c r="S87" s="88"/>
    </row>
    <row r="88" spans="1:31" ht="15" thickBot="1" x14ac:dyDescent="0.4">
      <c r="A88" s="85"/>
      <c r="B88" s="62" t="s">
        <v>120</v>
      </c>
      <c r="C88" s="213">
        <f>(((C74*'Transport data'!$B$5*(C84))+(C74*'Transport data'!$B$6*(C85))+(C74*'Transport data'!$B$7*(C86))+(C74*'Transport data'!$B$8*(C87)))/1000)</f>
        <v>0</v>
      </c>
      <c r="D88" s="213">
        <f>(((D74*'Transport data'!$B$5*(D84))+(D74*'Transport data'!$B$6*(D85))+(D74*'Transport data'!$B$7*(D86))+(D74*'Transport data'!$B$8*(D87)))/1000)</f>
        <v>0</v>
      </c>
      <c r="E88" s="213">
        <f>(((E74*'Transport data'!$B$5*(E84))+(E74*'Transport data'!$B$6*(E85))+(E74*'Transport data'!$B$7*(E86))+(E74*'Transport data'!$B$8*(E87)))/1000)</f>
        <v>0</v>
      </c>
      <c r="F88" s="213">
        <f>(((F74*'Transport data'!$B$5*(F84))+(F74*'Transport data'!$B$6*(F85))+(F74*'Transport data'!$B$7*(F86))+(F74*'Transport data'!$B$8*(F87)))/1000)</f>
        <v>0</v>
      </c>
      <c r="G88" s="213">
        <f>(((G74*'Transport data'!$B$5*(G84))+(G74*'Transport data'!$B$6*(G85))+(G74*'Transport data'!$B$7*(G86))+(G74*'Transport data'!$B$8*(G87)))/1000)</f>
        <v>0</v>
      </c>
      <c r="H88" s="213">
        <f>(((H74*'Transport data'!$B$5*(H84))+(H74*'Transport data'!$B$6*(H85))+(H74*'Transport data'!$B$7*(H86))+(H74*'Transport data'!$B$8*(H87)))/1000)</f>
        <v>0</v>
      </c>
      <c r="I88" s="213">
        <f>(((I74*'Transport data'!$B$5*(I84))+(I74*'Transport data'!$B$6*(I85))+(I74*'Transport data'!$B$7*(I86))+(I74*'Transport data'!$B$8*(I87)))/1000)</f>
        <v>0</v>
      </c>
      <c r="J88" s="213">
        <f>(((J74*'Transport data'!$B$5*(J84))+(J74*'Transport data'!$B$6*(J85))+(J74*'Transport data'!$B$7*(J86))+(J74*'Transport data'!$B$8*(J87)))/1000)</f>
        <v>0</v>
      </c>
      <c r="K88" s="213">
        <f>(((K74*'Transport data'!$B$5*(K84))+(K74*'Transport data'!$B$6*(K85))+(K74*'Transport data'!$B$7*(K86))+(K74*'Transport data'!$B$8*(K87)))/1000)</f>
        <v>0</v>
      </c>
      <c r="L88" s="213">
        <f>(((L74*'Transport data'!$B$5*(L84))+(L74*'Transport data'!$B$6*(L85))+(L74*'Transport data'!$B$7*(L86))+(L74*'Transport data'!$B$8*(L87)))/1000)</f>
        <v>0</v>
      </c>
      <c r="M88" s="87"/>
      <c r="N88" s="87"/>
      <c r="O88" s="87"/>
      <c r="P88" s="87"/>
      <c r="Q88" s="87"/>
      <c r="R88" s="87"/>
      <c r="S88" s="88"/>
    </row>
    <row r="89" spans="1:31" x14ac:dyDescent="0.35">
      <c r="A89" s="81"/>
      <c r="B89" s="40" t="s">
        <v>396</v>
      </c>
      <c r="C89" s="343" t="s">
        <v>122</v>
      </c>
      <c r="D89" s="344"/>
      <c r="E89" s="344"/>
      <c r="F89" s="344"/>
      <c r="G89" s="344"/>
      <c r="H89" s="345"/>
      <c r="I89" s="83"/>
      <c r="J89" s="83"/>
      <c r="K89" s="83"/>
      <c r="L89" s="83"/>
      <c r="M89" s="83"/>
      <c r="N89" s="83"/>
      <c r="O89" s="83"/>
      <c r="P89" s="83"/>
      <c r="Q89" s="83"/>
      <c r="R89" s="83"/>
      <c r="S89" s="84"/>
    </row>
    <row r="90" spans="1:31" ht="15" thickBot="1" x14ac:dyDescent="0.4">
      <c r="A90" s="85"/>
      <c r="B90" s="63" t="s">
        <v>123</v>
      </c>
      <c r="C90" s="64" t="str">
        <f>C6</f>
        <v>Suisse</v>
      </c>
      <c r="D90" s="124"/>
      <c r="E90" s="124"/>
      <c r="F90" s="124"/>
      <c r="G90" s="87"/>
      <c r="H90" s="87"/>
      <c r="I90" s="87"/>
      <c r="J90" s="87"/>
      <c r="K90" s="87"/>
      <c r="L90" s="87"/>
      <c r="M90" s="87"/>
      <c r="N90" s="87"/>
      <c r="O90" s="87"/>
      <c r="P90" s="87"/>
      <c r="Q90" s="87"/>
      <c r="R90" s="87"/>
      <c r="S90" s="88"/>
    </row>
    <row r="91" spans="1:31" x14ac:dyDescent="0.35">
      <c r="A91" s="85"/>
      <c r="B91" s="63"/>
      <c r="C91" s="65" t="s">
        <v>124</v>
      </c>
      <c r="D91" s="65" t="s">
        <v>125</v>
      </c>
      <c r="E91" s="65" t="s">
        <v>126</v>
      </c>
      <c r="F91" s="65" t="s">
        <v>127</v>
      </c>
      <c r="G91" s="87"/>
      <c r="H91" s="87"/>
      <c r="I91" s="87"/>
      <c r="J91" s="87"/>
      <c r="K91" s="87"/>
      <c r="L91" s="87"/>
      <c r="M91" s="87"/>
      <c r="N91" s="87"/>
      <c r="O91" s="87"/>
      <c r="P91" s="87"/>
      <c r="Q91" s="87"/>
      <c r="R91" s="87"/>
      <c r="S91" s="88"/>
    </row>
    <row r="92" spans="1:31" x14ac:dyDescent="0.35">
      <c r="A92" s="99" t="s">
        <v>128</v>
      </c>
      <c r="B92" s="86" t="s">
        <v>129</v>
      </c>
      <c r="C92" s="89">
        <v>0</v>
      </c>
      <c r="D92" s="90">
        <v>0</v>
      </c>
      <c r="E92" s="90">
        <v>0</v>
      </c>
      <c r="F92" s="90">
        <v>0</v>
      </c>
      <c r="G92" s="41" t="s">
        <v>130</v>
      </c>
      <c r="H92" s="87"/>
      <c r="I92" s="87"/>
      <c r="J92" s="87"/>
      <c r="K92" s="87"/>
      <c r="L92" s="87"/>
      <c r="M92" s="87"/>
      <c r="N92" s="87"/>
      <c r="O92" s="87"/>
      <c r="P92" s="87"/>
      <c r="Q92" s="87"/>
      <c r="R92" s="87"/>
      <c r="S92" s="88"/>
    </row>
    <row r="93" spans="1:31" x14ac:dyDescent="0.35">
      <c r="A93" s="99" t="s">
        <v>131</v>
      </c>
      <c r="B93" s="86" t="s">
        <v>132</v>
      </c>
      <c r="C93" s="89">
        <v>0</v>
      </c>
      <c r="D93" s="90">
        <v>0</v>
      </c>
      <c r="E93" s="90">
        <v>0</v>
      </c>
      <c r="F93" s="90">
        <v>0</v>
      </c>
      <c r="G93" s="41" t="s">
        <v>130</v>
      </c>
      <c r="H93" s="87"/>
      <c r="I93" s="87"/>
      <c r="J93" s="87"/>
      <c r="K93" s="87"/>
      <c r="L93" s="87"/>
      <c r="M93" s="87"/>
      <c r="N93" s="87"/>
      <c r="O93" s="87"/>
      <c r="P93" s="87"/>
      <c r="Q93" s="87"/>
      <c r="R93" s="87"/>
      <c r="S93" s="88"/>
    </row>
    <row r="94" spans="1:31" x14ac:dyDescent="0.35">
      <c r="A94" s="99" t="s">
        <v>133</v>
      </c>
      <c r="B94" s="86" t="s">
        <v>134</v>
      </c>
      <c r="C94" s="89">
        <v>0</v>
      </c>
      <c r="D94" s="90">
        <v>0</v>
      </c>
      <c r="E94" s="90">
        <v>0</v>
      </c>
      <c r="F94" s="90">
        <v>0</v>
      </c>
      <c r="G94" s="41" t="s">
        <v>130</v>
      </c>
      <c r="H94" s="87"/>
      <c r="I94" s="87"/>
      <c r="J94" s="87"/>
      <c r="K94" s="87"/>
      <c r="L94" s="87"/>
      <c r="M94" s="87"/>
      <c r="N94" s="87"/>
      <c r="O94" s="87"/>
      <c r="P94" s="87"/>
      <c r="Q94" s="87"/>
      <c r="R94" s="87"/>
      <c r="S94" s="88"/>
    </row>
    <row r="95" spans="1:31" x14ac:dyDescent="0.35">
      <c r="A95" s="99" t="s">
        <v>135</v>
      </c>
      <c r="B95" s="86" t="s">
        <v>136</v>
      </c>
      <c r="C95" s="89">
        <v>0</v>
      </c>
      <c r="D95" s="90">
        <v>0</v>
      </c>
      <c r="E95" s="90">
        <v>0</v>
      </c>
      <c r="F95" s="90">
        <v>0</v>
      </c>
      <c r="G95" s="41" t="s">
        <v>130</v>
      </c>
      <c r="H95" s="87"/>
      <c r="I95" s="87"/>
      <c r="J95" s="87"/>
      <c r="K95" s="87"/>
      <c r="L95" s="87"/>
      <c r="M95" s="87"/>
      <c r="N95" s="87"/>
      <c r="O95" s="87"/>
      <c r="P95" s="87"/>
      <c r="Q95" s="87"/>
      <c r="R95" s="87"/>
      <c r="S95" s="88"/>
    </row>
    <row r="96" spans="1:31" x14ac:dyDescent="0.35">
      <c r="A96" s="99" t="s">
        <v>137</v>
      </c>
      <c r="B96" s="86" t="s">
        <v>138</v>
      </c>
      <c r="C96" s="207">
        <f>SUM(C92:C95)</f>
        <v>0</v>
      </c>
      <c r="D96" s="207">
        <f>SUM(D92:D95)</f>
        <v>0</v>
      </c>
      <c r="E96" s="207">
        <f>SUM(E92:E95)</f>
        <v>0</v>
      </c>
      <c r="F96" s="207">
        <f>SUM(F92:F95)</f>
        <v>0</v>
      </c>
      <c r="G96" s="41"/>
      <c r="H96" s="87"/>
      <c r="I96" s="87"/>
      <c r="J96" s="87"/>
      <c r="K96" s="87"/>
      <c r="L96" s="87"/>
      <c r="M96" s="87"/>
      <c r="N96" s="87"/>
      <c r="O96" s="87"/>
      <c r="P96" s="87"/>
      <c r="Q96" s="87"/>
      <c r="R96" s="87"/>
      <c r="S96" s="88"/>
    </row>
    <row r="97" spans="1:19" ht="15" thickBot="1" x14ac:dyDescent="0.4">
      <c r="A97" s="99" t="s">
        <v>139</v>
      </c>
      <c r="B97" s="86" t="s">
        <v>140</v>
      </c>
      <c r="C97" s="207">
        <f>SUM($C$74:$L$74)</f>
        <v>26</v>
      </c>
      <c r="D97" s="207">
        <f t="shared" ref="D97:F97" si="11">SUM($C$74:$L$74)</f>
        <v>26</v>
      </c>
      <c r="E97" s="207">
        <f t="shared" si="11"/>
        <v>26</v>
      </c>
      <c r="F97" s="207">
        <f t="shared" si="11"/>
        <v>26</v>
      </c>
      <c r="G97" s="66"/>
      <c r="H97" s="87"/>
      <c r="I97" s="87"/>
      <c r="J97" s="87"/>
      <c r="K97" s="87"/>
      <c r="L97" s="87"/>
      <c r="M97" s="87"/>
      <c r="N97" s="87"/>
      <c r="O97" s="87"/>
      <c r="P97" s="87"/>
      <c r="Q97" s="87"/>
      <c r="R97" s="87"/>
      <c r="S97" s="88"/>
    </row>
    <row r="98" spans="1:19" ht="15" hidden="1" thickBot="1" x14ac:dyDescent="0.4">
      <c r="A98" s="85"/>
      <c r="B98" s="86"/>
      <c r="C98" s="82"/>
      <c r="D98" s="82"/>
      <c r="E98" s="82"/>
      <c r="F98" s="82"/>
      <c r="G98" s="87"/>
      <c r="H98" s="87"/>
      <c r="I98" s="87"/>
      <c r="J98" s="87"/>
      <c r="K98" s="87"/>
      <c r="L98" s="87"/>
      <c r="M98" s="87"/>
      <c r="N98" s="87"/>
      <c r="O98" s="87"/>
      <c r="P98" s="87"/>
      <c r="Q98" s="87"/>
      <c r="R98" s="87"/>
      <c r="S98" s="88"/>
    </row>
    <row r="99" spans="1:19" s="37" customFormat="1" ht="15" hidden="1" thickBot="1" x14ac:dyDescent="0.4">
      <c r="A99" s="85"/>
      <c r="B99" s="86"/>
      <c r="C99" s="82"/>
      <c r="D99" s="82"/>
      <c r="E99" s="82"/>
      <c r="F99" s="82"/>
      <c r="G99" s="87"/>
      <c r="H99" s="87"/>
      <c r="I99" s="87"/>
      <c r="J99" s="87"/>
      <c r="K99" s="87"/>
      <c r="L99" s="87"/>
      <c r="M99" s="87"/>
      <c r="N99" s="87"/>
      <c r="O99" s="87"/>
      <c r="P99" s="87"/>
      <c r="Q99" s="87"/>
      <c r="R99" s="87"/>
      <c r="S99" s="88"/>
    </row>
    <row r="100" spans="1:19" ht="15" hidden="1" thickBot="1" x14ac:dyDescent="0.4">
      <c r="A100" s="121"/>
      <c r="B100" s="119"/>
      <c r="C100" s="125"/>
      <c r="D100" s="125"/>
      <c r="E100" s="125"/>
      <c r="F100" s="125"/>
      <c r="G100" s="105"/>
      <c r="H100" s="105"/>
      <c r="I100" s="105"/>
      <c r="J100" s="105"/>
      <c r="K100" s="105"/>
      <c r="L100" s="105"/>
      <c r="M100" s="105"/>
      <c r="N100" s="105"/>
      <c r="O100" s="105"/>
      <c r="P100" s="105"/>
      <c r="Q100" s="105"/>
      <c r="R100" s="105"/>
      <c r="S100" s="106"/>
    </row>
    <row r="101" spans="1:19" x14ac:dyDescent="0.35">
      <c r="A101" s="81"/>
      <c r="B101" s="40" t="s">
        <v>141</v>
      </c>
      <c r="C101" s="92"/>
      <c r="D101" s="92"/>
      <c r="E101" s="92"/>
      <c r="F101" s="92"/>
      <c r="G101" s="83"/>
      <c r="H101" s="83"/>
      <c r="I101" s="83"/>
      <c r="J101" s="83"/>
      <c r="K101" s="83"/>
      <c r="L101" s="83"/>
      <c r="M101" s="83"/>
      <c r="N101" s="83"/>
      <c r="O101" s="83"/>
      <c r="P101" s="83"/>
      <c r="Q101" s="83"/>
      <c r="R101" s="83"/>
      <c r="S101" s="84"/>
    </row>
    <row r="102" spans="1:19" x14ac:dyDescent="0.35">
      <c r="A102" s="85"/>
      <c r="B102" s="86"/>
      <c r="C102" s="82"/>
      <c r="D102" s="82"/>
      <c r="E102" s="82"/>
      <c r="F102" s="82"/>
      <c r="G102" s="87"/>
      <c r="H102" s="87"/>
      <c r="I102" s="87"/>
      <c r="J102" s="87"/>
      <c r="K102" s="87"/>
      <c r="L102" s="87"/>
      <c r="M102" s="87"/>
      <c r="N102" s="87"/>
      <c r="O102" s="87"/>
      <c r="P102" s="87"/>
      <c r="Q102" s="87"/>
      <c r="R102" s="87"/>
      <c r="S102" s="88"/>
    </row>
    <row r="103" spans="1:19" x14ac:dyDescent="0.35">
      <c r="A103" s="85"/>
      <c r="B103" s="86"/>
      <c r="C103" s="207">
        <v>1</v>
      </c>
      <c r="D103" s="208">
        <v>2</v>
      </c>
      <c r="E103" s="208">
        <v>3</v>
      </c>
      <c r="F103" s="208">
        <v>4</v>
      </c>
      <c r="G103" s="208">
        <v>5</v>
      </c>
      <c r="H103" s="208">
        <v>6</v>
      </c>
      <c r="I103" s="208">
        <v>7</v>
      </c>
      <c r="J103" s="208">
        <v>8</v>
      </c>
      <c r="K103" s="208">
        <v>9</v>
      </c>
      <c r="L103" s="208">
        <v>10</v>
      </c>
      <c r="M103" s="87"/>
      <c r="N103" s="87"/>
      <c r="O103" s="87"/>
      <c r="P103" s="87"/>
      <c r="Q103" s="87"/>
      <c r="R103" s="87"/>
      <c r="S103" s="88"/>
    </row>
    <row r="104" spans="1:19" x14ac:dyDescent="0.35">
      <c r="A104" s="85"/>
      <c r="B104" s="86"/>
      <c r="C104" s="207" t="str">
        <f>C19</f>
        <v>Bois et planches de bois</v>
      </c>
      <c r="D104" s="208" t="str">
        <f t="shared" ref="D104:L104" si="12">D19</f>
        <v>Brique</v>
      </c>
      <c r="E104" s="208" t="str">
        <f>E19</f>
        <v>Plastique</v>
      </c>
      <c r="F104" s="208" t="str">
        <f t="shared" si="12"/>
        <v>Composite</v>
      </c>
      <c r="G104" s="208">
        <f t="shared" si="12"/>
        <v>0</v>
      </c>
      <c r="H104" s="208">
        <f t="shared" si="12"/>
        <v>0</v>
      </c>
      <c r="I104" s="208">
        <f t="shared" si="12"/>
        <v>0</v>
      </c>
      <c r="J104" s="208">
        <f t="shared" si="12"/>
        <v>0</v>
      </c>
      <c r="K104" s="208">
        <f t="shared" si="12"/>
        <v>0</v>
      </c>
      <c r="L104" s="208">
        <f t="shared" si="12"/>
        <v>0</v>
      </c>
      <c r="M104" s="87"/>
      <c r="N104" s="87"/>
      <c r="O104" s="87"/>
      <c r="P104" s="87"/>
      <c r="Q104" s="87"/>
      <c r="R104" s="87"/>
      <c r="S104" s="88"/>
    </row>
    <row r="105" spans="1:19" x14ac:dyDescent="0.35">
      <c r="A105" s="99" t="s">
        <v>76</v>
      </c>
      <c r="B105" s="39" t="s">
        <v>142</v>
      </c>
      <c r="C105" s="210">
        <f>VLOOKUP(C104,'Données fin de vie'!$A$5:$B$18,2,FALSE)</f>
        <v>0.92563214999999999</v>
      </c>
      <c r="D105" s="203">
        <f>VLOOKUP(D104,'Données fin de vie'!$A$5:$B$18,2,FALSE)</f>
        <v>1E-3</v>
      </c>
      <c r="E105" s="203">
        <f>VLOOKUP(E104,'Données fin de vie'!$A$5:$B$18,2,FALSE)</f>
        <v>0.3260844</v>
      </c>
      <c r="F105" s="203">
        <f>VLOOKUP(F104,'Données fin de vie'!$A$5:$B$18,2,FALSE)</f>
        <v>0.17495451000000001</v>
      </c>
      <c r="G105" s="203">
        <f>VLOOKUP(G104,'Données fin de vie'!$A$5:$B$18,2,FALSE)</f>
        <v>0</v>
      </c>
      <c r="H105" s="203">
        <f>VLOOKUP(H104,'Données fin de vie'!$A$5:$B$18,2,FALSE)</f>
        <v>0</v>
      </c>
      <c r="I105" s="203">
        <f>VLOOKUP(I104,'Données fin de vie'!$A$5:$B$18,2,FALSE)</f>
        <v>0</v>
      </c>
      <c r="J105" s="203">
        <f>VLOOKUP(J104,'Données fin de vie'!$A$5:$B$18,2,FALSE)</f>
        <v>0</v>
      </c>
      <c r="K105" s="203">
        <f>VLOOKUP(K104,'Données fin de vie'!$A$5:$B$18,2,FALSE)</f>
        <v>0</v>
      </c>
      <c r="L105" s="203">
        <f>VLOOKUP(L104,'Données fin de vie'!$A$5:$B$18,2,FALSE)</f>
        <v>0</v>
      </c>
      <c r="M105" s="87"/>
      <c r="N105" s="87"/>
      <c r="O105" s="87"/>
      <c r="P105" s="87"/>
      <c r="Q105" s="87"/>
      <c r="R105" s="87"/>
      <c r="S105" s="88"/>
    </row>
    <row r="106" spans="1:19" hidden="1" x14ac:dyDescent="0.35">
      <c r="A106" s="99" t="s">
        <v>143</v>
      </c>
      <c r="B106" s="86" t="s">
        <v>144</v>
      </c>
      <c r="C106" s="82"/>
      <c r="D106" s="82"/>
      <c r="E106" s="82"/>
      <c r="F106" s="82"/>
      <c r="G106" s="87"/>
      <c r="H106" s="87"/>
      <c r="I106" s="87"/>
      <c r="J106" s="87"/>
      <c r="K106" s="87"/>
      <c r="L106" s="87"/>
      <c r="M106" s="87"/>
      <c r="N106" s="87"/>
      <c r="O106" s="87"/>
      <c r="P106" s="87"/>
      <c r="Q106" s="87"/>
      <c r="R106" s="87"/>
      <c r="S106" s="88"/>
    </row>
    <row r="107" spans="1:19" hidden="1" x14ac:dyDescent="0.35">
      <c r="A107" s="99" t="s">
        <v>145</v>
      </c>
      <c r="B107" s="86" t="s">
        <v>146</v>
      </c>
      <c r="C107" s="82"/>
      <c r="D107" s="82"/>
      <c r="E107" s="82"/>
      <c r="F107" s="82"/>
      <c r="G107" s="87"/>
      <c r="H107" s="87"/>
      <c r="I107" s="87"/>
      <c r="J107" s="87"/>
      <c r="K107" s="87"/>
      <c r="L107" s="87"/>
      <c r="M107" s="87"/>
      <c r="N107" s="87"/>
      <c r="O107" s="87"/>
      <c r="P107" s="87"/>
      <c r="Q107" s="87"/>
      <c r="R107" s="87"/>
      <c r="S107" s="88"/>
    </row>
    <row r="108" spans="1:19" hidden="1" x14ac:dyDescent="0.35">
      <c r="A108" s="99" t="s">
        <v>147</v>
      </c>
      <c r="B108" s="86" t="s">
        <v>148</v>
      </c>
      <c r="C108" s="82"/>
      <c r="D108" s="82"/>
      <c r="E108" s="82"/>
      <c r="F108" s="82"/>
      <c r="G108" s="87"/>
      <c r="H108" s="87"/>
      <c r="I108" s="87"/>
      <c r="J108" s="87"/>
      <c r="K108" s="87"/>
      <c r="L108" s="87"/>
      <c r="M108" s="87"/>
      <c r="N108" s="87"/>
      <c r="O108" s="87"/>
      <c r="P108" s="87"/>
      <c r="Q108" s="87"/>
      <c r="R108" s="87"/>
      <c r="S108" s="88"/>
    </row>
    <row r="109" spans="1:19" hidden="1" x14ac:dyDescent="0.35">
      <c r="A109" s="99" t="s">
        <v>149</v>
      </c>
      <c r="B109" s="86" t="s">
        <v>150</v>
      </c>
      <c r="C109" s="82"/>
      <c r="D109" s="82"/>
      <c r="E109" s="82"/>
      <c r="F109" s="82"/>
      <c r="G109" s="87"/>
      <c r="H109" s="87"/>
      <c r="I109" s="87"/>
      <c r="J109" s="87"/>
      <c r="K109" s="87"/>
      <c r="L109" s="87"/>
      <c r="M109" s="87"/>
      <c r="N109" s="87"/>
      <c r="O109" s="87"/>
      <c r="P109" s="87"/>
      <c r="Q109" s="87"/>
      <c r="R109" s="87"/>
      <c r="S109" s="88"/>
    </row>
    <row r="110" spans="1:19" s="37" customFormat="1" ht="14.4" customHeight="1" x14ac:dyDescent="0.35">
      <c r="A110" s="85"/>
      <c r="B110" s="86"/>
      <c r="C110" s="166">
        <f>(IFERROR((C27*C105)/$C$122,0)*100)</f>
        <v>1.6992382035599465</v>
      </c>
      <c r="D110" s="166">
        <f t="shared" ref="D110:L110" si="13">(IFERROR((D27*D105)/$C$122,0)*100)</f>
        <v>3.671519412025493E-3</v>
      </c>
      <c r="E110" s="166">
        <f t="shared" si="13"/>
        <v>0.59861260227934276</v>
      </c>
      <c r="F110" s="166">
        <f t="shared" si="13"/>
        <v>0.3211744398432041</v>
      </c>
      <c r="G110" s="166">
        <f t="shared" si="13"/>
        <v>0</v>
      </c>
      <c r="H110" s="166">
        <f t="shared" si="13"/>
        <v>0</v>
      </c>
      <c r="I110" s="166">
        <f t="shared" si="13"/>
        <v>0</v>
      </c>
      <c r="J110" s="166">
        <f t="shared" si="13"/>
        <v>0</v>
      </c>
      <c r="K110" s="166">
        <f t="shared" si="13"/>
        <v>0</v>
      </c>
      <c r="L110" s="166">
        <f t="shared" si="13"/>
        <v>0</v>
      </c>
      <c r="M110" s="87"/>
      <c r="N110" s="87"/>
      <c r="O110" s="87"/>
      <c r="P110" s="87"/>
      <c r="Q110" s="87"/>
      <c r="R110" s="87"/>
      <c r="S110" s="88"/>
    </row>
    <row r="111" spans="1:19" s="37" customFormat="1" x14ac:dyDescent="0.35">
      <c r="A111" s="85"/>
      <c r="B111" s="39" t="s">
        <v>151</v>
      </c>
      <c r="C111" s="208">
        <f>C$105*C$27</f>
        <v>0.92563214999999999</v>
      </c>
      <c r="D111" s="208">
        <f t="shared" ref="D111:L111" si="14">D$105*D$27</f>
        <v>2E-3</v>
      </c>
      <c r="E111" s="208">
        <f t="shared" si="14"/>
        <v>0.3260844</v>
      </c>
      <c r="F111" s="208">
        <f t="shared" si="14"/>
        <v>0.17495451000000001</v>
      </c>
      <c r="G111" s="208">
        <f t="shared" si="14"/>
        <v>0</v>
      </c>
      <c r="H111" s="208">
        <f t="shared" si="14"/>
        <v>0</v>
      </c>
      <c r="I111" s="208">
        <f t="shared" si="14"/>
        <v>0</v>
      </c>
      <c r="J111" s="208">
        <f t="shared" si="14"/>
        <v>0</v>
      </c>
      <c r="K111" s="208">
        <f t="shared" si="14"/>
        <v>0</v>
      </c>
      <c r="L111" s="208">
        <f t="shared" si="14"/>
        <v>0</v>
      </c>
      <c r="M111" s="87"/>
      <c r="N111" s="87"/>
      <c r="O111" s="87"/>
      <c r="P111" s="87"/>
      <c r="Q111" s="87"/>
      <c r="R111" s="87"/>
      <c r="S111" s="88"/>
    </row>
    <row r="112" spans="1:19" ht="15" thickBot="1" x14ac:dyDescent="0.4">
      <c r="A112" s="121"/>
      <c r="B112" s="119"/>
      <c r="C112" s="125"/>
      <c r="D112" s="125"/>
      <c r="E112" s="125"/>
      <c r="F112" s="125"/>
      <c r="G112" s="105"/>
      <c r="H112" s="105"/>
      <c r="I112" s="105"/>
      <c r="J112" s="105"/>
      <c r="K112" s="105"/>
      <c r="L112" s="105"/>
      <c r="M112" s="105"/>
      <c r="N112" s="105"/>
      <c r="O112" s="105"/>
      <c r="P112" s="105"/>
      <c r="Q112" s="105"/>
      <c r="R112" s="105"/>
      <c r="S112" s="106"/>
    </row>
    <row r="113" spans="1:19" x14ac:dyDescent="0.35">
      <c r="A113" s="81"/>
      <c r="B113" s="40" t="s">
        <v>395</v>
      </c>
      <c r="C113" s="92"/>
      <c r="D113" s="92"/>
      <c r="E113" s="92"/>
      <c r="F113" s="92"/>
      <c r="G113" s="83"/>
      <c r="H113" s="83"/>
      <c r="I113" s="83"/>
      <c r="J113" s="83"/>
      <c r="K113" s="83"/>
      <c r="L113" s="83"/>
      <c r="M113" s="83"/>
      <c r="N113" s="83"/>
      <c r="O113" s="83"/>
      <c r="P113" s="83"/>
      <c r="Q113" s="83"/>
      <c r="R113" s="83"/>
      <c r="S113" s="84"/>
    </row>
    <row r="114" spans="1:19" x14ac:dyDescent="0.35">
      <c r="A114" s="85"/>
      <c r="B114" s="86"/>
      <c r="C114" s="82"/>
      <c r="D114" s="82"/>
      <c r="E114" s="82"/>
      <c r="F114" s="82"/>
      <c r="G114" s="87"/>
      <c r="H114" s="87"/>
      <c r="I114" s="87"/>
      <c r="J114" s="87"/>
      <c r="K114" s="87"/>
      <c r="L114" s="87"/>
      <c r="M114" s="87"/>
      <c r="N114" s="87"/>
      <c r="O114" s="87"/>
      <c r="P114" s="87"/>
      <c r="Q114" s="87"/>
      <c r="R114" s="87"/>
      <c r="S114" s="88"/>
    </row>
    <row r="115" spans="1:19" x14ac:dyDescent="0.35">
      <c r="A115" s="126"/>
      <c r="B115" s="67" t="s">
        <v>153</v>
      </c>
      <c r="C115" s="68" t="s">
        <v>154</v>
      </c>
      <c r="D115" s="82"/>
      <c r="E115" s="69"/>
      <c r="F115" s="69"/>
      <c r="G115" s="69"/>
      <c r="H115" s="69"/>
      <c r="I115" s="69"/>
      <c r="J115" s="69"/>
      <c r="K115" s="69"/>
      <c r="L115" s="69"/>
      <c r="M115" s="69"/>
      <c r="N115" s="69"/>
      <c r="O115" s="87"/>
      <c r="P115" s="87"/>
      <c r="Q115" s="87"/>
      <c r="R115" s="87"/>
      <c r="S115" s="88"/>
    </row>
    <row r="116" spans="1:19" x14ac:dyDescent="0.35">
      <c r="A116" s="99" t="s">
        <v>155</v>
      </c>
      <c r="B116" s="70" t="s">
        <v>156</v>
      </c>
      <c r="C116" s="203">
        <f>($C$27*$C$25)+($D$27*$D$25)+($E$27*$E$25)+($F$27*$F$25)+($G$27*$G$25)+($H$27*$H$25)+($I$27*$I$25)+($J$27*$J$25)+($K$27*$K$25)+($L$27*$L$25)</f>
        <v>7.5889999999999995</v>
      </c>
      <c r="D116" s="82"/>
      <c r="E116" s="69"/>
      <c r="F116" s="69"/>
      <c r="G116" s="69"/>
      <c r="H116" s="69"/>
      <c r="I116" s="69"/>
      <c r="J116" s="69"/>
      <c r="K116" s="69"/>
      <c r="L116" s="69"/>
      <c r="M116" s="69"/>
      <c r="N116" s="69"/>
      <c r="O116" s="87"/>
      <c r="P116" s="87"/>
      <c r="Q116" s="87"/>
      <c r="R116" s="87"/>
      <c r="S116" s="88"/>
    </row>
    <row r="117" spans="1:19" x14ac:dyDescent="0.35">
      <c r="A117" s="99" t="s">
        <v>157</v>
      </c>
      <c r="B117" s="70" t="s">
        <v>158</v>
      </c>
      <c r="C117" s="203">
        <f>($C$44*$C$42)+($C$55*$C$53)+($C$66*$C$64)+($D$44*$D$42)+($D$55*$D$53)+($D$66*$D$64)+($E$44*$E$42)+($E$55*$E$53)+($E$66*$E$64)+($F$44*$F$42)+($F$55*$F$53)+($F$66*$F$64)+($G$44*$G$42)+($G$55*$G$53)+($G$66*$G$64)+($H$44*$H$42)+($H$55*$H$53)+($H$66*$H$64)+($I$44*$I$42)+($I$55*$I$53)+($I$66*$I$64)+($J$44*$J$42)+($J$55*$J$53)+($J$66*$J$64)+($K$44*$K$42)+($K$55*$K$53)+($K$66*$K$64)+($L$44*$L$42)+($L$55*$L$53)+($L$66*$L$64)</f>
        <v>45.455689300000003</v>
      </c>
      <c r="D117" s="82"/>
      <c r="E117" s="69"/>
      <c r="F117" s="69"/>
      <c r="G117" s="69"/>
      <c r="H117" s="69"/>
      <c r="I117" s="69"/>
      <c r="J117" s="69"/>
      <c r="K117" s="69"/>
      <c r="L117" s="69"/>
      <c r="M117" s="69"/>
      <c r="N117" s="69"/>
      <c r="O117" s="87"/>
      <c r="P117" s="87"/>
      <c r="Q117" s="87"/>
      <c r="R117" s="87"/>
      <c r="S117" s="88"/>
    </row>
    <row r="118" spans="1:19" x14ac:dyDescent="0.35">
      <c r="A118" s="99" t="s">
        <v>159</v>
      </c>
      <c r="B118" s="39" t="s">
        <v>160</v>
      </c>
      <c r="C118" s="203">
        <f>SUM(C88:L88)</f>
        <v>0</v>
      </c>
      <c r="D118" s="71"/>
      <c r="E118" s="69"/>
      <c r="F118" s="69"/>
      <c r="G118" s="69"/>
      <c r="H118" s="69"/>
      <c r="I118" s="69"/>
      <c r="J118" s="69"/>
      <c r="K118" s="69"/>
      <c r="L118" s="69"/>
      <c r="M118" s="69"/>
      <c r="N118" s="69"/>
      <c r="O118" s="87"/>
      <c r="P118" s="87"/>
      <c r="Q118" s="87"/>
      <c r="R118" s="87"/>
      <c r="S118" s="88"/>
    </row>
    <row r="119" spans="1:19" x14ac:dyDescent="0.35">
      <c r="A119" s="99" t="s">
        <v>161</v>
      </c>
      <c r="B119" s="86" t="s">
        <v>162</v>
      </c>
      <c r="C119" s="203">
        <f>((C97*'Transport data'!$B$5*(C92+C93+C94+C95))+(D97*'Transport data'!$B$6*(D92+D93+D94+D95))+(E97*'Transport data'!$B$7*(E92+E93+E94+E95))+('Spec 3'!F97*'Transport data'!$B$8*(F92+F93+F94+F95)))/1000</f>
        <v>0</v>
      </c>
      <c r="D119" s="71"/>
      <c r="E119" s="69"/>
      <c r="F119" s="69"/>
      <c r="G119" s="69"/>
      <c r="H119" s="69"/>
      <c r="I119" s="69"/>
      <c r="J119" s="69"/>
      <c r="K119" s="69"/>
      <c r="L119" s="69"/>
      <c r="M119" s="69"/>
      <c r="N119" s="69"/>
      <c r="O119" s="87"/>
      <c r="P119" s="87"/>
      <c r="Q119" s="87"/>
      <c r="R119" s="87"/>
      <c r="S119" s="88"/>
    </row>
    <row r="120" spans="1:19" x14ac:dyDescent="0.35">
      <c r="A120" s="99" t="s">
        <v>163</v>
      </c>
      <c r="B120" s="86" t="s">
        <v>164</v>
      </c>
      <c r="C120" s="203">
        <f>SUM(C111:L111)</f>
        <v>1.4286710600000001</v>
      </c>
      <c r="D120" s="82"/>
      <c r="E120" s="69"/>
      <c r="F120" s="69"/>
      <c r="G120" s="69"/>
      <c r="H120" s="69"/>
      <c r="I120" s="69"/>
      <c r="J120" s="69"/>
      <c r="K120" s="69"/>
      <c r="L120" s="69"/>
      <c r="M120" s="69"/>
      <c r="N120" s="69"/>
      <c r="O120" s="87"/>
      <c r="P120" s="87"/>
      <c r="Q120" s="87"/>
      <c r="R120" s="87"/>
      <c r="S120" s="88"/>
    </row>
    <row r="121" spans="1:19" ht="12.65" customHeight="1" x14ac:dyDescent="0.35">
      <c r="A121" s="99"/>
      <c r="B121" s="86"/>
      <c r="C121" s="203"/>
      <c r="D121" s="82"/>
      <c r="E121" s="69"/>
      <c r="F121" s="69"/>
      <c r="G121" s="69"/>
      <c r="H121" s="69"/>
      <c r="I121" s="69"/>
      <c r="J121" s="69"/>
      <c r="K121" s="69"/>
      <c r="L121" s="69"/>
      <c r="M121" s="69"/>
      <c r="N121" s="69"/>
      <c r="O121" s="87"/>
      <c r="P121" s="87"/>
      <c r="Q121" s="87"/>
      <c r="R121" s="87"/>
      <c r="S121" s="88"/>
    </row>
    <row r="122" spans="1:19" x14ac:dyDescent="0.35">
      <c r="A122" s="99"/>
      <c r="B122" s="72" t="s">
        <v>165</v>
      </c>
      <c r="C122" s="209">
        <f>SUM(C116:C120)</f>
        <v>54.473360360000001</v>
      </c>
      <c r="D122" s="82"/>
      <c r="E122" s="69"/>
      <c r="F122" s="69"/>
      <c r="G122" s="69"/>
      <c r="H122" s="69"/>
      <c r="I122" s="69"/>
      <c r="J122" s="69"/>
      <c r="K122" s="69"/>
      <c r="L122" s="69"/>
      <c r="M122" s="69"/>
      <c r="N122" s="69"/>
      <c r="O122" s="87"/>
      <c r="P122" s="87"/>
      <c r="Q122" s="87"/>
      <c r="R122" s="87"/>
      <c r="S122" s="88"/>
    </row>
    <row r="123" spans="1:19" s="37" customFormat="1" ht="12.65" customHeight="1" x14ac:dyDescent="0.35">
      <c r="A123" s="85"/>
      <c r="B123" s="87"/>
      <c r="C123" s="82"/>
      <c r="D123" s="82"/>
      <c r="E123" s="69"/>
      <c r="F123" s="69"/>
      <c r="G123" s="69"/>
      <c r="H123" s="69"/>
      <c r="I123" s="69"/>
      <c r="J123" s="69"/>
      <c r="K123" s="69"/>
      <c r="L123" s="69"/>
      <c r="M123" s="69"/>
      <c r="N123" s="69"/>
      <c r="O123" s="87"/>
      <c r="P123" s="87"/>
      <c r="Q123" s="87"/>
      <c r="R123" s="87"/>
      <c r="S123" s="88"/>
    </row>
    <row r="124" spans="1:19" s="37" customFormat="1" ht="12.65" customHeight="1" x14ac:dyDescent="0.35">
      <c r="A124" s="85"/>
      <c r="B124" s="87"/>
      <c r="C124" s="71"/>
      <c r="D124" s="82"/>
      <c r="E124" s="69"/>
      <c r="F124" s="69"/>
      <c r="G124" s="69"/>
      <c r="H124" s="69"/>
      <c r="I124" s="69"/>
      <c r="J124" s="69"/>
      <c r="K124" s="69"/>
      <c r="L124" s="69"/>
      <c r="M124" s="69"/>
      <c r="N124" s="69"/>
      <c r="O124" s="87"/>
      <c r="P124" s="87"/>
      <c r="Q124" s="87"/>
      <c r="R124" s="87"/>
      <c r="S124" s="88"/>
    </row>
    <row r="125" spans="1:19" x14ac:dyDescent="0.35">
      <c r="A125" s="127"/>
      <c r="B125" s="67" t="s">
        <v>153</v>
      </c>
      <c r="C125" s="68" t="s">
        <v>166</v>
      </c>
      <c r="D125" s="82"/>
      <c r="E125" s="69"/>
      <c r="F125" s="69"/>
      <c r="G125" s="69"/>
      <c r="H125" s="69"/>
      <c r="I125" s="69"/>
      <c r="J125" s="69"/>
      <c r="K125" s="69"/>
      <c r="L125" s="69"/>
      <c r="M125" s="69"/>
      <c r="N125" s="69"/>
      <c r="O125" s="87"/>
      <c r="P125" s="87"/>
      <c r="Q125" s="87"/>
      <c r="R125" s="87"/>
      <c r="S125" s="88"/>
    </row>
    <row r="126" spans="1:19" x14ac:dyDescent="0.35">
      <c r="A126" s="99" t="s">
        <v>167</v>
      </c>
      <c r="B126" s="128" t="s">
        <v>168</v>
      </c>
      <c r="C126" s="205">
        <f>(IFERROR(C116/$C$122,0))</f>
        <v>0.13931580408930733</v>
      </c>
      <c r="D126" s="71"/>
      <c r="E126" s="69"/>
      <c r="F126" s="69"/>
      <c r="G126" s="69"/>
      <c r="H126" s="69"/>
      <c r="I126" s="69"/>
      <c r="J126" s="69"/>
      <c r="K126" s="69"/>
      <c r="L126" s="69"/>
      <c r="M126" s="69"/>
      <c r="N126" s="69"/>
      <c r="O126" s="87"/>
      <c r="P126" s="87"/>
      <c r="Q126" s="87"/>
      <c r="R126" s="87"/>
      <c r="S126" s="88"/>
    </row>
    <row r="127" spans="1:19" x14ac:dyDescent="0.35">
      <c r="A127" s="99" t="s">
        <v>169</v>
      </c>
      <c r="B127" s="128" t="s">
        <v>170</v>
      </c>
      <c r="C127" s="205">
        <f>(IFERROR(C117/$C$122,0))</f>
        <v>0.83445722825974755</v>
      </c>
      <c r="D127" s="82"/>
      <c r="E127" s="69"/>
      <c r="F127" s="69"/>
      <c r="G127" s="69"/>
      <c r="H127" s="69"/>
      <c r="I127" s="69"/>
      <c r="J127" s="69"/>
      <c r="K127" s="69"/>
      <c r="L127" s="69"/>
      <c r="M127" s="69"/>
      <c r="N127" s="69"/>
      <c r="O127" s="87"/>
      <c r="P127" s="87"/>
      <c r="Q127" s="87"/>
      <c r="R127" s="87"/>
      <c r="S127" s="88"/>
    </row>
    <row r="128" spans="1:19" x14ac:dyDescent="0.35">
      <c r="A128" s="99" t="s">
        <v>171</v>
      </c>
      <c r="B128" s="128" t="s">
        <v>172</v>
      </c>
      <c r="C128" s="205">
        <f>(IFERROR((C118+C119)/$C$122,0))</f>
        <v>0</v>
      </c>
      <c r="D128" s="82"/>
      <c r="E128" s="69"/>
      <c r="F128" s="69"/>
      <c r="G128" s="69"/>
      <c r="H128" s="69"/>
      <c r="I128" s="69"/>
      <c r="J128" s="69"/>
      <c r="K128" s="69"/>
      <c r="L128" s="69"/>
      <c r="M128" s="69"/>
      <c r="N128" s="69"/>
      <c r="O128" s="87"/>
      <c r="P128" s="87"/>
      <c r="Q128" s="87"/>
      <c r="R128" s="87"/>
      <c r="S128" s="88"/>
    </row>
    <row r="129" spans="1:19" x14ac:dyDescent="0.35">
      <c r="A129" s="99" t="s">
        <v>173</v>
      </c>
      <c r="B129" s="128" t="s">
        <v>174</v>
      </c>
      <c r="C129" s="205">
        <f>(IFERROR(C120/$C$122,0))</f>
        <v>2.622696765094519E-2</v>
      </c>
      <c r="D129" s="82"/>
      <c r="E129" s="69"/>
      <c r="F129" s="69"/>
      <c r="G129" s="69"/>
      <c r="H129" s="69"/>
      <c r="I129" s="69"/>
      <c r="J129" s="69"/>
      <c r="K129" s="69"/>
      <c r="L129" s="69"/>
      <c r="M129" s="69"/>
      <c r="N129" s="69"/>
      <c r="O129" s="87"/>
      <c r="P129" s="87"/>
      <c r="Q129" s="87"/>
      <c r="R129" s="87"/>
      <c r="S129" s="88"/>
    </row>
    <row r="130" spans="1:19" ht="12.65" customHeight="1" x14ac:dyDescent="0.35">
      <c r="A130" s="99"/>
      <c r="B130" s="86"/>
      <c r="C130" s="206"/>
      <c r="D130" s="82"/>
      <c r="E130" s="69"/>
      <c r="F130" s="69"/>
      <c r="G130" s="69"/>
      <c r="H130" s="69"/>
      <c r="I130" s="69"/>
      <c r="J130" s="69"/>
      <c r="K130" s="69"/>
      <c r="L130" s="69"/>
      <c r="M130" s="69"/>
      <c r="N130" s="69"/>
      <c r="O130" s="87"/>
      <c r="P130" s="87"/>
      <c r="Q130" s="87"/>
      <c r="R130" s="87"/>
      <c r="S130" s="88"/>
    </row>
    <row r="131" spans="1:19" x14ac:dyDescent="0.35">
      <c r="A131" s="99"/>
      <c r="B131" s="73" t="s">
        <v>165</v>
      </c>
      <c r="C131" s="246">
        <f>SUM(C126:C129)</f>
        <v>1</v>
      </c>
      <c r="D131" s="82"/>
      <c r="E131" s="69"/>
      <c r="F131" s="69"/>
      <c r="G131" s="69"/>
      <c r="H131" s="69"/>
      <c r="I131" s="69"/>
      <c r="J131" s="69"/>
      <c r="K131" s="69"/>
      <c r="L131" s="69"/>
      <c r="M131" s="69"/>
      <c r="N131" s="69"/>
      <c r="O131" s="87"/>
      <c r="P131" s="87"/>
      <c r="Q131" s="87"/>
      <c r="R131" s="87"/>
      <c r="S131" s="88"/>
    </row>
    <row r="132" spans="1:19" s="37" customFormat="1" ht="12.65" customHeight="1" x14ac:dyDescent="0.35">
      <c r="A132" s="85"/>
      <c r="B132" s="87"/>
      <c r="C132" s="82"/>
      <c r="D132" s="82"/>
      <c r="E132" s="69"/>
      <c r="F132" s="69"/>
      <c r="G132" s="69"/>
      <c r="H132" s="69"/>
      <c r="I132" s="69"/>
      <c r="J132" s="69"/>
      <c r="K132" s="69"/>
      <c r="L132" s="69"/>
      <c r="M132" s="69"/>
      <c r="N132" s="69"/>
      <c r="O132" s="87"/>
      <c r="P132" s="87"/>
      <c r="Q132" s="87"/>
      <c r="R132" s="87"/>
      <c r="S132" s="88"/>
    </row>
    <row r="133" spans="1:19" s="37" customFormat="1" ht="26.15" customHeight="1" thickBot="1" x14ac:dyDescent="0.4">
      <c r="A133" s="121"/>
      <c r="B133" s="105"/>
      <c r="C133" s="125"/>
      <c r="D133" s="125"/>
      <c r="E133" s="74"/>
      <c r="F133" s="74"/>
      <c r="G133" s="74"/>
      <c r="H133" s="74"/>
      <c r="I133" s="74"/>
      <c r="J133" s="74"/>
      <c r="K133" s="74"/>
      <c r="L133" s="74"/>
      <c r="M133" s="74"/>
      <c r="N133" s="74"/>
      <c r="O133" s="105"/>
      <c r="P133" s="105"/>
      <c r="Q133" s="105"/>
      <c r="R133" s="105"/>
      <c r="S133" s="106"/>
    </row>
    <row r="134" spans="1:19" s="37" customFormat="1" x14ac:dyDescent="0.35">
      <c r="A134" s="82"/>
      <c r="B134" s="87"/>
      <c r="C134" s="82"/>
      <c r="D134" s="82"/>
      <c r="E134" s="82"/>
      <c r="F134" s="82"/>
      <c r="G134" s="87"/>
      <c r="H134" s="87"/>
      <c r="I134" s="87"/>
      <c r="J134" s="87"/>
      <c r="K134" s="87"/>
      <c r="L134" s="87"/>
      <c r="M134" s="87"/>
      <c r="N134" s="87"/>
      <c r="O134" s="87"/>
      <c r="P134" s="87"/>
      <c r="Q134" s="87"/>
      <c r="R134" s="87"/>
      <c r="S134" s="87"/>
    </row>
    <row r="135" spans="1:19" s="37" customFormat="1" x14ac:dyDescent="0.35">
      <c r="A135" s="82"/>
      <c r="B135" s="87"/>
      <c r="C135" s="82"/>
      <c r="D135" s="82"/>
      <c r="E135" s="82"/>
      <c r="F135" s="82"/>
      <c r="G135" s="87"/>
      <c r="H135" s="87"/>
      <c r="I135" s="87"/>
      <c r="J135" s="87"/>
      <c r="K135" s="87"/>
      <c r="L135" s="87"/>
      <c r="M135" s="87"/>
      <c r="N135" s="87"/>
      <c r="O135" s="87"/>
      <c r="P135" s="87"/>
      <c r="Q135" s="87"/>
      <c r="R135" s="87"/>
      <c r="S135" s="87"/>
    </row>
    <row r="136" spans="1:19" s="37" customFormat="1" x14ac:dyDescent="0.35">
      <c r="A136" s="82"/>
      <c r="B136" s="87"/>
      <c r="C136" s="82"/>
      <c r="D136" s="82"/>
      <c r="E136" s="82"/>
      <c r="F136" s="82"/>
      <c r="G136" s="87"/>
      <c r="H136" s="87"/>
      <c r="I136" s="87"/>
      <c r="J136" s="87"/>
      <c r="K136" s="87"/>
      <c r="L136" s="87"/>
      <c r="M136" s="87"/>
      <c r="N136" s="87"/>
      <c r="O136" s="87"/>
      <c r="P136" s="87"/>
      <c r="Q136" s="87"/>
      <c r="R136" s="87"/>
      <c r="S136" s="87"/>
    </row>
    <row r="137" spans="1:19" s="37" customFormat="1" x14ac:dyDescent="0.35">
      <c r="A137" s="82"/>
      <c r="B137" s="87"/>
      <c r="C137" s="82"/>
      <c r="D137" s="82"/>
      <c r="E137" s="82"/>
      <c r="F137" s="82"/>
      <c r="G137" s="87"/>
      <c r="H137" s="87"/>
      <c r="I137" s="87"/>
      <c r="J137" s="87"/>
      <c r="K137" s="87"/>
      <c r="L137" s="87"/>
      <c r="M137" s="87"/>
      <c r="N137" s="87"/>
      <c r="O137" s="87"/>
      <c r="P137" s="87"/>
      <c r="Q137" s="87"/>
      <c r="R137" s="87"/>
      <c r="S137" s="87"/>
    </row>
    <row r="138" spans="1:19" s="37" customFormat="1" x14ac:dyDescent="0.35">
      <c r="A138" s="82"/>
      <c r="B138" s="87"/>
      <c r="C138" s="82"/>
      <c r="D138" s="82"/>
      <c r="E138" s="82"/>
      <c r="F138" s="82"/>
      <c r="G138" s="87"/>
      <c r="H138" s="87"/>
      <c r="I138" s="87"/>
      <c r="J138" s="87"/>
      <c r="K138" s="87"/>
      <c r="L138" s="87"/>
      <c r="M138" s="87"/>
      <c r="N138" s="87"/>
      <c r="O138" s="87"/>
      <c r="P138" s="87"/>
      <c r="Q138" s="87"/>
      <c r="R138" s="87"/>
      <c r="S138" s="87"/>
    </row>
    <row r="139" spans="1:19" s="37" customFormat="1" x14ac:dyDescent="0.35">
      <c r="A139" s="82"/>
      <c r="B139" s="87"/>
      <c r="C139" s="82"/>
      <c r="D139" s="82"/>
      <c r="E139" s="82"/>
      <c r="F139" s="82"/>
      <c r="G139" s="87"/>
      <c r="H139" s="87"/>
      <c r="I139" s="87"/>
      <c r="J139" s="87"/>
      <c r="K139" s="87"/>
      <c r="L139" s="87"/>
      <c r="M139" s="87"/>
      <c r="N139" s="87"/>
      <c r="O139" s="87"/>
      <c r="P139" s="87"/>
      <c r="Q139" s="87"/>
      <c r="R139" s="87"/>
      <c r="S139" s="87"/>
    </row>
    <row r="140" spans="1:19" s="37" customFormat="1" x14ac:dyDescent="0.35">
      <c r="A140" s="82"/>
      <c r="B140" s="87"/>
      <c r="C140" s="82"/>
      <c r="D140" s="82"/>
      <c r="E140" s="82"/>
      <c r="F140" s="82"/>
      <c r="G140" s="87"/>
      <c r="H140" s="87"/>
      <c r="I140" s="87"/>
      <c r="J140" s="87"/>
      <c r="K140" s="87"/>
      <c r="L140" s="87"/>
      <c r="M140" s="87"/>
      <c r="N140" s="87"/>
      <c r="O140" s="87"/>
      <c r="P140" s="87"/>
      <c r="Q140" s="87"/>
      <c r="R140" s="87"/>
      <c r="S140" s="87"/>
    </row>
    <row r="141" spans="1:19" s="37" customFormat="1" x14ac:dyDescent="0.35">
      <c r="A141" s="82"/>
      <c r="B141" s="87"/>
      <c r="C141" s="82"/>
      <c r="D141" s="82"/>
      <c r="E141" s="82"/>
      <c r="F141" s="82"/>
      <c r="G141" s="87"/>
      <c r="H141" s="87"/>
      <c r="I141" s="87"/>
      <c r="J141" s="87"/>
      <c r="K141" s="87"/>
      <c r="L141" s="87"/>
      <c r="M141" s="87"/>
      <c r="N141" s="87"/>
      <c r="O141" s="87"/>
      <c r="P141" s="87"/>
      <c r="Q141" s="87"/>
      <c r="R141" s="87"/>
      <c r="S141" s="87"/>
    </row>
    <row r="142" spans="1:19" s="37" customFormat="1" x14ac:dyDescent="0.35">
      <c r="A142" s="82"/>
      <c r="B142" s="87"/>
      <c r="C142" s="82"/>
      <c r="D142" s="82"/>
      <c r="E142" s="82"/>
      <c r="F142" s="82"/>
      <c r="G142" s="87"/>
      <c r="H142" s="87"/>
      <c r="I142" s="87"/>
      <c r="J142" s="87"/>
      <c r="K142" s="87"/>
      <c r="L142" s="87"/>
      <c r="M142" s="87"/>
      <c r="N142" s="87"/>
      <c r="O142" s="87"/>
      <c r="P142" s="87"/>
      <c r="Q142" s="87"/>
      <c r="R142" s="87"/>
      <c r="S142" s="87"/>
    </row>
    <row r="143" spans="1:19" s="37" customFormat="1" x14ac:dyDescent="0.35">
      <c r="A143" s="82"/>
      <c r="B143" s="87"/>
      <c r="C143" s="82"/>
      <c r="D143" s="82"/>
      <c r="E143" s="82"/>
      <c r="F143" s="82"/>
      <c r="G143" s="87"/>
      <c r="H143" s="87"/>
      <c r="I143" s="87"/>
      <c r="J143" s="87"/>
      <c r="K143" s="87"/>
      <c r="L143" s="87"/>
      <c r="M143" s="87"/>
      <c r="N143" s="87"/>
      <c r="O143" s="87"/>
      <c r="P143" s="87"/>
      <c r="Q143" s="87"/>
      <c r="R143" s="87"/>
      <c r="S143" s="87"/>
    </row>
    <row r="144" spans="1:19" s="37" customFormat="1" x14ac:dyDescent="0.35">
      <c r="A144" s="82"/>
      <c r="B144" s="87"/>
      <c r="C144" s="82"/>
      <c r="D144" s="82"/>
      <c r="E144" s="82"/>
      <c r="F144" s="82"/>
      <c r="G144" s="87"/>
      <c r="H144" s="87"/>
      <c r="I144" s="87"/>
      <c r="J144" s="87"/>
      <c r="K144" s="87"/>
      <c r="L144" s="87"/>
      <c r="M144" s="87"/>
      <c r="N144" s="87"/>
      <c r="O144" s="87"/>
      <c r="P144" s="87"/>
      <c r="Q144" s="87"/>
      <c r="R144" s="87"/>
      <c r="S144" s="87"/>
    </row>
    <row r="145" spans="1:19" s="37" customFormat="1" x14ac:dyDescent="0.35">
      <c r="A145" s="82"/>
      <c r="B145" s="87"/>
      <c r="C145" s="82"/>
      <c r="D145" s="82"/>
      <c r="E145" s="82"/>
      <c r="F145" s="82"/>
      <c r="G145" s="87"/>
      <c r="H145" s="87"/>
      <c r="I145" s="87"/>
      <c r="J145" s="87"/>
      <c r="K145" s="87"/>
      <c r="L145" s="87"/>
      <c r="M145" s="87"/>
      <c r="N145" s="87"/>
      <c r="O145" s="87"/>
      <c r="P145" s="87"/>
      <c r="Q145" s="87"/>
      <c r="R145" s="87"/>
      <c r="S145" s="87"/>
    </row>
  </sheetData>
  <sheetProtection algorithmName="SHA-512" hashValue="F8y6358OPSyX4I85URSmoK9PpG4jdm8ERrCSBvRLoV1kxhxg5BL66FdiDrvRAyRgGY5grOe2QQz8OxCo3HFMdw==" saltValue="pyOt1tr/waDhdbkQJEB4Pw==" spinCount="100000" sheet="1" objects="1" scenarios="1"/>
  <protectedRanges>
    <protectedRange algorithmName="SHA-512" hashValue="fhSs/o4BWTs2g5HeULbKdnfpnwpiiHjwY7p2kbBr7KqmJcMaWBQM0GEwkuDAEnGcWxaQahPkym5XAAthHThdQA==" saltValue="OXkDHZiVwsijINBLRjQLQw==" spinCount="100000" sqref="C64:L64" name="Plage18"/>
    <protectedRange algorithmName="SHA-512" hashValue="P6BTlCkdLh184BcXCHThq7t6YnWdVJwe0BL+capuioS2JWcT4BaY8XPum0b2DUu6WNc7siMCSFz33NOcINhljw==" saltValue="I43gHFLmCa9PsGUADTDd5A==" spinCount="100000" sqref="C8:F10" name="Plage1"/>
    <protectedRange algorithmName="SHA-512" hashValue="FLJMmMjj0AI3fMYijWdEDD86HexkWd/SoY6iO5/JtvSLMz6rqVwG2Qs+WM0JoHm+Ih6BZoYp92uM604YacR5Lw==" saltValue="HN7b9a3ONLv4U7Ln6jk8BQ==" spinCount="100000" sqref="C25:L25" name="Plage2"/>
    <protectedRange algorithmName="SHA-512" hashValue="cQT/9AMcLlGUzIT/RCbrgS1uKfYUFvOwY5Re2nPq7qddES5a/IetHsS/YwtBnRPiTXz3PovPMWP43VqM8wYb5A==" saltValue="5jRc6iKtRxo8rE4HJIrxsg==" spinCount="100000" sqref="C28:L29" name="Plage3"/>
    <protectedRange algorithmName="SHA-512" hashValue="EjP8jbIN9oyUlbfrtlFdiuZy83f0n00VdWKNihFZgh8ybJ6xiw1bUVoqoSZpYZJhkgrsLRbNGZXBWcLrmv33bw==" saltValue="/30hzjNf1wr9I6pkB5mbGg==" spinCount="100000" sqref="C42:L42" name="Plage4"/>
    <protectedRange algorithmName="SHA-512" hashValue="UJ1CtsG3gty57yQyVDxS7JO26SW+e+ze1T83BaJMh2rg7aIuGTOWoiRfXyiaFdx0v7KQ4K9OMenBpLKXrHQ23Q==" saltValue="0MtuSfItazIv2YXqdQ9P8g==" spinCount="100000" sqref="C45:L46" name="Plage5"/>
    <protectedRange algorithmName="SHA-512" hashValue="zzLWuNvuPNPU1z2o/nC5VFVMub9vqH154Wdwc4L55N7MURi/rmoeyYywiDVhx9ErWsS/CfG8+ePZfMGkZVOosA==" saltValue="3ZejaGLjXhXY7jzMnSXR+Q==" spinCount="100000" sqref="C53:L53" name="Plage6"/>
    <protectedRange algorithmName="SHA-512" hashValue="faApUbt4HgzV0vLLIulKm8dx5ZCyOwL1z5hxo0T6LICV6L95kZ8lySLGST8gZWv+EqogWIKhf1U3TXLFkfH0oQ==" saltValue="6ulATSveoaQ9+q+h/S4pYg==" spinCount="100000" sqref="C56:L57" name="Plage7"/>
    <protectedRange algorithmName="SHA-512" hashValue="caNsyDS3HwA0STQay2hgN6ujXCozBOMxsULNPkA+RDEkL0qDNcU/5c76RFZMRHzPJjG/FKghYg1R6xKpgVuiwg==" saltValue="0R84OVe97vt+rcjXQuP1Hg==" spinCount="100000" sqref="C67:L68" name="Plage8"/>
    <protectedRange algorithmName="SHA-512" hashValue="iQh/lTM7LrZtjZxDWx4Yg3KL73EUgF4JZj9jhM0bBHtbYGDjbF3OWHnN/kqYmsNLCNauMS7s4Zq86NCuwEVt9Q==" saltValue="dLoAG+v7KTALyhFhtX/OKg==" spinCount="100000" sqref="C73:L76" name="Plage9"/>
    <protectedRange algorithmName="SHA-512" hashValue="9+vbzRyCWGE6alvdygizXDIvfA8kEkS3Kfr4KbjRtNObtEEkZuhJpqzT2PPtiABQz7DNFOBPQ+IQfp9m2wqcdQ==" saltValue="v6z4imAZOBuxoqShGeacGQ==" spinCount="100000" sqref="C88:L88" name="Plage10"/>
    <protectedRange algorithmName="SHA-512" hashValue="zMDzGa1Dy310VGEoN3oeS4rVrHGNJZ3Zjj2J1XtAl3clTqMm65qGGb7z5CCNUxmEY7dfUd+l3X5hN/XWTCS1kw==" saltValue="qFAvMOfqNzdzczU92eYB1Q==" spinCount="100000" sqref="C96:F97" name="Plage11"/>
    <protectedRange algorithmName="SHA-512" hashValue="I7SRGjhroxOGK81SKotR1b1S14fDUK5K0nVetH+pL5aFiizulnYl9rCdv/PRQs1PyVObmOLaLkxNX5DnhQb8QA==" saltValue="zcCtdpvFYlkujpTJJav0ag==" spinCount="100000" sqref="C105:L105" name="Plage12"/>
    <protectedRange algorithmName="SHA-512" hashValue="qc5k/EGCkkye24DJbHaKqiMZPnfrRHM6UU/3rSZQA7TFbcx5sRO+ASOy03mjfAn/pAVwqdLIIaSnRKcPiqUSJA==" saltValue="nrhJeWmdae1BGP/zekUeQQ==" spinCount="100000" sqref="C111:L111" name="Plage13"/>
    <protectedRange algorithmName="SHA-512" hashValue="kA3hhDiejbJpBbz737MHHM7ZSTh5fecNyLzVAqVqhqdjygPwZqhYX9Ul/0GahL2kw2JkZTj47w4pG14ubsCs7A==" saltValue="piyuGYHcsMerdqH7hJhBag==" spinCount="100000" sqref="C116:C120" name="Plage14"/>
    <protectedRange algorithmName="SHA-512" hashValue="xVfncYQhqhPfebkeMdZXfTMoed4mOkgmN9LE/dOAJfInf+FKYwcXxE8pzcPddgYbF6pxlYe2Xag8lxhwhIxWHw==" saltValue="BH5hsiPoOdjKbUp3ot5YMQ==" spinCount="100000" sqref="C122" name="Plage15"/>
    <protectedRange algorithmName="SHA-512" hashValue="bXCyRKGQLVjIFQoMyrPA51ATVFCY5KwyXWJvUUx2xIPhBFqHSNs2+NYz+F2aXumptbCrdxSm59kwMg39YeMNxg==" saltValue="1T2Il7CzNQ/hotJLgZa0TA==" spinCount="100000" sqref="C126:C129" name="Plage16"/>
    <protectedRange algorithmName="SHA-512" hashValue="2LCVTlcFAqP8CKjYchMasvblPJGaOeK1MHwp4iFUppwryknuug+3tO3M69npns6Jec/H9damaL+GnGYFFJ1MyQ==" saltValue="k+6Y9dfib90yGiAmO+40yw==" spinCount="100000" sqref="C131" name="Plage17"/>
  </protectedRanges>
  <mergeCells count="9">
    <mergeCell ref="C9:F9"/>
    <mergeCell ref="C10:F10"/>
    <mergeCell ref="C89:H89"/>
    <mergeCell ref="C3:F3"/>
    <mergeCell ref="C4:F4"/>
    <mergeCell ref="C5:F5"/>
    <mergeCell ref="C6:F6"/>
    <mergeCell ref="C7:F7"/>
    <mergeCell ref="C8:F8"/>
  </mergeCells>
  <pageMargins left="0.7" right="0.7" top="0.75" bottom="0.75" header="0.3" footer="0.3"/>
  <pageSetup paperSize="9" orientation="portrait"/>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2F87CC6-1682-4FAD-A141-3C259861F140}">
          <x14:formula1>
            <xm:f>'Données emballage'!$A$5:$A$13</xm:f>
          </x14:formula1>
          <xm:sqref>C39:L39 C50:L50 C61:L61</xm:sqref>
        </x14:dataValidation>
        <x14:dataValidation type="list" allowBlank="1" showInputMessage="1" showErrorMessage="1" xr:uid="{A74BED17-A35B-4D8E-A45B-EDBBC1B2EB67}">
          <x14:formula1>
            <xm:f>OFFSET(Listes!$B$3,1,MATCH(C$21,Listes!$C$3:$V$3,0),10,1)</xm:f>
          </x14:formula1>
          <xm:sqref>C22:L22</xm:sqref>
        </x14:dataValidation>
        <x14:dataValidation type="list" allowBlank="1" showInputMessage="1" showErrorMessage="1" xr:uid="{46A419A7-3936-4A37-A302-123266661B4F}">
          <x14:formula1>
            <xm:f>OFFSET(Listes!$B$3,1,MATCH(C$20,Listes!$C$3:$V$3,0),10,1)</xm:f>
          </x14:formula1>
          <xm:sqref>C21:L21</xm:sqref>
        </x14:dataValidation>
        <x14:dataValidation type="list" allowBlank="1" showInputMessage="1" showErrorMessage="1" xr:uid="{2417C2F3-269E-42AE-9843-59253EBBC6E6}">
          <x14:formula1>
            <xm:f>OFFSET(Listes!$B$3,1,MATCH(C$19,Listes!$C$3:$V$3,0),10,1)</xm:f>
          </x14:formula1>
          <xm:sqref>C20:L20</xm:sqref>
        </x14:dataValidation>
        <x14:dataValidation type="list" showInputMessage="1" showErrorMessage="1" xr:uid="{EC069C1F-D0FA-484F-AA7C-5F60B75AEE94}">
          <x14:formula1>
            <xm:f>Listes!$B$3:$B$12</xm:f>
          </x14:formula1>
          <xm:sqref>C19:L19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68DB3-CC7D-416E-95F0-79F6A668F400}">
  <sheetPr>
    <tabColor theme="4" tint="0.59999389629810485"/>
  </sheetPr>
  <dimension ref="A1:AE145"/>
  <sheetViews>
    <sheetView topLeftCell="A53" zoomScale="78" zoomScaleNormal="78" workbookViewId="0">
      <selection activeCell="C67" sqref="C67"/>
    </sheetView>
  </sheetViews>
  <sheetFormatPr defaultColWidth="8.6328125" defaultRowHeight="14.5" x14ac:dyDescent="0.35"/>
  <cols>
    <col min="1" max="1" width="9.08984375" style="59" customWidth="1"/>
    <col min="2" max="2" width="51.54296875" style="38" customWidth="1"/>
    <col min="3" max="3" width="29.90625" style="59" customWidth="1"/>
    <col min="4" max="4" width="17.6328125" style="59" customWidth="1"/>
    <col min="5" max="5" width="15.453125" style="59" customWidth="1"/>
    <col min="6" max="6" width="19.08984375" style="59" customWidth="1"/>
    <col min="7" max="7" width="17.08984375" style="38" customWidth="1"/>
    <col min="8" max="8" width="18.54296875" style="38" customWidth="1"/>
    <col min="9" max="9" width="17.90625" style="38" customWidth="1"/>
    <col min="10" max="10" width="18.08984375" style="38" customWidth="1"/>
    <col min="11" max="11" width="18.36328125" style="38" customWidth="1"/>
    <col min="12" max="12" width="20.08984375" style="38" customWidth="1"/>
    <col min="13" max="18" width="8.6328125" style="38"/>
    <col min="19" max="19" width="18.453125" style="38" customWidth="1"/>
    <col min="20" max="31" width="9.08984375" style="37" customWidth="1"/>
    <col min="32" max="16384" width="8.6328125" style="38"/>
  </cols>
  <sheetData>
    <row r="1" spans="1:19" x14ac:dyDescent="0.35">
      <c r="A1" s="81"/>
      <c r="B1" s="36" t="s">
        <v>393</v>
      </c>
      <c r="C1" s="82"/>
      <c r="D1" s="82"/>
      <c r="E1" s="82"/>
      <c r="F1" s="82"/>
      <c r="G1" s="83"/>
      <c r="H1" s="83"/>
      <c r="I1" s="83"/>
      <c r="J1" s="83"/>
      <c r="K1" s="83"/>
      <c r="L1" s="83"/>
      <c r="M1" s="83"/>
      <c r="N1" s="83"/>
      <c r="O1" s="83"/>
      <c r="P1" s="83"/>
      <c r="Q1" s="83"/>
      <c r="R1" s="83"/>
      <c r="S1" s="84"/>
    </row>
    <row r="2" spans="1:19" x14ac:dyDescent="0.35">
      <c r="A2" s="85"/>
      <c r="B2" s="86" t="s">
        <v>50</v>
      </c>
      <c r="C2" s="82"/>
      <c r="D2" s="82"/>
      <c r="E2" s="82"/>
      <c r="F2" s="82"/>
      <c r="G2" s="87"/>
      <c r="H2" s="87"/>
      <c r="I2" s="87"/>
      <c r="J2" s="87"/>
      <c r="K2" s="87"/>
      <c r="L2" s="87"/>
      <c r="M2" s="87"/>
      <c r="N2" s="87"/>
      <c r="O2" s="87"/>
      <c r="P2" s="87"/>
      <c r="Q2" s="87"/>
      <c r="R2" s="87"/>
      <c r="S2" s="88"/>
    </row>
    <row r="3" spans="1:19" x14ac:dyDescent="0.35">
      <c r="A3" s="85"/>
      <c r="B3" s="86" t="s">
        <v>51</v>
      </c>
      <c r="C3" s="349" t="s">
        <v>417</v>
      </c>
      <c r="D3" s="347"/>
      <c r="E3" s="347"/>
      <c r="F3" s="347"/>
      <c r="G3" s="87"/>
      <c r="H3" s="87"/>
      <c r="I3" s="87"/>
      <c r="J3" s="87"/>
      <c r="K3" s="87"/>
      <c r="L3" s="87"/>
      <c r="M3" s="87"/>
      <c r="N3" s="87"/>
      <c r="O3" s="87"/>
      <c r="P3" s="87"/>
      <c r="Q3" s="87"/>
      <c r="R3" s="87"/>
      <c r="S3" s="88"/>
    </row>
    <row r="4" spans="1:19" x14ac:dyDescent="0.35">
      <c r="A4" s="85"/>
      <c r="B4" s="86" t="s">
        <v>52</v>
      </c>
      <c r="C4" s="350"/>
      <c r="D4" s="347"/>
      <c r="E4" s="347"/>
      <c r="F4" s="347"/>
      <c r="G4" s="87"/>
      <c r="H4" s="87"/>
      <c r="I4" s="87"/>
      <c r="J4" s="87"/>
      <c r="K4" s="87"/>
      <c r="L4" s="87"/>
      <c r="M4" s="87"/>
      <c r="N4" s="87"/>
      <c r="O4" s="87"/>
      <c r="P4" s="87"/>
      <c r="Q4" s="87"/>
      <c r="R4" s="87"/>
      <c r="S4" s="88"/>
    </row>
    <row r="5" spans="1:19" x14ac:dyDescent="0.35">
      <c r="A5" s="85"/>
      <c r="B5" s="153" t="s">
        <v>398</v>
      </c>
      <c r="C5" s="349" t="s">
        <v>419</v>
      </c>
      <c r="D5" s="347"/>
      <c r="E5" s="347"/>
      <c r="F5" s="347"/>
      <c r="G5" s="87"/>
      <c r="H5" s="87"/>
      <c r="I5" s="87"/>
      <c r="J5" s="87"/>
      <c r="K5" s="87"/>
      <c r="L5" s="87"/>
      <c r="M5" s="87"/>
      <c r="N5" s="87"/>
      <c r="O5" s="87"/>
      <c r="P5" s="87"/>
      <c r="Q5" s="87"/>
      <c r="R5" s="87"/>
      <c r="S5" s="88"/>
    </row>
    <row r="6" spans="1:19" x14ac:dyDescent="0.35">
      <c r="A6" s="85"/>
      <c r="B6" s="39" t="s">
        <v>54</v>
      </c>
      <c r="C6" s="349" t="s">
        <v>418</v>
      </c>
      <c r="D6" s="347"/>
      <c r="E6" s="347"/>
      <c r="F6" s="347"/>
      <c r="G6" s="87"/>
      <c r="H6" s="87"/>
      <c r="I6" s="87"/>
      <c r="J6" s="87"/>
      <c r="K6" s="87"/>
      <c r="L6" s="87"/>
      <c r="M6" s="87"/>
      <c r="N6" s="87"/>
      <c r="O6" s="87"/>
      <c r="P6" s="87"/>
      <c r="Q6" s="87"/>
      <c r="R6" s="87"/>
      <c r="S6" s="88"/>
    </row>
    <row r="7" spans="1:19" x14ac:dyDescent="0.35">
      <c r="A7" s="85"/>
      <c r="B7" s="86" t="s">
        <v>55</v>
      </c>
      <c r="C7" s="348"/>
      <c r="D7" s="347"/>
      <c r="E7" s="347"/>
      <c r="F7" s="347"/>
      <c r="G7" s="87"/>
      <c r="H7" s="87"/>
      <c r="I7" s="87"/>
      <c r="J7" s="87"/>
      <c r="K7" s="87"/>
      <c r="L7" s="87"/>
      <c r="M7" s="87"/>
      <c r="N7" s="87"/>
      <c r="O7" s="87"/>
      <c r="P7" s="87"/>
      <c r="Q7" s="87"/>
      <c r="R7" s="87"/>
      <c r="S7" s="88"/>
    </row>
    <row r="8" spans="1:19" x14ac:dyDescent="0.35">
      <c r="A8" s="85"/>
      <c r="B8" s="86" t="s">
        <v>56</v>
      </c>
      <c r="C8" s="341" cm="1">
        <f t="array" ref="C8">SUM(C27:L27)+SUM(C44:L44+C55:L55+C66:L66)</f>
        <v>11</v>
      </c>
      <c r="D8" s="342"/>
      <c r="E8" s="342"/>
      <c r="F8" s="342"/>
      <c r="G8" s="87"/>
      <c r="H8" s="87"/>
      <c r="I8" s="87"/>
      <c r="J8" s="87"/>
      <c r="K8" s="87"/>
      <c r="L8" s="87"/>
      <c r="M8" s="87"/>
      <c r="N8" s="87"/>
      <c r="O8" s="87"/>
      <c r="P8" s="87"/>
      <c r="Q8" s="87"/>
      <c r="R8" s="87"/>
      <c r="S8" s="88"/>
    </row>
    <row r="9" spans="1:19" x14ac:dyDescent="0.35">
      <c r="A9" s="85"/>
      <c r="B9" s="39" t="s">
        <v>57</v>
      </c>
      <c r="C9" s="339">
        <f>AVERAGE(C28:L28)</f>
        <v>1.5</v>
      </c>
      <c r="D9" s="340"/>
      <c r="E9" s="340"/>
      <c r="F9" s="340"/>
      <c r="G9" s="87"/>
      <c r="H9" s="87"/>
      <c r="I9" s="87"/>
      <c r="J9" s="87"/>
      <c r="K9" s="87"/>
      <c r="L9" s="87"/>
      <c r="M9" s="87"/>
      <c r="N9" s="87"/>
      <c r="O9" s="87"/>
      <c r="P9" s="87"/>
      <c r="Q9" s="87"/>
      <c r="R9" s="87"/>
      <c r="S9" s="88"/>
    </row>
    <row r="10" spans="1:19" ht="15" thickBot="1" x14ac:dyDescent="0.4">
      <c r="A10" s="85"/>
      <c r="B10" s="39" t="s">
        <v>58</v>
      </c>
      <c r="C10" s="341" cm="1">
        <f t="array" ref="C10">AVERAGE(C45:L45+C56:L56+C67:L67)</f>
        <v>0</v>
      </c>
      <c r="D10" s="342"/>
      <c r="E10" s="342"/>
      <c r="F10" s="342"/>
      <c r="G10" s="87"/>
      <c r="H10" s="87"/>
      <c r="I10" s="87"/>
      <c r="J10" s="87"/>
      <c r="K10" s="87"/>
      <c r="L10" s="87"/>
      <c r="M10" s="87"/>
      <c r="N10" s="87"/>
      <c r="O10" s="87"/>
      <c r="P10" s="87"/>
      <c r="Q10" s="87"/>
      <c r="R10" s="87"/>
      <c r="S10" s="88"/>
    </row>
    <row r="11" spans="1:19" ht="15" hidden="1" thickBot="1" x14ac:dyDescent="0.4">
      <c r="A11" s="85"/>
      <c r="B11" s="39"/>
      <c r="C11" s="82"/>
      <c r="D11" s="82"/>
      <c r="E11" s="82"/>
      <c r="F11" s="82"/>
      <c r="G11" s="87"/>
      <c r="H11" s="87"/>
      <c r="I11" s="87"/>
      <c r="J11" s="87"/>
      <c r="K11" s="87"/>
      <c r="L11" s="87"/>
      <c r="M11" s="87"/>
      <c r="N11" s="87"/>
      <c r="O11" s="87"/>
      <c r="P11" s="87"/>
      <c r="Q11" s="87"/>
      <c r="R11" s="87"/>
      <c r="S11" s="88"/>
    </row>
    <row r="12" spans="1:19" s="37" customFormat="1" ht="15" hidden="1" thickBot="1" x14ac:dyDescent="0.4">
      <c r="A12" s="85"/>
      <c r="B12" s="91"/>
      <c r="C12" s="82"/>
      <c r="D12" s="82"/>
      <c r="E12" s="82"/>
      <c r="F12" s="82"/>
      <c r="G12" s="87"/>
      <c r="H12" s="87"/>
      <c r="I12" s="87"/>
      <c r="J12" s="87"/>
      <c r="K12" s="87"/>
      <c r="L12" s="87"/>
      <c r="M12" s="87"/>
      <c r="N12" s="87"/>
      <c r="O12" s="87"/>
      <c r="P12" s="87"/>
      <c r="Q12" s="87"/>
      <c r="R12" s="87"/>
      <c r="S12" s="88"/>
    </row>
    <row r="13" spans="1:19" ht="15" thickBot="1" x14ac:dyDescent="0.4">
      <c r="A13" s="81"/>
      <c r="B13" s="40" t="s">
        <v>59</v>
      </c>
      <c r="C13" s="92"/>
      <c r="D13" s="92"/>
      <c r="E13" s="92"/>
      <c r="F13" s="92"/>
      <c r="G13" s="83"/>
      <c r="H13" s="83"/>
      <c r="I13" s="83"/>
      <c r="J13" s="83"/>
      <c r="K13" s="83"/>
      <c r="L13" s="83"/>
      <c r="M13" s="83"/>
      <c r="N13" s="83"/>
      <c r="O13" s="83"/>
      <c r="P13" s="83"/>
      <c r="Q13" s="83"/>
      <c r="R13" s="83"/>
      <c r="S13" s="84"/>
    </row>
    <row r="14" spans="1:19" x14ac:dyDescent="0.35">
      <c r="A14" s="85"/>
      <c r="B14" s="93" t="s">
        <v>60</v>
      </c>
      <c r="C14" s="186">
        <v>1</v>
      </c>
      <c r="D14" s="187">
        <v>2</v>
      </c>
      <c r="E14" s="186">
        <v>3</v>
      </c>
      <c r="F14" s="186">
        <v>4</v>
      </c>
      <c r="G14" s="186">
        <v>5</v>
      </c>
      <c r="H14" s="186">
        <v>6</v>
      </c>
      <c r="I14" s="186">
        <v>7</v>
      </c>
      <c r="J14" s="186">
        <v>8</v>
      </c>
      <c r="K14" s="186">
        <v>9</v>
      </c>
      <c r="L14" s="188">
        <v>10</v>
      </c>
      <c r="M14" s="87"/>
      <c r="N14" s="87"/>
      <c r="O14" s="87"/>
      <c r="P14" s="87"/>
      <c r="Q14" s="87"/>
      <c r="R14" s="87"/>
      <c r="S14" s="88"/>
    </row>
    <row r="15" spans="1:19" x14ac:dyDescent="0.35">
      <c r="A15" s="85"/>
      <c r="B15" s="93" t="s">
        <v>61</v>
      </c>
      <c r="C15" s="94" t="s">
        <v>62</v>
      </c>
      <c r="D15" s="95" t="s">
        <v>63</v>
      </c>
      <c r="E15" s="94" t="s">
        <v>64</v>
      </c>
      <c r="F15" s="95" t="s">
        <v>65</v>
      </c>
      <c r="G15" s="94" t="s">
        <v>66</v>
      </c>
      <c r="H15" s="95" t="s">
        <v>67</v>
      </c>
      <c r="I15" s="94" t="s">
        <v>68</v>
      </c>
      <c r="J15" s="95" t="s">
        <v>69</v>
      </c>
      <c r="K15" s="94" t="s">
        <v>70</v>
      </c>
      <c r="L15" s="95" t="s">
        <v>71</v>
      </c>
      <c r="M15" s="41" t="s">
        <v>72</v>
      </c>
      <c r="N15" s="87"/>
      <c r="O15" s="87"/>
      <c r="P15" s="87"/>
      <c r="Q15" s="87"/>
      <c r="R15" s="87"/>
      <c r="S15" s="88"/>
    </row>
    <row r="16" spans="1:19" x14ac:dyDescent="0.35">
      <c r="A16" s="85"/>
      <c r="B16" s="93" t="s">
        <v>73</v>
      </c>
      <c r="C16" s="189"/>
      <c r="D16" s="190"/>
      <c r="E16" s="189"/>
      <c r="F16" s="189"/>
      <c r="G16" s="189"/>
      <c r="H16" s="189"/>
      <c r="I16" s="189"/>
      <c r="J16" s="189"/>
      <c r="K16" s="189"/>
      <c r="L16" s="191"/>
      <c r="M16" s="41" t="s">
        <v>74</v>
      </c>
      <c r="N16" s="87"/>
      <c r="O16" s="87"/>
      <c r="P16" s="87"/>
      <c r="Q16" s="87"/>
      <c r="R16" s="87"/>
      <c r="S16" s="88"/>
    </row>
    <row r="17" spans="1:19" hidden="1" x14ac:dyDescent="0.35">
      <c r="A17" s="79" t="s">
        <v>75</v>
      </c>
      <c r="B17" s="93"/>
      <c r="C17" s="97"/>
      <c r="D17" s="85"/>
      <c r="E17" s="97"/>
      <c r="F17" s="97"/>
      <c r="G17" s="98"/>
      <c r="H17" s="98"/>
      <c r="I17" s="98"/>
      <c r="J17" s="98"/>
      <c r="K17" s="98"/>
      <c r="L17" s="88"/>
      <c r="M17" s="87"/>
      <c r="N17" s="87"/>
      <c r="O17" s="87"/>
      <c r="P17" s="87"/>
      <c r="Q17" s="87"/>
      <c r="R17" s="87"/>
      <c r="S17" s="88"/>
    </row>
    <row r="18" spans="1:19" hidden="1" x14ac:dyDescent="0.35">
      <c r="A18" s="80"/>
      <c r="B18" s="93"/>
      <c r="C18" s="97"/>
      <c r="D18" s="85"/>
      <c r="E18" s="97"/>
      <c r="F18" s="97"/>
      <c r="G18" s="98"/>
      <c r="H18" s="98"/>
      <c r="I18" s="98"/>
      <c r="J18" s="98"/>
      <c r="K18" s="98"/>
      <c r="L18" s="88"/>
      <c r="M18" s="87"/>
      <c r="N18" s="87"/>
      <c r="O18" s="87"/>
      <c r="P18" s="87"/>
      <c r="Q18" s="87"/>
      <c r="R18" s="87"/>
      <c r="S18" s="88"/>
    </row>
    <row r="19" spans="1:19" x14ac:dyDescent="0.35">
      <c r="A19" s="99" t="s">
        <v>76</v>
      </c>
      <c r="B19" s="93" t="s">
        <v>77</v>
      </c>
      <c r="C19" s="100" t="s">
        <v>204</v>
      </c>
      <c r="D19" s="101" t="s">
        <v>78</v>
      </c>
      <c r="E19" s="100" t="s">
        <v>231</v>
      </c>
      <c r="F19" s="100" t="s">
        <v>193</v>
      </c>
      <c r="G19" s="100"/>
      <c r="H19" s="100"/>
      <c r="I19" s="100"/>
      <c r="J19" s="100"/>
      <c r="K19" s="100"/>
      <c r="L19" s="102"/>
      <c r="M19" s="41" t="s">
        <v>80</v>
      </c>
      <c r="N19" s="87"/>
      <c r="O19" s="87"/>
      <c r="P19" s="87"/>
      <c r="Q19" s="87"/>
      <c r="R19" s="87"/>
      <c r="S19" s="88"/>
    </row>
    <row r="20" spans="1:19" ht="29" x14ac:dyDescent="0.35">
      <c r="A20" s="42"/>
      <c r="B20" s="93" t="s">
        <v>81</v>
      </c>
      <c r="C20" s="150" t="s">
        <v>207</v>
      </c>
      <c r="D20" s="101" t="s">
        <v>82</v>
      </c>
      <c r="E20" s="100" t="s">
        <v>234</v>
      </c>
      <c r="F20" s="100" t="s">
        <v>194</v>
      </c>
      <c r="G20" s="100"/>
      <c r="H20" s="100"/>
      <c r="I20" s="100"/>
      <c r="J20" s="100"/>
      <c r="K20" s="100"/>
      <c r="L20" s="102"/>
      <c r="M20" s="87"/>
      <c r="N20" s="87"/>
      <c r="O20" s="87"/>
      <c r="P20" s="87"/>
      <c r="Q20" s="87"/>
      <c r="R20" s="87"/>
      <c r="S20" s="88"/>
    </row>
    <row r="21" spans="1:19" ht="58" x14ac:dyDescent="0.35">
      <c r="A21" s="42"/>
      <c r="B21" s="93" t="s">
        <v>84</v>
      </c>
      <c r="C21" s="147" t="s">
        <v>208</v>
      </c>
      <c r="D21" s="101" t="s">
        <v>85</v>
      </c>
      <c r="E21" s="100"/>
      <c r="F21" s="100" t="s">
        <v>195</v>
      </c>
      <c r="G21" s="100"/>
      <c r="H21" s="100"/>
      <c r="I21" s="100"/>
      <c r="J21" s="100"/>
      <c r="K21" s="100"/>
      <c r="L21" s="102"/>
      <c r="M21" s="87"/>
      <c r="N21" s="87"/>
      <c r="O21" s="87"/>
      <c r="P21" s="87"/>
      <c r="Q21" s="87"/>
      <c r="R21" s="87"/>
      <c r="S21" s="88"/>
    </row>
    <row r="22" spans="1:19" x14ac:dyDescent="0.35">
      <c r="A22" s="42"/>
      <c r="B22" s="93" t="s">
        <v>87</v>
      </c>
      <c r="C22" s="100"/>
      <c r="D22" s="101"/>
      <c r="E22" s="100"/>
      <c r="F22" s="100"/>
      <c r="G22" s="100"/>
      <c r="H22" s="100"/>
      <c r="I22" s="100"/>
      <c r="J22" s="100"/>
      <c r="K22" s="100"/>
      <c r="L22" s="102"/>
      <c r="M22" s="87"/>
      <c r="N22" s="87"/>
      <c r="O22" s="87"/>
      <c r="P22" s="87"/>
      <c r="Q22" s="87"/>
      <c r="R22" s="87"/>
      <c r="S22" s="88"/>
    </row>
    <row r="23" spans="1:19" s="46" customFormat="1" hidden="1" x14ac:dyDescent="0.35">
      <c r="A23" s="43"/>
      <c r="B23" s="93"/>
      <c r="C23" s="76" t="str">
        <f>CONCATENATE(C19,$A$17,C20,$A$17,C21,$A$17,C22)</f>
        <v>Metal,Aluminium,Feuille d'aluminium,</v>
      </c>
      <c r="D23" s="78" t="str">
        <f t="shared" ref="D23:L23" si="0">CONCATENATE(D19,$A$17,D20,$A$17,D21,$A$17,D22)</f>
        <v>Béton,Béton structurel,01:02:04 (Ciment:Sable: Aggrégat) sans barres d'armature,</v>
      </c>
      <c r="E23" s="76" t="str">
        <f t="shared" si="0"/>
        <v>Peinture,Peinture non aqueuse,,</v>
      </c>
      <c r="F23" s="76" t="str">
        <f t="shared" si="0"/>
        <v>Composite,Plastique renforcé de fibres de verre,Polyamide,</v>
      </c>
      <c r="G23" s="76" t="str">
        <f t="shared" si="0"/>
        <v>,,,</v>
      </c>
      <c r="H23" s="76" t="str">
        <f t="shared" si="0"/>
        <v>,,,</v>
      </c>
      <c r="I23" s="76" t="str">
        <f t="shared" si="0"/>
        <v>,,,</v>
      </c>
      <c r="J23" s="76" t="str">
        <f t="shared" si="0"/>
        <v>,,,</v>
      </c>
      <c r="K23" s="76" t="str">
        <f t="shared" si="0"/>
        <v>,,,</v>
      </c>
      <c r="L23" s="76" t="str">
        <f t="shared" si="0"/>
        <v>,,,</v>
      </c>
      <c r="M23" s="87"/>
      <c r="N23" s="87"/>
      <c r="O23" s="87"/>
      <c r="P23" s="87"/>
      <c r="Q23" s="87"/>
      <c r="R23" s="87"/>
      <c r="S23" s="88"/>
    </row>
    <row r="24" spans="1:19" s="46" customFormat="1" hidden="1" x14ac:dyDescent="0.35">
      <c r="A24" s="43"/>
      <c r="B24" s="93" t="s">
        <v>88</v>
      </c>
      <c r="C24" s="77" t="str">
        <f>C23</f>
        <v>Metal,Aluminium,Feuille d'aluminium,</v>
      </c>
      <c r="D24" s="77" t="str">
        <f t="shared" ref="D24:L24" si="1">D23</f>
        <v>Béton,Béton structurel,01:02:04 (Ciment:Sable: Aggrégat) sans barres d'armature,</v>
      </c>
      <c r="E24" s="77" t="str">
        <f t="shared" si="1"/>
        <v>Peinture,Peinture non aqueuse,,</v>
      </c>
      <c r="F24" s="77" t="str">
        <f t="shared" si="1"/>
        <v>Composite,Plastique renforcé de fibres de verre,Polyamide,</v>
      </c>
      <c r="G24" s="77" t="str">
        <f t="shared" si="1"/>
        <v>,,,</v>
      </c>
      <c r="H24" s="77" t="str">
        <f t="shared" si="1"/>
        <v>,,,</v>
      </c>
      <c r="I24" s="77" t="str">
        <f t="shared" si="1"/>
        <v>,,,</v>
      </c>
      <c r="J24" s="77" t="str">
        <f t="shared" si="1"/>
        <v>,,,</v>
      </c>
      <c r="K24" s="77" t="str">
        <f t="shared" si="1"/>
        <v>,,,</v>
      </c>
      <c r="L24" s="77" t="str">
        <f t="shared" si="1"/>
        <v>,,,</v>
      </c>
      <c r="M24" s="87"/>
      <c r="N24" s="87"/>
      <c r="O24" s="87"/>
      <c r="P24" s="87"/>
      <c r="Q24" s="87"/>
      <c r="R24" s="87"/>
      <c r="S24" s="88"/>
    </row>
    <row r="25" spans="1:19" x14ac:dyDescent="0.35">
      <c r="A25" s="42"/>
      <c r="B25" s="47" t="s">
        <v>89</v>
      </c>
      <c r="C25" s="251">
        <f>VLOOKUP(C$24,'Liste Matériel'!$I$2:$K$38,2,FALSE)</f>
        <v>13.1</v>
      </c>
      <c r="D25" s="251">
        <f>VLOOKUP(D$24,'Liste Matériel'!$I$2:$K$38,2,FALSE)</f>
        <v>0.125</v>
      </c>
      <c r="E25" s="251">
        <f>VLOOKUP(E$24,'Liste Matériel'!$I$2:$K$38,2,FALSE)</f>
        <v>0.31142578133333332</v>
      </c>
      <c r="F25" s="251">
        <f>VLOOKUP(F$24,'Liste Matériel'!$I$2:$K$38,2,FALSE)</f>
        <v>5.2779999999999996</v>
      </c>
      <c r="G25" s="251">
        <f>VLOOKUP(G$24,'Liste Matériel'!$I$2:$K$38,2,FALSE)</f>
        <v>0</v>
      </c>
      <c r="H25" s="251">
        <f>VLOOKUP(H$24,'Liste Matériel'!$I$2:$K$38,2,FALSE)</f>
        <v>0</v>
      </c>
      <c r="I25" s="251">
        <f>VLOOKUP(I$24,'Liste Matériel'!$I$2:$K$38,2,FALSE)</f>
        <v>0</v>
      </c>
      <c r="J25" s="251">
        <f>VLOOKUP(J$24,'Liste Matériel'!$I$2:$K$38,2,FALSE)</f>
        <v>0</v>
      </c>
      <c r="K25" s="251">
        <f>VLOOKUP(K$24,'Liste Matériel'!$I$2:$K$38,2,FALSE)</f>
        <v>0</v>
      </c>
      <c r="L25" s="251">
        <f>VLOOKUP(L$24,'Liste Matériel'!$I$2:$K$38,2,FALSE)</f>
        <v>0</v>
      </c>
      <c r="M25" s="87"/>
      <c r="N25" s="87"/>
      <c r="O25" s="87"/>
      <c r="P25" s="87"/>
      <c r="Q25" s="87"/>
      <c r="R25" s="87"/>
      <c r="S25" s="88"/>
    </row>
    <row r="26" spans="1:19" s="38" customFormat="1" hidden="1" x14ac:dyDescent="0.35">
      <c r="A26" s="42"/>
      <c r="B26" s="252"/>
      <c r="C26" s="192">
        <f t="shared" ref="C26:L26" si="2">((C25*C27)/$C$122)*100</f>
        <v>81.448970238521142</v>
      </c>
      <c r="D26" s="192">
        <f t="shared" si="2"/>
        <v>0.58288862289017995</v>
      </c>
      <c r="E26" s="192">
        <f t="shared" si="2"/>
        <v>0.96814157234071974</v>
      </c>
      <c r="F26" s="192">
        <f t="shared" si="2"/>
        <v>16.407926141943303</v>
      </c>
      <c r="G26" s="192">
        <f t="shared" si="2"/>
        <v>0</v>
      </c>
      <c r="H26" s="192">
        <f t="shared" si="2"/>
        <v>0</v>
      </c>
      <c r="I26" s="192">
        <f t="shared" si="2"/>
        <v>0</v>
      </c>
      <c r="J26" s="192">
        <f t="shared" si="2"/>
        <v>0</v>
      </c>
      <c r="K26" s="192">
        <f t="shared" si="2"/>
        <v>0</v>
      </c>
      <c r="L26" s="192">
        <f t="shared" si="2"/>
        <v>0</v>
      </c>
      <c r="M26" s="124"/>
      <c r="N26" s="124"/>
      <c r="O26" s="124"/>
      <c r="P26" s="124"/>
      <c r="Q26" s="124"/>
      <c r="R26" s="124"/>
      <c r="S26" s="253"/>
    </row>
    <row r="27" spans="1:19" x14ac:dyDescent="0.35">
      <c r="A27" s="99" t="s">
        <v>90</v>
      </c>
      <c r="B27" s="93" t="s">
        <v>91</v>
      </c>
      <c r="C27" s="113">
        <v>4</v>
      </c>
      <c r="D27" s="113">
        <v>3</v>
      </c>
      <c r="E27" s="113">
        <v>2</v>
      </c>
      <c r="F27" s="113">
        <v>2</v>
      </c>
      <c r="G27" s="113"/>
      <c r="H27" s="113"/>
      <c r="I27" s="113"/>
      <c r="J27" s="113"/>
      <c r="K27" s="113"/>
      <c r="L27" s="113"/>
      <c r="M27" s="75" t="s">
        <v>92</v>
      </c>
      <c r="N27" s="87"/>
      <c r="O27" s="87"/>
      <c r="P27" s="87"/>
      <c r="Q27" s="87"/>
      <c r="R27" s="87"/>
      <c r="S27" s="88"/>
    </row>
    <row r="28" spans="1:19" x14ac:dyDescent="0.35">
      <c r="A28" s="99" t="s">
        <v>93</v>
      </c>
      <c r="B28" s="93" t="s">
        <v>94</v>
      </c>
      <c r="C28" s="193">
        <f>VLOOKUP(C24,'Liste Matériel'!$I$1:$L$37,4,FALSE)</f>
        <v>15</v>
      </c>
      <c r="D28" s="194">
        <f>VLOOKUP(D24,'Liste Matériel'!$I$1:$L$37,4,FALSE)</f>
        <v>0</v>
      </c>
      <c r="E28" s="193">
        <f>VLOOKUP(E24,'Liste Matériel'!$I$1:$L$37,4,FALSE)</f>
        <v>0</v>
      </c>
      <c r="F28" s="193">
        <f>VLOOKUP(F24,'Liste Matériel'!$I$1:$L$37,4,FALSE)</f>
        <v>0</v>
      </c>
      <c r="G28" s="193">
        <f>VLOOKUP(G24,'Liste Matériel'!$I$1:$L$37,4,FALSE)</f>
        <v>0</v>
      </c>
      <c r="H28" s="193">
        <f>VLOOKUP(H24,'Liste Matériel'!$I$1:$L$37,4,FALSE)</f>
        <v>0</v>
      </c>
      <c r="I28" s="193">
        <f>VLOOKUP(I24,'Liste Matériel'!$I$1:$L$37,4,FALSE)</f>
        <v>0</v>
      </c>
      <c r="J28" s="193">
        <f>VLOOKUP(J24,'Liste Matériel'!$I$1:$L$37,4,FALSE)</f>
        <v>0</v>
      </c>
      <c r="K28" s="193">
        <f>VLOOKUP(K24,'Liste Matériel'!$I$1:$L$37,4,FALSE)</f>
        <v>0</v>
      </c>
      <c r="L28" s="196">
        <f>VLOOKUP(L24,'Liste Matériel'!$I$1:$L$37,4,FALSE)</f>
        <v>0</v>
      </c>
      <c r="M28" s="41"/>
      <c r="N28" s="87"/>
      <c r="O28" s="87"/>
      <c r="P28" s="87"/>
      <c r="Q28" s="87"/>
      <c r="R28" s="87"/>
      <c r="S28" s="88"/>
    </row>
    <row r="29" spans="1:19" ht="15" thickBot="1" x14ac:dyDescent="0.4">
      <c r="A29" s="103" t="s">
        <v>95</v>
      </c>
      <c r="B29" s="104" t="s">
        <v>96</v>
      </c>
      <c r="C29" s="308">
        <f>VLOOKUP(C19,'Données fin de vie'!$A$5:$C$18,3,FALSE)</f>
        <v>95</v>
      </c>
      <c r="D29" s="309">
        <f>VLOOKUP(D19,'Données fin de vie'!$A$5:$C$18,3,FALSE)</f>
        <v>90</v>
      </c>
      <c r="E29" s="308">
        <f>VLOOKUP(E19,'Données fin de vie'!$A$5:$C$18,3,FALSE)</f>
        <v>0</v>
      </c>
      <c r="F29" s="308">
        <f>VLOOKUP(F19,'Données fin de vie'!$A$5:$C$18,3,FALSE)</f>
        <v>0</v>
      </c>
      <c r="G29" s="308">
        <f>VLOOKUP(G19,'Données fin de vie'!$A$5:$C$18,3,FALSE)</f>
        <v>0</v>
      </c>
      <c r="H29" s="308">
        <f>VLOOKUP(H19,'Données fin de vie'!$A$5:$C$18,3,FALSE)</f>
        <v>0</v>
      </c>
      <c r="I29" s="308">
        <f>VLOOKUP(I19,'Données fin de vie'!$A$5:$C$18,3,FALSE)</f>
        <v>0</v>
      </c>
      <c r="J29" s="308">
        <f>VLOOKUP(J19,'Données fin de vie'!$A$5:$C$18,3,FALSE)</f>
        <v>0</v>
      </c>
      <c r="K29" s="308">
        <f>VLOOKUP(K19,'Données fin de vie'!$A$5:$C$18,3,FALSE)</f>
        <v>0</v>
      </c>
      <c r="L29" s="310">
        <f>VLOOKUP(L19,'Données fin de vie'!$A$5:$C$18,3,FALSE)</f>
        <v>0</v>
      </c>
      <c r="M29" s="105"/>
      <c r="N29" s="105"/>
      <c r="O29" s="105"/>
      <c r="P29" s="105"/>
      <c r="Q29" s="105"/>
      <c r="R29" s="105"/>
      <c r="S29" s="106"/>
    </row>
    <row r="30" spans="1:19" hidden="1" x14ac:dyDescent="0.35">
      <c r="A30" s="85"/>
      <c r="B30" s="107"/>
      <c r="C30" s="97"/>
      <c r="D30" s="85"/>
      <c r="E30" s="97"/>
      <c r="F30" s="97"/>
      <c r="G30" s="98"/>
      <c r="H30" s="98"/>
      <c r="I30" s="98"/>
      <c r="J30" s="98"/>
      <c r="K30" s="98"/>
      <c r="L30" s="88"/>
      <c r="M30" s="87"/>
      <c r="N30" s="87"/>
      <c r="O30" s="87"/>
      <c r="P30" s="87"/>
      <c r="Q30" s="87"/>
      <c r="R30" s="87"/>
      <c r="S30" s="88"/>
    </row>
    <row r="31" spans="1:19" s="37" customFormat="1" hidden="1" x14ac:dyDescent="0.35">
      <c r="A31" s="85"/>
      <c r="B31" s="93"/>
      <c r="C31" s="97"/>
      <c r="D31" s="85"/>
      <c r="E31" s="97"/>
      <c r="F31" s="97"/>
      <c r="G31" s="98"/>
      <c r="H31" s="98"/>
      <c r="I31" s="98"/>
      <c r="J31" s="98"/>
      <c r="K31" s="98"/>
      <c r="L31" s="88"/>
      <c r="M31" s="87"/>
      <c r="N31" s="87"/>
      <c r="O31" s="87"/>
      <c r="P31" s="87"/>
      <c r="Q31" s="87"/>
      <c r="R31" s="87"/>
      <c r="S31" s="88"/>
    </row>
    <row r="32" spans="1:19" hidden="1" x14ac:dyDescent="0.35">
      <c r="A32" s="85"/>
      <c r="B32" s="93"/>
      <c r="C32" s="97"/>
      <c r="D32" s="108"/>
      <c r="E32" s="97"/>
      <c r="F32" s="97"/>
      <c r="G32" s="98"/>
      <c r="H32" s="98"/>
      <c r="I32" s="98"/>
      <c r="J32" s="98"/>
      <c r="K32" s="98"/>
      <c r="L32" s="88"/>
      <c r="M32" s="87"/>
      <c r="N32" s="87"/>
      <c r="O32" s="87"/>
      <c r="P32" s="87"/>
      <c r="Q32" s="87"/>
      <c r="R32" s="87"/>
      <c r="S32" s="88"/>
    </row>
    <row r="33" spans="1:19" x14ac:dyDescent="0.35">
      <c r="A33" s="85"/>
      <c r="B33" s="48" t="s">
        <v>97</v>
      </c>
      <c r="C33" s="97"/>
      <c r="D33" s="85"/>
      <c r="E33" s="97"/>
      <c r="F33" s="97"/>
      <c r="G33" s="98"/>
      <c r="H33" s="98"/>
      <c r="I33" s="98"/>
      <c r="J33" s="98"/>
      <c r="K33" s="98"/>
      <c r="L33" s="88"/>
      <c r="M33" s="87"/>
      <c r="N33" s="87"/>
      <c r="O33" s="87"/>
      <c r="P33" s="87"/>
      <c r="Q33" s="87"/>
      <c r="R33" s="87"/>
      <c r="S33" s="88"/>
    </row>
    <row r="34" spans="1:19" x14ac:dyDescent="0.35">
      <c r="A34" s="85"/>
      <c r="B34" s="93" t="s">
        <v>98</v>
      </c>
      <c r="C34" s="233">
        <v>1</v>
      </c>
      <c r="D34" s="234">
        <v>2</v>
      </c>
      <c r="E34" s="233">
        <v>3</v>
      </c>
      <c r="F34" s="233">
        <v>4</v>
      </c>
      <c r="G34" s="233">
        <v>5</v>
      </c>
      <c r="H34" s="233">
        <v>6</v>
      </c>
      <c r="I34" s="233">
        <v>7</v>
      </c>
      <c r="J34" s="233">
        <v>8</v>
      </c>
      <c r="K34" s="233">
        <v>9</v>
      </c>
      <c r="L34" s="242">
        <v>10</v>
      </c>
      <c r="M34" s="87"/>
      <c r="N34" s="87"/>
      <c r="O34" s="87"/>
      <c r="P34" s="87"/>
      <c r="Q34" s="87"/>
      <c r="R34" s="87"/>
      <c r="S34" s="88"/>
    </row>
    <row r="35" spans="1:19" x14ac:dyDescent="0.35">
      <c r="A35" s="85"/>
      <c r="B35" s="47" t="s">
        <v>99</v>
      </c>
      <c r="C35" s="94" t="s">
        <v>62</v>
      </c>
      <c r="D35" s="95" t="s">
        <v>63</v>
      </c>
      <c r="E35" s="94" t="s">
        <v>64</v>
      </c>
      <c r="F35" s="95" t="s">
        <v>65</v>
      </c>
      <c r="G35" s="94" t="s">
        <v>66</v>
      </c>
      <c r="H35" s="95" t="s">
        <v>67</v>
      </c>
      <c r="I35" s="94" t="s">
        <v>68</v>
      </c>
      <c r="J35" s="95" t="s">
        <v>69</v>
      </c>
      <c r="K35" s="94" t="s">
        <v>70</v>
      </c>
      <c r="L35" s="95" t="s">
        <v>71</v>
      </c>
      <c r="M35" s="41" t="s">
        <v>100</v>
      </c>
      <c r="N35" s="87"/>
      <c r="O35" s="87"/>
      <c r="P35" s="87"/>
      <c r="Q35" s="87"/>
      <c r="R35" s="87"/>
      <c r="S35" s="88"/>
    </row>
    <row r="36" spans="1:19" x14ac:dyDescent="0.35">
      <c r="A36" s="85"/>
      <c r="B36" s="93" t="s">
        <v>73</v>
      </c>
      <c r="C36" s="94"/>
      <c r="D36" s="95"/>
      <c r="E36" s="94"/>
      <c r="F36" s="94"/>
      <c r="G36" s="94"/>
      <c r="H36" s="94"/>
      <c r="I36" s="94"/>
      <c r="J36" s="94"/>
      <c r="K36" s="94"/>
      <c r="L36" s="96"/>
      <c r="M36" s="41" t="s">
        <v>101</v>
      </c>
      <c r="N36" s="87"/>
      <c r="O36" s="87"/>
      <c r="P36" s="87"/>
      <c r="Q36" s="87"/>
      <c r="R36" s="87"/>
      <c r="S36" s="88"/>
    </row>
    <row r="37" spans="1:19" hidden="1" x14ac:dyDescent="0.35">
      <c r="A37" s="85"/>
      <c r="B37" s="93"/>
      <c r="C37" s="97"/>
      <c r="D37" s="85"/>
      <c r="E37" s="97"/>
      <c r="F37" s="97"/>
      <c r="G37" s="98"/>
      <c r="H37" s="98"/>
      <c r="I37" s="98"/>
      <c r="J37" s="98"/>
      <c r="K37" s="98"/>
      <c r="L37" s="88"/>
      <c r="M37" s="87"/>
      <c r="N37" s="87"/>
      <c r="O37" s="87"/>
      <c r="P37" s="87"/>
      <c r="Q37" s="87"/>
      <c r="R37" s="87"/>
      <c r="S37" s="88"/>
    </row>
    <row r="38" spans="1:19" hidden="1" x14ac:dyDescent="0.35">
      <c r="A38" s="85"/>
      <c r="B38" s="93"/>
      <c r="C38" s="97"/>
      <c r="D38" s="85"/>
      <c r="E38" s="97"/>
      <c r="F38" s="97"/>
      <c r="G38" s="98"/>
      <c r="H38" s="98"/>
      <c r="I38" s="98"/>
      <c r="J38" s="98"/>
      <c r="K38" s="98"/>
      <c r="L38" s="88"/>
      <c r="M38" s="87"/>
      <c r="N38" s="87"/>
      <c r="O38" s="87"/>
      <c r="P38" s="87"/>
      <c r="Q38" s="87"/>
      <c r="R38" s="87"/>
      <c r="S38" s="88"/>
    </row>
    <row r="39" spans="1:19" ht="29" x14ac:dyDescent="0.35">
      <c r="A39" s="99" t="s">
        <v>76</v>
      </c>
      <c r="B39" s="48" t="s">
        <v>102</v>
      </c>
      <c r="C39" s="100" t="s">
        <v>265</v>
      </c>
      <c r="D39" s="101"/>
      <c r="E39" s="100"/>
      <c r="F39" s="100"/>
      <c r="G39" s="100"/>
      <c r="H39" s="100"/>
      <c r="I39" s="100"/>
      <c r="J39" s="100"/>
      <c r="K39" s="100"/>
      <c r="L39" s="102"/>
      <c r="M39" s="41" t="s">
        <v>103</v>
      </c>
      <c r="N39" s="87"/>
      <c r="O39" s="87"/>
      <c r="P39" s="87"/>
      <c r="Q39" s="87"/>
      <c r="R39" s="87"/>
      <c r="S39" s="88"/>
    </row>
    <row r="40" spans="1:19" s="55" customFormat="1" x14ac:dyDescent="0.35">
      <c r="A40" s="80"/>
      <c r="B40" s="152"/>
      <c r="C40" s="238"/>
      <c r="D40" s="239"/>
      <c r="E40" s="238"/>
      <c r="F40" s="238"/>
      <c r="G40" s="240"/>
      <c r="H40" s="240"/>
      <c r="I40" s="240"/>
      <c r="J40" s="240"/>
      <c r="K40" s="240"/>
      <c r="L40" s="241"/>
      <c r="S40" s="151"/>
    </row>
    <row r="41" spans="1:19" s="37" customFormat="1" x14ac:dyDescent="0.35">
      <c r="A41" s="85"/>
      <c r="B41" s="93" t="s">
        <v>88</v>
      </c>
      <c r="C41" s="312" t="str">
        <f>C39</f>
        <v>Cerclage en polyester/polyéthylène</v>
      </c>
      <c r="D41" s="312">
        <f t="shared" ref="D41:L41" si="3">D39</f>
        <v>0</v>
      </c>
      <c r="E41" s="312">
        <f t="shared" si="3"/>
        <v>0</v>
      </c>
      <c r="F41" s="312">
        <f t="shared" si="3"/>
        <v>0</v>
      </c>
      <c r="G41" s="312">
        <f t="shared" si="3"/>
        <v>0</v>
      </c>
      <c r="H41" s="312">
        <f t="shared" si="3"/>
        <v>0</v>
      </c>
      <c r="I41" s="312">
        <f t="shared" si="3"/>
        <v>0</v>
      </c>
      <c r="J41" s="312">
        <f t="shared" si="3"/>
        <v>0</v>
      </c>
      <c r="K41" s="312">
        <f t="shared" si="3"/>
        <v>0</v>
      </c>
      <c r="L41" s="312">
        <f t="shared" si="3"/>
        <v>0</v>
      </c>
      <c r="M41" s="87"/>
      <c r="N41" s="87"/>
      <c r="O41" s="87"/>
      <c r="P41" s="87"/>
      <c r="Q41" s="87"/>
      <c r="R41" s="87"/>
      <c r="S41" s="88"/>
    </row>
    <row r="42" spans="1:19" x14ac:dyDescent="0.35">
      <c r="A42" s="85"/>
      <c r="B42" s="47" t="s">
        <v>89</v>
      </c>
      <c r="C42" s="230">
        <f>VLOOKUP('Spec 4'!C41,'Données emballage'!$A$5:$B$13,2,FALSE)</f>
        <v>2.1988352</v>
      </c>
      <c r="D42" s="231">
        <f>VLOOKUP('Spec 4'!D41,'Données emballage'!$A$5:$B$13,2,FALSE)</f>
        <v>0</v>
      </c>
      <c r="E42" s="230">
        <f>VLOOKUP('Spec 4'!E41,'Données emballage'!$A$5:$B$13,2,FALSE)</f>
        <v>0</v>
      </c>
      <c r="F42" s="230">
        <f>VLOOKUP('Spec 4'!F41,'Données emballage'!$A$5:$B$13,2,FALSE)</f>
        <v>0</v>
      </c>
      <c r="G42" s="230">
        <f>VLOOKUP('Spec 4'!G41,'Données emballage'!$A$5:$B$13,2,FALSE)</f>
        <v>0</v>
      </c>
      <c r="H42" s="230">
        <f>VLOOKUP('Spec 4'!H41,'Données emballage'!$A$5:$B$13,2,FALSE)</f>
        <v>0</v>
      </c>
      <c r="I42" s="230">
        <f>VLOOKUP('Spec 4'!I41,'Données emballage'!$A$5:$B$13,2,FALSE)</f>
        <v>0</v>
      </c>
      <c r="J42" s="230">
        <f>VLOOKUP('Spec 4'!J41,'Données emballage'!$A$5:$B$13,2,FALSE)</f>
        <v>0</v>
      </c>
      <c r="K42" s="230">
        <f>VLOOKUP('Spec 4'!K41,'Données emballage'!$A$5:$B$13,2,FALSE)</f>
        <v>0</v>
      </c>
      <c r="L42" s="232">
        <f>VLOOKUP('Spec 4'!L41,'Données emballage'!$A$5:$B$13,2,FALSE)</f>
        <v>0</v>
      </c>
      <c r="M42" s="87"/>
      <c r="N42" s="87"/>
      <c r="O42" s="87"/>
      <c r="P42" s="87"/>
      <c r="Q42" s="87"/>
      <c r="R42" s="87"/>
      <c r="S42" s="88"/>
    </row>
    <row r="43" spans="1:19" x14ac:dyDescent="0.35">
      <c r="A43" s="85"/>
      <c r="B43" s="93"/>
      <c r="C43" s="233"/>
      <c r="D43" s="234"/>
      <c r="E43" s="233"/>
      <c r="F43" s="233"/>
      <c r="G43" s="235"/>
      <c r="H43" s="235"/>
      <c r="I43" s="235"/>
      <c r="J43" s="235"/>
      <c r="K43" s="235"/>
      <c r="L43" s="236"/>
      <c r="M43" s="124"/>
      <c r="N43" s="87"/>
      <c r="O43" s="87"/>
      <c r="P43" s="87"/>
      <c r="Q43" s="87"/>
      <c r="R43" s="87"/>
      <c r="S43" s="88"/>
    </row>
    <row r="44" spans="1:19" x14ac:dyDescent="0.35">
      <c r="A44" s="99" t="s">
        <v>90</v>
      </c>
      <c r="B44" s="93" t="s">
        <v>104</v>
      </c>
      <c r="C44" s="113">
        <v>0</v>
      </c>
      <c r="D44" s="113">
        <v>0</v>
      </c>
      <c r="E44" s="113">
        <v>0</v>
      </c>
      <c r="F44" s="113">
        <v>0</v>
      </c>
      <c r="G44" s="113">
        <v>0</v>
      </c>
      <c r="H44" s="113">
        <v>0</v>
      </c>
      <c r="I44" s="113">
        <v>0</v>
      </c>
      <c r="J44" s="113">
        <v>0</v>
      </c>
      <c r="K44" s="113">
        <v>0</v>
      </c>
      <c r="L44" s="113">
        <v>0</v>
      </c>
      <c r="M44" s="75" t="s">
        <v>105</v>
      </c>
      <c r="N44" s="87"/>
      <c r="O44" s="87"/>
      <c r="P44" s="87"/>
      <c r="Q44" s="87"/>
      <c r="R44" s="87"/>
      <c r="S44" s="88"/>
    </row>
    <row r="45" spans="1:19" x14ac:dyDescent="0.35">
      <c r="A45" s="99" t="s">
        <v>93</v>
      </c>
      <c r="B45" s="93" t="s">
        <v>94</v>
      </c>
      <c r="C45" s="217">
        <f>VLOOKUP(C41,'Données emballage'!$A$5:$C$13,3,FALSE)</f>
        <v>0</v>
      </c>
      <c r="D45" s="218">
        <f>VLOOKUP(D41,'Données emballage'!$A$5:$C$13,3,FALSE)</f>
        <v>0</v>
      </c>
      <c r="E45" s="217">
        <f>VLOOKUP(E41,'Données emballage'!$A$5:$C$13,3,FALSE)</f>
        <v>0</v>
      </c>
      <c r="F45" s="217">
        <f>VLOOKUP(F41,'Données emballage'!$A$5:$C$13,3,FALSE)</f>
        <v>0</v>
      </c>
      <c r="G45" s="217">
        <f>VLOOKUP(G41,'Données emballage'!$A$5:$C$13,3,FALSE)</f>
        <v>0</v>
      </c>
      <c r="H45" s="217">
        <f>VLOOKUP(H41,'Données emballage'!$A$5:$C$13,3,FALSE)</f>
        <v>0</v>
      </c>
      <c r="I45" s="217">
        <f>VLOOKUP(I41,'Données emballage'!$A$5:$C$13,3,FALSE)</f>
        <v>0</v>
      </c>
      <c r="J45" s="217">
        <f>VLOOKUP(J41,'Données emballage'!$A$5:$C$13,3,FALSE)</f>
        <v>0</v>
      </c>
      <c r="K45" s="217">
        <f>VLOOKUP(K41,'Données emballage'!$A$5:$C$13,3,FALSE)</f>
        <v>0</v>
      </c>
      <c r="L45" s="219">
        <f>VLOOKUP(L41,'Données emballage'!$A$5:$C$13,3,FALSE)</f>
        <v>0</v>
      </c>
      <c r="M45" s="75" t="s">
        <v>106</v>
      </c>
      <c r="N45" s="87"/>
      <c r="O45" s="87"/>
      <c r="P45" s="87"/>
      <c r="Q45" s="87"/>
      <c r="R45" s="87"/>
      <c r="S45" s="88"/>
    </row>
    <row r="46" spans="1:19" ht="15" thickBot="1" x14ac:dyDescent="0.4">
      <c r="A46" s="99" t="s">
        <v>95</v>
      </c>
      <c r="B46" s="104" t="s">
        <v>96</v>
      </c>
      <c r="C46" s="217">
        <f>VLOOKUP(C39,'Données fin de vie'!$E$4:$H$13,4,FALSE)</f>
        <v>10</v>
      </c>
      <c r="D46" s="218">
        <f>VLOOKUP(D39,'Données fin de vie'!$E$4:$H$13,4,FALSE)</f>
        <v>0</v>
      </c>
      <c r="E46" s="217">
        <f>VLOOKUP(E39,'Données fin de vie'!$E$4:$H$13,4,FALSE)</f>
        <v>0</v>
      </c>
      <c r="F46" s="217">
        <f>VLOOKUP(F39,'Données fin de vie'!$E$4:$H$13,4,FALSE)</f>
        <v>0</v>
      </c>
      <c r="G46" s="217">
        <f>VLOOKUP(G39,'Données fin de vie'!$E$4:$H$13,4,FALSE)</f>
        <v>0</v>
      </c>
      <c r="H46" s="217">
        <f>VLOOKUP(H39,'Données fin de vie'!$E$4:$H$13,4,FALSE)</f>
        <v>0</v>
      </c>
      <c r="I46" s="217">
        <f>VLOOKUP(I39,'Données fin de vie'!$E$4:$H$13,4,FALSE)</f>
        <v>0</v>
      </c>
      <c r="J46" s="217">
        <f>VLOOKUP(J39,'Données fin de vie'!$E$4:$H$13,4,FALSE)</f>
        <v>0</v>
      </c>
      <c r="K46" s="217">
        <f>VLOOKUP(K39,'Données fin de vie'!$E$4:$H$13,4,FALSE)</f>
        <v>0</v>
      </c>
      <c r="L46" s="219">
        <f>VLOOKUP(L39,'Données fin de vie'!$E$4:$H$13,4,FALSE)</f>
        <v>0</v>
      </c>
      <c r="M46" s="75" t="s">
        <v>107</v>
      </c>
      <c r="N46" s="87"/>
      <c r="O46" s="87"/>
      <c r="P46" s="87"/>
      <c r="Q46" s="87"/>
      <c r="R46" s="87"/>
      <c r="S46" s="88"/>
    </row>
    <row r="47" spans="1:19" hidden="1" x14ac:dyDescent="0.35">
      <c r="A47" s="85"/>
      <c r="B47" s="93"/>
      <c r="C47" s="97"/>
      <c r="D47" s="85"/>
      <c r="E47" s="97"/>
      <c r="F47" s="97"/>
      <c r="G47" s="98"/>
      <c r="H47" s="98"/>
      <c r="I47" s="98"/>
      <c r="J47" s="98"/>
      <c r="K47" s="98"/>
      <c r="L47" s="88"/>
      <c r="M47" s="124"/>
      <c r="N47" s="87"/>
      <c r="O47" s="87"/>
      <c r="P47" s="87"/>
      <c r="Q47" s="87"/>
      <c r="R47" s="87"/>
      <c r="S47" s="88"/>
    </row>
    <row r="48" spans="1:19" s="37" customFormat="1" hidden="1" x14ac:dyDescent="0.35">
      <c r="A48" s="85"/>
      <c r="B48" s="93"/>
      <c r="C48" s="97"/>
      <c r="D48" s="85"/>
      <c r="E48" s="97"/>
      <c r="F48" s="97"/>
      <c r="G48" s="98"/>
      <c r="H48" s="98"/>
      <c r="I48" s="98"/>
      <c r="J48" s="98"/>
      <c r="K48" s="98"/>
      <c r="L48" s="88"/>
      <c r="M48" s="124"/>
      <c r="N48" s="87"/>
      <c r="O48" s="87"/>
      <c r="P48" s="87"/>
      <c r="Q48" s="87"/>
      <c r="R48" s="87"/>
      <c r="S48" s="88"/>
    </row>
    <row r="49" spans="1:31" s="56" customFormat="1" ht="15" hidden="1" thickBot="1" x14ac:dyDescent="0.4">
      <c r="A49" s="51"/>
      <c r="B49" s="104"/>
      <c r="C49" s="52"/>
      <c r="D49" s="51"/>
      <c r="E49" s="52"/>
      <c r="F49" s="52"/>
      <c r="G49" s="53"/>
      <c r="H49" s="53"/>
      <c r="I49" s="53"/>
      <c r="J49" s="53"/>
      <c r="K49" s="53"/>
      <c r="L49" s="54"/>
      <c r="M49" s="160"/>
      <c r="N49" s="105"/>
      <c r="O49" s="105"/>
      <c r="P49" s="105"/>
      <c r="Q49" s="105"/>
      <c r="R49" s="105"/>
      <c r="S49" s="106"/>
      <c r="T49" s="55"/>
      <c r="U49" s="55"/>
      <c r="V49" s="55"/>
      <c r="W49" s="55"/>
      <c r="X49" s="55"/>
      <c r="Y49" s="55"/>
      <c r="Z49" s="55"/>
      <c r="AA49" s="55"/>
      <c r="AB49" s="55"/>
      <c r="AC49" s="55"/>
      <c r="AD49" s="55"/>
      <c r="AE49" s="55"/>
    </row>
    <row r="50" spans="1:31" x14ac:dyDescent="0.35">
      <c r="A50" s="99" t="s">
        <v>76</v>
      </c>
      <c r="B50" s="48" t="s">
        <v>108</v>
      </c>
      <c r="C50" s="100" t="s">
        <v>272</v>
      </c>
      <c r="D50" s="101"/>
      <c r="E50" s="100"/>
      <c r="F50" s="100"/>
      <c r="G50" s="100"/>
      <c r="H50" s="100"/>
      <c r="I50" s="100"/>
      <c r="J50" s="100"/>
      <c r="K50" s="100"/>
      <c r="L50" s="102"/>
      <c r="M50" s="75" t="s">
        <v>103</v>
      </c>
      <c r="N50" s="87"/>
      <c r="O50" s="87"/>
      <c r="P50" s="87"/>
      <c r="Q50" s="87"/>
      <c r="R50" s="87"/>
      <c r="S50" s="88"/>
      <c r="T50" s="87"/>
      <c r="U50" s="87"/>
      <c r="V50" s="87"/>
      <c r="W50" s="87"/>
      <c r="X50" s="87"/>
      <c r="Y50" s="87"/>
      <c r="Z50" s="87"/>
      <c r="AA50" s="87"/>
      <c r="AB50" s="87"/>
      <c r="AC50" s="87"/>
      <c r="AD50" s="87"/>
      <c r="AE50" s="87"/>
    </row>
    <row r="51" spans="1:31" s="55" customFormat="1" x14ac:dyDescent="0.35">
      <c r="A51" s="80"/>
      <c r="B51" s="70"/>
      <c r="C51" s="206"/>
      <c r="D51" s="206"/>
      <c r="E51" s="206"/>
      <c r="F51" s="206"/>
      <c r="G51" s="237"/>
      <c r="H51" s="237"/>
      <c r="I51" s="237"/>
      <c r="J51" s="237"/>
      <c r="K51" s="237"/>
      <c r="L51" s="237"/>
      <c r="M51" s="56"/>
      <c r="S51" s="151"/>
    </row>
    <row r="52" spans="1:31" s="55" customFormat="1" x14ac:dyDescent="0.35">
      <c r="A52" s="80"/>
      <c r="B52" s="93" t="s">
        <v>88</v>
      </c>
      <c r="C52" s="312" t="str">
        <f>C50</f>
        <v>Palette en bois</v>
      </c>
      <c r="D52" s="312">
        <f t="shared" ref="D52:L52" si="4">D50</f>
        <v>0</v>
      </c>
      <c r="E52" s="312">
        <f t="shared" si="4"/>
        <v>0</v>
      </c>
      <c r="F52" s="312">
        <f t="shared" si="4"/>
        <v>0</v>
      </c>
      <c r="G52" s="312">
        <f t="shared" si="4"/>
        <v>0</v>
      </c>
      <c r="H52" s="312">
        <f t="shared" si="4"/>
        <v>0</v>
      </c>
      <c r="I52" s="312">
        <f t="shared" si="4"/>
        <v>0</v>
      </c>
      <c r="J52" s="312">
        <f t="shared" si="4"/>
        <v>0</v>
      </c>
      <c r="K52" s="312">
        <f t="shared" si="4"/>
        <v>0</v>
      </c>
      <c r="L52" s="312">
        <f t="shared" si="4"/>
        <v>0</v>
      </c>
      <c r="M52" s="56"/>
      <c r="S52" s="151"/>
    </row>
    <row r="53" spans="1:31" x14ac:dyDescent="0.35">
      <c r="A53" s="85"/>
      <c r="B53" s="47" t="s">
        <v>89</v>
      </c>
      <c r="C53" s="230">
        <f>VLOOKUP('Spec 4'!C52,'Données emballage'!$A$5:$B$13,2,FALSE)</f>
        <v>-1.3625510999999999</v>
      </c>
      <c r="D53" s="231">
        <f>VLOOKUP('Spec 4'!D52,'Données emballage'!$A$5:$B$13,2,FALSE)</f>
        <v>0</v>
      </c>
      <c r="E53" s="230">
        <f>VLOOKUP('Spec 4'!E52,'Données emballage'!$A$5:$B$13,2,FALSE)</f>
        <v>0</v>
      </c>
      <c r="F53" s="230">
        <f>VLOOKUP('Spec 4'!F52,'Données emballage'!$A$5:$B$13,2,FALSE)</f>
        <v>0</v>
      </c>
      <c r="G53" s="230">
        <f>VLOOKUP('Spec 4'!G52,'Données emballage'!$A$5:$B$13,2,FALSE)</f>
        <v>0</v>
      </c>
      <c r="H53" s="230">
        <f>VLOOKUP('Spec 4'!H52,'Données emballage'!$A$5:$B$13,2,FALSE)</f>
        <v>0</v>
      </c>
      <c r="I53" s="230">
        <f>VLOOKUP('Spec 4'!I52,'Données emballage'!$A$5:$B$13,2,FALSE)</f>
        <v>0</v>
      </c>
      <c r="J53" s="230">
        <f>VLOOKUP('Spec 4'!J52,'Données emballage'!$A$5:$B$13,2,FALSE)</f>
        <v>0</v>
      </c>
      <c r="K53" s="230">
        <f>VLOOKUP('Spec 4'!K52,'Données emballage'!$A$5:$B$13,2,FALSE)</f>
        <v>0</v>
      </c>
      <c r="L53" s="232">
        <f>VLOOKUP('Spec 4'!L52,'Données emballage'!$A$5:$B$13,2,FALSE)</f>
        <v>0</v>
      </c>
      <c r="M53" s="124"/>
      <c r="N53" s="87"/>
      <c r="O53" s="87"/>
      <c r="P53" s="87"/>
      <c r="Q53" s="87"/>
      <c r="R53" s="87"/>
      <c r="S53" s="88"/>
      <c r="T53" s="87"/>
      <c r="U53" s="87"/>
      <c r="V53" s="87"/>
      <c r="W53" s="87"/>
      <c r="X53" s="87"/>
      <c r="Y53" s="87"/>
      <c r="Z53" s="87"/>
      <c r="AA53" s="87"/>
      <c r="AB53" s="87"/>
      <c r="AC53" s="87"/>
      <c r="AD53" s="87"/>
      <c r="AE53" s="87"/>
    </row>
    <row r="54" spans="1:31" x14ac:dyDescent="0.35">
      <c r="A54" s="85"/>
      <c r="B54" s="93"/>
      <c r="C54" s="233"/>
      <c r="D54" s="234"/>
      <c r="E54" s="233"/>
      <c r="F54" s="233"/>
      <c r="G54" s="235"/>
      <c r="H54" s="235"/>
      <c r="I54" s="235"/>
      <c r="J54" s="235"/>
      <c r="K54" s="235"/>
      <c r="L54" s="236"/>
      <c r="M54" s="124"/>
      <c r="N54" s="87"/>
      <c r="O54" s="87"/>
      <c r="P54" s="87"/>
      <c r="Q54" s="87"/>
      <c r="R54" s="87"/>
      <c r="S54" s="88"/>
      <c r="T54" s="87"/>
      <c r="U54" s="87"/>
      <c r="V54" s="87"/>
      <c r="W54" s="87"/>
      <c r="X54" s="87"/>
      <c r="Y54" s="87"/>
      <c r="Z54" s="87"/>
      <c r="AA54" s="87"/>
      <c r="AB54" s="87"/>
      <c r="AC54" s="87"/>
      <c r="AD54" s="87"/>
      <c r="AE54" s="87"/>
    </row>
    <row r="55" spans="1:31" x14ac:dyDescent="0.35">
      <c r="A55" s="99" t="s">
        <v>90</v>
      </c>
      <c r="B55" s="93" t="s">
        <v>104</v>
      </c>
      <c r="C55" s="113">
        <v>0</v>
      </c>
      <c r="D55" s="113">
        <v>0</v>
      </c>
      <c r="E55" s="113">
        <v>0</v>
      </c>
      <c r="F55" s="113">
        <v>0</v>
      </c>
      <c r="G55" s="113">
        <v>0</v>
      </c>
      <c r="H55" s="113">
        <v>0</v>
      </c>
      <c r="I55" s="113">
        <v>0</v>
      </c>
      <c r="J55" s="113">
        <v>0</v>
      </c>
      <c r="K55" s="113">
        <v>0</v>
      </c>
      <c r="L55" s="114">
        <v>0</v>
      </c>
      <c r="M55" s="75" t="s">
        <v>105</v>
      </c>
      <c r="N55" s="87"/>
      <c r="O55" s="87"/>
      <c r="P55" s="87"/>
      <c r="Q55" s="87"/>
      <c r="R55" s="87"/>
      <c r="S55" s="88"/>
      <c r="T55" s="87"/>
      <c r="U55" s="87"/>
      <c r="V55" s="87"/>
      <c r="W55" s="87"/>
      <c r="X55" s="87"/>
      <c r="Y55" s="87"/>
      <c r="Z55" s="87"/>
      <c r="AA55" s="87"/>
      <c r="AB55" s="87"/>
      <c r="AC55" s="87"/>
      <c r="AD55" s="87"/>
      <c r="AE55" s="87"/>
    </row>
    <row r="56" spans="1:31" x14ac:dyDescent="0.35">
      <c r="A56" s="99" t="s">
        <v>93</v>
      </c>
      <c r="B56" s="93" t="s">
        <v>94</v>
      </c>
      <c r="C56" s="217">
        <f>VLOOKUP(C52,'Données emballage'!$A$5:$C$13,3,FALSE)</f>
        <v>0</v>
      </c>
      <c r="D56" s="218">
        <f>VLOOKUP(D52,'Données emballage'!$A$5:$C$13,3,FALSE)</f>
        <v>0</v>
      </c>
      <c r="E56" s="217">
        <f>VLOOKUP(E52,'Données emballage'!$A$5:$C$13,3,FALSE)</f>
        <v>0</v>
      </c>
      <c r="F56" s="217">
        <f>VLOOKUP(F52,'Données emballage'!$A$5:$C$13,3,FALSE)</f>
        <v>0</v>
      </c>
      <c r="G56" s="217">
        <f>VLOOKUP(G52,'Données emballage'!$A$5:$C$13,3,FALSE)</f>
        <v>0</v>
      </c>
      <c r="H56" s="217">
        <f>VLOOKUP(H52,'Données emballage'!$A$5:$C$13,3,FALSE)</f>
        <v>0</v>
      </c>
      <c r="I56" s="217">
        <f>VLOOKUP(I52,'Données emballage'!$A$5:$C$13,3,FALSE)</f>
        <v>0</v>
      </c>
      <c r="J56" s="217">
        <f>VLOOKUP(J52,'Données emballage'!$A$5:$C$13,3,FALSE)</f>
        <v>0</v>
      </c>
      <c r="K56" s="217">
        <f>VLOOKUP(K52,'Données emballage'!$A$5:$C$13,3,FALSE)</f>
        <v>0</v>
      </c>
      <c r="L56" s="219">
        <f>VLOOKUP(L52,'Données emballage'!$A$5:$C$13,3,FALSE)</f>
        <v>0</v>
      </c>
      <c r="M56" s="75" t="s">
        <v>106</v>
      </c>
      <c r="N56" s="87"/>
      <c r="O56" s="87"/>
      <c r="P56" s="87"/>
      <c r="Q56" s="87"/>
      <c r="R56" s="87"/>
      <c r="S56" s="88"/>
      <c r="T56" s="87"/>
      <c r="U56" s="87"/>
      <c r="V56" s="87"/>
      <c r="W56" s="87"/>
      <c r="X56" s="87"/>
      <c r="Y56" s="87"/>
      <c r="Z56" s="87"/>
      <c r="AA56" s="87"/>
      <c r="AB56" s="87"/>
      <c r="AC56" s="87"/>
      <c r="AD56" s="87"/>
      <c r="AE56" s="87"/>
    </row>
    <row r="57" spans="1:31" ht="15" thickBot="1" x14ac:dyDescent="0.4">
      <c r="A57" s="99" t="s">
        <v>95</v>
      </c>
      <c r="B57" s="104" t="s">
        <v>96</v>
      </c>
      <c r="C57" s="217">
        <f>VLOOKUP(C50,'Données fin de vie'!$E$4:$H$13,4,FALSE)</f>
        <v>60</v>
      </c>
      <c r="D57" s="218">
        <f>VLOOKUP(D50,'Données fin de vie'!$E$4:$H$13,4,FALSE)</f>
        <v>0</v>
      </c>
      <c r="E57" s="217">
        <f>VLOOKUP(E50,'Données fin de vie'!$E$4:$H$13,4,FALSE)</f>
        <v>0</v>
      </c>
      <c r="F57" s="217">
        <f>VLOOKUP(F50,'Données fin de vie'!$E$4:$H$13,4,FALSE)</f>
        <v>0</v>
      </c>
      <c r="G57" s="217">
        <f>VLOOKUP(G50,'Données fin de vie'!$E$4:$H$13,4,FALSE)</f>
        <v>0</v>
      </c>
      <c r="H57" s="217">
        <f>VLOOKUP(H50,'Données fin de vie'!$E$4:$H$13,4,FALSE)</f>
        <v>0</v>
      </c>
      <c r="I57" s="217">
        <f>VLOOKUP(I50,'Données fin de vie'!$E$4:$H$13,4,FALSE)</f>
        <v>0</v>
      </c>
      <c r="J57" s="217">
        <f>VLOOKUP(J50,'Données fin de vie'!$E$4:$H$13,4,FALSE)</f>
        <v>0</v>
      </c>
      <c r="K57" s="217">
        <f>VLOOKUP(K50,'Données fin de vie'!$E$4:$H$13,4,FALSE)</f>
        <v>0</v>
      </c>
      <c r="L57" s="219">
        <f>VLOOKUP(L50,'Données fin de vie'!$E$4:$H$13,4,FALSE)</f>
        <v>0</v>
      </c>
      <c r="M57" s="75" t="s">
        <v>107</v>
      </c>
      <c r="N57" s="87"/>
      <c r="O57" s="87"/>
      <c r="P57" s="87"/>
      <c r="Q57" s="87"/>
      <c r="R57" s="87"/>
      <c r="S57" s="88"/>
      <c r="T57" s="87"/>
      <c r="U57" s="87"/>
      <c r="V57" s="87"/>
      <c r="W57" s="87"/>
      <c r="X57" s="87"/>
      <c r="Y57" s="87"/>
      <c r="Z57" s="87"/>
      <c r="AA57" s="87"/>
      <c r="AB57" s="87"/>
      <c r="AC57" s="87"/>
      <c r="AD57" s="87"/>
      <c r="AE57" s="87"/>
    </row>
    <row r="58" spans="1:31" hidden="1" x14ac:dyDescent="0.35">
      <c r="A58" s="85"/>
      <c r="B58" s="93"/>
      <c r="C58" s="97"/>
      <c r="D58" s="85"/>
      <c r="E58" s="97"/>
      <c r="F58" s="97"/>
      <c r="G58" s="98"/>
      <c r="H58" s="98"/>
      <c r="I58" s="98"/>
      <c r="J58" s="98"/>
      <c r="K58" s="98"/>
      <c r="L58" s="88"/>
      <c r="M58" s="124"/>
      <c r="N58" s="87"/>
      <c r="O58" s="87"/>
      <c r="P58" s="87"/>
      <c r="Q58" s="87"/>
      <c r="R58" s="87"/>
      <c r="S58" s="88"/>
      <c r="T58" s="87"/>
      <c r="U58" s="87"/>
      <c r="V58" s="87"/>
      <c r="W58" s="87"/>
      <c r="X58" s="87"/>
      <c r="Y58" s="87"/>
      <c r="Z58" s="87"/>
      <c r="AA58" s="87"/>
      <c r="AB58" s="87"/>
      <c r="AC58" s="87"/>
      <c r="AD58" s="87"/>
      <c r="AE58" s="87"/>
    </row>
    <row r="59" spans="1:31" s="37" customFormat="1" hidden="1" x14ac:dyDescent="0.35">
      <c r="A59" s="85"/>
      <c r="B59" s="93"/>
      <c r="C59" s="97"/>
      <c r="D59" s="85"/>
      <c r="E59" s="97"/>
      <c r="F59" s="97"/>
      <c r="G59" s="98"/>
      <c r="H59" s="98"/>
      <c r="I59" s="98"/>
      <c r="J59" s="98"/>
      <c r="K59" s="98"/>
      <c r="L59" s="88"/>
      <c r="M59" s="124"/>
      <c r="N59" s="87"/>
      <c r="O59" s="87"/>
      <c r="P59" s="87"/>
      <c r="Q59" s="87"/>
      <c r="R59" s="87"/>
      <c r="S59" s="88"/>
      <c r="T59" s="87"/>
      <c r="U59" s="87"/>
      <c r="V59" s="87"/>
      <c r="W59" s="87"/>
      <c r="X59" s="87"/>
      <c r="Y59" s="87"/>
      <c r="Z59" s="87"/>
      <c r="AA59" s="87"/>
      <c r="AB59" s="87"/>
      <c r="AC59" s="87"/>
      <c r="AD59" s="87"/>
      <c r="AE59" s="87"/>
    </row>
    <row r="60" spans="1:31" s="56" customFormat="1" ht="15" hidden="1" thickBot="1" x14ac:dyDescent="0.4">
      <c r="A60" s="51"/>
      <c r="B60" s="104"/>
      <c r="C60" s="52"/>
      <c r="D60" s="51"/>
      <c r="E60" s="52"/>
      <c r="F60" s="52"/>
      <c r="G60" s="53"/>
      <c r="H60" s="53"/>
      <c r="I60" s="53"/>
      <c r="J60" s="53"/>
      <c r="K60" s="53"/>
      <c r="L60" s="54"/>
      <c r="M60" s="160"/>
      <c r="N60" s="105"/>
      <c r="O60" s="105"/>
      <c r="P60" s="105"/>
      <c r="Q60" s="105"/>
      <c r="R60" s="105"/>
      <c r="S60" s="106"/>
      <c r="T60" s="55"/>
      <c r="U60" s="55"/>
      <c r="V60" s="55"/>
      <c r="W60" s="55"/>
      <c r="X60" s="55"/>
      <c r="Y60" s="55"/>
      <c r="Z60" s="55"/>
      <c r="AA60" s="55"/>
      <c r="AB60" s="55"/>
      <c r="AC60" s="55"/>
      <c r="AD60" s="55"/>
      <c r="AE60" s="55"/>
    </row>
    <row r="61" spans="1:31" ht="29" x14ac:dyDescent="0.35">
      <c r="A61" s="99" t="s">
        <v>76</v>
      </c>
      <c r="B61" s="48" t="s">
        <v>109</v>
      </c>
      <c r="C61" s="100" t="s">
        <v>267</v>
      </c>
      <c r="D61" s="101" t="s">
        <v>267</v>
      </c>
      <c r="E61" s="100" t="s">
        <v>267</v>
      </c>
      <c r="F61" s="100" t="s">
        <v>270</v>
      </c>
      <c r="G61" s="100"/>
      <c r="H61" s="100"/>
      <c r="I61" s="100"/>
      <c r="J61" s="100"/>
      <c r="K61" s="100"/>
      <c r="L61" s="102"/>
      <c r="M61" s="75" t="s">
        <v>103</v>
      </c>
      <c r="N61" s="87"/>
      <c r="O61" s="87"/>
      <c r="P61" s="87"/>
      <c r="Q61" s="87"/>
      <c r="R61" s="87"/>
      <c r="S61" s="88"/>
      <c r="T61" s="87"/>
      <c r="U61" s="87"/>
      <c r="V61" s="87"/>
      <c r="W61" s="87"/>
      <c r="X61" s="87"/>
      <c r="Y61" s="87"/>
      <c r="Z61" s="87"/>
      <c r="AA61" s="87"/>
      <c r="AB61" s="87"/>
      <c r="AC61" s="87"/>
      <c r="AD61" s="87"/>
      <c r="AE61" s="87"/>
    </row>
    <row r="62" spans="1:31" s="37" customFormat="1" x14ac:dyDescent="0.35">
      <c r="A62" s="85"/>
      <c r="B62" s="93"/>
      <c r="C62" s="45"/>
      <c r="D62" s="44"/>
      <c r="E62" s="45"/>
      <c r="F62" s="45"/>
      <c r="G62" s="49"/>
      <c r="H62" s="49"/>
      <c r="I62" s="49"/>
      <c r="J62" s="49"/>
      <c r="K62" s="49"/>
      <c r="L62" s="50"/>
      <c r="M62" s="124"/>
      <c r="N62" s="87"/>
      <c r="O62" s="87"/>
      <c r="P62" s="87"/>
      <c r="Q62" s="87"/>
      <c r="R62" s="87"/>
      <c r="S62" s="88"/>
      <c r="T62" s="87"/>
      <c r="U62" s="87"/>
      <c r="V62" s="87"/>
      <c r="W62" s="87"/>
      <c r="X62" s="87"/>
      <c r="Y62" s="87"/>
      <c r="Z62" s="87"/>
      <c r="AA62" s="87"/>
      <c r="AB62" s="87"/>
      <c r="AC62" s="87"/>
      <c r="AD62" s="87"/>
      <c r="AE62" s="87"/>
    </row>
    <row r="63" spans="1:31" s="55" customFormat="1" x14ac:dyDescent="0.35">
      <c r="A63" s="80"/>
      <c r="B63" s="93" t="s">
        <v>88</v>
      </c>
      <c r="C63" s="156" t="str">
        <f>C61</f>
        <v>Cerclage en polypropylène</v>
      </c>
      <c r="D63" s="157" t="str">
        <f t="shared" ref="D63:L63" si="5">D61</f>
        <v>Cerclage en polypropylène</v>
      </c>
      <c r="E63" s="156" t="str">
        <f t="shared" si="5"/>
        <v>Cerclage en polypropylène</v>
      </c>
      <c r="F63" s="156" t="str">
        <f t="shared" si="5"/>
        <v>Emballage en PVC</v>
      </c>
      <c r="G63" s="156">
        <f t="shared" si="5"/>
        <v>0</v>
      </c>
      <c r="H63" s="156">
        <f t="shared" si="5"/>
        <v>0</v>
      </c>
      <c r="I63" s="156">
        <f t="shared" si="5"/>
        <v>0</v>
      </c>
      <c r="J63" s="156">
        <f t="shared" si="5"/>
        <v>0</v>
      </c>
      <c r="K63" s="156">
        <f t="shared" si="5"/>
        <v>0</v>
      </c>
      <c r="L63" s="158">
        <f t="shared" si="5"/>
        <v>0</v>
      </c>
      <c r="M63" s="56"/>
      <c r="S63" s="151"/>
    </row>
    <row r="64" spans="1:31" x14ac:dyDescent="0.35">
      <c r="A64" s="85"/>
      <c r="B64" s="47" t="s">
        <v>89</v>
      </c>
      <c r="C64" s="115">
        <f>VLOOKUP('Spec 4'!C63,'Données emballage'!$A$5:$B$13,2,FALSE)</f>
        <v>2.3080734999999999</v>
      </c>
      <c r="D64" s="116">
        <f>VLOOKUP('Spec 4'!D63,'Données emballage'!$A$5:$B$13,2,FALSE)</f>
        <v>2.3080734999999999</v>
      </c>
      <c r="E64" s="115">
        <f>VLOOKUP('Spec 4'!E63,'Données emballage'!$A$5:$B$13,2,FALSE)</f>
        <v>2.3080734999999999</v>
      </c>
      <c r="F64" s="115">
        <f>VLOOKUP('Spec 4'!F63,'Données emballage'!$A$5:$B$13,2,FALSE)</f>
        <v>4.3849418</v>
      </c>
      <c r="G64" s="115">
        <f>VLOOKUP('Spec 4'!G63,'Données emballage'!$A$5:$B$13,2,FALSE)</f>
        <v>0</v>
      </c>
      <c r="H64" s="115">
        <f>VLOOKUP('Spec 4'!H63,'Données emballage'!$A$5:$B$13,2,FALSE)</f>
        <v>0</v>
      </c>
      <c r="I64" s="115">
        <f>VLOOKUP('Spec 4'!I63,'Données emballage'!$A$5:$B$13,2,FALSE)</f>
        <v>0</v>
      </c>
      <c r="J64" s="115">
        <f>VLOOKUP('Spec 4'!J63,'Données emballage'!$A$5:$B$13,2,FALSE)</f>
        <v>0</v>
      </c>
      <c r="K64" s="115">
        <f>VLOOKUP('Spec 4'!K63,'Données emballage'!$A$5:$B$13,2,FALSE)</f>
        <v>0</v>
      </c>
      <c r="L64" s="117">
        <f>VLOOKUP('Spec 4'!L63,'Données emballage'!$A$5:$B$13,2,FALSE)</f>
        <v>0</v>
      </c>
      <c r="M64" s="124"/>
      <c r="N64" s="87"/>
      <c r="O64" s="87"/>
      <c r="P64" s="87"/>
      <c r="Q64" s="87"/>
      <c r="R64" s="87"/>
      <c r="S64" s="88"/>
      <c r="T64" s="87"/>
      <c r="U64" s="87"/>
      <c r="V64" s="87"/>
      <c r="W64" s="87"/>
      <c r="X64" s="87"/>
      <c r="Y64" s="87"/>
      <c r="Z64" s="87"/>
      <c r="AA64" s="87"/>
      <c r="AB64" s="87"/>
      <c r="AC64" s="87"/>
      <c r="AD64" s="87"/>
      <c r="AE64" s="87"/>
    </row>
    <row r="65" spans="1:31" x14ac:dyDescent="0.35">
      <c r="A65" s="85"/>
      <c r="B65" s="93"/>
      <c r="C65" s="109"/>
      <c r="D65" s="110"/>
      <c r="E65" s="109"/>
      <c r="F65" s="109"/>
      <c r="G65" s="111"/>
      <c r="H65" s="111"/>
      <c r="I65" s="111"/>
      <c r="J65" s="111"/>
      <c r="K65" s="111"/>
      <c r="L65" s="112"/>
      <c r="M65" s="124"/>
      <c r="N65" s="87"/>
      <c r="O65" s="87"/>
      <c r="P65" s="87"/>
      <c r="Q65" s="87"/>
      <c r="R65" s="87"/>
      <c r="S65" s="88"/>
      <c r="T65" s="87"/>
      <c r="U65" s="87"/>
      <c r="V65" s="87"/>
      <c r="W65" s="87"/>
      <c r="X65" s="87"/>
      <c r="Y65" s="87"/>
      <c r="Z65" s="87"/>
      <c r="AA65" s="87"/>
      <c r="AB65" s="87"/>
      <c r="AC65" s="87"/>
      <c r="AD65" s="87"/>
      <c r="AE65" s="87"/>
    </row>
    <row r="66" spans="1:31" x14ac:dyDescent="0.35">
      <c r="A66" s="99" t="s">
        <v>90</v>
      </c>
      <c r="B66" s="93" t="s">
        <v>104</v>
      </c>
      <c r="C66" s="113">
        <v>0</v>
      </c>
      <c r="D66" s="118">
        <v>0</v>
      </c>
      <c r="E66" s="113">
        <v>0</v>
      </c>
      <c r="F66" s="113">
        <v>0</v>
      </c>
      <c r="G66" s="113">
        <v>0</v>
      </c>
      <c r="H66" s="113">
        <v>0</v>
      </c>
      <c r="I66" s="113">
        <v>0</v>
      </c>
      <c r="J66" s="113">
        <v>0</v>
      </c>
      <c r="K66" s="113">
        <v>0</v>
      </c>
      <c r="L66" s="114">
        <v>0</v>
      </c>
      <c r="M66" s="75" t="s">
        <v>105</v>
      </c>
      <c r="N66" s="87"/>
      <c r="O66" s="87"/>
      <c r="P66" s="87"/>
      <c r="Q66" s="87"/>
      <c r="R66" s="87"/>
      <c r="S66" s="88"/>
      <c r="T66" s="87"/>
      <c r="U66" s="87"/>
      <c r="V66" s="87"/>
      <c r="W66" s="87"/>
      <c r="X66" s="87"/>
      <c r="Y66" s="87"/>
      <c r="Z66" s="87"/>
      <c r="AA66" s="87"/>
      <c r="AB66" s="87"/>
      <c r="AC66" s="87"/>
      <c r="AD66" s="87"/>
      <c r="AE66" s="87"/>
    </row>
    <row r="67" spans="1:31" x14ac:dyDescent="0.35">
      <c r="A67" s="99" t="s">
        <v>93</v>
      </c>
      <c r="B67" s="93" t="s">
        <v>94</v>
      </c>
      <c r="C67" s="217">
        <f>VLOOKUP(C63,'Données emballage'!$A$5:$C$13,3,FALSE)</f>
        <v>0</v>
      </c>
      <c r="D67" s="218">
        <f>VLOOKUP(D63,'Données emballage'!$A$5:$C$13,3,FALSE)</f>
        <v>0</v>
      </c>
      <c r="E67" s="217">
        <f>VLOOKUP(E63,'Données emballage'!$A$5:$C$13,3,FALSE)</f>
        <v>0</v>
      </c>
      <c r="F67" s="217">
        <f>VLOOKUP(F63,'Données emballage'!$A$5:$C$13,3,FALSE)</f>
        <v>0</v>
      </c>
      <c r="G67" s="217">
        <f>VLOOKUP(G63,'Données emballage'!$A$5:$C$13,3,FALSE)</f>
        <v>0</v>
      </c>
      <c r="H67" s="217">
        <f>VLOOKUP(H63,'Données emballage'!$A$5:$C$13,3,FALSE)</f>
        <v>0</v>
      </c>
      <c r="I67" s="217">
        <f>VLOOKUP(I63,'Données emballage'!$A$5:$C$13,3,FALSE)</f>
        <v>0</v>
      </c>
      <c r="J67" s="217">
        <f>VLOOKUP(J63,'Données emballage'!$A$5:$C$13,3,FALSE)</f>
        <v>0</v>
      </c>
      <c r="K67" s="217">
        <f>VLOOKUP(K63,'Données emballage'!$A$5:$C$13,3,FALSE)</f>
        <v>0</v>
      </c>
      <c r="L67" s="219">
        <f>VLOOKUP(L63,'Données emballage'!$A$5:$C$13,3,FALSE)</f>
        <v>0</v>
      </c>
      <c r="M67" s="254" t="s">
        <v>106</v>
      </c>
      <c r="N67" s="87"/>
      <c r="O67" s="87"/>
      <c r="P67" s="87"/>
      <c r="Q67" s="87"/>
      <c r="R67" s="87"/>
      <c r="S67" s="88"/>
      <c r="T67" s="87"/>
      <c r="U67" s="87"/>
      <c r="V67" s="87"/>
      <c r="W67" s="87"/>
      <c r="X67" s="87"/>
      <c r="Y67" s="87"/>
      <c r="Z67" s="87"/>
      <c r="AA67" s="87"/>
      <c r="AB67" s="87"/>
      <c r="AC67" s="87"/>
      <c r="AD67" s="87"/>
      <c r="AE67" s="87"/>
    </row>
    <row r="68" spans="1:31" ht="15" thickBot="1" x14ac:dyDescent="0.4">
      <c r="A68" s="99" t="s">
        <v>95</v>
      </c>
      <c r="B68" s="104" t="s">
        <v>96</v>
      </c>
      <c r="C68" s="220">
        <f>VLOOKUP(C61,'Données fin de vie'!$E$4:$H$13,4,FALSE)</f>
        <v>10</v>
      </c>
      <c r="D68" s="221">
        <f>VLOOKUP(D61,'Données fin de vie'!$E$4:$H$13,4,FALSE)</f>
        <v>10</v>
      </c>
      <c r="E68" s="220">
        <f>VLOOKUP(E61,'Données fin de vie'!$E$4:$H$13,4,FALSE)</f>
        <v>10</v>
      </c>
      <c r="F68" s="220">
        <f>VLOOKUP(F61,'Données fin de vie'!$E$4:$H$13,4,FALSE)</f>
        <v>10</v>
      </c>
      <c r="G68" s="220">
        <f>VLOOKUP(G61,'Données fin de vie'!$E$4:$H$13,4,FALSE)</f>
        <v>0</v>
      </c>
      <c r="H68" s="220">
        <f>VLOOKUP(H61,'Données fin de vie'!$E$4:$H$13,4,FALSE)</f>
        <v>0</v>
      </c>
      <c r="I68" s="220">
        <f>VLOOKUP(I61,'Données fin de vie'!$E$4:$H$13,4,FALSE)</f>
        <v>0</v>
      </c>
      <c r="J68" s="220">
        <f>VLOOKUP(J61,'Données fin de vie'!$E$4:$H$13,4,FALSE)</f>
        <v>0</v>
      </c>
      <c r="K68" s="220">
        <f>VLOOKUP(K61,'Données fin de vie'!$E$4:$H$13,4,FALSE)</f>
        <v>0</v>
      </c>
      <c r="L68" s="222">
        <f>VLOOKUP(L61,'Données fin de vie'!$E$4:$H$13,4,FALSE)</f>
        <v>0</v>
      </c>
      <c r="M68" s="254" t="s">
        <v>107</v>
      </c>
      <c r="N68" s="87"/>
      <c r="O68" s="87"/>
      <c r="P68" s="87"/>
      <c r="Q68" s="87"/>
      <c r="R68" s="87"/>
      <c r="S68" s="88"/>
      <c r="T68" s="87"/>
      <c r="U68" s="87"/>
      <c r="V68" s="87"/>
      <c r="W68" s="87"/>
      <c r="X68" s="87"/>
      <c r="Y68" s="87"/>
      <c r="Z68" s="87"/>
      <c r="AA68" s="87"/>
      <c r="AB68" s="87"/>
      <c r="AC68" s="87"/>
      <c r="AD68" s="87"/>
      <c r="AE68" s="87"/>
    </row>
    <row r="69" spans="1:31" ht="15" hidden="1" thickBot="1" x14ac:dyDescent="0.4">
      <c r="A69" s="85"/>
      <c r="B69" s="86"/>
      <c r="C69" s="82"/>
      <c r="D69" s="82"/>
      <c r="E69" s="82"/>
      <c r="F69" s="82"/>
      <c r="G69" s="87"/>
      <c r="H69" s="87"/>
      <c r="I69" s="87"/>
      <c r="J69" s="87"/>
      <c r="K69" s="87"/>
      <c r="L69" s="87"/>
      <c r="M69" s="124"/>
      <c r="N69" s="87"/>
      <c r="O69" s="87"/>
      <c r="P69" s="87"/>
      <c r="Q69" s="87"/>
      <c r="R69" s="87"/>
      <c r="S69" s="88"/>
      <c r="T69" s="87"/>
      <c r="U69" s="87"/>
      <c r="V69" s="87"/>
      <c r="W69" s="87"/>
      <c r="X69" s="87"/>
      <c r="Y69" s="87"/>
      <c r="Z69" s="87"/>
      <c r="AA69" s="87"/>
      <c r="AB69" s="87"/>
      <c r="AC69" s="87"/>
      <c r="AD69" s="87"/>
      <c r="AE69" s="87"/>
    </row>
    <row r="70" spans="1:31" s="37" customFormat="1" ht="15" hidden="1" thickBot="1" x14ac:dyDescent="0.4">
      <c r="A70" s="85"/>
      <c r="B70" s="86"/>
      <c r="C70" s="82"/>
      <c r="D70" s="82"/>
      <c r="E70" s="82"/>
      <c r="F70" s="82"/>
      <c r="G70" s="87"/>
      <c r="H70" s="87"/>
      <c r="I70" s="87"/>
      <c r="J70" s="87"/>
      <c r="K70" s="87"/>
      <c r="L70" s="87"/>
      <c r="M70" s="124"/>
      <c r="N70" s="87"/>
      <c r="O70" s="87"/>
      <c r="P70" s="87"/>
      <c r="Q70" s="87"/>
      <c r="R70" s="87"/>
      <c r="S70" s="88"/>
      <c r="T70" s="87"/>
      <c r="U70" s="87"/>
      <c r="V70" s="87"/>
      <c r="W70" s="87"/>
      <c r="X70" s="87"/>
      <c r="Y70" s="87"/>
      <c r="Z70" s="87"/>
      <c r="AA70" s="87"/>
      <c r="AB70" s="87"/>
      <c r="AC70" s="87"/>
      <c r="AD70" s="87"/>
      <c r="AE70" s="87"/>
    </row>
    <row r="71" spans="1:31" s="56" customFormat="1" ht="15" hidden="1" thickBot="1" x14ac:dyDescent="0.4">
      <c r="A71" s="51"/>
      <c r="B71" s="119"/>
      <c r="C71" s="57"/>
      <c r="D71" s="57"/>
      <c r="E71" s="57"/>
      <c r="F71" s="57"/>
      <c r="G71" s="58"/>
      <c r="H71" s="58"/>
      <c r="I71" s="58"/>
      <c r="J71" s="58"/>
      <c r="K71" s="58"/>
      <c r="L71" s="58"/>
      <c r="M71" s="160"/>
      <c r="N71" s="105"/>
      <c r="O71" s="105"/>
      <c r="P71" s="105"/>
      <c r="Q71" s="105"/>
      <c r="R71" s="105"/>
      <c r="S71" s="106"/>
      <c r="T71" s="55"/>
      <c r="U71" s="55"/>
      <c r="V71" s="55"/>
      <c r="W71" s="55"/>
      <c r="X71" s="55"/>
      <c r="Y71" s="55"/>
      <c r="Z71" s="55"/>
      <c r="AA71" s="55"/>
      <c r="AB71" s="55"/>
      <c r="AC71" s="55"/>
      <c r="AD71" s="55"/>
      <c r="AE71" s="55"/>
    </row>
    <row r="72" spans="1:31" x14ac:dyDescent="0.35">
      <c r="A72" s="81"/>
      <c r="B72" s="40" t="s">
        <v>110</v>
      </c>
      <c r="C72" s="92"/>
      <c r="D72" s="92"/>
      <c r="E72" s="82"/>
      <c r="F72" s="92"/>
      <c r="G72" s="83"/>
      <c r="H72" s="83"/>
      <c r="I72" s="83"/>
      <c r="J72" s="83"/>
      <c r="K72" s="83"/>
      <c r="L72" s="83"/>
      <c r="M72" s="159"/>
      <c r="N72" s="83"/>
      <c r="O72" s="83"/>
      <c r="P72" s="83"/>
      <c r="Q72" s="83"/>
      <c r="R72" s="83"/>
      <c r="S72" s="84"/>
      <c r="T72" s="87"/>
      <c r="U72" s="87"/>
      <c r="V72" s="87"/>
      <c r="W72" s="87"/>
      <c r="X72" s="87"/>
      <c r="Y72" s="87"/>
      <c r="Z72" s="87"/>
      <c r="AA72" s="87"/>
      <c r="AB72" s="87"/>
      <c r="AC72" s="87"/>
      <c r="AD72" s="87"/>
      <c r="AE72" s="87"/>
    </row>
    <row r="73" spans="1:31" x14ac:dyDescent="0.35">
      <c r="A73" s="99" t="s">
        <v>76</v>
      </c>
      <c r="B73" s="86" t="s">
        <v>111</v>
      </c>
      <c r="C73" s="207">
        <f>C27</f>
        <v>4</v>
      </c>
      <c r="D73" s="215">
        <f t="shared" ref="D73:L73" si="6">D27</f>
        <v>3</v>
      </c>
      <c r="E73" s="208">
        <f t="shared" si="6"/>
        <v>2</v>
      </c>
      <c r="F73" s="207">
        <f t="shared" si="6"/>
        <v>2</v>
      </c>
      <c r="G73" s="207">
        <f t="shared" si="6"/>
        <v>0</v>
      </c>
      <c r="H73" s="207">
        <f t="shared" si="6"/>
        <v>0</v>
      </c>
      <c r="I73" s="207">
        <f t="shared" si="6"/>
        <v>0</v>
      </c>
      <c r="J73" s="207">
        <f t="shared" si="6"/>
        <v>0</v>
      </c>
      <c r="K73" s="207">
        <f t="shared" si="6"/>
        <v>0</v>
      </c>
      <c r="L73" s="207">
        <f t="shared" si="6"/>
        <v>0</v>
      </c>
      <c r="M73" s="124"/>
      <c r="N73" s="87"/>
      <c r="O73" s="87"/>
      <c r="P73" s="87"/>
      <c r="Q73" s="87"/>
      <c r="R73" s="87"/>
      <c r="S73" s="88"/>
      <c r="T73" s="87"/>
      <c r="U73" s="87"/>
      <c r="V73" s="87"/>
      <c r="W73" s="87"/>
      <c r="X73" s="87"/>
      <c r="Y73" s="87"/>
      <c r="Z73" s="87"/>
      <c r="AA73" s="87"/>
      <c r="AB73" s="87"/>
      <c r="AC73" s="87"/>
      <c r="AD73" s="87"/>
      <c r="AE73" s="87"/>
    </row>
    <row r="74" spans="1:31" x14ac:dyDescent="0.35">
      <c r="A74" s="99" t="s">
        <v>90</v>
      </c>
      <c r="B74" s="86" t="s">
        <v>112</v>
      </c>
      <c r="C74" s="207">
        <f>C73+C44+C55+C66</f>
        <v>4</v>
      </c>
      <c r="D74" s="215">
        <f t="shared" ref="D74:L74" si="7">D73+D44+D55+D66</f>
        <v>3</v>
      </c>
      <c r="E74" s="208">
        <f t="shared" si="7"/>
        <v>2</v>
      </c>
      <c r="F74" s="207">
        <f t="shared" si="7"/>
        <v>2</v>
      </c>
      <c r="G74" s="207">
        <f t="shared" si="7"/>
        <v>0</v>
      </c>
      <c r="H74" s="207">
        <f t="shared" si="7"/>
        <v>0</v>
      </c>
      <c r="I74" s="207">
        <f t="shared" si="7"/>
        <v>0</v>
      </c>
      <c r="J74" s="207">
        <f t="shared" si="7"/>
        <v>0</v>
      </c>
      <c r="K74" s="207">
        <f t="shared" si="7"/>
        <v>0</v>
      </c>
      <c r="L74" s="207">
        <f t="shared" si="7"/>
        <v>0</v>
      </c>
      <c r="M74" s="124"/>
      <c r="N74" s="87"/>
      <c r="O74" s="87"/>
      <c r="P74" s="87"/>
      <c r="Q74" s="87"/>
      <c r="R74" s="87"/>
      <c r="S74" s="88"/>
      <c r="T74" s="87"/>
      <c r="U74" s="87"/>
      <c r="V74" s="87"/>
      <c r="W74" s="87"/>
      <c r="X74" s="87"/>
      <c r="Y74" s="87"/>
      <c r="Z74" s="87"/>
      <c r="AA74" s="87"/>
      <c r="AB74" s="87"/>
      <c r="AC74" s="87"/>
      <c r="AD74" s="87"/>
      <c r="AE74" s="87"/>
    </row>
    <row r="75" spans="1:31" x14ac:dyDescent="0.35">
      <c r="A75" s="99" t="s">
        <v>93</v>
      </c>
      <c r="B75" s="39" t="s">
        <v>113</v>
      </c>
      <c r="C75" s="210">
        <f>(IFERROR((C28*C27)/C73,0))</f>
        <v>15</v>
      </c>
      <c r="D75" s="210">
        <f t="shared" ref="D75:L75" si="8">(IFERROR((D28*D27)/D73,0))</f>
        <v>0</v>
      </c>
      <c r="E75" s="210">
        <f t="shared" si="8"/>
        <v>0</v>
      </c>
      <c r="F75" s="210">
        <f t="shared" si="8"/>
        <v>0</v>
      </c>
      <c r="G75" s="210">
        <f t="shared" si="8"/>
        <v>0</v>
      </c>
      <c r="H75" s="210">
        <f t="shared" si="8"/>
        <v>0</v>
      </c>
      <c r="I75" s="210">
        <f t="shared" si="8"/>
        <v>0</v>
      </c>
      <c r="J75" s="210">
        <f t="shared" si="8"/>
        <v>0</v>
      </c>
      <c r="K75" s="210">
        <f t="shared" si="8"/>
        <v>0</v>
      </c>
      <c r="L75" s="210">
        <f t="shared" si="8"/>
        <v>0</v>
      </c>
      <c r="M75" s="124"/>
      <c r="N75" s="87"/>
      <c r="O75" s="87"/>
      <c r="P75" s="87"/>
      <c r="Q75" s="87"/>
      <c r="R75" s="87"/>
      <c r="S75" s="88"/>
      <c r="T75" s="87"/>
      <c r="U75" s="87"/>
      <c r="V75" s="87"/>
      <c r="W75" s="87"/>
      <c r="X75" s="87"/>
      <c r="Y75" s="87"/>
      <c r="Z75" s="87"/>
      <c r="AA75" s="87"/>
      <c r="AB75" s="87"/>
      <c r="AC75" s="87"/>
      <c r="AD75" s="87"/>
      <c r="AE75" s="87"/>
    </row>
    <row r="76" spans="1:31" x14ac:dyDescent="0.35">
      <c r="A76" s="99" t="s">
        <v>95</v>
      </c>
      <c r="B76" s="39" t="s">
        <v>114</v>
      </c>
      <c r="C76" s="216">
        <f>(IFERROR((C45*C44)+(C56*C55)+(C67*C66)/(C66+C55+C44),0))</f>
        <v>0</v>
      </c>
      <c r="D76" s="216">
        <f t="shared" ref="D76:L76" si="9">(IFERROR((D45*D44)+(D56*D55)+(D67*D66)/(D66+D55+D44),0))</f>
        <v>0</v>
      </c>
      <c r="E76" s="216">
        <f t="shared" si="9"/>
        <v>0</v>
      </c>
      <c r="F76" s="216">
        <f t="shared" si="9"/>
        <v>0</v>
      </c>
      <c r="G76" s="216">
        <f t="shared" si="9"/>
        <v>0</v>
      </c>
      <c r="H76" s="216">
        <f t="shared" si="9"/>
        <v>0</v>
      </c>
      <c r="I76" s="216">
        <f t="shared" si="9"/>
        <v>0</v>
      </c>
      <c r="J76" s="216">
        <f t="shared" si="9"/>
        <v>0</v>
      </c>
      <c r="K76" s="216">
        <f t="shared" si="9"/>
        <v>0</v>
      </c>
      <c r="L76" s="216">
        <f t="shared" si="9"/>
        <v>0</v>
      </c>
      <c r="M76" s="124"/>
      <c r="N76" s="87"/>
      <c r="O76" s="87"/>
      <c r="P76" s="87"/>
      <c r="Q76" s="87"/>
      <c r="R76" s="87"/>
      <c r="S76" s="88"/>
      <c r="T76" s="87"/>
      <c r="U76" s="87"/>
      <c r="V76" s="87"/>
      <c r="W76" s="87"/>
      <c r="X76" s="87"/>
      <c r="Y76" s="87"/>
      <c r="Z76" s="87"/>
      <c r="AA76" s="87"/>
      <c r="AB76" s="87"/>
      <c r="AC76" s="87"/>
      <c r="AD76" s="87"/>
      <c r="AE76" s="87"/>
    </row>
    <row r="77" spans="1:31" hidden="1" x14ac:dyDescent="0.35">
      <c r="A77" s="85"/>
      <c r="B77" s="39"/>
      <c r="C77" s="120"/>
      <c r="D77" s="82"/>
      <c r="E77" s="82"/>
      <c r="F77" s="82"/>
      <c r="G77" s="87"/>
      <c r="H77" s="87"/>
      <c r="I77" s="87"/>
      <c r="J77" s="87"/>
      <c r="K77" s="87"/>
      <c r="L77" s="87"/>
      <c r="M77" s="124"/>
      <c r="N77" s="87"/>
      <c r="O77" s="87"/>
      <c r="P77" s="87"/>
      <c r="Q77" s="87"/>
      <c r="R77" s="87"/>
      <c r="S77" s="88"/>
      <c r="T77" s="87"/>
      <c r="U77" s="87"/>
      <c r="V77" s="87"/>
      <c r="W77" s="87"/>
      <c r="X77" s="87"/>
      <c r="Y77" s="87"/>
      <c r="Z77" s="87"/>
      <c r="AA77" s="87"/>
      <c r="AB77" s="87"/>
      <c r="AC77" s="87"/>
      <c r="AD77" s="87"/>
      <c r="AE77" s="87"/>
    </row>
    <row r="78" spans="1:31" s="37" customFormat="1" hidden="1" x14ac:dyDescent="0.35">
      <c r="A78" s="85"/>
      <c r="B78" s="86"/>
      <c r="C78" s="82"/>
      <c r="D78" s="82"/>
      <c r="E78" s="82"/>
      <c r="F78" s="82"/>
      <c r="G78" s="87"/>
      <c r="H78" s="87"/>
      <c r="I78" s="87"/>
      <c r="J78" s="87"/>
      <c r="K78" s="87"/>
      <c r="L78" s="87"/>
      <c r="M78" s="124"/>
      <c r="N78" s="87"/>
      <c r="O78" s="87"/>
      <c r="P78" s="87"/>
      <c r="Q78" s="87"/>
      <c r="R78" s="87"/>
      <c r="S78" s="88"/>
      <c r="T78" s="87"/>
      <c r="U78" s="87"/>
      <c r="V78" s="87"/>
      <c r="W78" s="87"/>
      <c r="X78" s="87"/>
      <c r="Y78" s="87"/>
      <c r="Z78" s="87"/>
      <c r="AA78" s="87"/>
      <c r="AB78" s="87"/>
      <c r="AC78" s="87"/>
      <c r="AD78" s="87"/>
      <c r="AE78" s="87"/>
    </row>
    <row r="79" spans="1:31" ht="15" hidden="1" thickBot="1" x14ac:dyDescent="0.4">
      <c r="A79" s="121"/>
      <c r="B79" s="119"/>
      <c r="C79" s="122">
        <f>(IFERROR((C88/$C$122),0)*100)</f>
        <v>0</v>
      </c>
      <c r="D79" s="122">
        <f t="shared" ref="D79:L79" si="10">(IFERROR((D88/$C$122),0)*100)</f>
        <v>0</v>
      </c>
      <c r="E79" s="122">
        <f t="shared" si="10"/>
        <v>0</v>
      </c>
      <c r="F79" s="122">
        <f t="shared" si="10"/>
        <v>0</v>
      </c>
      <c r="G79" s="122">
        <f t="shared" si="10"/>
        <v>0</v>
      </c>
      <c r="H79" s="122">
        <f t="shared" si="10"/>
        <v>0</v>
      </c>
      <c r="I79" s="122">
        <f t="shared" si="10"/>
        <v>0</v>
      </c>
      <c r="J79" s="122">
        <f t="shared" si="10"/>
        <v>0</v>
      </c>
      <c r="K79" s="122">
        <f t="shared" si="10"/>
        <v>0</v>
      </c>
      <c r="L79" s="122">
        <f t="shared" si="10"/>
        <v>0</v>
      </c>
      <c r="M79" s="160"/>
      <c r="N79" s="105"/>
      <c r="O79" s="105"/>
      <c r="P79" s="105"/>
      <c r="Q79" s="105"/>
      <c r="R79" s="105"/>
      <c r="S79" s="106"/>
      <c r="T79" s="87"/>
      <c r="U79" s="87"/>
      <c r="V79" s="87"/>
      <c r="W79" s="87"/>
      <c r="X79" s="87"/>
      <c r="Y79" s="87"/>
      <c r="Z79" s="87"/>
      <c r="AA79" s="87"/>
      <c r="AB79" s="87"/>
      <c r="AC79" s="87"/>
      <c r="AD79" s="87"/>
      <c r="AE79" s="87"/>
    </row>
    <row r="80" spans="1:31" x14ac:dyDescent="0.35">
      <c r="A80" s="85"/>
      <c r="B80" s="244"/>
      <c r="C80" s="245"/>
      <c r="D80" s="245"/>
      <c r="E80" s="245"/>
      <c r="F80" s="245"/>
      <c r="G80" s="245"/>
      <c r="H80" s="245"/>
      <c r="I80" s="245"/>
      <c r="J80" s="245"/>
      <c r="K80" s="245"/>
      <c r="L80" s="245"/>
      <c r="M80" s="124"/>
      <c r="N80" s="87"/>
      <c r="O80" s="87"/>
      <c r="P80" s="87"/>
      <c r="Q80" s="87"/>
      <c r="R80" s="87"/>
      <c r="S80" s="88"/>
      <c r="T80" s="87"/>
      <c r="U80" s="87"/>
      <c r="V80" s="87"/>
      <c r="W80" s="87"/>
      <c r="X80" s="87"/>
      <c r="Y80" s="87"/>
      <c r="Z80" s="87"/>
      <c r="AA80" s="87"/>
      <c r="AB80" s="87"/>
      <c r="AC80" s="87"/>
      <c r="AD80" s="87"/>
      <c r="AE80" s="87"/>
    </row>
    <row r="81" spans="1:31" x14ac:dyDescent="0.35">
      <c r="A81" s="85"/>
      <c r="B81" s="244"/>
      <c r="C81" s="245"/>
      <c r="D81" s="245"/>
      <c r="E81" s="245"/>
      <c r="F81" s="245"/>
      <c r="G81" s="245"/>
      <c r="H81" s="245"/>
      <c r="I81" s="245"/>
      <c r="J81" s="245"/>
      <c r="K81" s="245"/>
      <c r="L81" s="245"/>
      <c r="M81" s="124"/>
      <c r="N81" s="87"/>
      <c r="O81" s="87"/>
      <c r="P81" s="87"/>
      <c r="Q81" s="87"/>
      <c r="R81" s="87"/>
      <c r="S81" s="88"/>
      <c r="T81" s="87"/>
      <c r="U81" s="87"/>
      <c r="V81" s="87"/>
      <c r="W81" s="87"/>
      <c r="X81" s="87"/>
      <c r="Y81" s="87"/>
      <c r="Z81" s="87"/>
      <c r="AA81" s="87"/>
      <c r="AB81" s="87"/>
      <c r="AC81" s="87"/>
      <c r="AD81" s="87"/>
      <c r="AE81" s="87"/>
    </row>
    <row r="82" spans="1:31" x14ac:dyDescent="0.35">
      <c r="A82" s="85"/>
      <c r="B82" s="244"/>
      <c r="C82" s="245"/>
      <c r="D82" s="245"/>
      <c r="E82" s="245"/>
      <c r="F82" s="245"/>
      <c r="G82" s="245"/>
      <c r="H82" s="245"/>
      <c r="I82" s="245"/>
      <c r="J82" s="245"/>
      <c r="K82" s="245"/>
      <c r="L82" s="245"/>
      <c r="M82" s="124"/>
      <c r="N82" s="87"/>
      <c r="O82" s="87"/>
      <c r="P82" s="87"/>
      <c r="Q82" s="87"/>
      <c r="R82" s="87"/>
      <c r="S82" s="88"/>
      <c r="T82" s="87"/>
      <c r="U82" s="87"/>
      <c r="V82" s="87"/>
      <c r="W82" s="87"/>
      <c r="X82" s="87"/>
      <c r="Y82" s="87"/>
      <c r="Z82" s="87"/>
      <c r="AA82" s="87"/>
      <c r="AB82" s="87"/>
      <c r="AC82" s="87"/>
      <c r="AD82" s="87"/>
      <c r="AE82" s="87"/>
    </row>
    <row r="83" spans="1:31" x14ac:dyDescent="0.35">
      <c r="A83" s="85"/>
      <c r="B83" s="60" t="s">
        <v>115</v>
      </c>
      <c r="C83" s="123">
        <v>1</v>
      </c>
      <c r="D83" s="123">
        <v>2</v>
      </c>
      <c r="E83" s="123">
        <v>3</v>
      </c>
      <c r="F83" s="123">
        <v>4</v>
      </c>
      <c r="G83" s="123">
        <v>5</v>
      </c>
      <c r="H83" s="123">
        <v>6</v>
      </c>
      <c r="I83" s="123">
        <v>7</v>
      </c>
      <c r="J83" s="123">
        <v>8</v>
      </c>
      <c r="K83" s="123">
        <v>9</v>
      </c>
      <c r="L83" s="123">
        <v>10</v>
      </c>
      <c r="M83" s="124"/>
      <c r="N83" s="87"/>
      <c r="O83" s="87"/>
      <c r="P83" s="87"/>
      <c r="Q83" s="87"/>
      <c r="R83" s="87"/>
      <c r="S83" s="88"/>
      <c r="T83" s="87"/>
      <c r="U83" s="87"/>
      <c r="V83" s="87"/>
      <c r="W83" s="87"/>
      <c r="X83" s="87"/>
      <c r="Y83" s="87"/>
      <c r="Z83" s="87"/>
      <c r="AA83" s="87"/>
      <c r="AB83" s="87"/>
      <c r="AC83" s="87"/>
      <c r="AD83" s="87"/>
      <c r="AE83" s="87"/>
    </row>
    <row r="84" spans="1:31" x14ac:dyDescent="0.35">
      <c r="A84" s="85"/>
      <c r="B84" s="61" t="s">
        <v>116</v>
      </c>
      <c r="C84" s="90">
        <v>0</v>
      </c>
      <c r="D84" s="90">
        <v>0</v>
      </c>
      <c r="E84" s="90">
        <v>0</v>
      </c>
      <c r="F84" s="90">
        <v>0</v>
      </c>
      <c r="G84" s="90">
        <v>0</v>
      </c>
      <c r="H84" s="90">
        <v>0</v>
      </c>
      <c r="I84" s="90">
        <v>0</v>
      </c>
      <c r="J84" s="90">
        <v>0</v>
      </c>
      <c r="K84" s="90">
        <v>0</v>
      </c>
      <c r="L84" s="90">
        <v>0</v>
      </c>
      <c r="M84" s="124"/>
      <c r="N84" s="87"/>
      <c r="O84" s="87"/>
      <c r="P84" s="87"/>
      <c r="Q84" s="87"/>
      <c r="R84" s="87"/>
      <c r="S84" s="88"/>
    </row>
    <row r="85" spans="1:31" x14ac:dyDescent="0.35">
      <c r="A85" s="85"/>
      <c r="B85" s="39" t="s">
        <v>117</v>
      </c>
      <c r="C85" s="90">
        <v>0</v>
      </c>
      <c r="D85" s="90">
        <v>0</v>
      </c>
      <c r="E85" s="90">
        <v>0</v>
      </c>
      <c r="F85" s="90">
        <v>0</v>
      </c>
      <c r="G85" s="90">
        <v>0</v>
      </c>
      <c r="H85" s="90">
        <v>0</v>
      </c>
      <c r="I85" s="90">
        <v>0</v>
      </c>
      <c r="J85" s="90">
        <v>0</v>
      </c>
      <c r="K85" s="90">
        <v>0</v>
      </c>
      <c r="L85" s="90">
        <v>0</v>
      </c>
      <c r="M85" s="124"/>
      <c r="N85" s="87"/>
      <c r="O85" s="87"/>
      <c r="P85" s="87"/>
      <c r="Q85" s="87"/>
      <c r="R85" s="87"/>
      <c r="S85" s="88"/>
    </row>
    <row r="86" spans="1:31" x14ac:dyDescent="0.35">
      <c r="A86" s="85"/>
      <c r="B86" s="39" t="s">
        <v>118</v>
      </c>
      <c r="C86" s="90">
        <v>0</v>
      </c>
      <c r="D86" s="90">
        <v>0</v>
      </c>
      <c r="E86" s="90">
        <v>0</v>
      </c>
      <c r="F86" s="90">
        <v>0</v>
      </c>
      <c r="G86" s="90">
        <v>0</v>
      </c>
      <c r="H86" s="90">
        <v>0</v>
      </c>
      <c r="I86" s="90">
        <v>0</v>
      </c>
      <c r="J86" s="90">
        <v>0</v>
      </c>
      <c r="K86" s="90">
        <v>0</v>
      </c>
      <c r="L86" s="90">
        <v>0</v>
      </c>
      <c r="M86" s="124"/>
      <c r="N86" s="87"/>
      <c r="O86" s="87"/>
      <c r="P86" s="87"/>
      <c r="Q86" s="87"/>
      <c r="R86" s="87"/>
      <c r="S86" s="88"/>
    </row>
    <row r="87" spans="1:31" x14ac:dyDescent="0.35">
      <c r="A87" s="85"/>
      <c r="B87" s="39" t="s">
        <v>119</v>
      </c>
      <c r="C87" s="90">
        <v>0</v>
      </c>
      <c r="D87" s="90">
        <v>0</v>
      </c>
      <c r="E87" s="90">
        <v>0</v>
      </c>
      <c r="F87" s="90">
        <v>0</v>
      </c>
      <c r="G87" s="90">
        <v>0</v>
      </c>
      <c r="H87" s="90">
        <v>0</v>
      </c>
      <c r="I87" s="90">
        <v>0</v>
      </c>
      <c r="J87" s="90">
        <v>0</v>
      </c>
      <c r="K87" s="90">
        <v>0</v>
      </c>
      <c r="L87" s="90">
        <v>0</v>
      </c>
      <c r="M87" s="124"/>
      <c r="N87" s="87"/>
      <c r="O87" s="87"/>
      <c r="P87" s="87"/>
      <c r="Q87" s="87"/>
      <c r="R87" s="87"/>
      <c r="S87" s="88"/>
    </row>
    <row r="88" spans="1:31" ht="15" thickBot="1" x14ac:dyDescent="0.4">
      <c r="A88" s="85"/>
      <c r="B88" s="62" t="s">
        <v>120</v>
      </c>
      <c r="C88" s="213">
        <f>(((C74*'Transport data'!$B$5*(C84))+(C74*'Transport data'!$B$6*(C85))+(C74*'Transport data'!$B$7*(C86))+(C74*'Transport data'!$B$8*(C87)))/1000)</f>
        <v>0</v>
      </c>
      <c r="D88" s="213">
        <f>(((D74*'Transport data'!$B$5*(D84))+(D74*'Transport data'!$B$6*(D85))+(D74*'Transport data'!$B$7*(D86))+(D74*'Transport data'!$B$8*(D87)))/1000)</f>
        <v>0</v>
      </c>
      <c r="E88" s="213">
        <f>(((E74*'Transport data'!$B$5*(E84))+(E74*'Transport data'!$B$6*(E85))+(E74*'Transport data'!$B$7*(E86))+(E74*'Transport data'!$B$8*(E87)))/1000)</f>
        <v>0</v>
      </c>
      <c r="F88" s="213">
        <f>(((F74*'Transport data'!$B$5*(F84))+(F74*'Transport data'!$B$6*(F85))+(F74*'Transport data'!$B$7*(F86))+(F74*'Transport data'!$B$8*(F87)))/1000)</f>
        <v>0</v>
      </c>
      <c r="G88" s="213">
        <f>(((G74*'Transport data'!$B$5*(G84))+(G74*'Transport data'!$B$6*(G85))+(G74*'Transport data'!$B$7*(G86))+(G74*'Transport data'!$B$8*(G87)))/1000)</f>
        <v>0</v>
      </c>
      <c r="H88" s="213">
        <f>(((H74*'Transport data'!$B$5*(H84))+(H74*'Transport data'!$B$6*(H85))+(H74*'Transport data'!$B$7*(H86))+(H74*'Transport data'!$B$8*(H87)))/1000)</f>
        <v>0</v>
      </c>
      <c r="I88" s="213">
        <f>(((I74*'Transport data'!$B$5*(I84))+(I74*'Transport data'!$B$6*(I85))+(I74*'Transport data'!$B$7*(I86))+(I74*'Transport data'!$B$8*(I87)))/1000)</f>
        <v>0</v>
      </c>
      <c r="J88" s="213">
        <f>(((J74*'Transport data'!$B$5*(J84))+(J74*'Transport data'!$B$6*(J85))+(J74*'Transport data'!$B$7*(J86))+(J74*'Transport data'!$B$8*(J87)))/1000)</f>
        <v>0</v>
      </c>
      <c r="K88" s="213">
        <f>(((K74*'Transport data'!$B$5*(K84))+(K74*'Transport data'!$B$6*(K85))+(K74*'Transport data'!$B$7*(K86))+(K74*'Transport data'!$B$8*(K87)))/1000)</f>
        <v>0</v>
      </c>
      <c r="L88" s="213">
        <f>(((L74*'Transport data'!$B$5*(L84))+(L74*'Transport data'!$B$6*(L85))+(L74*'Transport data'!$B$7*(L86))+(L74*'Transport data'!$B$8*(L87)))/1000)</f>
        <v>0</v>
      </c>
      <c r="M88" s="124"/>
      <c r="N88" s="87"/>
      <c r="O88" s="87"/>
      <c r="P88" s="87"/>
      <c r="Q88" s="87"/>
      <c r="R88" s="87"/>
      <c r="S88" s="88"/>
    </row>
    <row r="89" spans="1:31" x14ac:dyDescent="0.35">
      <c r="A89" s="81"/>
      <c r="B89" s="40" t="s">
        <v>399</v>
      </c>
      <c r="C89" s="343" t="s">
        <v>122</v>
      </c>
      <c r="D89" s="344"/>
      <c r="E89" s="344"/>
      <c r="F89" s="344"/>
      <c r="G89" s="344"/>
      <c r="H89" s="345"/>
      <c r="I89" s="83"/>
      <c r="J89" s="83"/>
      <c r="K89" s="83"/>
      <c r="L89" s="83"/>
      <c r="M89" s="159"/>
      <c r="N89" s="83"/>
      <c r="O89" s="83"/>
      <c r="P89" s="83"/>
      <c r="Q89" s="83"/>
      <c r="R89" s="83"/>
      <c r="S89" s="84"/>
    </row>
    <row r="90" spans="1:31" ht="15" thickBot="1" x14ac:dyDescent="0.4">
      <c r="A90" s="85"/>
      <c r="B90" s="63" t="s">
        <v>123</v>
      </c>
      <c r="C90" s="64" t="str">
        <f>C6</f>
        <v>RDC</v>
      </c>
      <c r="D90" s="124"/>
      <c r="E90" s="124"/>
      <c r="F90" s="124"/>
      <c r="G90" s="87"/>
      <c r="H90" s="87"/>
      <c r="I90" s="87"/>
      <c r="J90" s="87"/>
      <c r="K90" s="87"/>
      <c r="L90" s="87"/>
      <c r="M90" s="87"/>
      <c r="N90" s="87"/>
      <c r="O90" s="87"/>
      <c r="P90" s="87"/>
      <c r="Q90" s="87"/>
      <c r="R90" s="87"/>
      <c r="S90" s="88"/>
    </row>
    <row r="91" spans="1:31" x14ac:dyDescent="0.35">
      <c r="A91" s="85"/>
      <c r="B91" s="63"/>
      <c r="C91" s="65" t="s">
        <v>124</v>
      </c>
      <c r="D91" s="65" t="s">
        <v>125</v>
      </c>
      <c r="E91" s="65" t="s">
        <v>126</v>
      </c>
      <c r="F91" s="65" t="s">
        <v>127</v>
      </c>
      <c r="G91" s="87"/>
      <c r="H91" s="87"/>
      <c r="I91" s="87"/>
      <c r="J91" s="87"/>
      <c r="K91" s="87"/>
      <c r="L91" s="87"/>
      <c r="M91" s="87"/>
      <c r="N91" s="87"/>
      <c r="O91" s="87"/>
      <c r="P91" s="87"/>
      <c r="Q91" s="87"/>
      <c r="R91" s="87"/>
      <c r="S91" s="88"/>
    </row>
    <row r="92" spans="1:31" x14ac:dyDescent="0.35">
      <c r="A92" s="99" t="s">
        <v>128</v>
      </c>
      <c r="B92" s="86" t="s">
        <v>129</v>
      </c>
      <c r="C92" s="89">
        <v>0</v>
      </c>
      <c r="D92" s="90">
        <v>0</v>
      </c>
      <c r="E92" s="90">
        <v>0</v>
      </c>
      <c r="F92" s="90">
        <v>0</v>
      </c>
      <c r="G92" s="41" t="s">
        <v>130</v>
      </c>
      <c r="H92" s="87"/>
      <c r="I92" s="87"/>
      <c r="J92" s="87"/>
      <c r="K92" s="87"/>
      <c r="L92" s="87"/>
      <c r="M92" s="87"/>
      <c r="N92" s="87"/>
      <c r="O92" s="87"/>
      <c r="P92" s="87"/>
      <c r="Q92" s="87"/>
      <c r="R92" s="87"/>
      <c r="S92" s="88"/>
    </row>
    <row r="93" spans="1:31" x14ac:dyDescent="0.35">
      <c r="A93" s="99" t="s">
        <v>131</v>
      </c>
      <c r="B93" s="86" t="s">
        <v>132</v>
      </c>
      <c r="C93" s="89">
        <v>0</v>
      </c>
      <c r="D93" s="90">
        <v>0</v>
      </c>
      <c r="E93" s="90">
        <v>0</v>
      </c>
      <c r="F93" s="90">
        <v>0</v>
      </c>
      <c r="G93" s="41" t="s">
        <v>130</v>
      </c>
      <c r="H93" s="87"/>
      <c r="I93" s="87"/>
      <c r="J93" s="87"/>
      <c r="K93" s="87"/>
      <c r="L93" s="87"/>
      <c r="M93" s="87"/>
      <c r="N93" s="87"/>
      <c r="O93" s="87"/>
      <c r="P93" s="87"/>
      <c r="Q93" s="87"/>
      <c r="R93" s="87"/>
      <c r="S93" s="88"/>
    </row>
    <row r="94" spans="1:31" x14ac:dyDescent="0.35">
      <c r="A94" s="99" t="s">
        <v>133</v>
      </c>
      <c r="B94" s="86" t="s">
        <v>134</v>
      </c>
      <c r="C94" s="89">
        <v>0</v>
      </c>
      <c r="D94" s="90">
        <v>0</v>
      </c>
      <c r="E94" s="90">
        <v>0</v>
      </c>
      <c r="F94" s="90">
        <v>0</v>
      </c>
      <c r="G94" s="41" t="s">
        <v>130</v>
      </c>
      <c r="H94" s="87"/>
      <c r="I94" s="87"/>
      <c r="J94" s="87"/>
      <c r="K94" s="87"/>
      <c r="L94" s="87"/>
      <c r="M94" s="87"/>
      <c r="N94" s="87"/>
      <c r="O94" s="87"/>
      <c r="P94" s="87"/>
      <c r="Q94" s="87"/>
      <c r="R94" s="87"/>
      <c r="S94" s="88"/>
    </row>
    <row r="95" spans="1:31" x14ac:dyDescent="0.35">
      <c r="A95" s="99" t="s">
        <v>135</v>
      </c>
      <c r="B95" s="86" t="s">
        <v>136</v>
      </c>
      <c r="C95" s="89">
        <v>0</v>
      </c>
      <c r="D95" s="90">
        <v>0</v>
      </c>
      <c r="E95" s="90">
        <v>0</v>
      </c>
      <c r="F95" s="90">
        <v>0</v>
      </c>
      <c r="G95" s="41" t="s">
        <v>130</v>
      </c>
      <c r="H95" s="87"/>
      <c r="I95" s="87"/>
      <c r="J95" s="87"/>
      <c r="K95" s="87"/>
      <c r="L95" s="87"/>
      <c r="M95" s="87"/>
      <c r="N95" s="87"/>
      <c r="O95" s="87"/>
      <c r="P95" s="87"/>
      <c r="Q95" s="87"/>
      <c r="R95" s="87"/>
      <c r="S95" s="88"/>
    </row>
    <row r="96" spans="1:31" x14ac:dyDescent="0.35">
      <c r="A96" s="99" t="s">
        <v>137</v>
      </c>
      <c r="B96" s="86" t="s">
        <v>138</v>
      </c>
      <c r="C96" s="207">
        <f>SUM(C92:C95)</f>
        <v>0</v>
      </c>
      <c r="D96" s="207">
        <f>SUM(D92:D95)</f>
        <v>0</v>
      </c>
      <c r="E96" s="207">
        <f>SUM(E92:E95)</f>
        <v>0</v>
      </c>
      <c r="F96" s="207">
        <f>SUM(F92:F95)</f>
        <v>0</v>
      </c>
      <c r="G96" s="41"/>
      <c r="H96" s="87"/>
      <c r="I96" s="87"/>
      <c r="J96" s="87"/>
      <c r="K96" s="87"/>
      <c r="L96" s="87"/>
      <c r="M96" s="87"/>
      <c r="N96" s="87"/>
      <c r="O96" s="87"/>
      <c r="P96" s="87"/>
      <c r="Q96" s="87"/>
      <c r="R96" s="87"/>
      <c r="S96" s="88"/>
    </row>
    <row r="97" spans="1:19" ht="15" thickBot="1" x14ac:dyDescent="0.4">
      <c r="A97" s="99" t="s">
        <v>139</v>
      </c>
      <c r="B97" s="86" t="s">
        <v>140</v>
      </c>
      <c r="C97" s="207">
        <f>SUM($C$74:$L$74)</f>
        <v>11</v>
      </c>
      <c r="D97" s="207">
        <f t="shared" ref="D97:F97" si="11">SUM($C$74:$L$74)</f>
        <v>11</v>
      </c>
      <c r="E97" s="207">
        <f t="shared" si="11"/>
        <v>11</v>
      </c>
      <c r="F97" s="207">
        <f t="shared" si="11"/>
        <v>11</v>
      </c>
      <c r="G97" s="66"/>
      <c r="H97" s="87"/>
      <c r="I97" s="87"/>
      <c r="J97" s="87"/>
      <c r="K97" s="87"/>
      <c r="L97" s="87"/>
      <c r="M97" s="87"/>
      <c r="N97" s="87"/>
      <c r="O97" s="87"/>
      <c r="P97" s="87"/>
      <c r="Q97" s="87"/>
      <c r="R97" s="87"/>
      <c r="S97" s="88"/>
    </row>
    <row r="98" spans="1:19" ht="15" hidden="1" thickBot="1" x14ac:dyDescent="0.4">
      <c r="A98" s="85"/>
      <c r="B98" s="86"/>
      <c r="C98" s="82"/>
      <c r="D98" s="82"/>
      <c r="E98" s="82"/>
      <c r="F98" s="82"/>
      <c r="G98" s="87"/>
      <c r="H98" s="87"/>
      <c r="I98" s="87"/>
      <c r="J98" s="87"/>
      <c r="K98" s="87"/>
      <c r="L98" s="87"/>
      <c r="M98" s="87"/>
      <c r="N98" s="87"/>
      <c r="O98" s="87"/>
      <c r="P98" s="87"/>
      <c r="Q98" s="87"/>
      <c r="R98" s="87"/>
      <c r="S98" s="88"/>
    </row>
    <row r="99" spans="1:19" s="37" customFormat="1" ht="15" hidden="1" thickBot="1" x14ac:dyDescent="0.4">
      <c r="A99" s="85"/>
      <c r="B99" s="86"/>
      <c r="C99" s="82"/>
      <c r="D99" s="82"/>
      <c r="E99" s="82"/>
      <c r="F99" s="82"/>
      <c r="G99" s="87"/>
      <c r="H99" s="87"/>
      <c r="I99" s="87"/>
      <c r="J99" s="87"/>
      <c r="K99" s="87"/>
      <c r="L99" s="87"/>
      <c r="M99" s="87"/>
      <c r="N99" s="87"/>
      <c r="O99" s="87"/>
      <c r="P99" s="87"/>
      <c r="Q99" s="87"/>
      <c r="R99" s="87"/>
      <c r="S99" s="88"/>
    </row>
    <row r="100" spans="1:19" ht="15" hidden="1" thickBot="1" x14ac:dyDescent="0.4">
      <c r="A100" s="121"/>
      <c r="B100" s="119"/>
      <c r="C100" s="125"/>
      <c r="D100" s="125"/>
      <c r="E100" s="125"/>
      <c r="F100" s="125"/>
      <c r="G100" s="105"/>
      <c r="H100" s="105"/>
      <c r="I100" s="105"/>
      <c r="J100" s="105"/>
      <c r="K100" s="105"/>
      <c r="L100" s="105"/>
      <c r="M100" s="105"/>
      <c r="N100" s="105"/>
      <c r="O100" s="105"/>
      <c r="P100" s="105"/>
      <c r="Q100" s="105"/>
      <c r="R100" s="105"/>
      <c r="S100" s="106"/>
    </row>
    <row r="101" spans="1:19" x14ac:dyDescent="0.35">
      <c r="A101" s="81"/>
      <c r="B101" s="40" t="s">
        <v>141</v>
      </c>
      <c r="C101" s="92"/>
      <c r="D101" s="92"/>
      <c r="E101" s="92"/>
      <c r="F101" s="92"/>
      <c r="G101" s="83"/>
      <c r="H101" s="83"/>
      <c r="I101" s="83"/>
      <c r="J101" s="83"/>
      <c r="K101" s="83"/>
      <c r="L101" s="83"/>
      <c r="M101" s="83"/>
      <c r="N101" s="83"/>
      <c r="O101" s="83"/>
      <c r="P101" s="83"/>
      <c r="Q101" s="83"/>
      <c r="R101" s="83"/>
      <c r="S101" s="84"/>
    </row>
    <row r="102" spans="1:19" x14ac:dyDescent="0.35">
      <c r="A102" s="85"/>
      <c r="B102" s="86"/>
      <c r="C102" s="82"/>
      <c r="D102" s="82"/>
      <c r="E102" s="82"/>
      <c r="F102" s="82"/>
      <c r="G102" s="87"/>
      <c r="H102" s="87"/>
      <c r="I102" s="87"/>
      <c r="J102" s="87"/>
      <c r="K102" s="87"/>
      <c r="L102" s="87"/>
      <c r="M102" s="87"/>
      <c r="N102" s="87"/>
      <c r="O102" s="87"/>
      <c r="P102" s="87"/>
      <c r="Q102" s="87"/>
      <c r="R102" s="87"/>
      <c r="S102" s="88"/>
    </row>
    <row r="103" spans="1:19" x14ac:dyDescent="0.35">
      <c r="A103" s="85"/>
      <c r="B103" s="86"/>
      <c r="C103" s="207">
        <v>1</v>
      </c>
      <c r="D103" s="208">
        <v>2</v>
      </c>
      <c r="E103" s="208">
        <v>3</v>
      </c>
      <c r="F103" s="208">
        <v>4</v>
      </c>
      <c r="G103" s="208">
        <v>5</v>
      </c>
      <c r="H103" s="208">
        <v>6</v>
      </c>
      <c r="I103" s="208">
        <v>7</v>
      </c>
      <c r="J103" s="208">
        <v>8</v>
      </c>
      <c r="K103" s="208">
        <v>9</v>
      </c>
      <c r="L103" s="208">
        <v>10</v>
      </c>
      <c r="M103" s="87"/>
      <c r="N103" s="87"/>
      <c r="O103" s="87"/>
      <c r="P103" s="87"/>
      <c r="Q103" s="87"/>
      <c r="R103" s="87"/>
      <c r="S103" s="88"/>
    </row>
    <row r="104" spans="1:19" x14ac:dyDescent="0.35">
      <c r="A104" s="85"/>
      <c r="B104" s="86"/>
      <c r="C104" s="207" t="str">
        <f>C19</f>
        <v>Metal</v>
      </c>
      <c r="D104" s="208" t="str">
        <f t="shared" ref="D104:L104" si="12">D19</f>
        <v>Béton</v>
      </c>
      <c r="E104" s="208" t="str">
        <f>E19</f>
        <v>Peinture</v>
      </c>
      <c r="F104" s="208" t="str">
        <f t="shared" si="12"/>
        <v>Composite</v>
      </c>
      <c r="G104" s="208">
        <f t="shared" si="12"/>
        <v>0</v>
      </c>
      <c r="H104" s="208">
        <f t="shared" si="12"/>
        <v>0</v>
      </c>
      <c r="I104" s="208">
        <f t="shared" si="12"/>
        <v>0</v>
      </c>
      <c r="J104" s="208">
        <f t="shared" si="12"/>
        <v>0</v>
      </c>
      <c r="K104" s="208">
        <f t="shared" si="12"/>
        <v>0</v>
      </c>
      <c r="L104" s="208">
        <f t="shared" si="12"/>
        <v>0</v>
      </c>
      <c r="M104" s="87"/>
      <c r="N104" s="87"/>
      <c r="O104" s="87"/>
      <c r="P104" s="87"/>
      <c r="Q104" s="87"/>
      <c r="R104" s="87"/>
      <c r="S104" s="88"/>
    </row>
    <row r="105" spans="1:19" x14ac:dyDescent="0.35">
      <c r="A105" s="99" t="s">
        <v>76</v>
      </c>
      <c r="B105" s="39" t="s">
        <v>142</v>
      </c>
      <c r="C105" s="210">
        <f>VLOOKUP(C104,'Données fin de vie'!$A$5:$B$18,2,FALSE)</f>
        <v>1E-3</v>
      </c>
      <c r="D105" s="203">
        <f>VLOOKUP(D104,'Données fin de vie'!$A$5:$B$18,2,FALSE)</f>
        <v>1E-3</v>
      </c>
      <c r="E105" s="203">
        <f>VLOOKUP(E104,'Données fin de vie'!$A$5:$B$18,2,FALSE)</f>
        <v>1.2E-2</v>
      </c>
      <c r="F105" s="203">
        <f>VLOOKUP(F104,'Données fin de vie'!$A$5:$B$18,2,FALSE)</f>
        <v>0.17495451000000001</v>
      </c>
      <c r="G105" s="203">
        <f>VLOOKUP(G104,'Données fin de vie'!$A$5:$B$18,2,FALSE)</f>
        <v>0</v>
      </c>
      <c r="H105" s="203">
        <f>VLOOKUP(H104,'Données fin de vie'!$A$5:$B$18,2,FALSE)</f>
        <v>0</v>
      </c>
      <c r="I105" s="203">
        <f>VLOOKUP(I104,'Données fin de vie'!$A$5:$B$18,2,FALSE)</f>
        <v>0</v>
      </c>
      <c r="J105" s="203">
        <f>VLOOKUP(J104,'Données fin de vie'!$A$5:$B$18,2,FALSE)</f>
        <v>0</v>
      </c>
      <c r="K105" s="203">
        <f>VLOOKUP(K104,'Données fin de vie'!$A$5:$B$18,2,FALSE)</f>
        <v>0</v>
      </c>
      <c r="L105" s="203">
        <f>VLOOKUP(L104,'Données fin de vie'!$A$5:$B$18,2,FALSE)</f>
        <v>0</v>
      </c>
      <c r="M105" s="87"/>
      <c r="N105" s="87"/>
      <c r="O105" s="87"/>
      <c r="P105" s="87"/>
      <c r="Q105" s="87"/>
      <c r="R105" s="87"/>
      <c r="S105" s="88"/>
    </row>
    <row r="106" spans="1:19" hidden="1" x14ac:dyDescent="0.35">
      <c r="A106" s="99" t="s">
        <v>143</v>
      </c>
      <c r="B106" s="86" t="s">
        <v>144</v>
      </c>
      <c r="C106" s="82"/>
      <c r="D106" s="82"/>
      <c r="E106" s="82"/>
      <c r="F106" s="82"/>
      <c r="G106" s="87"/>
      <c r="H106" s="87"/>
      <c r="I106" s="87"/>
      <c r="J106" s="87"/>
      <c r="K106" s="87"/>
      <c r="L106" s="87"/>
      <c r="M106" s="87"/>
      <c r="N106" s="87"/>
      <c r="O106" s="87"/>
      <c r="P106" s="87"/>
      <c r="Q106" s="87"/>
      <c r="R106" s="87"/>
      <c r="S106" s="88"/>
    </row>
    <row r="107" spans="1:19" hidden="1" x14ac:dyDescent="0.35">
      <c r="A107" s="99" t="s">
        <v>145</v>
      </c>
      <c r="B107" s="86" t="s">
        <v>146</v>
      </c>
      <c r="C107" s="82"/>
      <c r="D107" s="82"/>
      <c r="E107" s="82"/>
      <c r="F107" s="82"/>
      <c r="G107" s="87"/>
      <c r="H107" s="87"/>
      <c r="I107" s="87"/>
      <c r="J107" s="87"/>
      <c r="K107" s="87"/>
      <c r="L107" s="87"/>
      <c r="M107" s="87"/>
      <c r="N107" s="87"/>
      <c r="O107" s="87"/>
      <c r="P107" s="87"/>
      <c r="Q107" s="87"/>
      <c r="R107" s="87"/>
      <c r="S107" s="88"/>
    </row>
    <row r="108" spans="1:19" hidden="1" x14ac:dyDescent="0.35">
      <c r="A108" s="99" t="s">
        <v>147</v>
      </c>
      <c r="B108" s="86" t="s">
        <v>148</v>
      </c>
      <c r="C108" s="82"/>
      <c r="D108" s="82"/>
      <c r="E108" s="82"/>
      <c r="F108" s="82"/>
      <c r="G108" s="87"/>
      <c r="H108" s="87"/>
      <c r="I108" s="87"/>
      <c r="J108" s="87"/>
      <c r="K108" s="87"/>
      <c r="L108" s="87"/>
      <c r="M108" s="87"/>
      <c r="N108" s="87"/>
      <c r="O108" s="87"/>
      <c r="P108" s="87"/>
      <c r="Q108" s="87"/>
      <c r="R108" s="87"/>
      <c r="S108" s="88"/>
    </row>
    <row r="109" spans="1:19" hidden="1" x14ac:dyDescent="0.35">
      <c r="A109" s="99" t="s">
        <v>149</v>
      </c>
      <c r="B109" s="86" t="s">
        <v>150</v>
      </c>
      <c r="C109" s="82"/>
      <c r="D109" s="82"/>
      <c r="E109" s="82"/>
      <c r="F109" s="82"/>
      <c r="G109" s="87"/>
      <c r="H109" s="87"/>
      <c r="I109" s="87"/>
      <c r="J109" s="87"/>
      <c r="K109" s="87"/>
      <c r="L109" s="87"/>
      <c r="M109" s="87"/>
      <c r="N109" s="87"/>
      <c r="O109" s="87"/>
      <c r="P109" s="87"/>
      <c r="Q109" s="87"/>
      <c r="R109" s="87"/>
      <c r="S109" s="88"/>
    </row>
    <row r="110" spans="1:19" s="37" customFormat="1" ht="14.4" customHeight="1" x14ac:dyDescent="0.35">
      <c r="A110" s="85"/>
      <c r="B110" s="86"/>
      <c r="C110" s="166">
        <f>(IFERROR((C27*C105)/$C$122,0)*100)</f>
        <v>6.2174786441619185E-3</v>
      </c>
      <c r="D110" s="166">
        <f t="shared" ref="D110:L110" si="13">(IFERROR((D27*D105)/$C$122,0)*100)</f>
        <v>4.6631089831214393E-3</v>
      </c>
      <c r="E110" s="166">
        <f t="shared" si="13"/>
        <v>3.7304871864971514E-2</v>
      </c>
      <c r="F110" s="166">
        <f t="shared" si="13"/>
        <v>0.54388796481240642</v>
      </c>
      <c r="G110" s="166">
        <f t="shared" si="13"/>
        <v>0</v>
      </c>
      <c r="H110" s="166">
        <f t="shared" si="13"/>
        <v>0</v>
      </c>
      <c r="I110" s="166">
        <f t="shared" si="13"/>
        <v>0</v>
      </c>
      <c r="J110" s="166">
        <f t="shared" si="13"/>
        <v>0</v>
      </c>
      <c r="K110" s="166">
        <f t="shared" si="13"/>
        <v>0</v>
      </c>
      <c r="L110" s="166">
        <f t="shared" si="13"/>
        <v>0</v>
      </c>
      <c r="M110" s="87"/>
      <c r="N110" s="87"/>
      <c r="O110" s="87"/>
      <c r="P110" s="87"/>
      <c r="Q110" s="87"/>
      <c r="R110" s="87"/>
      <c r="S110" s="88"/>
    </row>
    <row r="111" spans="1:19" s="37" customFormat="1" x14ac:dyDescent="0.35">
      <c r="A111" s="85"/>
      <c r="B111" s="39" t="s">
        <v>151</v>
      </c>
      <c r="C111" s="208">
        <f>C$105*C$27</f>
        <v>4.0000000000000001E-3</v>
      </c>
      <c r="D111" s="208">
        <f t="shared" ref="D111:L111" si="14">D$105*D$27</f>
        <v>3.0000000000000001E-3</v>
      </c>
      <c r="E111" s="208">
        <f t="shared" si="14"/>
        <v>2.4E-2</v>
      </c>
      <c r="F111" s="208">
        <f t="shared" si="14"/>
        <v>0.34990902000000002</v>
      </c>
      <c r="G111" s="208">
        <f t="shared" si="14"/>
        <v>0</v>
      </c>
      <c r="H111" s="208">
        <f t="shared" si="14"/>
        <v>0</v>
      </c>
      <c r="I111" s="208">
        <f t="shared" si="14"/>
        <v>0</v>
      </c>
      <c r="J111" s="208">
        <f t="shared" si="14"/>
        <v>0</v>
      </c>
      <c r="K111" s="208">
        <f t="shared" si="14"/>
        <v>0</v>
      </c>
      <c r="L111" s="208">
        <f t="shared" si="14"/>
        <v>0</v>
      </c>
      <c r="M111" s="87"/>
      <c r="N111" s="87"/>
      <c r="O111" s="87"/>
      <c r="P111" s="87"/>
      <c r="Q111" s="87"/>
      <c r="R111" s="87"/>
      <c r="S111" s="88"/>
    </row>
    <row r="112" spans="1:19" ht="15" thickBot="1" x14ac:dyDescent="0.4">
      <c r="A112" s="121"/>
      <c r="B112" s="119"/>
      <c r="C112" s="125"/>
      <c r="D112" s="125"/>
      <c r="E112" s="125"/>
      <c r="F112" s="125"/>
      <c r="G112" s="105"/>
      <c r="H112" s="105"/>
      <c r="I112" s="105"/>
      <c r="J112" s="105"/>
      <c r="K112" s="105"/>
      <c r="L112" s="105"/>
      <c r="M112" s="105"/>
      <c r="N112" s="105"/>
      <c r="O112" s="105"/>
      <c r="P112" s="105"/>
      <c r="Q112" s="105"/>
      <c r="R112" s="105"/>
      <c r="S112" s="106"/>
    </row>
    <row r="113" spans="1:19" x14ac:dyDescent="0.35">
      <c r="A113" s="81"/>
      <c r="B113" s="40" t="s">
        <v>400</v>
      </c>
      <c r="C113" s="92"/>
      <c r="D113" s="92"/>
      <c r="E113" s="92"/>
      <c r="F113" s="92"/>
      <c r="G113" s="83"/>
      <c r="H113" s="83"/>
      <c r="I113" s="83"/>
      <c r="J113" s="83"/>
      <c r="K113" s="83"/>
      <c r="L113" s="83"/>
      <c r="M113" s="83"/>
      <c r="N113" s="83"/>
      <c r="O113" s="83"/>
      <c r="P113" s="83"/>
      <c r="Q113" s="83"/>
      <c r="R113" s="83"/>
      <c r="S113" s="84"/>
    </row>
    <row r="114" spans="1:19" x14ac:dyDescent="0.35">
      <c r="A114" s="85"/>
      <c r="B114" s="86"/>
      <c r="C114" s="82"/>
      <c r="D114" s="82"/>
      <c r="E114" s="82"/>
      <c r="F114" s="82"/>
      <c r="G114" s="87"/>
      <c r="H114" s="87"/>
      <c r="I114" s="87"/>
      <c r="J114" s="87"/>
      <c r="K114" s="87"/>
      <c r="L114" s="87"/>
      <c r="M114" s="87"/>
      <c r="N114" s="87"/>
      <c r="O114" s="87"/>
      <c r="P114" s="87"/>
      <c r="Q114" s="87"/>
      <c r="R114" s="87"/>
      <c r="S114" s="88"/>
    </row>
    <row r="115" spans="1:19" x14ac:dyDescent="0.35">
      <c r="A115" s="126"/>
      <c r="B115" s="67" t="s">
        <v>153</v>
      </c>
      <c r="C115" s="68" t="s">
        <v>154</v>
      </c>
      <c r="D115" s="82"/>
      <c r="E115" s="69"/>
      <c r="F115" s="69"/>
      <c r="G115" s="69"/>
      <c r="H115" s="69"/>
      <c r="I115" s="69"/>
      <c r="J115" s="69"/>
      <c r="K115" s="69"/>
      <c r="L115" s="69"/>
      <c r="M115" s="69"/>
      <c r="N115" s="69"/>
      <c r="O115" s="87"/>
      <c r="P115" s="87"/>
      <c r="Q115" s="87"/>
      <c r="R115" s="87"/>
      <c r="S115" s="88"/>
    </row>
    <row r="116" spans="1:19" x14ac:dyDescent="0.35">
      <c r="A116" s="99" t="s">
        <v>155</v>
      </c>
      <c r="B116" s="70" t="s">
        <v>156</v>
      </c>
      <c r="C116" s="203">
        <f>($C$27*$C$25)+($D$27*$D$25)+($E$27*$E$25)+($F$27*$F$25)+($G$27*$G$25)+($H$27*$H$25)+($I$27*$I$25)+($J$27*$J$25)+($K$27*$K$25)+($L$27*$L$25)</f>
        <v>63.953851562666664</v>
      </c>
      <c r="D116" s="82"/>
      <c r="E116" s="69"/>
      <c r="F116" s="69"/>
      <c r="G116" s="69"/>
      <c r="H116" s="69"/>
      <c r="I116" s="69"/>
      <c r="J116" s="69"/>
      <c r="K116" s="69"/>
      <c r="L116" s="69"/>
      <c r="M116" s="69"/>
      <c r="N116" s="69"/>
      <c r="O116" s="87"/>
      <c r="P116" s="87"/>
      <c r="Q116" s="87"/>
      <c r="R116" s="87"/>
      <c r="S116" s="88"/>
    </row>
    <row r="117" spans="1:19" x14ac:dyDescent="0.35">
      <c r="A117" s="99" t="s">
        <v>157</v>
      </c>
      <c r="B117" s="70" t="s">
        <v>158</v>
      </c>
      <c r="C117" s="203">
        <f>($C$44*$C$42)+($C$55*$C$53)+($C$66*$C$64)+($D$44*$D$42)+($D$55*$D$53)+($D$66*$D$64)+($E$44*$E$42)+($E$55*$E$53)+($E$66*$E$64)+($F$44*$F$42)+($F$55*$F$53)+($F$66*$F$64)+($G$44*$G$42)+($G$55*$G$53)+($G$66*$G$64)+($H$44*$H$42)+($H$55*$H$53)+($H$66*$H$64)+($I$44*$I$42)+($I$55*$I$53)+($I$66*$I$64)+($J$44*$J$42)+($J$55*$J$53)+($J$66*$J$64)+($K$44*$K$42)+($K$55*$K$53)+($K$66*$K$64)+($L$44*$L$42)+($L$55*$L$53)+($L$66*$L$64)</f>
        <v>0</v>
      </c>
      <c r="D117" s="82"/>
      <c r="E117" s="69"/>
      <c r="F117" s="69"/>
      <c r="G117" s="69"/>
      <c r="H117" s="69"/>
      <c r="I117" s="69"/>
      <c r="J117" s="69"/>
      <c r="K117" s="69"/>
      <c r="L117" s="69"/>
      <c r="M117" s="69"/>
      <c r="N117" s="69"/>
      <c r="O117" s="87"/>
      <c r="P117" s="87"/>
      <c r="Q117" s="87"/>
      <c r="R117" s="87"/>
      <c r="S117" s="88"/>
    </row>
    <row r="118" spans="1:19" x14ac:dyDescent="0.35">
      <c r="A118" s="99" t="s">
        <v>159</v>
      </c>
      <c r="B118" s="39" t="s">
        <v>160</v>
      </c>
      <c r="C118" s="203">
        <f>SUM(C88:L88)</f>
        <v>0</v>
      </c>
      <c r="D118" s="71"/>
      <c r="E118" s="69"/>
      <c r="F118" s="69"/>
      <c r="G118" s="69"/>
      <c r="H118" s="69"/>
      <c r="I118" s="69"/>
      <c r="J118" s="69"/>
      <c r="K118" s="69"/>
      <c r="L118" s="69"/>
      <c r="M118" s="69"/>
      <c r="N118" s="69"/>
      <c r="O118" s="87"/>
      <c r="P118" s="87"/>
      <c r="Q118" s="87"/>
      <c r="R118" s="87"/>
      <c r="S118" s="88"/>
    </row>
    <row r="119" spans="1:19" x14ac:dyDescent="0.35">
      <c r="A119" s="99" t="s">
        <v>161</v>
      </c>
      <c r="B119" s="86" t="s">
        <v>162</v>
      </c>
      <c r="C119" s="203">
        <f>((C97*'Transport data'!$B$5*(C92+C93+C94+C95))+(D97*'Transport data'!$B$6*(D92+D93+D94+D95))+(E97*'Transport data'!$B$7*(E92+E93+E94+E95))+('Spec 4'!F97*'Transport data'!$B$8*(F92+F93+F94+F95)))/1000</f>
        <v>0</v>
      </c>
      <c r="D119" s="71"/>
      <c r="E119" s="69"/>
      <c r="F119" s="69"/>
      <c r="G119" s="69"/>
      <c r="H119" s="69"/>
      <c r="I119" s="69"/>
      <c r="J119" s="69"/>
      <c r="K119" s="69"/>
      <c r="L119" s="69"/>
      <c r="M119" s="69"/>
      <c r="N119" s="69"/>
      <c r="O119" s="87"/>
      <c r="P119" s="87"/>
      <c r="Q119" s="87"/>
      <c r="R119" s="87"/>
      <c r="S119" s="88"/>
    </row>
    <row r="120" spans="1:19" x14ac:dyDescent="0.35">
      <c r="A120" s="99" t="s">
        <v>163</v>
      </c>
      <c r="B120" s="86" t="s">
        <v>164</v>
      </c>
      <c r="C120" s="203">
        <f>SUM(C111:L111)</f>
        <v>0.38090902000000004</v>
      </c>
      <c r="D120" s="82"/>
      <c r="E120" s="69"/>
      <c r="F120" s="69"/>
      <c r="G120" s="69"/>
      <c r="H120" s="69"/>
      <c r="I120" s="69"/>
      <c r="J120" s="69"/>
      <c r="K120" s="69"/>
      <c r="L120" s="69"/>
      <c r="M120" s="69"/>
      <c r="N120" s="69"/>
      <c r="O120" s="87"/>
      <c r="P120" s="87"/>
      <c r="Q120" s="87"/>
      <c r="R120" s="87"/>
      <c r="S120" s="88"/>
    </row>
    <row r="121" spans="1:19" ht="12.65" customHeight="1" x14ac:dyDescent="0.35">
      <c r="A121" s="99"/>
      <c r="B121" s="86"/>
      <c r="C121" s="203"/>
      <c r="D121" s="82"/>
      <c r="E121" s="69"/>
      <c r="F121" s="69"/>
      <c r="G121" s="69"/>
      <c r="H121" s="69"/>
      <c r="I121" s="69"/>
      <c r="J121" s="69"/>
      <c r="K121" s="69"/>
      <c r="L121" s="69"/>
      <c r="M121" s="69"/>
      <c r="N121" s="69"/>
      <c r="O121" s="87"/>
      <c r="P121" s="87"/>
      <c r="Q121" s="87"/>
      <c r="R121" s="87"/>
      <c r="S121" s="88"/>
    </row>
    <row r="122" spans="1:19" x14ac:dyDescent="0.35">
      <c r="A122" s="99"/>
      <c r="B122" s="72" t="s">
        <v>165</v>
      </c>
      <c r="C122" s="209">
        <f>SUM(C116:C120)</f>
        <v>64.334760582666661</v>
      </c>
      <c r="D122" s="82"/>
      <c r="E122" s="69"/>
      <c r="F122" s="69"/>
      <c r="G122" s="69"/>
      <c r="H122" s="69"/>
      <c r="I122" s="69"/>
      <c r="J122" s="69"/>
      <c r="K122" s="69"/>
      <c r="L122" s="69"/>
      <c r="M122" s="69"/>
      <c r="N122" s="69"/>
      <c r="O122" s="87"/>
      <c r="P122" s="87"/>
      <c r="Q122" s="87"/>
      <c r="R122" s="87"/>
      <c r="S122" s="88"/>
    </row>
    <row r="123" spans="1:19" s="37" customFormat="1" ht="12.65" customHeight="1" x14ac:dyDescent="0.35">
      <c r="A123" s="85"/>
      <c r="B123" s="87"/>
      <c r="C123" s="82"/>
      <c r="D123" s="82"/>
      <c r="E123" s="69"/>
      <c r="F123" s="69"/>
      <c r="G123" s="69"/>
      <c r="H123" s="69"/>
      <c r="I123" s="69"/>
      <c r="J123" s="69"/>
      <c r="K123" s="69"/>
      <c r="L123" s="69"/>
      <c r="M123" s="69"/>
      <c r="N123" s="69"/>
      <c r="O123" s="87"/>
      <c r="P123" s="87"/>
      <c r="Q123" s="87"/>
      <c r="R123" s="87"/>
      <c r="S123" s="88"/>
    </row>
    <row r="124" spans="1:19" s="37" customFormat="1" ht="12.65" customHeight="1" x14ac:dyDescent="0.35">
      <c r="A124" s="85"/>
      <c r="B124" s="87"/>
      <c r="C124" s="71"/>
      <c r="D124" s="82"/>
      <c r="E124" s="69"/>
      <c r="F124" s="69"/>
      <c r="G124" s="69"/>
      <c r="H124" s="69"/>
      <c r="I124" s="69"/>
      <c r="J124" s="69"/>
      <c r="K124" s="69"/>
      <c r="L124" s="69"/>
      <c r="M124" s="69"/>
      <c r="N124" s="69"/>
      <c r="O124" s="87"/>
      <c r="P124" s="87"/>
      <c r="Q124" s="87"/>
      <c r="R124" s="87"/>
      <c r="S124" s="88"/>
    </row>
    <row r="125" spans="1:19" x14ac:dyDescent="0.35">
      <c r="A125" s="127"/>
      <c r="B125" s="67" t="s">
        <v>153</v>
      </c>
      <c r="C125" s="68" t="s">
        <v>166</v>
      </c>
      <c r="D125" s="82"/>
      <c r="E125" s="69"/>
      <c r="F125" s="69"/>
      <c r="G125" s="69"/>
      <c r="H125" s="69"/>
      <c r="I125" s="69"/>
      <c r="J125" s="69"/>
      <c r="K125" s="69"/>
      <c r="L125" s="69"/>
      <c r="M125" s="69"/>
      <c r="N125" s="69"/>
      <c r="O125" s="87"/>
      <c r="P125" s="87"/>
      <c r="Q125" s="87"/>
      <c r="R125" s="87"/>
      <c r="S125" s="88"/>
    </row>
    <row r="126" spans="1:19" x14ac:dyDescent="0.35">
      <c r="A126" s="99" t="s">
        <v>167</v>
      </c>
      <c r="B126" s="128" t="s">
        <v>168</v>
      </c>
      <c r="C126" s="205">
        <f>(IFERROR(C116/$C$122,0))</f>
        <v>0.99407926575695338</v>
      </c>
      <c r="D126" s="71"/>
      <c r="E126" s="69"/>
      <c r="F126" s="69"/>
      <c r="G126" s="69"/>
      <c r="H126" s="69"/>
      <c r="I126" s="69"/>
      <c r="J126" s="69"/>
      <c r="K126" s="69"/>
      <c r="L126" s="69"/>
      <c r="M126" s="69"/>
      <c r="N126" s="69"/>
      <c r="O126" s="87"/>
      <c r="P126" s="87"/>
      <c r="Q126" s="87"/>
      <c r="R126" s="87"/>
      <c r="S126" s="88"/>
    </row>
    <row r="127" spans="1:19" x14ac:dyDescent="0.35">
      <c r="A127" s="99" t="s">
        <v>169</v>
      </c>
      <c r="B127" s="128" t="s">
        <v>170</v>
      </c>
      <c r="C127" s="205">
        <f>(IFERROR(C117/$C$122,0))</f>
        <v>0</v>
      </c>
      <c r="D127" s="82"/>
      <c r="E127" s="69"/>
      <c r="F127" s="69"/>
      <c r="G127" s="69"/>
      <c r="H127" s="69"/>
      <c r="I127" s="69"/>
      <c r="J127" s="69"/>
      <c r="K127" s="69"/>
      <c r="L127" s="69"/>
      <c r="M127" s="69"/>
      <c r="N127" s="69"/>
      <c r="O127" s="87"/>
      <c r="P127" s="87"/>
      <c r="Q127" s="87"/>
      <c r="R127" s="87"/>
      <c r="S127" s="88"/>
    </row>
    <row r="128" spans="1:19" x14ac:dyDescent="0.35">
      <c r="A128" s="99" t="s">
        <v>171</v>
      </c>
      <c r="B128" s="128" t="s">
        <v>172</v>
      </c>
      <c r="C128" s="205">
        <f>(IFERROR((C118+C119)/$C$122,0))</f>
        <v>0</v>
      </c>
      <c r="D128" s="82"/>
      <c r="E128" s="69"/>
      <c r="F128" s="69"/>
      <c r="G128" s="69"/>
      <c r="H128" s="69"/>
      <c r="I128" s="69"/>
      <c r="J128" s="69"/>
      <c r="K128" s="69"/>
      <c r="L128" s="69"/>
      <c r="M128" s="69"/>
      <c r="N128" s="69"/>
      <c r="O128" s="87"/>
      <c r="P128" s="87"/>
      <c r="Q128" s="87"/>
      <c r="R128" s="87"/>
      <c r="S128" s="88"/>
    </row>
    <row r="129" spans="1:19" x14ac:dyDescent="0.35">
      <c r="A129" s="99" t="s">
        <v>173</v>
      </c>
      <c r="B129" s="128" t="s">
        <v>174</v>
      </c>
      <c r="C129" s="205">
        <f>(IFERROR(C120/$C$122,0))</f>
        <v>5.9207342430466145E-3</v>
      </c>
      <c r="D129" s="82"/>
      <c r="E129" s="69"/>
      <c r="F129" s="69"/>
      <c r="G129" s="69"/>
      <c r="H129" s="69"/>
      <c r="I129" s="69"/>
      <c r="J129" s="69"/>
      <c r="K129" s="69"/>
      <c r="L129" s="69"/>
      <c r="M129" s="69"/>
      <c r="N129" s="69"/>
      <c r="O129" s="87"/>
      <c r="P129" s="87"/>
      <c r="Q129" s="87"/>
      <c r="R129" s="87"/>
      <c r="S129" s="88"/>
    </row>
    <row r="130" spans="1:19" ht="12.65" customHeight="1" x14ac:dyDescent="0.35">
      <c r="A130" s="99"/>
      <c r="B130" s="86"/>
      <c r="C130" s="206"/>
      <c r="D130" s="82"/>
      <c r="E130" s="69"/>
      <c r="F130" s="69"/>
      <c r="G130" s="69"/>
      <c r="H130" s="69"/>
      <c r="I130" s="69"/>
      <c r="J130" s="69"/>
      <c r="K130" s="69"/>
      <c r="L130" s="69"/>
      <c r="M130" s="69"/>
      <c r="N130" s="69"/>
      <c r="O130" s="87"/>
      <c r="P130" s="87"/>
      <c r="Q130" s="87"/>
      <c r="R130" s="87"/>
      <c r="S130" s="88"/>
    </row>
    <row r="131" spans="1:19" x14ac:dyDescent="0.35">
      <c r="A131" s="99"/>
      <c r="B131" s="73" t="s">
        <v>165</v>
      </c>
      <c r="C131" s="246">
        <f>SUM(C126:C129)</f>
        <v>1</v>
      </c>
      <c r="D131" s="82"/>
      <c r="E131" s="69"/>
      <c r="F131" s="69"/>
      <c r="G131" s="69"/>
      <c r="H131" s="69"/>
      <c r="I131" s="69"/>
      <c r="J131" s="69"/>
      <c r="K131" s="69"/>
      <c r="L131" s="69"/>
      <c r="M131" s="69"/>
      <c r="N131" s="69"/>
      <c r="O131" s="87"/>
      <c r="P131" s="87"/>
      <c r="Q131" s="87"/>
      <c r="R131" s="87"/>
      <c r="S131" s="88"/>
    </row>
    <row r="132" spans="1:19" s="37" customFormat="1" ht="12.65" customHeight="1" x14ac:dyDescent="0.35">
      <c r="A132" s="85"/>
      <c r="B132" s="87"/>
      <c r="C132" s="82"/>
      <c r="D132" s="82"/>
      <c r="E132" s="69"/>
      <c r="F132" s="69"/>
      <c r="G132" s="69"/>
      <c r="H132" s="69"/>
      <c r="I132" s="69"/>
      <c r="J132" s="69"/>
      <c r="K132" s="69"/>
      <c r="L132" s="69"/>
      <c r="M132" s="69"/>
      <c r="N132" s="69"/>
      <c r="O132" s="87"/>
      <c r="P132" s="87"/>
      <c r="Q132" s="87"/>
      <c r="R132" s="87"/>
      <c r="S132" s="88"/>
    </row>
    <row r="133" spans="1:19" s="37" customFormat="1" ht="26.15" customHeight="1" thickBot="1" x14ac:dyDescent="0.4">
      <c r="A133" s="121"/>
      <c r="B133" s="105"/>
      <c r="C133" s="125"/>
      <c r="D133" s="125"/>
      <c r="E133" s="74"/>
      <c r="F133" s="74"/>
      <c r="G133" s="74"/>
      <c r="H133" s="74"/>
      <c r="I133" s="74"/>
      <c r="J133" s="74"/>
      <c r="K133" s="74"/>
      <c r="L133" s="74"/>
      <c r="M133" s="74"/>
      <c r="N133" s="74"/>
      <c r="O133" s="105"/>
      <c r="P133" s="105"/>
      <c r="Q133" s="105"/>
      <c r="R133" s="105"/>
      <c r="S133" s="106"/>
    </row>
    <row r="134" spans="1:19" s="37" customFormat="1" x14ac:dyDescent="0.35">
      <c r="A134" s="82"/>
      <c r="B134" s="87"/>
      <c r="C134" s="82"/>
      <c r="D134" s="82"/>
      <c r="E134" s="82"/>
      <c r="F134" s="82"/>
      <c r="G134" s="87"/>
      <c r="H134" s="87"/>
      <c r="I134" s="87"/>
      <c r="J134" s="87"/>
      <c r="K134" s="87"/>
      <c r="L134" s="87"/>
      <c r="M134" s="87"/>
      <c r="N134" s="87"/>
      <c r="O134" s="87"/>
      <c r="P134" s="87"/>
      <c r="Q134" s="87"/>
      <c r="R134" s="87"/>
      <c r="S134" s="87"/>
    </row>
    <row r="135" spans="1:19" s="37" customFormat="1" x14ac:dyDescent="0.35">
      <c r="A135" s="82"/>
      <c r="B135" s="87"/>
      <c r="C135" s="82"/>
      <c r="D135" s="82"/>
      <c r="E135" s="82"/>
      <c r="F135" s="82"/>
      <c r="G135" s="87"/>
      <c r="H135" s="87"/>
      <c r="I135" s="87"/>
      <c r="J135" s="87"/>
      <c r="K135" s="87"/>
      <c r="L135" s="87"/>
      <c r="M135" s="87"/>
      <c r="N135" s="87"/>
      <c r="O135" s="87"/>
      <c r="P135" s="87"/>
      <c r="Q135" s="87"/>
      <c r="R135" s="87"/>
      <c r="S135" s="87"/>
    </row>
    <row r="136" spans="1:19" s="37" customFormat="1" x14ac:dyDescent="0.35">
      <c r="A136" s="82"/>
      <c r="B136" s="87"/>
      <c r="C136" s="82"/>
      <c r="D136" s="82"/>
      <c r="E136" s="82"/>
      <c r="F136" s="82"/>
      <c r="G136" s="87"/>
      <c r="H136" s="87"/>
      <c r="I136" s="87"/>
      <c r="J136" s="87"/>
      <c r="K136" s="87"/>
      <c r="L136" s="87"/>
      <c r="M136" s="87"/>
      <c r="N136" s="87"/>
      <c r="O136" s="87"/>
      <c r="P136" s="87"/>
      <c r="Q136" s="87"/>
      <c r="R136" s="87"/>
      <c r="S136" s="87"/>
    </row>
    <row r="137" spans="1:19" s="37" customFormat="1" x14ac:dyDescent="0.35">
      <c r="A137" s="82"/>
      <c r="B137" s="87"/>
      <c r="C137" s="82"/>
      <c r="D137" s="82"/>
      <c r="E137" s="82"/>
      <c r="F137" s="82"/>
      <c r="G137" s="87"/>
      <c r="H137" s="87"/>
      <c r="I137" s="87"/>
      <c r="J137" s="87"/>
      <c r="K137" s="87"/>
      <c r="L137" s="87"/>
      <c r="M137" s="87"/>
      <c r="N137" s="87"/>
      <c r="O137" s="87"/>
      <c r="P137" s="87"/>
      <c r="Q137" s="87"/>
      <c r="R137" s="87"/>
      <c r="S137" s="87"/>
    </row>
    <row r="138" spans="1:19" s="37" customFormat="1" x14ac:dyDescent="0.35">
      <c r="A138" s="82"/>
      <c r="B138" s="87"/>
      <c r="C138" s="82"/>
      <c r="D138" s="82"/>
      <c r="E138" s="82"/>
      <c r="F138" s="82"/>
      <c r="G138" s="87"/>
      <c r="H138" s="87"/>
      <c r="I138" s="87"/>
      <c r="J138" s="87"/>
      <c r="K138" s="87"/>
      <c r="L138" s="87"/>
      <c r="M138" s="87"/>
      <c r="N138" s="87"/>
      <c r="O138" s="87"/>
      <c r="P138" s="87"/>
      <c r="Q138" s="87"/>
      <c r="R138" s="87"/>
      <c r="S138" s="87"/>
    </row>
    <row r="139" spans="1:19" s="37" customFormat="1" x14ac:dyDescent="0.35">
      <c r="A139" s="82"/>
      <c r="B139" s="87"/>
      <c r="C139" s="82"/>
      <c r="D139" s="82"/>
      <c r="E139" s="82"/>
      <c r="F139" s="82"/>
      <c r="G139" s="87"/>
      <c r="H139" s="87"/>
      <c r="I139" s="87"/>
      <c r="J139" s="87"/>
      <c r="K139" s="87"/>
      <c r="L139" s="87"/>
      <c r="M139" s="87"/>
      <c r="N139" s="87"/>
      <c r="O139" s="87"/>
      <c r="P139" s="87"/>
      <c r="Q139" s="87"/>
      <c r="R139" s="87"/>
      <c r="S139" s="87"/>
    </row>
    <row r="140" spans="1:19" s="37" customFormat="1" x14ac:dyDescent="0.35">
      <c r="A140" s="82"/>
      <c r="B140" s="87"/>
      <c r="C140" s="82"/>
      <c r="D140" s="82"/>
      <c r="E140" s="82"/>
      <c r="F140" s="82"/>
      <c r="G140" s="87"/>
      <c r="H140" s="87"/>
      <c r="I140" s="87"/>
      <c r="J140" s="87"/>
      <c r="K140" s="87"/>
      <c r="L140" s="87"/>
      <c r="M140" s="87"/>
      <c r="N140" s="87"/>
      <c r="O140" s="87"/>
      <c r="P140" s="87"/>
      <c r="Q140" s="87"/>
      <c r="R140" s="87"/>
      <c r="S140" s="87"/>
    </row>
    <row r="141" spans="1:19" s="37" customFormat="1" x14ac:dyDescent="0.35">
      <c r="A141" s="82"/>
      <c r="B141" s="87"/>
      <c r="C141" s="82"/>
      <c r="D141" s="82"/>
      <c r="E141" s="82"/>
      <c r="F141" s="82"/>
      <c r="G141" s="87"/>
      <c r="H141" s="87"/>
      <c r="I141" s="87"/>
      <c r="J141" s="87"/>
      <c r="K141" s="87"/>
      <c r="L141" s="87"/>
      <c r="M141" s="87"/>
      <c r="N141" s="87"/>
      <c r="O141" s="87"/>
      <c r="P141" s="87"/>
      <c r="Q141" s="87"/>
      <c r="R141" s="87"/>
      <c r="S141" s="87"/>
    </row>
    <row r="142" spans="1:19" s="37" customFormat="1" x14ac:dyDescent="0.35">
      <c r="A142" s="82"/>
      <c r="B142" s="87"/>
      <c r="C142" s="82"/>
      <c r="D142" s="82"/>
      <c r="E142" s="82"/>
      <c r="F142" s="82"/>
      <c r="G142" s="87"/>
      <c r="H142" s="87"/>
      <c r="I142" s="87"/>
      <c r="J142" s="87"/>
      <c r="K142" s="87"/>
      <c r="L142" s="87"/>
      <c r="M142" s="87"/>
      <c r="N142" s="87"/>
      <c r="O142" s="87"/>
      <c r="P142" s="87"/>
      <c r="Q142" s="87"/>
      <c r="R142" s="87"/>
      <c r="S142" s="87"/>
    </row>
    <row r="143" spans="1:19" s="37" customFormat="1" x14ac:dyDescent="0.35">
      <c r="A143" s="82"/>
      <c r="B143" s="87"/>
      <c r="C143" s="82"/>
      <c r="D143" s="82"/>
      <c r="E143" s="82"/>
      <c r="F143" s="82"/>
      <c r="G143" s="87"/>
      <c r="H143" s="87"/>
      <c r="I143" s="87"/>
      <c r="J143" s="87"/>
      <c r="K143" s="87"/>
      <c r="L143" s="87"/>
      <c r="M143" s="87"/>
      <c r="N143" s="87"/>
      <c r="O143" s="87"/>
      <c r="P143" s="87"/>
      <c r="Q143" s="87"/>
      <c r="R143" s="87"/>
      <c r="S143" s="87"/>
    </row>
    <row r="144" spans="1:19" s="37" customFormat="1" x14ac:dyDescent="0.35">
      <c r="A144" s="82"/>
      <c r="B144" s="87"/>
      <c r="C144" s="82"/>
      <c r="D144" s="82"/>
      <c r="E144" s="82"/>
      <c r="F144" s="82"/>
      <c r="G144" s="87"/>
      <c r="H144" s="87"/>
      <c r="I144" s="87"/>
      <c r="J144" s="87"/>
      <c r="K144" s="87"/>
      <c r="L144" s="87"/>
      <c r="M144" s="87"/>
      <c r="N144" s="87"/>
      <c r="O144" s="87"/>
      <c r="P144" s="87"/>
      <c r="Q144" s="87"/>
      <c r="R144" s="87"/>
      <c r="S144" s="87"/>
    </row>
    <row r="145" spans="1:19" s="37" customFormat="1" x14ac:dyDescent="0.35">
      <c r="A145" s="82"/>
      <c r="B145" s="87"/>
      <c r="C145" s="82"/>
      <c r="D145" s="82"/>
      <c r="E145" s="82"/>
      <c r="F145" s="82"/>
      <c r="G145" s="87"/>
      <c r="H145" s="87"/>
      <c r="I145" s="87"/>
      <c r="J145" s="87"/>
      <c r="K145" s="87"/>
      <c r="L145" s="87"/>
      <c r="M145" s="87"/>
      <c r="N145" s="87"/>
      <c r="O145" s="87"/>
      <c r="P145" s="87"/>
      <c r="Q145" s="87"/>
      <c r="R145" s="87"/>
      <c r="S145" s="87"/>
    </row>
  </sheetData>
  <sheetProtection algorithmName="SHA-512" hashValue="JVVzkTAaI4ay7Uk9rAMXBaj1Elebn1yrhz8GbWlHp5bWxN19B1uIJLJVGBQSgJF50IsB4ajYOdADkuoZmSEWmg==" saltValue="zmDimEzeQQpdByuqoTRLsA==" spinCount="100000" sheet="1" objects="1" scenarios="1"/>
  <protectedRanges>
    <protectedRange algorithmName="SHA-512" hashValue="CDEq8AqHrAx6nlc/5Vec9qdwa4VEQ+llY9OZQgW1t7T7NEsJi229emapQV9zV/2E6k4ahRkI2ndJU/Mi1/MDkg==" saltValue="dZCy7GG4ho4vi1hm3o57/A==" spinCount="100000" sqref="C122" name="Plage21"/>
    <protectedRange algorithmName="SHA-512" hashValue="DYw3tmSmV3lbtKygpvzU4KgdkWdwuHZT9L+YMvMd2cJYjSf+1g7vmK14uNIHLU362PBq+6o5Q3PMZHPGuQca4g==" saltValue="27ZwiwhufVP3Y11M0h8XqQ==" spinCount="100000" sqref="C8:F10" name="Plage1"/>
    <protectedRange algorithmName="SHA-512" hashValue="G/YvFtD/EAxz9eYbvywXDZ8dTGicQb3ZULnza4b43N5MdEe3ZU6SQD2TXHqmN45GnZnF0wGjEAvKp1sKaOXS8w==" saltValue="IfPQjBE//gY+T1dFMCnyUw==" spinCount="100000" sqref="C25:L25" name="Plage2"/>
    <protectedRange algorithmName="SHA-512" hashValue="QL3w4IS8LJH1QVKx33O3UbAd/T9ELZoHEqd8zV8ibHFDzkXfInF4m5w+Qo4y685M/QTRyA02eIAHL7J37CodeA==" saltValue="NflIDUfJr4cBrcNKr1njyQ==" spinCount="100000" sqref="C28:L29" name="Plage3"/>
    <protectedRange algorithmName="SHA-512" hashValue="JLTFkY/rikpvAcam7QkR/CYg9zjQnzeuucVIpsaZFSY05t7PC568iW47NcIxq950uCrfXVnyX8SXbvl49Nan+Q==" saltValue="UZtvV3oYs89Kna7sgxanLg==" spinCount="100000" sqref="C42:L42" name="Plage4"/>
    <protectedRange algorithmName="SHA-512" hashValue="0Junwp8ATjJfH6ijN6w34HFXdSh7PZ/2IAhS+uA0oBTaXFjcnLHKxmctBxIoqZUPnvEqbBQvDdVYH8NoznBx8w==" saltValue="ta7tpl/zoX1+uKYyf/iegw==" spinCount="100000" sqref="C45:L46" name="Plage5"/>
    <protectedRange algorithmName="SHA-512" hashValue="bOg2ILjnm55i1Ujmp9vLSahXQIzukvMdgwV16eKWQrZU5r9tPx/zqT9mmAycv3RfMIR7f4okM0r+6mjWS5aQRw==" saltValue="zgGkHMXfszj6QXuhjvUhRQ==" spinCount="100000" sqref="C53:L53" name="Plage6"/>
    <protectedRange algorithmName="SHA-512" hashValue="PMZF+rfoIwbBI4BnBWTVNcYgm3Mvg2uJ/GScGKLkU6Pu/85LAK8/3TYVOORfbrwPW0cEdVdUWMlYZ3Q7N59tZA==" saltValue="ywmy0S1rPVEfYpQYOXhmHA==" spinCount="100000" sqref="C56:L57" name="Plage7"/>
    <protectedRange algorithmName="SHA-512" hashValue="ThR8ysHGplt8AC1JZAl7yUw9zgvYmW/dTnci2bLrCgxqMnYxrvbOvvvWCz53Oqu29BuhxcWT61TmdFZj5dhIFA==" saltValue="k/FpZjYHAM2sotniZ002fg==" spinCount="100000" sqref="C64:L64" name="Plage8"/>
    <protectedRange algorithmName="SHA-512" hashValue="E2RW4OSgD6nqgtaOQU0M1mURNk1mcw3PGnAX10x+bpTqEVXavOOd7oCRz2jeylINtUgjA+0gcj0eHcI2zIZzxw==" saltValue="1z5m8vp7LrNjcbILbJ4zYg==" spinCount="100000" sqref="C67:L68" name="Plage9"/>
    <protectedRange algorithmName="SHA-512" hashValue="ZQYAsv0B3+Sqwrc6yE/WPGIj7ZlvsqZjlRzzAJwnxX4G9Mt3jlo2jp5IMxmdKsOq73dtBoLaW0F6Xo6NCfch2g==" saltValue="L4UqLAe5kGwfH/SiK37bUg==" spinCount="100000" sqref="C73:L76" name="Plage10"/>
    <protectedRange algorithmName="SHA-512" hashValue="csNp6yRh3F9FZ/NxHJ91BV/44BR6v70plnkY8O+f9xB+8EOHfK87k5dZEcwIRdwKvn2jKnSGbN9dV/x3RmnzRg==" saltValue="f3RIOI2nrdwtgYY9WRkjLw==" spinCount="100000" sqref="C88:L88" name="Plage11"/>
    <protectedRange algorithmName="SHA-512" hashValue="lCH89HZ0KjhYp/9EetFiu9E5D0O5huhCtRRcO2e7IM1va3XXA40/6nOd01hANYZKs74Ylfc/9IFnDEr4xpBgUw==" saltValue="zbLpc8/BXFPBEvC7c/wmkw==" spinCount="100000" sqref="C96:F97" name="Plage12"/>
    <protectedRange algorithmName="SHA-512" hashValue="k68/9mgvvusEK95R4AKldQywRLV/9o5cQ4z8XdtNYrHwK0xIOKFYf5gwuronRoaVhc02FucCO5/1YRRWDvBGAg==" saltValue="O25KfcGp74lzJim3LDPbhQ==" spinCount="100000" sqref="C105:L105" name="Plage13"/>
    <protectedRange algorithmName="SHA-512" hashValue="DizwrCvHMHBZJb6mJeGllT/t9UaELw9K62KKLGDjFy4HNzulAb0KTJ6buXjGw/Aqf+veQRGutlhMfGBejqtdcg==" saltValue="gKw0Hxp1GHuIfVclf9lgtQ==" spinCount="100000" sqref="C111:L111" name="Plage14"/>
    <protectedRange algorithmName="SHA-512" hashValue="NH4nOQ6p9s7jQFbcruhKl8vFebGzg9gTVVRuOJWMqvgQ7LgsXJ3P9AUvn5WMWXfHyjOdCoBuDYpNNRiIEAPfaA==" saltValue="o2V4pFYbNeF2wnagE/F8wA==" spinCount="100000" sqref="C116:C120" name="Plage15"/>
    <protectedRange algorithmName="SHA-512" hashValue="Tm9ouM5cF05mRMH0dNSSg/7bs4/VYcQe/dOe94WnQ7sjuOfGmi53JoX7EGcg+ZyUxsDD2ZJecoQ9QxRbkIANLw==" saltValue="ceYA5AqMt6A5bgvDj24Taw==" spinCount="100000" sqref="C122" name="Plage16"/>
    <protectedRange algorithmName="SHA-512" hashValue="EMH/YB812F7CVTPIE2EddAxFIH42458xhuCrNheEXeUdYgcZMegt0E8LIt06pcpeDyZ8KpghyRcrfbf/4RJ57Q==" saltValue="lzSIkeLj6G+ujYMdeCY9Tg==" spinCount="100000" sqref="C126:C129" name="Plage17"/>
    <protectedRange algorithmName="SHA-512" hashValue="F+HYJ1nugK0umlNVQ4bEHH6s8d0dUpNKLDNSgYMdzFiptGQCU+kYjzmcZBEegp1SUGXVKdVN5erJd3wj23yaEQ==" saltValue="sGy30PClhOFEiS3Zm1x0vg==" spinCount="100000" sqref="C126:C129" name="Plage18"/>
    <protectedRange algorithmName="SHA-512" hashValue="FcxDgogQryttqz9A7krM16Mckz5nQZW6Pa39ZeRjDovmzErngrf/R+6sX8iyJc7n6ia/tSqi5ir8vwoZfsbTwA==" saltValue="+yz8V2AAjg9j4MxN1VH3mQ==" spinCount="100000" sqref="C131" name="Plage19"/>
    <protectedRange algorithmName="SHA-512" hashValue="4xF7eAgUrcuSEgpsHpA/RNxuoI91PiAjShmioHwR2x/JUEJ9s6Y/EMjywnuNqypcUhemfA9y7EF+u+LMvIfKyg==" saltValue="spfiY39skfoHu2GKnYeX6w==" spinCount="100000" sqref="C25:L25" name="Plage22"/>
  </protectedRanges>
  <mergeCells count="9">
    <mergeCell ref="C9:F9"/>
    <mergeCell ref="C10:F10"/>
    <mergeCell ref="C89:H89"/>
    <mergeCell ref="C3:F3"/>
    <mergeCell ref="C4:F4"/>
    <mergeCell ref="C5:F5"/>
    <mergeCell ref="C6:F6"/>
    <mergeCell ref="C7:F7"/>
    <mergeCell ref="C8:F8"/>
  </mergeCells>
  <pageMargins left="0.7" right="0.7" top="0.75" bottom="0.75" header="0.3" footer="0.3"/>
  <pageSetup paperSize="9" orientation="portrait"/>
  <drawing r:id="rId1"/>
  <extLst>
    <ext xmlns:x14="http://schemas.microsoft.com/office/spreadsheetml/2009/9/main" uri="{CCE6A557-97BC-4b89-ADB6-D9C93CAAB3DF}">
      <x14:dataValidations xmlns:xm="http://schemas.microsoft.com/office/excel/2006/main" count="5">
        <x14:dataValidation type="list" showInputMessage="1" showErrorMessage="1" xr:uid="{0BDBB654-4DEA-4972-BDA9-64DEB443A728}">
          <x14:formula1>
            <xm:f>Listes!$B$3:$B$12</xm:f>
          </x14:formula1>
          <xm:sqref>C19:L19</xm:sqref>
        </x14:dataValidation>
        <x14:dataValidation type="list" allowBlank="1" showInputMessage="1" showErrorMessage="1" xr:uid="{C9F482A9-8465-4154-B58B-AC3CCBB8F414}">
          <x14:formula1>
            <xm:f>OFFSET(Listes!$B$3,1,MATCH(C$19,Listes!$C$3:$V$3,0),10,1)</xm:f>
          </x14:formula1>
          <xm:sqref>C20:L20</xm:sqref>
        </x14:dataValidation>
        <x14:dataValidation type="list" allowBlank="1" showInputMessage="1" showErrorMessage="1" xr:uid="{C1B4BAB5-655E-47FB-9F6A-C2DB13A4CAC3}">
          <x14:formula1>
            <xm:f>OFFSET(Listes!$B$3,1,MATCH(C$20,Listes!$C$3:$V$3,0),10,1)</xm:f>
          </x14:formula1>
          <xm:sqref>C21:L21</xm:sqref>
        </x14:dataValidation>
        <x14:dataValidation type="list" allowBlank="1" showInputMessage="1" showErrorMessage="1" xr:uid="{9C1DA05C-78AA-4F1C-B7FE-1FE8E4513DDA}">
          <x14:formula1>
            <xm:f>OFFSET(Listes!$B$3,1,MATCH(C$21,Listes!$C$3:$V$3,0),10,1)</xm:f>
          </x14:formula1>
          <xm:sqref>C22:L22</xm:sqref>
        </x14:dataValidation>
        <x14:dataValidation type="list" allowBlank="1" showInputMessage="1" showErrorMessage="1" xr:uid="{C2257CBF-244E-498A-A212-C478F6280A50}">
          <x14:formula1>
            <xm:f>'Données emballage'!$A$5:$A$13</xm:f>
          </x14:formula1>
          <xm:sqref>C39:L39 C50:L50 C61:L61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7801-C564-4B63-A980-6EA5DB330803}">
  <sheetPr>
    <tabColor theme="4" tint="0.39997558519241921"/>
  </sheetPr>
  <dimension ref="A1:O50"/>
  <sheetViews>
    <sheetView topLeftCell="D1" zoomScaleNormal="100" workbookViewId="0">
      <selection activeCell="F16" sqref="F16"/>
    </sheetView>
  </sheetViews>
  <sheetFormatPr defaultColWidth="8.90625" defaultRowHeight="12.5" x14ac:dyDescent="0.25"/>
  <cols>
    <col min="1" max="1" width="3.36328125" style="7" customWidth="1"/>
    <col min="2" max="2" width="42.453125" customWidth="1"/>
    <col min="3" max="3" width="38.90625" customWidth="1"/>
    <col min="4" max="4" width="4.6328125" style="7" customWidth="1"/>
    <col min="5" max="5" width="44.90625" bestFit="1" customWidth="1"/>
    <col min="6" max="6" width="38" style="155" customWidth="1"/>
    <col min="7" max="7" width="3.90625" style="7" customWidth="1"/>
    <col min="8" max="8" width="44" customWidth="1"/>
    <col min="9" max="9" width="38.08984375" style="155" customWidth="1"/>
    <col min="10" max="10" width="3.54296875" style="7" customWidth="1"/>
    <col min="11" max="11" width="41.08984375" bestFit="1" customWidth="1"/>
    <col min="12" max="12" width="37.453125" style="155" customWidth="1"/>
    <col min="13" max="15" width="8.6328125" style="7"/>
  </cols>
  <sheetData>
    <row r="1" spans="1:14" ht="14" x14ac:dyDescent="0.4">
      <c r="A1" s="169"/>
      <c r="B1" s="170" t="str">
        <f>'Spec 1'!B1</f>
        <v>Specification 1</v>
      </c>
      <c r="C1" s="169"/>
      <c r="D1" s="169"/>
      <c r="E1" s="171" t="str">
        <f>'Spec 2'!B1</f>
        <v>Specification 2</v>
      </c>
      <c r="F1" s="172"/>
      <c r="G1" s="169"/>
      <c r="H1" s="170" t="str">
        <f>'Spec 3'!B1</f>
        <v>Specification 3</v>
      </c>
      <c r="I1" s="172"/>
      <c r="J1" s="169"/>
      <c r="K1" s="170" t="str">
        <f>'Spec 4'!B1</f>
        <v>Specification 4</v>
      </c>
      <c r="L1" s="172"/>
      <c r="M1" s="169"/>
      <c r="N1" s="169"/>
    </row>
    <row r="2" spans="1:14" ht="14" x14ac:dyDescent="0.4">
      <c r="A2" s="169"/>
      <c r="B2" s="173" t="str">
        <f>'Spec 1'!B3</f>
        <v>Nom:</v>
      </c>
      <c r="C2" s="169"/>
      <c r="D2" s="169"/>
      <c r="E2" s="173" t="str">
        <f>'Spec 2'!B3</f>
        <v>Nom:</v>
      </c>
      <c r="F2" s="172"/>
      <c r="G2" s="169"/>
      <c r="H2" s="173" t="str">
        <f>'Spec 3'!B3</f>
        <v>Nom:</v>
      </c>
      <c r="I2" s="172"/>
      <c r="J2" s="169"/>
      <c r="K2" s="173" t="str">
        <f>'Spec 4'!B3</f>
        <v>Nom:</v>
      </c>
      <c r="L2" s="172"/>
      <c r="M2" s="169"/>
      <c r="N2" s="169"/>
    </row>
    <row r="3" spans="1:14" ht="14" x14ac:dyDescent="0.4">
      <c r="A3" s="169"/>
      <c r="B3" s="173" t="str">
        <f>'Spec 1'!B4</f>
        <v xml:space="preserve">Description: </v>
      </c>
      <c r="C3" s="174" t="str">
        <f>'Spec 1'!C3</f>
        <v>Maison 1</v>
      </c>
      <c r="D3" s="169"/>
      <c r="E3" s="173" t="str">
        <f>'Spec 2'!B4</f>
        <v xml:space="preserve">Description: </v>
      </c>
      <c r="F3" s="174" t="str">
        <f>'Spec 2'!C3</f>
        <v>Maison 2</v>
      </c>
      <c r="G3" s="169"/>
      <c r="H3" s="173" t="str">
        <f>'Spec 3'!B4</f>
        <v xml:space="preserve">Description: </v>
      </c>
      <c r="I3" s="174" t="str">
        <f>'Spec 3'!C3</f>
        <v>Maison 3</v>
      </c>
      <c r="J3" s="169"/>
      <c r="K3" s="173" t="str">
        <f>'Spec 4'!B4</f>
        <v xml:space="preserve">Description: </v>
      </c>
      <c r="L3" s="174" t="str">
        <f>'Spec 4'!C3</f>
        <v>Masison 4</v>
      </c>
      <c r="M3" s="169"/>
      <c r="N3" s="169"/>
    </row>
    <row r="4" spans="1:14" ht="14" x14ac:dyDescent="0.4">
      <c r="A4" s="169"/>
      <c r="B4" s="173" t="str">
        <f>'Spec 1'!B5</f>
        <v>Specification 1 Durée de vie</v>
      </c>
      <c r="C4" s="174">
        <f>'Spec 1'!C4</f>
        <v>0</v>
      </c>
      <c r="D4" s="169"/>
      <c r="E4" s="173" t="str">
        <f>'Spec 2'!B5</f>
        <v>Specification 2 Durée de vie</v>
      </c>
      <c r="F4" s="174">
        <f>'Spec 2'!C4</f>
        <v>0</v>
      </c>
      <c r="G4" s="169"/>
      <c r="H4" s="173" t="str">
        <f>'Spec 3'!B5</f>
        <v>Specification 3 Durée de vie</v>
      </c>
      <c r="I4" s="174">
        <f>'Spec 3'!C4</f>
        <v>0</v>
      </c>
      <c r="J4" s="169"/>
      <c r="K4" s="173" t="str">
        <f>'Spec 4'!B5</f>
        <v>Specification 4 Durée de vie</v>
      </c>
      <c r="L4" s="174">
        <f>'Spec 4'!C4</f>
        <v>0</v>
      </c>
      <c r="M4" s="169"/>
      <c r="N4" s="169"/>
    </row>
    <row r="5" spans="1:14" ht="14" x14ac:dyDescent="0.4">
      <c r="A5" s="169"/>
      <c r="B5" s="173" t="str">
        <f>'Spec 1'!B6</f>
        <v>Pays de fabrication (uniquement pour les sites à source unique)</v>
      </c>
      <c r="C5" s="174" t="str">
        <f>'Spec 1'!C5</f>
        <v>5 ans</v>
      </c>
      <c r="D5" s="169"/>
      <c r="E5" s="173" t="str">
        <f>'Spec 2'!B6</f>
        <v>Pays de fabrication (uniquement pour les sites à source unique)</v>
      </c>
      <c r="F5" s="174" t="str">
        <f>'Spec 2'!C5</f>
        <v xml:space="preserve">3ans </v>
      </c>
      <c r="G5" s="169"/>
      <c r="H5" s="173" t="str">
        <f>'Spec 3'!B6</f>
        <v>Pays de fabrication (uniquement pour les sites à source unique)</v>
      </c>
      <c r="I5" s="174" t="str">
        <f>'Spec 3'!C5</f>
        <v>10 ans</v>
      </c>
      <c r="J5" s="169"/>
      <c r="K5" s="173" t="str">
        <f>'Spec 4'!B6</f>
        <v>Pays de fabrication (uniquement pour les sites à source unique)</v>
      </c>
      <c r="L5" s="174" t="str">
        <f>'Spec 4'!C5</f>
        <v>7 ans</v>
      </c>
      <c r="M5" s="169"/>
      <c r="N5" s="169"/>
    </row>
    <row r="6" spans="1:14" ht="14" x14ac:dyDescent="0.4">
      <c r="A6" s="169"/>
      <c r="B6" s="173" t="str">
        <f>'Spec 1'!B7</f>
        <v>Pays d'utilisation</v>
      </c>
      <c r="C6" s="174" t="str">
        <f>'Spec 1'!C6</f>
        <v>Italie</v>
      </c>
      <c r="D6" s="169"/>
      <c r="E6" s="173" t="str">
        <f>'Spec 2'!B7</f>
        <v>Pays d'utilisation</v>
      </c>
      <c r="F6" s="174" t="str">
        <f>'Spec 2'!C6</f>
        <v>Example: France</v>
      </c>
      <c r="G6" s="169"/>
      <c r="H6" s="173" t="str">
        <f>'Spec 3'!B7</f>
        <v>Pays d'utilisation</v>
      </c>
      <c r="I6" s="174" t="str">
        <f>'Spec 3'!C6</f>
        <v>Suisse</v>
      </c>
      <c r="J6" s="169"/>
      <c r="K6" s="173" t="str">
        <f>'Spec 4'!B7</f>
        <v>Pays d'utilisation</v>
      </c>
      <c r="L6" s="174" t="str">
        <f>'Spec 4'!C6</f>
        <v>RDC</v>
      </c>
      <c r="M6" s="169"/>
      <c r="N6" s="169"/>
    </row>
    <row r="7" spans="1:14" ht="14" x14ac:dyDescent="0.4">
      <c r="A7" s="169"/>
      <c r="B7" s="173" t="str">
        <f>'Spec 1'!B8</f>
        <v>Poids par unité (kg)</v>
      </c>
      <c r="C7" s="174">
        <f>'Spec 1'!C7</f>
        <v>0</v>
      </c>
      <c r="D7" s="169"/>
      <c r="E7" s="173" t="str">
        <f>'Spec 2'!B8</f>
        <v>Poids par unité (kg)</v>
      </c>
      <c r="F7" s="174">
        <f>'Spec 2'!C7</f>
        <v>0</v>
      </c>
      <c r="G7" s="169"/>
      <c r="H7" s="173" t="str">
        <f>'Spec 3'!B8</f>
        <v>Poids par unité (kg)</v>
      </c>
      <c r="I7" s="174">
        <f>'Spec 3'!C7</f>
        <v>0</v>
      </c>
      <c r="J7" s="169"/>
      <c r="K7" s="173" t="str">
        <f>'Spec 4'!B8</f>
        <v>Poids par unité (kg)</v>
      </c>
      <c r="L7" s="174">
        <f>'Spec 4'!C7</f>
        <v>0</v>
      </c>
      <c r="M7" s="169"/>
      <c r="N7" s="169"/>
    </row>
    <row r="8" spans="1:14" ht="14" x14ac:dyDescent="0.4">
      <c r="A8" s="169"/>
      <c r="B8" s="173" t="str">
        <f>'Spec 1'!B9</f>
        <v>% moyen en matieres premieres recyclées</v>
      </c>
      <c r="C8" s="175">
        <f>'Spec 1'!C8</f>
        <v>56</v>
      </c>
      <c r="D8" s="169"/>
      <c r="E8" s="173" t="str">
        <f>'Spec 2'!B9</f>
        <v>% moyen en matieres premieres recyclées</v>
      </c>
      <c r="F8" s="176">
        <f>'Spec 2'!C8</f>
        <v>41</v>
      </c>
      <c r="G8" s="169"/>
      <c r="H8" s="173" t="str">
        <f>'Spec 3'!B9</f>
        <v>% moyen en matieres premieres recyclées</v>
      </c>
      <c r="I8" s="175">
        <f>'Spec 3'!C8</f>
        <v>26</v>
      </c>
      <c r="J8" s="169"/>
      <c r="K8" s="173" t="str">
        <f>'Spec 4'!B9</f>
        <v>% moyen en matieres premieres recyclées</v>
      </c>
      <c r="L8" s="175">
        <f>'Spec 4'!C8</f>
        <v>11</v>
      </c>
      <c r="M8" s="169"/>
      <c r="N8" s="169"/>
    </row>
    <row r="9" spans="1:14" ht="14" x14ac:dyDescent="0.4">
      <c r="A9" s="169"/>
      <c r="B9" s="173" t="str">
        <f>'Spec 1'!B10</f>
        <v xml:space="preserve">% moyen en matériaux recyclés des emballages </v>
      </c>
      <c r="C9" s="177">
        <f>'Spec 1'!C9</f>
        <v>1.5</v>
      </c>
      <c r="D9" s="169"/>
      <c r="E9" s="173" t="str">
        <f>'Spec 2'!B10</f>
        <v xml:space="preserve">% moyen en matériaux recyclés des emballages </v>
      </c>
      <c r="F9" s="176">
        <f>'Spec 2'!C9</f>
        <v>0</v>
      </c>
      <c r="G9" s="169"/>
      <c r="H9" s="173" t="str">
        <f>'Spec 3'!B10</f>
        <v xml:space="preserve">% moyen en matériaux recyclés des emballages </v>
      </c>
      <c r="I9" s="175">
        <f>'Spec 3'!C9</f>
        <v>0</v>
      </c>
      <c r="J9" s="169"/>
      <c r="K9" s="173" t="str">
        <f>'Spec 4'!B10</f>
        <v xml:space="preserve">% moyen en matériaux recyclés des emballages </v>
      </c>
      <c r="L9" s="175">
        <f>'Spec 4'!C9</f>
        <v>1.5</v>
      </c>
      <c r="M9" s="169"/>
      <c r="N9" s="169"/>
    </row>
    <row r="10" spans="1:14" ht="14" x14ac:dyDescent="0.4">
      <c r="A10" s="169"/>
      <c r="B10" s="173">
        <f>'Spec 1'!B11</f>
        <v>0</v>
      </c>
      <c r="C10" s="175">
        <f>'Spec 1'!C10</f>
        <v>0</v>
      </c>
      <c r="D10" s="169"/>
      <c r="E10" s="173">
        <f>'Spec 2'!B11</f>
        <v>0</v>
      </c>
      <c r="F10" s="176">
        <f>'Spec 2'!C10</f>
        <v>0</v>
      </c>
      <c r="G10" s="169"/>
      <c r="H10" s="173">
        <f>'Spec 3'!B11</f>
        <v>0</v>
      </c>
      <c r="I10" s="175">
        <f>'Spec 3'!C10</f>
        <v>0</v>
      </c>
      <c r="J10" s="169"/>
      <c r="K10" s="173">
        <f>'Spec 4'!B11</f>
        <v>0</v>
      </c>
      <c r="L10" s="175">
        <f>'Spec 4'!C10</f>
        <v>0</v>
      </c>
      <c r="M10" s="169"/>
      <c r="N10" s="169"/>
    </row>
    <row r="11" spans="1:14" s="7" customFormat="1" ht="14" x14ac:dyDescent="0.4">
      <c r="A11" s="169"/>
      <c r="B11" s="169"/>
      <c r="C11" s="169"/>
      <c r="D11" s="169"/>
      <c r="E11" s="169"/>
      <c r="F11" s="172"/>
      <c r="G11" s="169"/>
      <c r="H11" s="169"/>
      <c r="I11" s="172"/>
      <c r="J11" s="169"/>
      <c r="K11" s="169"/>
      <c r="L11" s="172"/>
      <c r="M11" s="169"/>
      <c r="N11" s="169"/>
    </row>
    <row r="12" spans="1:14" s="7" customFormat="1" ht="14" x14ac:dyDescent="0.4">
      <c r="A12" s="169"/>
      <c r="B12" s="169"/>
      <c r="C12" s="169"/>
      <c r="D12" s="169"/>
      <c r="E12" s="169"/>
      <c r="F12" s="172"/>
      <c r="G12" s="169"/>
      <c r="H12" s="169"/>
      <c r="I12" s="172"/>
      <c r="J12" s="169"/>
      <c r="K12" s="169"/>
      <c r="L12" s="172"/>
      <c r="M12" s="169"/>
      <c r="N12" s="169"/>
    </row>
    <row r="13" spans="1:14" ht="14" x14ac:dyDescent="0.4">
      <c r="A13" s="169"/>
      <c r="B13" s="170" t="str">
        <f>'Spec 1'!B110</f>
        <v>Specification 1 - Impact</v>
      </c>
      <c r="C13" s="169"/>
      <c r="D13" s="169"/>
      <c r="E13" s="170" t="str">
        <f>'Spec 2'!B113</f>
        <v>Specification 2 - Impact</v>
      </c>
      <c r="F13" s="172"/>
      <c r="G13" s="169"/>
      <c r="H13" s="170" t="str">
        <f>'Spec 3'!B113</f>
        <v>Specification 3 - Impact</v>
      </c>
      <c r="I13" s="172"/>
      <c r="J13" s="169"/>
      <c r="K13" s="170" t="str">
        <f>'Spec 4'!B113</f>
        <v>Specification 4 - Impact</v>
      </c>
      <c r="L13" s="172"/>
      <c r="M13" s="169"/>
      <c r="N13" s="169"/>
    </row>
    <row r="14" spans="1:14" ht="14" x14ac:dyDescent="0.4">
      <c r="A14" s="169"/>
      <c r="B14" s="178"/>
      <c r="C14" s="169"/>
      <c r="D14" s="169"/>
      <c r="E14" s="170"/>
      <c r="F14" s="172"/>
      <c r="G14" s="169"/>
      <c r="H14" s="170"/>
      <c r="I14" s="172"/>
      <c r="J14" s="169"/>
      <c r="K14" s="170"/>
      <c r="L14" s="172"/>
      <c r="M14" s="169"/>
      <c r="N14" s="169"/>
    </row>
    <row r="15" spans="1:14" ht="14" x14ac:dyDescent="0.4">
      <c r="A15" s="169"/>
      <c r="B15" s="179" t="str">
        <f>'Spec 1'!B112</f>
        <v xml:space="preserve">Impact </v>
      </c>
      <c r="C15" s="180" t="str">
        <f>'Spec 1'!C112</f>
        <v>Kg CO2eq</v>
      </c>
      <c r="D15" s="169"/>
      <c r="E15" s="179" t="str">
        <f>'Spec 2'!B115</f>
        <v xml:space="preserve">Impact </v>
      </c>
      <c r="F15" s="180" t="str">
        <f>'Spec 2'!C115</f>
        <v>Kg CO2eq</v>
      </c>
      <c r="G15" s="169"/>
      <c r="H15" s="179" t="str">
        <f>'Spec 3'!B115</f>
        <v xml:space="preserve">Impact </v>
      </c>
      <c r="I15" s="180" t="str">
        <f>'Spec 3'!C115</f>
        <v>Kg CO2eq</v>
      </c>
      <c r="J15" s="169"/>
      <c r="K15" s="179" t="str">
        <f>'Spec 4'!B115</f>
        <v xml:space="preserve">Impact </v>
      </c>
      <c r="L15" s="180" t="str">
        <f>'Spec 4'!C115</f>
        <v>Kg CO2eq</v>
      </c>
      <c r="M15" s="169"/>
      <c r="N15" s="169"/>
    </row>
    <row r="16" spans="1:14" ht="14" x14ac:dyDescent="0.4">
      <c r="A16" s="169"/>
      <c r="B16" s="181" t="str">
        <f>'Spec 1'!B113</f>
        <v xml:space="preserve">Matériaux des composants : </v>
      </c>
      <c r="C16" s="182">
        <f>'Spec 1'!C113</f>
        <v>135.28799999999998</v>
      </c>
      <c r="D16" s="169"/>
      <c r="E16" s="181" t="str">
        <f>'Spec 2'!B116</f>
        <v xml:space="preserve">Matériaux des composants : </v>
      </c>
      <c r="F16" s="183">
        <f>'Spec 2'!C116</f>
        <v>22.286999999999999</v>
      </c>
      <c r="G16" s="169"/>
      <c r="H16" s="181" t="str">
        <f>'Spec 3'!B116</f>
        <v xml:space="preserve">Matériaux des composants : </v>
      </c>
      <c r="I16" s="183">
        <f>'Spec 3'!C116</f>
        <v>7.5889999999999995</v>
      </c>
      <c r="J16" s="169"/>
      <c r="K16" s="181" t="str">
        <f>'Spec 4'!B116</f>
        <v xml:space="preserve">Matériaux des composants : </v>
      </c>
      <c r="L16" s="183">
        <f>'Spec 4'!C116</f>
        <v>63.953851562666664</v>
      </c>
      <c r="M16" s="169"/>
      <c r="N16" s="169"/>
    </row>
    <row r="17" spans="1:14" ht="14" x14ac:dyDescent="0.4">
      <c r="A17" s="169"/>
      <c r="B17" s="181" t="str">
        <f>'Spec 1'!B114</f>
        <v>Emballage :</v>
      </c>
      <c r="C17" s="182">
        <f>'Spec 1'!C114</f>
        <v>12.760511399999999</v>
      </c>
      <c r="D17" s="169"/>
      <c r="E17" s="181" t="str">
        <f>'Spec 2'!B117</f>
        <v>Emballage :</v>
      </c>
      <c r="F17" s="183">
        <f>'Spec 2'!C117</f>
        <v>21.146535199999999</v>
      </c>
      <c r="G17" s="169"/>
      <c r="H17" s="181" t="str">
        <f>'Spec 3'!B117</f>
        <v>Emballage :</v>
      </c>
      <c r="I17" s="183">
        <f>'Spec 3'!C117</f>
        <v>45.455689300000003</v>
      </c>
      <c r="J17" s="169"/>
      <c r="K17" s="181" t="str">
        <f>'Spec 4'!B117</f>
        <v>Emballage :</v>
      </c>
      <c r="L17" s="183">
        <f>'Spec 4'!C117</f>
        <v>0</v>
      </c>
      <c r="M17" s="169"/>
      <c r="N17" s="169"/>
    </row>
    <row r="18" spans="1:14" ht="28" x14ac:dyDescent="0.4">
      <c r="A18" s="169"/>
      <c r="B18" s="181" t="str">
        <f>'Spec 1'!B115</f>
        <v xml:space="preserve">Transport (par composant - lieux d'approvisionnement multiples) </v>
      </c>
      <c r="C18" s="182">
        <f>'Spec 1'!C115</f>
        <v>0</v>
      </c>
      <c r="D18" s="169"/>
      <c r="E18" s="181" t="str">
        <f>'Spec 2'!B118</f>
        <v xml:space="preserve">Transport (par composant - lieux d'approvisionnement multiples) </v>
      </c>
      <c r="F18" s="183">
        <f>'Spec 2'!C118</f>
        <v>0</v>
      </c>
      <c r="G18" s="169"/>
      <c r="H18" s="181" t="str">
        <f>'Spec 3'!B118</f>
        <v xml:space="preserve">Transport (par composant - lieux d'approvisionnement multiples) </v>
      </c>
      <c r="I18" s="183">
        <f>'Spec 3'!C118</f>
        <v>0</v>
      </c>
      <c r="J18" s="169"/>
      <c r="K18" s="181" t="str">
        <f>'Spec 4'!B118</f>
        <v xml:space="preserve">Transport (par composant - lieux d'approvisionnement multiples) </v>
      </c>
      <c r="L18" s="183">
        <f>'Spec 4'!C118</f>
        <v>0</v>
      </c>
      <c r="M18" s="169"/>
      <c r="N18" s="169"/>
    </row>
    <row r="19" spans="1:14" ht="28" x14ac:dyDescent="0.4">
      <c r="A19" s="169"/>
      <c r="B19" s="181" t="str">
        <f>'Spec 1'!B116</f>
        <v>Transport (L'Unité entière - lieux d'approvisionnement unique) :</v>
      </c>
      <c r="C19" s="182">
        <f>'Spec 1'!C116</f>
        <v>5.3345284272000004</v>
      </c>
      <c r="D19" s="169"/>
      <c r="E19" s="181" t="str">
        <f>'Spec 2'!B119</f>
        <v>Transport (L'Unité entière - lieux d'approvisionnement unique) :</v>
      </c>
      <c r="F19" s="183">
        <f>'Spec 2'!C119</f>
        <v>0</v>
      </c>
      <c r="G19" s="169"/>
      <c r="H19" s="181" t="str">
        <f>'Spec 3'!B119</f>
        <v>Transport (L'Unité entière - lieux d'approvisionnement unique) :</v>
      </c>
      <c r="I19" s="183">
        <f>'Spec 3'!C119</f>
        <v>0</v>
      </c>
      <c r="J19" s="169"/>
      <c r="K19" s="181" t="str">
        <f>'Spec 4'!B119</f>
        <v>Transport (L'Unité entière - lieux d'approvisionnement unique) :</v>
      </c>
      <c r="L19" s="183">
        <f>'Spec 4'!C119</f>
        <v>0</v>
      </c>
      <c r="M19" s="169"/>
      <c r="N19" s="169"/>
    </row>
    <row r="20" spans="1:14" ht="14" x14ac:dyDescent="0.4">
      <c r="A20" s="169"/>
      <c r="B20" s="181" t="str">
        <f>'Spec 1'!B117</f>
        <v>Fin de vie :</v>
      </c>
      <c r="C20" s="182">
        <f>'Spec 1'!C117</f>
        <v>9.2803214999999994</v>
      </c>
      <c r="D20" s="169"/>
      <c r="E20" s="181" t="str">
        <f>'Spec 2'!B120</f>
        <v>Fin de vie :</v>
      </c>
      <c r="F20" s="183">
        <f>'Spec 2'!C120</f>
        <v>5.96032297</v>
      </c>
      <c r="G20" s="169"/>
      <c r="H20" s="181" t="str">
        <f>'Spec 3'!B120</f>
        <v>Fin de vie :</v>
      </c>
      <c r="I20" s="183">
        <f>'Spec 3'!C120</f>
        <v>1.4286710600000001</v>
      </c>
      <c r="J20" s="169"/>
      <c r="K20" s="181" t="str">
        <f>'Spec 4'!B120</f>
        <v>Fin de vie :</v>
      </c>
      <c r="L20" s="183">
        <f>'Spec 4'!C120</f>
        <v>0.38090902000000004</v>
      </c>
      <c r="M20" s="169"/>
      <c r="N20" s="169"/>
    </row>
    <row r="21" spans="1:14" ht="14" x14ac:dyDescent="0.4">
      <c r="A21" s="169"/>
      <c r="B21" s="170" t="str">
        <f>'Spec 1'!B119</f>
        <v>Total</v>
      </c>
      <c r="C21" s="182">
        <f>'Spec 1'!C119</f>
        <v>162.66336132719999</v>
      </c>
      <c r="D21" s="169"/>
      <c r="E21" s="181" t="str">
        <f>'Spec 2'!B122</f>
        <v>Total</v>
      </c>
      <c r="F21" s="183">
        <f>'Spec 2'!C122</f>
        <v>49.393858169999994</v>
      </c>
      <c r="G21" s="169"/>
      <c r="H21" s="181" t="str">
        <f>'Spec 3'!B122</f>
        <v>Total</v>
      </c>
      <c r="I21" s="183">
        <f>'Spec 3'!C122</f>
        <v>54.473360360000001</v>
      </c>
      <c r="J21" s="169"/>
      <c r="K21" s="181" t="str">
        <f>'Spec 4'!B122</f>
        <v>Total</v>
      </c>
      <c r="L21" s="183">
        <f>'Spec 4'!C122</f>
        <v>64.334760582666661</v>
      </c>
      <c r="M21" s="169"/>
      <c r="N21" s="169"/>
    </row>
    <row r="22" spans="1:14" ht="14" x14ac:dyDescent="0.4">
      <c r="A22" s="169"/>
      <c r="B22" s="169"/>
      <c r="C22" s="169"/>
      <c r="D22" s="169"/>
      <c r="E22" s="169"/>
      <c r="F22" s="172"/>
      <c r="G22" s="169"/>
      <c r="H22" s="169"/>
      <c r="I22" s="172"/>
      <c r="J22" s="169"/>
      <c r="K22" s="169"/>
      <c r="L22" s="172"/>
      <c r="M22" s="169"/>
      <c r="N22" s="169"/>
    </row>
    <row r="23" spans="1:14" x14ac:dyDescent="0.25">
      <c r="B23" s="7"/>
      <c r="C23" s="7"/>
      <c r="E23" s="7"/>
      <c r="F23" s="154"/>
      <c r="H23" s="7"/>
      <c r="I23" s="154"/>
      <c r="K23" s="7"/>
      <c r="L23" s="154"/>
    </row>
    <row r="24" spans="1:14" x14ac:dyDescent="0.25">
      <c r="B24" s="7"/>
      <c r="C24" s="7"/>
      <c r="E24" s="7"/>
      <c r="F24" s="154"/>
      <c r="H24" s="7"/>
      <c r="I24" s="154"/>
      <c r="K24" s="7"/>
      <c r="L24" s="154"/>
    </row>
    <row r="25" spans="1:14" x14ac:dyDescent="0.25">
      <c r="B25" s="7"/>
      <c r="C25" s="7"/>
      <c r="E25" s="7"/>
      <c r="F25" s="154"/>
      <c r="H25" s="7"/>
      <c r="I25" s="154"/>
      <c r="K25" s="7"/>
      <c r="L25" s="154"/>
    </row>
    <row r="26" spans="1:14" x14ac:dyDescent="0.25">
      <c r="B26" s="7"/>
      <c r="C26" s="7"/>
      <c r="E26" s="7"/>
      <c r="F26" s="154"/>
      <c r="H26" s="7"/>
      <c r="I26" s="154"/>
      <c r="K26" s="7"/>
      <c r="L26" s="154"/>
    </row>
    <row r="27" spans="1:14" x14ac:dyDescent="0.25">
      <c r="B27" s="7"/>
      <c r="C27" s="7"/>
      <c r="E27" s="7"/>
      <c r="F27" s="154"/>
      <c r="H27" s="7"/>
      <c r="I27" s="154"/>
      <c r="K27" s="7"/>
      <c r="L27" s="154"/>
    </row>
    <row r="28" spans="1:14" x14ac:dyDescent="0.25">
      <c r="B28" s="7"/>
      <c r="C28" s="7"/>
      <c r="E28" s="7"/>
      <c r="F28" s="154"/>
      <c r="H28" s="7"/>
      <c r="I28" s="154"/>
      <c r="K28" s="7"/>
      <c r="L28" s="154"/>
    </row>
    <row r="29" spans="1:14" x14ac:dyDescent="0.25">
      <c r="B29" s="7"/>
      <c r="C29" s="7"/>
      <c r="E29" s="7"/>
      <c r="F29" s="154"/>
      <c r="H29" s="7"/>
      <c r="I29" s="154"/>
      <c r="K29" s="7"/>
      <c r="L29" s="154"/>
    </row>
    <row r="30" spans="1:14" x14ac:dyDescent="0.25">
      <c r="B30" s="7"/>
      <c r="C30" s="7"/>
      <c r="E30" s="7"/>
      <c r="F30" s="154"/>
      <c r="H30" s="7"/>
      <c r="I30" s="154"/>
      <c r="K30" s="7"/>
      <c r="L30" s="154"/>
    </row>
    <row r="31" spans="1:14" x14ac:dyDescent="0.25">
      <c r="B31" s="7"/>
      <c r="C31" s="7"/>
      <c r="E31" s="7"/>
      <c r="F31" s="154"/>
      <c r="H31" s="7"/>
      <c r="I31" s="154"/>
      <c r="K31" s="7"/>
      <c r="L31" s="154"/>
    </row>
    <row r="32" spans="1:14" x14ac:dyDescent="0.25">
      <c r="B32" s="7"/>
      <c r="C32" s="7"/>
      <c r="E32" s="7"/>
      <c r="F32" s="154"/>
      <c r="H32" s="7"/>
      <c r="I32" s="154"/>
      <c r="K32" s="7"/>
      <c r="L32" s="154"/>
    </row>
    <row r="33" spans="2:12" x14ac:dyDescent="0.25">
      <c r="B33" s="7"/>
      <c r="C33" s="7"/>
      <c r="E33" s="7"/>
      <c r="F33" s="154"/>
      <c r="H33" s="7"/>
      <c r="I33" s="154"/>
      <c r="K33" s="7"/>
      <c r="L33" s="154"/>
    </row>
    <row r="34" spans="2:12" x14ac:dyDescent="0.25">
      <c r="B34" s="7"/>
      <c r="C34" s="7"/>
      <c r="E34" s="7"/>
      <c r="F34" s="154"/>
      <c r="H34" s="7"/>
      <c r="I34" s="154"/>
      <c r="K34" s="7"/>
      <c r="L34" s="154"/>
    </row>
    <row r="35" spans="2:12" x14ac:dyDescent="0.25">
      <c r="B35" s="7"/>
      <c r="C35" s="7"/>
      <c r="E35" s="7"/>
      <c r="F35" s="154"/>
      <c r="H35" s="7"/>
      <c r="I35" s="154"/>
      <c r="K35" s="7"/>
      <c r="L35" s="154"/>
    </row>
    <row r="36" spans="2:12" x14ac:dyDescent="0.25">
      <c r="B36" s="7"/>
      <c r="C36" s="7"/>
      <c r="E36" s="7"/>
      <c r="F36" s="154"/>
      <c r="H36" s="7"/>
      <c r="I36" s="154"/>
      <c r="K36" s="7"/>
      <c r="L36" s="154"/>
    </row>
    <row r="37" spans="2:12" x14ac:dyDescent="0.25">
      <c r="B37" s="7"/>
      <c r="C37" s="7"/>
      <c r="E37" s="7"/>
      <c r="F37" s="154"/>
      <c r="H37" s="7"/>
      <c r="I37" s="154"/>
      <c r="K37" s="7"/>
      <c r="L37" s="154"/>
    </row>
    <row r="38" spans="2:12" x14ac:dyDescent="0.25">
      <c r="B38" s="7"/>
      <c r="C38" s="7"/>
      <c r="E38" s="7"/>
      <c r="F38" s="154"/>
      <c r="H38" s="7"/>
      <c r="I38" s="154"/>
      <c r="K38" s="7"/>
      <c r="L38" s="154"/>
    </row>
    <row r="39" spans="2:12" x14ac:dyDescent="0.25">
      <c r="B39" s="7"/>
      <c r="C39" s="7"/>
      <c r="E39" s="7"/>
      <c r="F39" s="154"/>
      <c r="H39" s="7"/>
      <c r="I39" s="154"/>
      <c r="K39" s="7"/>
      <c r="L39" s="154"/>
    </row>
    <row r="40" spans="2:12" x14ac:dyDescent="0.25">
      <c r="B40" s="7"/>
      <c r="C40" s="7"/>
      <c r="E40" s="7"/>
      <c r="F40" s="154"/>
      <c r="H40" s="7"/>
      <c r="I40" s="154"/>
      <c r="K40" s="7"/>
      <c r="L40" s="154"/>
    </row>
    <row r="41" spans="2:12" x14ac:dyDescent="0.25">
      <c r="B41" s="7"/>
      <c r="C41" s="7"/>
      <c r="E41" s="7"/>
      <c r="F41" s="154"/>
      <c r="H41" s="7"/>
      <c r="I41" s="154"/>
      <c r="K41" s="7"/>
      <c r="L41" s="154"/>
    </row>
    <row r="42" spans="2:12" x14ac:dyDescent="0.25">
      <c r="B42" s="7"/>
      <c r="C42" s="7"/>
      <c r="E42" s="7"/>
      <c r="F42" s="154"/>
      <c r="H42" s="7"/>
      <c r="I42" s="154"/>
      <c r="K42" s="7"/>
      <c r="L42" s="154"/>
    </row>
    <row r="43" spans="2:12" x14ac:dyDescent="0.25">
      <c r="B43" s="7"/>
      <c r="C43" s="7"/>
      <c r="E43" s="7"/>
      <c r="F43" s="154"/>
      <c r="H43" s="7"/>
      <c r="I43" s="154"/>
      <c r="K43" s="7"/>
      <c r="L43" s="154"/>
    </row>
    <row r="44" spans="2:12" x14ac:dyDescent="0.25">
      <c r="B44" s="7"/>
      <c r="C44" s="7"/>
      <c r="E44" s="7"/>
      <c r="F44" s="154"/>
      <c r="H44" s="7"/>
      <c r="I44" s="154"/>
      <c r="K44" s="7"/>
      <c r="L44" s="154"/>
    </row>
    <row r="45" spans="2:12" x14ac:dyDescent="0.25">
      <c r="B45" s="7"/>
      <c r="C45" s="7"/>
      <c r="E45" s="7"/>
      <c r="F45" s="154"/>
      <c r="H45" s="7"/>
      <c r="I45" s="154"/>
      <c r="K45" s="7"/>
      <c r="L45" s="154"/>
    </row>
    <row r="46" spans="2:12" x14ac:dyDescent="0.25">
      <c r="B46" s="7"/>
      <c r="C46" s="7"/>
      <c r="E46" s="7"/>
      <c r="F46" s="154"/>
      <c r="H46" s="7"/>
      <c r="I46" s="154"/>
      <c r="K46" s="7"/>
      <c r="L46" s="154"/>
    </row>
    <row r="47" spans="2:12" x14ac:dyDescent="0.25">
      <c r="B47" s="7"/>
      <c r="C47" s="7"/>
      <c r="E47" s="7"/>
      <c r="F47" s="154"/>
      <c r="H47" s="7"/>
      <c r="I47" s="154"/>
      <c r="K47" s="7"/>
      <c r="L47" s="154"/>
    </row>
    <row r="48" spans="2:12" x14ac:dyDescent="0.25">
      <c r="B48" s="7"/>
      <c r="C48" s="7"/>
      <c r="E48" s="7"/>
      <c r="F48" s="154"/>
      <c r="H48" s="7"/>
      <c r="I48" s="154"/>
      <c r="K48" s="7"/>
      <c r="L48" s="154"/>
    </row>
    <row r="49" spans="2:12" x14ac:dyDescent="0.25">
      <c r="B49" s="7"/>
      <c r="C49" s="7"/>
      <c r="E49" s="7"/>
      <c r="F49" s="154"/>
      <c r="H49" s="7"/>
      <c r="I49" s="154"/>
      <c r="K49" s="7"/>
      <c r="L49" s="154"/>
    </row>
    <row r="50" spans="2:12" x14ac:dyDescent="0.25">
      <c r="B50" s="7"/>
      <c r="C50" s="7"/>
      <c r="E50" s="7"/>
      <c r="F50" s="154"/>
      <c r="H50" s="7"/>
      <c r="I50" s="154"/>
      <c r="K50" s="7"/>
      <c r="L50" s="154"/>
    </row>
  </sheetData>
  <phoneticPr fontId="12" type="noConversion"/>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17F54-B06E-4806-A176-27E018467454}">
  <sheetPr>
    <tabColor theme="5" tint="0.39997558519241921"/>
  </sheetPr>
  <dimension ref="A1:M41"/>
  <sheetViews>
    <sheetView zoomScale="70" zoomScaleNormal="70" zoomScaleSheetLayoutView="100" workbookViewId="0">
      <selection activeCell="A17" sqref="A17"/>
    </sheetView>
  </sheetViews>
  <sheetFormatPr defaultColWidth="8.6328125" defaultRowHeight="14.5" x14ac:dyDescent="0.35"/>
  <cols>
    <col min="1" max="1" width="37.36328125" style="2" customWidth="1"/>
    <col min="2" max="2" width="40.54296875" style="5" customWidth="1"/>
    <col min="3" max="3" width="57.54296875" style="2" customWidth="1"/>
    <col min="4" max="4" width="34.453125" style="2" customWidth="1"/>
    <col min="5" max="5" width="33.453125" style="2" bestFit="1" customWidth="1"/>
    <col min="6" max="6" width="21.453125" style="2" hidden="1" customWidth="1"/>
    <col min="7" max="7" width="34.453125" style="2" hidden="1" customWidth="1"/>
    <col min="8" max="8" width="69.54296875" style="2" hidden="1" customWidth="1"/>
    <col min="9" max="9" width="63.08984375" style="2" hidden="1" customWidth="1"/>
    <col min="10" max="10" width="23" style="3" customWidth="1"/>
    <col min="11" max="11" width="14.08984375" style="3" customWidth="1"/>
    <col min="12" max="12" width="49.54296875" style="2" customWidth="1"/>
    <col min="13" max="16384" width="8.6328125" style="2"/>
  </cols>
  <sheetData>
    <row r="1" spans="1:13" ht="36.65" customHeight="1" x14ac:dyDescent="0.35">
      <c r="A1" s="15" t="s">
        <v>175</v>
      </c>
      <c r="B1" s="16" t="s">
        <v>176</v>
      </c>
      <c r="C1" s="17" t="s">
        <v>177</v>
      </c>
      <c r="D1" s="17" t="s">
        <v>178</v>
      </c>
      <c r="E1" s="17" t="s">
        <v>179</v>
      </c>
      <c r="F1" s="17" t="s">
        <v>180</v>
      </c>
      <c r="G1" s="17" t="s">
        <v>181</v>
      </c>
      <c r="H1" s="17" t="s">
        <v>182</v>
      </c>
      <c r="I1" s="17" t="s">
        <v>183</v>
      </c>
      <c r="J1" s="18" t="s">
        <v>184</v>
      </c>
      <c r="K1" s="18" t="s">
        <v>185</v>
      </c>
      <c r="L1" s="17" t="s">
        <v>186</v>
      </c>
      <c r="M1" s="2" t="s">
        <v>75</v>
      </c>
    </row>
    <row r="2" spans="1:13" ht="27.9" customHeight="1" x14ac:dyDescent="0.35">
      <c r="A2" s="21" t="s">
        <v>187</v>
      </c>
      <c r="B2" s="21" t="s">
        <v>188</v>
      </c>
      <c r="C2" s="21" t="s">
        <v>189</v>
      </c>
      <c r="D2" s="21"/>
      <c r="E2" s="21" t="s">
        <v>190</v>
      </c>
      <c r="F2" s="21"/>
      <c r="G2" s="21"/>
      <c r="H2" s="21" t="str">
        <f>CONCATENATE(Table1323[[#This Row],[Niveau 1 ]],$M$1,Table1323[[#This Row],[Niveau 2]],$M$1,Table1323[[#This Row],[Niveau 3]],$M$1,Table1323[[#This Row],[Niveau 4]])</f>
        <v>Bois et planches de bois,Bois,Bambou,</v>
      </c>
      <c r="I2" s="21" t="str">
        <f>CONCATENATE(Table1323[[#This Row],[Niveau 1 ]],$M$1,Table1323[[#This Row],[Niveau 2]],$M$1,Table1323[[#This Row],[Niveau 3]],$M$1,Table1323[[#This Row],[Niveau 4]])</f>
        <v>Bois et planches de bois,Bois,Bambou,</v>
      </c>
      <c r="J2" s="21">
        <v>0.85199999999999998</v>
      </c>
      <c r="K2" s="21">
        <v>1</v>
      </c>
      <c r="L2" s="21">
        <v>0</v>
      </c>
    </row>
    <row r="3" spans="1:13" x14ac:dyDescent="0.35">
      <c r="A3" s="21" t="s">
        <v>187</v>
      </c>
      <c r="B3" s="21" t="s">
        <v>191</v>
      </c>
      <c r="C3" s="21"/>
      <c r="D3" s="21"/>
      <c r="E3" s="21" t="s">
        <v>190</v>
      </c>
      <c r="F3" s="21"/>
      <c r="G3" s="21"/>
      <c r="H3" s="21" t="str">
        <f>CONCATENATE(Table1323[[#This Row],[Niveau 1 ]],$M$1,Table1323[[#This Row],[Niveau 2]],$M$1,Table1323[[#This Row],[Niveau 3]],$M$1,Table1323[[#This Row],[Niveau 4]])</f>
        <v>Bois et planches de bois,Chaume,,</v>
      </c>
      <c r="I3" s="21" t="str">
        <f>CONCATENATE(Table1323[[#This Row],[Niveau 1 ]],$M$1,Table1323[[#This Row],[Niveau 2]],$M$1,Table1323[[#This Row],[Niveau 3]],$M$1,Table1323[[#This Row],[Niveau 4]])</f>
        <v>Bois et planches de bois,Chaume,,</v>
      </c>
      <c r="J3" s="21">
        <v>-1.0900000000000001</v>
      </c>
      <c r="K3" s="21">
        <v>2</v>
      </c>
      <c r="L3" s="21">
        <v>0</v>
      </c>
    </row>
    <row r="4" spans="1:13" ht="29" x14ac:dyDescent="0.35">
      <c r="A4" s="21" t="s">
        <v>187</v>
      </c>
      <c r="B4" s="21" t="s">
        <v>192</v>
      </c>
      <c r="C4" s="21"/>
      <c r="D4" s="21"/>
      <c r="E4" s="21" t="s">
        <v>190</v>
      </c>
      <c r="F4" s="21"/>
      <c r="G4" s="21"/>
      <c r="H4" s="21" t="str">
        <f>CONCATENATE(Table1323[[#This Row],[Niveau 1 ]],$M$1,Table1323[[#This Row],[Niveau 2]],$M$1,Table1323[[#This Row],[Niveau 3]],$M$1,Table1323[[#This Row],[Niveau 4]])</f>
        <v>Bois et planches de bois,Panneau de particules de bois agglomérées au ciment,,</v>
      </c>
      <c r="I4" s="21" t="str">
        <f>CONCATENATE(Table1323[[#This Row],[Niveau 1 ]],$M$1,Table1323[[#This Row],[Niveau 2]],$M$1,Table1323[[#This Row],[Niveau 3]],$M$1,Table1323[[#This Row],[Niveau 4]])</f>
        <v>Bois et planches de bois,Panneau de particules de bois agglomérées au ciment,,</v>
      </c>
      <c r="J4" s="21">
        <v>0.3</v>
      </c>
      <c r="K4" s="21">
        <v>3</v>
      </c>
      <c r="L4" s="21">
        <v>0</v>
      </c>
    </row>
    <row r="5" spans="1:13" ht="21.9" customHeight="1" x14ac:dyDescent="0.35">
      <c r="A5" s="21" t="s">
        <v>193</v>
      </c>
      <c r="B5" s="21" t="s">
        <v>194</v>
      </c>
      <c r="C5" s="21" t="s">
        <v>195</v>
      </c>
      <c r="D5" s="21"/>
      <c r="E5" s="21" t="s">
        <v>190</v>
      </c>
      <c r="F5" s="21"/>
      <c r="G5" s="21" t="s">
        <v>196</v>
      </c>
      <c r="H5" s="21" t="str">
        <f>CONCATENATE(Table1323[[#This Row],[Niveau 1 ]],$M$1,Table1323[[#This Row],[Niveau 2]],$M$1,Table1323[[#This Row],[Niveau 3]],$M$1,Table1323[[#This Row],[Niveau 4]])</f>
        <v>Composite,Plastique renforcé de fibres de verre,Polyamide,</v>
      </c>
      <c r="I5" s="21" t="str">
        <f>CONCATENATE(Table1323[[#This Row],[Niveau 1 ]],$M$1,Table1323[[#This Row],[Niveau 2]],$M$1,Table1323[[#This Row],[Niveau 3]],$M$1,Table1323[[#This Row],[Niveau 4]])</f>
        <v>Composite,Plastique renforcé de fibres de verre,Polyamide,</v>
      </c>
      <c r="J5" s="21">
        <v>5.2779999999999996</v>
      </c>
      <c r="K5" s="21">
        <v>4</v>
      </c>
      <c r="L5" s="21">
        <v>0</v>
      </c>
    </row>
    <row r="6" spans="1:13" ht="49.25" customHeight="1" x14ac:dyDescent="0.35">
      <c r="A6" s="21" t="s">
        <v>193</v>
      </c>
      <c r="B6" s="21" t="s">
        <v>194</v>
      </c>
      <c r="C6" s="21" t="s">
        <v>197</v>
      </c>
      <c r="D6" s="21" t="s">
        <v>198</v>
      </c>
      <c r="E6" s="21" t="s">
        <v>190</v>
      </c>
      <c r="F6" s="21" t="s">
        <v>199</v>
      </c>
      <c r="G6" s="21" t="s">
        <v>200</v>
      </c>
      <c r="H6" s="21" t="str">
        <f>CONCATENATE(Table1323[[#This Row],[Niveau 1 ]],$M$1,Table1323[[#This Row],[Niveau 2]],$M$1,Table1323[[#This Row],[Niveau 3]],$M$1,Table1323[[#This Row],[Niveau 4]])</f>
        <v>Composite,Plastique renforcé de fibres de verre,Résine polyester,Poteaux composites - plastique à renfort de verre</v>
      </c>
      <c r="I6" s="21" t="str">
        <f>CONCATENATE(Table1323[[#This Row],[Niveau 1 ]],$M$1,Table1323[[#This Row],[Niveau 2]],$M$1,Table1323[[#This Row],[Niveau 3]],$M$1,Table1323[[#This Row],[Niveau 4]])</f>
        <v>Composite,Plastique renforcé de fibres de verre,Résine polyester,Poteaux composites - plastique à renfort de verre</v>
      </c>
      <c r="J6" s="21">
        <v>9.9</v>
      </c>
      <c r="K6" s="21">
        <v>5</v>
      </c>
      <c r="L6" s="21">
        <v>0</v>
      </c>
    </row>
    <row r="7" spans="1:13" ht="24.65" customHeight="1" x14ac:dyDescent="0.35">
      <c r="A7" s="21" t="s">
        <v>201</v>
      </c>
      <c r="B7" s="21" t="s">
        <v>202</v>
      </c>
      <c r="C7" s="21"/>
      <c r="D7" s="21"/>
      <c r="E7" s="21" t="s">
        <v>203</v>
      </c>
      <c r="F7" s="21"/>
      <c r="G7" s="21"/>
      <c r="H7" s="21" t="str">
        <f>CONCATENATE(Table1323[[#This Row],[Niveau 1 ]],$M$1,Table1323[[#This Row],[Niveau 2]],$M$1,Table1323[[#This Row],[Niveau 3]],$M$1,Table1323[[#This Row],[Niveau 4]])</f>
        <v>Verre,Verre général,,</v>
      </c>
      <c r="I7" s="21" t="str">
        <f>CONCATENATE(Table1323[[#This Row],[Niveau 1 ]],$M$1,Table1323[[#This Row],[Niveau 2]],$M$1,Table1323[[#This Row],[Niveau 3]],$M$1,Table1323[[#This Row],[Niveau 4]])</f>
        <v>Verre,Verre général,,</v>
      </c>
      <c r="J7" s="21">
        <v>1.44</v>
      </c>
      <c r="K7" s="21">
        <v>6</v>
      </c>
      <c r="L7" s="21">
        <v>0</v>
      </c>
    </row>
    <row r="8" spans="1:13" ht="21.65" customHeight="1" x14ac:dyDescent="0.35">
      <c r="A8" s="21" t="s">
        <v>204</v>
      </c>
      <c r="B8" s="21" t="s">
        <v>205</v>
      </c>
      <c r="C8" s="21" t="s">
        <v>206</v>
      </c>
      <c r="D8" s="21"/>
      <c r="E8" s="21" t="s">
        <v>190</v>
      </c>
      <c r="F8" s="21"/>
      <c r="G8" s="21"/>
      <c r="H8" s="21" t="str">
        <f>CONCATENATE(Table1323[[#This Row],[Niveau 1 ]],$M$1,Table1323[[#This Row],[Niveau 2]],$M$1,Table1323[[#This Row],[Niveau 3]],$M$1,Table1323[[#This Row],[Niveau 4]])</f>
        <v>Metal,Acier,Barres d'armature,</v>
      </c>
      <c r="I8" s="21" t="str">
        <f>CONCATENATE(Table1323[[#This Row],[Niveau 1 ]],$M$1,Table1323[[#This Row],[Niveau 2]],$M$1,Table1323[[#This Row],[Niveau 3]],$M$1,Table1323[[#This Row],[Niveau 4]])</f>
        <v>Metal,Acier,Barres d'armature,</v>
      </c>
      <c r="J8" s="21">
        <v>1.99</v>
      </c>
      <c r="K8" s="21">
        <v>7</v>
      </c>
      <c r="L8" s="21">
        <v>60</v>
      </c>
    </row>
    <row r="9" spans="1:13" x14ac:dyDescent="0.35">
      <c r="A9" s="21" t="s">
        <v>204</v>
      </c>
      <c r="B9" s="21" t="s">
        <v>207</v>
      </c>
      <c r="C9" s="21" t="s">
        <v>208</v>
      </c>
      <c r="D9" s="21"/>
      <c r="E9" s="21" t="s">
        <v>190</v>
      </c>
      <c r="F9" s="21"/>
      <c r="G9" s="21" t="s">
        <v>209</v>
      </c>
      <c r="H9" s="21" t="str">
        <f>CONCATENATE(Table1323[[#This Row],[Niveau 1 ]],$M$1,Table1323[[#This Row],[Niveau 2]],$M$1,Table1323[[#This Row],[Niveau 3]],$M$1,Table1323[[#This Row],[Niveau 4]])</f>
        <v>Metal,Aluminium,Feuille d'aluminium,</v>
      </c>
      <c r="I9" s="21" t="str">
        <f>CONCATENATE(Table1323[[#This Row],[Niveau 1 ]],$M$1,Table1323[[#This Row],[Niveau 2]],$M$1,Table1323[[#This Row],[Niveau 3]],$M$1,Table1323[[#This Row],[Niveau 4]])</f>
        <v>Metal,Aluminium,Feuille d'aluminium,</v>
      </c>
      <c r="J9" s="21">
        <v>13.1</v>
      </c>
      <c r="K9" s="21">
        <v>8</v>
      </c>
      <c r="L9" s="21">
        <v>15</v>
      </c>
    </row>
    <row r="10" spans="1:13" x14ac:dyDescent="0.35">
      <c r="A10" s="21" t="s">
        <v>204</v>
      </c>
      <c r="B10" s="21" t="s">
        <v>205</v>
      </c>
      <c r="C10" s="22" t="s">
        <v>210</v>
      </c>
      <c r="D10" s="21"/>
      <c r="E10" s="21" t="s">
        <v>190</v>
      </c>
      <c r="F10" s="21"/>
      <c r="G10" s="21" t="s">
        <v>211</v>
      </c>
      <c r="H10" s="21" t="str">
        <f>CONCATENATE(Table1323[[#This Row],[Niveau 1 ]],$M$1,Table1323[[#This Row],[Niveau 2]],$M$1,Table1323[[#This Row],[Niveau 3]],$M$1,Table1323[[#This Row],[Niveau 4]])</f>
        <v>Metal,Acier,Galvanisé à chaud,</v>
      </c>
      <c r="I10" s="21" t="str">
        <f>CONCATENATE(Table1323[[#This Row],[Niveau 1 ]],$M$1,Table1323[[#This Row],[Niveau 2]],$M$1,Table1323[[#This Row],[Niveau 3]],$M$1,Table1323[[#This Row],[Niveau 4]])</f>
        <v>Metal,Acier,Galvanisé à chaud,</v>
      </c>
      <c r="J10" s="21">
        <v>2.76</v>
      </c>
      <c r="K10" s="21">
        <v>9</v>
      </c>
      <c r="L10" s="21">
        <v>60</v>
      </c>
    </row>
    <row r="11" spans="1:13" x14ac:dyDescent="0.35">
      <c r="A11" s="21" t="s">
        <v>212</v>
      </c>
      <c r="B11" s="21" t="s">
        <v>213</v>
      </c>
      <c r="C11" s="21"/>
      <c r="D11" s="21"/>
      <c r="E11" s="21" t="s">
        <v>190</v>
      </c>
      <c r="F11" s="21"/>
      <c r="G11" s="21" t="s">
        <v>214</v>
      </c>
      <c r="H11" s="21" t="str">
        <f>CONCATENATE(Table1323[[#This Row],[Niveau 1 ]],$M$1,Table1323[[#This Row],[Niveau 2]],$M$1,Table1323[[#This Row],[Niveau 3]],$M$1,Table1323[[#This Row],[Niveau 4]])</f>
        <v>Roche,Roche (5mm et plus),,</v>
      </c>
      <c r="I11" s="21" t="str">
        <f>CONCATENATE(Table1323[[#This Row],[Niveau 1 ]],$M$1,Table1323[[#This Row],[Niveau 2]],$M$1,Table1323[[#This Row],[Niveau 3]],$M$1,Table1323[[#This Row],[Niveau 4]])</f>
        <v>Roche,Roche (5mm et plus),,</v>
      </c>
      <c r="J11" s="21">
        <v>5.6899999999999997E-3</v>
      </c>
      <c r="K11" s="21">
        <v>10</v>
      </c>
      <c r="L11" s="21">
        <v>0</v>
      </c>
    </row>
    <row r="12" spans="1:13" ht="29" x14ac:dyDescent="0.35">
      <c r="A12" s="21" t="s">
        <v>78</v>
      </c>
      <c r="B12" s="21" t="s">
        <v>82</v>
      </c>
      <c r="C12" s="21" t="s">
        <v>215</v>
      </c>
      <c r="D12" s="21"/>
      <c r="E12" s="21" t="s">
        <v>190</v>
      </c>
      <c r="F12" s="21"/>
      <c r="G12" s="21" t="s">
        <v>216</v>
      </c>
      <c r="H12" s="21" t="str">
        <f>CONCATENATE(Table1323[[#This Row],[Niveau 1 ]],$M$1,Table1323[[#This Row],[Niveau 2]],$M$1,Table1323[[#This Row],[Niveau 3]],$M$1,Table1323[[#This Row],[Niveau 4]])</f>
        <v>Béton,Béton structurel,1:1.5:3 (Ciment:Sable: Aggrégat) sans barres d'armature ,</v>
      </c>
      <c r="I12" s="21" t="str">
        <f>CONCATENATE(Table1323[[#This Row],[Niveau 1 ]],$M$1,Table1323[[#This Row],[Niveau 2]],$M$1,Table1323[[#This Row],[Niveau 3]],$M$1,Table1323[[#This Row],[Niveau 4]])</f>
        <v>Béton,Béton structurel,1:1.5:3 (Ciment:Sable: Aggrégat) sans barres d'armature ,</v>
      </c>
      <c r="J12" s="21">
        <v>0.155</v>
      </c>
      <c r="K12" s="21">
        <v>11</v>
      </c>
      <c r="L12" s="21">
        <v>0</v>
      </c>
    </row>
    <row r="13" spans="1:13" ht="19.5" customHeight="1" x14ac:dyDescent="0.35">
      <c r="A13" s="21" t="s">
        <v>78</v>
      </c>
      <c r="B13" s="21" t="s">
        <v>82</v>
      </c>
      <c r="C13" s="23" t="s">
        <v>85</v>
      </c>
      <c r="D13" s="21"/>
      <c r="E13" s="21" t="s">
        <v>190</v>
      </c>
      <c r="F13" s="21"/>
      <c r="G13" s="21" t="s">
        <v>216</v>
      </c>
      <c r="H13" s="21" t="str">
        <f>CONCATENATE(Table1323[[#This Row],[Niveau 1 ]],$M$1,Table1323[[#This Row],[Niveau 2]],$M$1,Table1323[[#This Row],[Niveau 3]],$M$1,Table1323[[#This Row],[Niveau 4]])</f>
        <v>Béton,Béton structurel,01:02:04 (Ciment:Sable: Aggrégat) sans barres d'armature,</v>
      </c>
      <c r="I13" s="21" t="str">
        <f>CONCATENATE(Table1323[[#This Row],[Niveau 1 ]],$M$1,Table1323[[#This Row],[Niveau 2]],$M$1,Table1323[[#This Row],[Niveau 3]],$M$1,Table1323[[#This Row],[Niveau 4]])</f>
        <v>Béton,Béton structurel,01:02:04 (Ciment:Sable: Aggrégat) sans barres d'armature,</v>
      </c>
      <c r="J13" s="21">
        <v>0.125</v>
      </c>
      <c r="K13" s="21">
        <v>12</v>
      </c>
      <c r="L13" s="21">
        <v>0</v>
      </c>
    </row>
    <row r="14" spans="1:13" x14ac:dyDescent="0.35">
      <c r="A14" s="21" t="s">
        <v>78</v>
      </c>
      <c r="B14" s="21" t="s">
        <v>217</v>
      </c>
      <c r="C14" s="21" t="s">
        <v>218</v>
      </c>
      <c r="D14" s="21"/>
      <c r="E14" s="21" t="s">
        <v>190</v>
      </c>
      <c r="F14" s="21"/>
      <c r="G14" s="21" t="s">
        <v>219</v>
      </c>
      <c r="H14" s="21" t="str">
        <f>CONCATENATE(Table1323[[#This Row],[Niveau 1 ]],$M$1,Table1323[[#This Row],[Niveau 2]],$M$1,Table1323[[#This Row],[Niveau 3]],$M$1,Table1323[[#This Row],[Niveau 4]])</f>
        <v>Béton,Béton non structurel,01:03:06 (Ciment:Sable: Aggrégat),</v>
      </c>
      <c r="I14" s="21" t="str">
        <f>CONCATENATE(Table1323[[#This Row],[Niveau 1 ]],$M$1,Table1323[[#This Row],[Niveau 2]],$M$1,Table1323[[#This Row],[Niveau 3]],$M$1,Table1323[[#This Row],[Niveau 4]])</f>
        <v>Béton,Béton non structurel,01:03:06 (Ciment:Sable: Aggrégat),</v>
      </c>
      <c r="J14" s="21">
        <v>9.1999999999999998E-2</v>
      </c>
      <c r="K14" s="21">
        <v>13</v>
      </c>
      <c r="L14" s="21">
        <v>0</v>
      </c>
    </row>
    <row r="15" spans="1:13" s="149" customFormat="1" ht="58" x14ac:dyDescent="0.25">
      <c r="A15" s="148" t="s">
        <v>204</v>
      </c>
      <c r="B15" s="148" t="s">
        <v>205</v>
      </c>
      <c r="C15" s="148" t="s">
        <v>220</v>
      </c>
      <c r="D15" s="148"/>
      <c r="E15" s="148" t="s">
        <v>190</v>
      </c>
      <c r="F15" s="148" t="s">
        <v>221</v>
      </c>
      <c r="G15" s="148" t="s">
        <v>222</v>
      </c>
      <c r="H15" s="148" t="str">
        <f>CONCATENATE(Table1323[[#This Row],[Niveau 1 ]],$M$1,Table1323[[#This Row],[Niveau 2]],$M$1,Table1323[[#This Row],[Niveau 3]],$M$1,Table1323[[#This Row],[Niveau 4]])</f>
        <v>Metal,Acier,Section en acier (poutre en I, poutre en H,  palplanches , etc.),</v>
      </c>
      <c r="I15" s="148" t="str">
        <f>CONCATENATE(Table1323[[#This Row],[Niveau 1 ]],$M$1,Table1323[[#This Row],[Niveau 2]],$M$1,Table1323[[#This Row],[Niveau 3]],$M$1,Table1323[[#This Row],[Niveau 4]])</f>
        <v>Metal,Acier,Section en acier (poutre en I, poutre en H,  palplanches , etc.),</v>
      </c>
      <c r="J15" s="148">
        <v>1.55</v>
      </c>
      <c r="K15" s="148">
        <v>14</v>
      </c>
      <c r="L15" s="148">
        <v>60</v>
      </c>
    </row>
    <row r="16" spans="1:13" s="20" customFormat="1" ht="29" x14ac:dyDescent="0.35">
      <c r="A16" s="21" t="s">
        <v>187</v>
      </c>
      <c r="B16" s="21" t="s">
        <v>277</v>
      </c>
      <c r="C16" s="21" t="s">
        <v>223</v>
      </c>
      <c r="D16" s="21"/>
      <c r="E16" s="21" t="s">
        <v>190</v>
      </c>
      <c r="F16" s="21"/>
      <c r="G16" s="21" t="s">
        <v>224</v>
      </c>
      <c r="H16" s="21" t="str">
        <f>CONCATENATE(Table1323[[#This Row],[Niveau 1 ]],$M$1,Table1323[[#This Row],[Niveau 2]],$M$1,Table1323[[#This Row],[Niveau 3]],$M$1,Table1323[[#This Row],[Niveau 4]])</f>
        <v>Bois et planches de bois,Panneau,Panneau de particules,</v>
      </c>
      <c r="I16" s="21" t="str">
        <f>CONCATENATE(Table1323[[#This Row],[Niveau 1 ]],$M$1,Table1323[[#This Row],[Niveau 2]],$M$1,Table1323[[#This Row],[Niveau 3]],$M$1,Table1323[[#This Row],[Niveau 4]])</f>
        <v>Bois et planches de bois,Panneau,Panneau de particules,</v>
      </c>
      <c r="J16" s="21">
        <v>-0.81</v>
      </c>
      <c r="K16" s="21">
        <v>15</v>
      </c>
      <c r="L16" s="21">
        <v>0</v>
      </c>
    </row>
    <row r="17" spans="1:12" s="20" customFormat="1" ht="29" x14ac:dyDescent="0.35">
      <c r="A17" s="21" t="s">
        <v>187</v>
      </c>
      <c r="B17" s="21" t="s">
        <v>277</v>
      </c>
      <c r="C17" s="21" t="s">
        <v>225</v>
      </c>
      <c r="D17" s="21"/>
      <c r="E17" s="21" t="s">
        <v>190</v>
      </c>
      <c r="F17" s="21"/>
      <c r="G17" s="21" t="s">
        <v>224</v>
      </c>
      <c r="H17" s="21" t="str">
        <f>CONCATENATE(Table1323[[#This Row],[Niveau 1 ]],$M$1,Table1323[[#This Row],[Niveau 2]],$M$1,Table1323[[#This Row],[Niveau 3]],$M$1,Table1323[[#This Row],[Niveau 4]])</f>
        <v>Bois et planches de bois,Panneau,Panneau isorel,</v>
      </c>
      <c r="I17" s="21" t="str">
        <f>CONCATENATE(Table1323[[#This Row],[Niveau 1 ]],$M$1,Table1323[[#This Row],[Niveau 2]],$M$1,Table1323[[#This Row],[Niveau 3]],$M$1,Table1323[[#This Row],[Niveau 4]])</f>
        <v>Bois et planches de bois,Panneau,Panneau isorel,</v>
      </c>
      <c r="J17" s="21">
        <v>-0.82</v>
      </c>
      <c r="K17" s="21">
        <v>16</v>
      </c>
      <c r="L17" s="21">
        <v>0</v>
      </c>
    </row>
    <row r="18" spans="1:12" x14ac:dyDescent="0.35">
      <c r="A18" s="21" t="s">
        <v>187</v>
      </c>
      <c r="B18" s="21" t="s">
        <v>188</v>
      </c>
      <c r="C18" s="21" t="s">
        <v>226</v>
      </c>
      <c r="D18" s="21"/>
      <c r="E18" s="21" t="s">
        <v>190</v>
      </c>
      <c r="F18" s="21"/>
      <c r="G18" s="21"/>
      <c r="H18" s="21" t="str">
        <f>CONCATENATE(Table1323[[#This Row],[Niveau 1 ]],$M$1,Table1323[[#This Row],[Niveau 2]],$M$1,Table1323[[#This Row],[Niveau 3]],$M$1,Table1323[[#This Row],[Niveau 4]])</f>
        <v>Bois et planches de bois,Bois,Bois dur,</v>
      </c>
      <c r="I18" s="21" t="str">
        <f>CONCATENATE(Table1323[[#This Row],[Niveau 1 ]],$M$1,Table1323[[#This Row],[Niveau 2]],$M$1,Table1323[[#This Row],[Niveau 3]],$M$1,Table1323[[#This Row],[Niveau 4]])</f>
        <v>Bois et planches de bois,Bois,Bois dur,</v>
      </c>
      <c r="J18" s="21">
        <v>-1.29</v>
      </c>
      <c r="K18" s="21">
        <v>33</v>
      </c>
      <c r="L18" s="21">
        <v>0</v>
      </c>
    </row>
    <row r="19" spans="1:12" s="20" customFormat="1" ht="27" customHeight="1" x14ac:dyDescent="0.35">
      <c r="A19" s="21" t="s">
        <v>187</v>
      </c>
      <c r="B19" s="21" t="s">
        <v>277</v>
      </c>
      <c r="C19" s="21" t="s">
        <v>278</v>
      </c>
      <c r="D19" s="21"/>
      <c r="E19" s="21" t="s">
        <v>190</v>
      </c>
      <c r="F19" s="21" t="s">
        <v>227</v>
      </c>
      <c r="G19" s="21" t="s">
        <v>224</v>
      </c>
      <c r="H19" s="21" t="str">
        <f>CONCATENATE(Table1323[[#This Row],[Niveau 1 ]],$M$1,Table1323[[#This Row],[Niveau 2]],$M$1,Table1323[[#This Row],[Niveau 3]],$M$1,Table1323[[#This Row],[Niveau 4]])</f>
        <v>Bois et planches de bois,Panneau,Panneau de fibres de densité moyenne,</v>
      </c>
      <c r="I19" s="21" t="str">
        <f>CONCATENATE(Table1323[[#This Row],[Niveau 1 ]],$M$1,Table1323[[#This Row],[Niveau 2]],$M$1,Table1323[[#This Row],[Niveau 3]],$M$1,Table1323[[#This Row],[Niveau 4]])</f>
        <v>Bois et planches de bois,Panneau,Panneau de fibres de densité moyenne,</v>
      </c>
      <c r="J19" s="21">
        <v>-0.64</v>
      </c>
      <c r="K19" s="21">
        <v>17</v>
      </c>
      <c r="L19" s="21">
        <v>0</v>
      </c>
    </row>
    <row r="20" spans="1:12" s="20" customFormat="1" ht="30" customHeight="1" x14ac:dyDescent="0.35">
      <c r="A20" s="21" t="s">
        <v>187</v>
      </c>
      <c r="B20" s="21" t="s">
        <v>277</v>
      </c>
      <c r="C20" s="21" t="s">
        <v>228</v>
      </c>
      <c r="D20" s="21"/>
      <c r="E20" s="21" t="s">
        <v>190</v>
      </c>
      <c r="F20" s="21"/>
      <c r="G20" s="21" t="s">
        <v>224</v>
      </c>
      <c r="H20" s="21" t="str">
        <f>CONCATENATE(Table1323[[#This Row],[Niveau 1 ]],$M$1,Table1323[[#This Row],[Niveau 2]],$M$1,Table1323[[#This Row],[Niveau 3]],$M$1,Table1323[[#This Row],[Niveau 4]])</f>
        <v>Bois et planches de bois,Panneau,Panneau de fibres,</v>
      </c>
      <c r="I20" s="21" t="str">
        <f>CONCATENATE(Table1323[[#This Row],[Niveau 1 ]],$M$1,Table1323[[#This Row],[Niveau 2]],$M$1,Table1323[[#This Row],[Niveau 3]],$M$1,Table1323[[#This Row],[Niveau 4]])</f>
        <v>Bois et planches de bois,Panneau,Panneau de fibres,</v>
      </c>
      <c r="J20" s="21">
        <v>-0.86</v>
      </c>
      <c r="K20" s="21">
        <v>18</v>
      </c>
      <c r="L20" s="21">
        <v>0</v>
      </c>
    </row>
    <row r="21" spans="1:12" s="20" customFormat="1" ht="27.65" customHeight="1" x14ac:dyDescent="0.35">
      <c r="A21" s="21" t="s">
        <v>187</v>
      </c>
      <c r="B21" s="21" t="s">
        <v>188</v>
      </c>
      <c r="C21" s="21" t="s">
        <v>229</v>
      </c>
      <c r="D21" s="21"/>
      <c r="E21" s="21" t="s">
        <v>190</v>
      </c>
      <c r="F21" s="21"/>
      <c r="G21" s="21" t="s">
        <v>224</v>
      </c>
      <c r="H21" s="21" t="str">
        <f>CONCATENATE(Table1323[[#This Row],[Niveau 1 ]],$M$1,Table1323[[#This Row],[Niveau 2]],$M$1,Table1323[[#This Row],[Niveau 3]],$M$1,Table1323[[#This Row],[Niveau 4]])</f>
        <v>Bois et planches de bois,Bois,Bois tendre,</v>
      </c>
      <c r="I21" s="21" t="str">
        <f>CONCATENATE(Table1323[[#This Row],[Niveau 1 ]],$M$1,Table1323[[#This Row],[Niveau 2]],$M$1,Table1323[[#This Row],[Niveau 3]],$M$1,Table1323[[#This Row],[Niveau 4]])</f>
        <v>Bois et planches de bois,Bois,Bois tendre,</v>
      </c>
      <c r="J21" s="21">
        <v>-1.29</v>
      </c>
      <c r="K21" s="21">
        <v>19</v>
      </c>
      <c r="L21" s="21">
        <v>0</v>
      </c>
    </row>
    <row r="22" spans="1:12" s="20" customFormat="1" ht="29" x14ac:dyDescent="0.35">
      <c r="A22" s="21" t="s">
        <v>187</v>
      </c>
      <c r="B22" s="21" t="s">
        <v>277</v>
      </c>
      <c r="C22" s="21" t="s">
        <v>276</v>
      </c>
      <c r="D22" s="21"/>
      <c r="E22" s="21" t="s">
        <v>190</v>
      </c>
      <c r="F22" s="21"/>
      <c r="G22" s="21" t="s">
        <v>224</v>
      </c>
      <c r="H22" s="21" t="str">
        <f>CONCATENATE(Table1323[[#This Row],[Niveau 1 ]],$M$1,Table1323[[#This Row],[Niveau 2]],$M$1,Table1323[[#This Row],[Niveau 3]],$M$1,Table1323[[#This Row],[Niveau 4]])</f>
        <v>Bois et planches de bois,Panneau,Panneau à copeaux orientés (OSB),</v>
      </c>
      <c r="I22" s="21" t="str">
        <f>CONCATENATE(Table1323[[#This Row],[Niveau 1 ]],$M$1,Table1323[[#This Row],[Niveau 2]],$M$1,Table1323[[#This Row],[Niveau 3]],$M$1,Table1323[[#This Row],[Niveau 4]])</f>
        <v>Bois et planches de bois,Panneau,Panneau à copeaux orientés (OSB),</v>
      </c>
      <c r="J22" s="21">
        <v>-1.05</v>
      </c>
      <c r="K22" s="21">
        <v>20</v>
      </c>
      <c r="L22" s="21">
        <v>0</v>
      </c>
    </row>
    <row r="23" spans="1:12" s="4" customFormat="1" ht="29" x14ac:dyDescent="0.35">
      <c r="A23" s="21" t="s">
        <v>187</v>
      </c>
      <c r="B23" s="21" t="s">
        <v>277</v>
      </c>
      <c r="C23" s="21" t="s">
        <v>230</v>
      </c>
      <c r="D23" s="21"/>
      <c r="E23" s="21" t="s">
        <v>190</v>
      </c>
      <c r="F23" s="21"/>
      <c r="G23" s="21" t="s">
        <v>224</v>
      </c>
      <c r="H23" s="21" t="str">
        <f>CONCATENATE(Table1323[[#This Row],[Niveau 1 ]],$M$1,Table1323[[#This Row],[Niveau 2]],$M$1,Table1323[[#This Row],[Niveau 3]],$M$1,Table1323[[#This Row],[Niveau 4]])</f>
        <v>Bois et planches de bois,Panneau,Contreplaqué,</v>
      </c>
      <c r="I23" s="21" t="str">
        <f>CONCATENATE(Table1323[[#This Row],[Niveau 1 ]],$M$1,Table1323[[#This Row],[Niveau 2]],$M$1,Table1323[[#This Row],[Niveau 3]],$M$1,Table1323[[#This Row],[Niveau 4]])</f>
        <v>Bois et planches de bois,Panneau,Contreplaqué,</v>
      </c>
      <c r="J23" s="21">
        <v>-0.93</v>
      </c>
      <c r="K23" s="21">
        <v>21</v>
      </c>
      <c r="L23" s="21">
        <v>0</v>
      </c>
    </row>
    <row r="24" spans="1:12" x14ac:dyDescent="0.35">
      <c r="A24" s="21" t="s">
        <v>231</v>
      </c>
      <c r="B24" s="21" t="s">
        <v>232</v>
      </c>
      <c r="C24" s="21"/>
      <c r="D24" s="21"/>
      <c r="E24" s="21" t="s">
        <v>190</v>
      </c>
      <c r="F24" s="21"/>
      <c r="G24" s="21" t="s">
        <v>233</v>
      </c>
      <c r="H24" s="21" t="str">
        <f>CONCATENATE(Table1323[[#This Row],[Niveau 1 ]],$M$1,Table1323[[#This Row],[Niveau 2]],$M$1,Table1323[[#This Row],[Niveau 3]],$M$1,Table1323[[#This Row],[Niveau 4]])</f>
        <v>Peinture,Peinture aqueuse,,</v>
      </c>
      <c r="I24" s="21" t="str">
        <f>CONCATENATE(Table1323[[#This Row],[Niveau 1 ]],$M$1,Table1323[[#This Row],[Niveau 2]],$M$1,Table1323[[#This Row],[Niveau 3]],$M$1,Table1323[[#This Row],[Niveau 4]])</f>
        <v>Peinture,Peinture aqueuse,,</v>
      </c>
      <c r="J24" s="21">
        <v>0.4307662165333333</v>
      </c>
      <c r="K24" s="21">
        <v>22</v>
      </c>
      <c r="L24" s="21">
        <v>0</v>
      </c>
    </row>
    <row r="25" spans="1:12" x14ac:dyDescent="0.35">
      <c r="A25" s="21" t="s">
        <v>231</v>
      </c>
      <c r="B25" s="21" t="s">
        <v>234</v>
      </c>
      <c r="C25" s="21"/>
      <c r="D25" s="21"/>
      <c r="E25" s="21" t="s">
        <v>190</v>
      </c>
      <c r="F25" s="21"/>
      <c r="G25" s="21" t="s">
        <v>233</v>
      </c>
      <c r="H25" s="21" t="str">
        <f>CONCATENATE(Table1323[[#This Row],[Niveau 1 ]],$M$1,Table1323[[#This Row],[Niveau 2]],$M$1,Table1323[[#This Row],[Niveau 3]],$M$1,Table1323[[#This Row],[Niveau 4]])</f>
        <v>Peinture,Peinture non aqueuse,,</v>
      </c>
      <c r="I25" s="21" t="str">
        <f>CONCATENATE(Table1323[[#This Row],[Niveau 1 ]],$M$1,Table1323[[#This Row],[Niveau 2]],$M$1,Table1323[[#This Row],[Niveau 3]],$M$1,Table1323[[#This Row],[Niveau 4]])</f>
        <v>Peinture,Peinture non aqueuse,,</v>
      </c>
      <c r="J25" s="21">
        <v>0.31142578133333332</v>
      </c>
      <c r="K25" s="21">
        <v>23</v>
      </c>
      <c r="L25" s="21">
        <v>0</v>
      </c>
    </row>
    <row r="26" spans="1:12" x14ac:dyDescent="0.35">
      <c r="A26" s="21" t="s">
        <v>79</v>
      </c>
      <c r="B26" s="21" t="s">
        <v>235</v>
      </c>
      <c r="C26" s="21"/>
      <c r="D26" s="21"/>
      <c r="E26" s="21" t="s">
        <v>190</v>
      </c>
      <c r="F26" s="21"/>
      <c r="G26" s="21" t="s">
        <v>236</v>
      </c>
      <c r="H26" s="21" t="str">
        <f>CONCATENATE(Table1323[[#This Row],[Niveau 1 ]],$M$1,Table1323[[#This Row],[Niveau 2]],$M$1,Table1323[[#This Row],[Niveau 3]],$M$1,Table1323[[#This Row],[Niveau 4]])</f>
        <v>Plastique,PVC,,</v>
      </c>
      <c r="I26" s="21" t="str">
        <f>CONCATENATE(Table1323[[#This Row],[Niveau 1 ]],$M$1,Table1323[[#This Row],[Niveau 2]],$M$1,Table1323[[#This Row],[Niveau 3]],$M$1,Table1323[[#This Row],[Niveau 4]])</f>
        <v>Plastique,PVC,,</v>
      </c>
      <c r="J26" s="21">
        <v>2.6949999999999998</v>
      </c>
      <c r="K26" s="21">
        <v>24</v>
      </c>
      <c r="L26" s="21">
        <v>0</v>
      </c>
    </row>
    <row r="27" spans="1:12" ht="51" customHeight="1" x14ac:dyDescent="0.35">
      <c r="A27" s="21" t="s">
        <v>79</v>
      </c>
      <c r="B27" s="21" t="s">
        <v>237</v>
      </c>
      <c r="C27" s="21" t="s">
        <v>238</v>
      </c>
      <c r="D27" s="21"/>
      <c r="E27" s="21" t="s">
        <v>190</v>
      </c>
      <c r="F27" s="21" t="s">
        <v>239</v>
      </c>
      <c r="G27" s="21" t="s">
        <v>240</v>
      </c>
      <c r="H27" s="21" t="str">
        <f>CONCATENATE(Table1323[[#This Row],[Niveau 1 ]],$M$1,Table1323[[#This Row],[Niveau 2]],$M$1,Table1323[[#This Row],[Niveau 3]],$M$1,Table1323[[#This Row],[Niveau 4]])</f>
        <v>Plastique,Polystyrène,Mousse de polystyrène (densité 20 kg/m³),</v>
      </c>
      <c r="I27" s="21" t="str">
        <f>CONCATENATE(Table1323[[#This Row],[Niveau 1 ]],$M$1,Table1323[[#This Row],[Niveau 2]],$M$1,Table1323[[#This Row],[Niveau 3]],$M$1,Table1323[[#This Row],[Niveau 4]])</f>
        <v>Plastique,Polystyrène,Mousse de polystyrène (densité 20 kg/m³),</v>
      </c>
      <c r="J27" s="21">
        <v>3.1</v>
      </c>
      <c r="K27" s="21">
        <v>25</v>
      </c>
      <c r="L27" s="21">
        <v>0</v>
      </c>
    </row>
    <row r="28" spans="1:12" ht="36.9" customHeight="1" x14ac:dyDescent="0.35">
      <c r="A28" s="21" t="s">
        <v>79</v>
      </c>
      <c r="B28" s="21" t="s">
        <v>83</v>
      </c>
      <c r="C28" s="21" t="s">
        <v>86</v>
      </c>
      <c r="D28" s="21"/>
      <c r="E28" s="21" t="s">
        <v>190</v>
      </c>
      <c r="F28" s="21" t="s">
        <v>241</v>
      </c>
      <c r="G28" s="21" t="s">
        <v>242</v>
      </c>
      <c r="H28" s="21" t="str">
        <f>CONCATENATE(Table1323[[#This Row],[Niveau 1 ]],$M$1,Table1323[[#This Row],[Niveau 2]],$M$1,Table1323[[#This Row],[Niveau 3]],$M$1,Table1323[[#This Row],[Niveau 4]])</f>
        <v>Plastique,Polyéthylène,Polyéthylène haute densité,</v>
      </c>
      <c r="I28" s="21" t="str">
        <f>CONCATENATE(Table1323[[#This Row],[Niveau 1 ]],$M$1,Table1323[[#This Row],[Niveau 2]],$M$1,Table1323[[#This Row],[Niveau 3]],$M$1,Table1323[[#This Row],[Niveau 4]])</f>
        <v>Plastique,Polyéthylène,Polyéthylène haute densité,</v>
      </c>
      <c r="J28" s="21">
        <v>0.755</v>
      </c>
      <c r="K28" s="21">
        <v>26</v>
      </c>
      <c r="L28" s="21">
        <v>0</v>
      </c>
    </row>
    <row r="29" spans="1:12" ht="29" x14ac:dyDescent="0.35">
      <c r="A29" s="21" t="s">
        <v>212</v>
      </c>
      <c r="B29" s="21" t="s">
        <v>243</v>
      </c>
      <c r="C29" s="21"/>
      <c r="D29" s="21"/>
      <c r="E29" s="21" t="s">
        <v>190</v>
      </c>
      <c r="F29" s="21" t="s">
        <v>244</v>
      </c>
      <c r="G29" s="21"/>
      <c r="H29" s="21" t="str">
        <f>CONCATENATE(Table1323[[#This Row],[Niveau 1 ]],$M$1,Table1323[[#This Row],[Niveau 2]],$M$1,Table1323[[#This Row],[Niveau 3]],$M$1,Table1323[[#This Row],[Niveau 4]])</f>
        <v>Roche,Sable (0-5mm),,</v>
      </c>
      <c r="I29" s="21" t="str">
        <f>CONCATENATE(Table1323[[#This Row],[Niveau 1 ]],$M$1,Table1323[[#This Row],[Niveau 2]],$M$1,Table1323[[#This Row],[Niveau 3]],$M$1,Table1323[[#This Row],[Niveau 4]])</f>
        <v>Roche,Sable (0-5mm),,</v>
      </c>
      <c r="J29" s="21">
        <v>7.4700000000000001E-3</v>
      </c>
      <c r="K29" s="21">
        <v>27</v>
      </c>
      <c r="L29" s="21">
        <v>0</v>
      </c>
    </row>
    <row r="30" spans="1:12" x14ac:dyDescent="0.35">
      <c r="A30" s="21" t="s">
        <v>78</v>
      </c>
      <c r="B30" s="21" t="s">
        <v>245</v>
      </c>
      <c r="C30" s="21"/>
      <c r="D30" s="21"/>
      <c r="E30" s="21" t="s">
        <v>190</v>
      </c>
      <c r="F30" s="21"/>
      <c r="G30" s="21"/>
      <c r="H30" s="21" t="str">
        <f>CONCATENATE(Table1323[[#This Row],[Niveau 1 ]],$M$1,Table1323[[#This Row],[Niveau 2]],$M$1,Table1323[[#This Row],[Niveau 3]],$M$1,Table1323[[#This Row],[Niveau 4]])</f>
        <v>Béton,Bloc en ciment ou parpaing,,</v>
      </c>
      <c r="I30" s="21" t="str">
        <f>CONCATENATE(Table1323[[#This Row],[Niveau 1 ]],$M$1,Table1323[[#This Row],[Niveau 2]],$M$1,Table1323[[#This Row],[Niveau 3]],$M$1,Table1323[[#This Row],[Niveau 4]])</f>
        <v>Béton,Bloc en ciment ou parpaing,,</v>
      </c>
      <c r="J30" s="21">
        <v>9.2999999999999999E-2</v>
      </c>
      <c r="K30" s="21">
        <v>28</v>
      </c>
      <c r="L30" s="21">
        <v>0</v>
      </c>
    </row>
    <row r="31" spans="1:12" s="4" customFormat="1" x14ac:dyDescent="0.35">
      <c r="A31" s="21" t="s">
        <v>246</v>
      </c>
      <c r="B31" s="21" t="s">
        <v>247</v>
      </c>
      <c r="C31" s="21"/>
      <c r="D31" s="21"/>
      <c r="E31" s="21" t="s">
        <v>190</v>
      </c>
      <c r="F31" s="21"/>
      <c r="G31" s="21"/>
      <c r="H31" s="21" t="str">
        <f>CONCATENATE(Table1323[[#This Row],[Niveau 1 ]],$M$1,Table1323[[#This Row],[Niveau 2]],$M$1,Table1323[[#This Row],[Niveau 3]],$M$1,Table1323[[#This Row],[Niveau 4]])</f>
        <v>Brique,Brique en argile,,</v>
      </c>
      <c r="I31" s="21" t="str">
        <f>CONCATENATE(Table1323[[#This Row],[Niveau 1 ]],$M$1,Table1323[[#This Row],[Niveau 2]],$M$1,Table1323[[#This Row],[Niveau 3]],$M$1,Table1323[[#This Row],[Niveau 4]])</f>
        <v>Brique,Brique en argile,,</v>
      </c>
      <c r="J31" s="21">
        <v>0.21299999999999999</v>
      </c>
      <c r="K31" s="21">
        <v>29</v>
      </c>
      <c r="L31" s="21">
        <v>0</v>
      </c>
    </row>
    <row r="32" spans="1:12" x14ac:dyDescent="0.35">
      <c r="A32" s="21" t="s">
        <v>248</v>
      </c>
      <c r="B32" s="21" t="s">
        <v>249</v>
      </c>
      <c r="C32" s="21"/>
      <c r="D32" s="21"/>
      <c r="E32" s="21" t="s">
        <v>190</v>
      </c>
      <c r="F32" s="21"/>
      <c r="G32" s="21"/>
      <c r="H32" s="21" t="str">
        <f>CONCATENATE(Table1323[[#This Row],[Niveau 1 ]],$M$1,Table1323[[#This Row],[Niveau 2]],$M$1,Table1323[[#This Row],[Niveau 3]],$M$1,Table1323[[#This Row],[Niveau 4]])</f>
        <v>Textile,Tissu Acrylique,,</v>
      </c>
      <c r="I32" s="21" t="str">
        <f>CONCATENATE(Table1323[[#This Row],[Niveau 1 ]],$M$1,Table1323[[#This Row],[Niveau 2]],$M$1,Table1323[[#This Row],[Niveau 3]],$M$1,Table1323[[#This Row],[Niveau 4]])</f>
        <v>Textile,Tissu Acrylique,,</v>
      </c>
      <c r="J32" s="21">
        <v>9.6999999999999993</v>
      </c>
      <c r="K32" s="21">
        <v>30</v>
      </c>
      <c r="L32" s="21">
        <v>0</v>
      </c>
    </row>
    <row r="33" spans="1:12" x14ac:dyDescent="0.35">
      <c r="A33" s="21" t="s">
        <v>248</v>
      </c>
      <c r="B33" s="21" t="s">
        <v>250</v>
      </c>
      <c r="C33" s="21"/>
      <c r="D33" s="21"/>
      <c r="E33" s="21" t="s">
        <v>190</v>
      </c>
      <c r="F33" s="21"/>
      <c r="G33" s="21"/>
      <c r="H33" s="21" t="str">
        <f>CONCATENATE(Table1323[[#This Row],[Niveau 1 ]],$M$1,Table1323[[#This Row],[Niveau 2]],$M$1,Table1323[[#This Row],[Niveau 3]],$M$1,Table1323[[#This Row],[Niveau 4]])</f>
        <v>Textile,Coton,,</v>
      </c>
      <c r="I33" s="21" t="str">
        <f>CONCATENATE(Table1323[[#This Row],[Niveau 1 ]],$M$1,Table1323[[#This Row],[Niveau 2]],$M$1,Table1323[[#This Row],[Niveau 3]],$M$1,Table1323[[#This Row],[Niveau 4]])</f>
        <v>Textile,Coton,,</v>
      </c>
      <c r="J33" s="21">
        <v>6.1</v>
      </c>
      <c r="K33" s="21">
        <v>31</v>
      </c>
      <c r="L33" s="21">
        <v>0</v>
      </c>
    </row>
    <row r="34" spans="1:12" x14ac:dyDescent="0.35">
      <c r="A34" s="21" t="s">
        <v>248</v>
      </c>
      <c r="B34" s="21" t="s">
        <v>251</v>
      </c>
      <c r="C34" s="21"/>
      <c r="D34" s="21"/>
      <c r="E34" s="21" t="s">
        <v>190</v>
      </c>
      <c r="F34" s="21"/>
      <c r="G34" s="21" t="s">
        <v>252</v>
      </c>
      <c r="H34" s="21" t="str">
        <f>CONCATENATE(Table1323[[#This Row],[Niveau 1 ]],$M$1,Table1323[[#This Row],[Niveau 2]],$M$1,Table1323[[#This Row],[Niveau 3]],$M$1,Table1323[[#This Row],[Niveau 4]])</f>
        <v>Textile,Toile de jute,,</v>
      </c>
      <c r="I34" s="21" t="str">
        <f>CONCATENATE(Table1323[[#This Row],[Niveau 1 ]],$M$1,Table1323[[#This Row],[Niveau 2]],$M$1,Table1323[[#This Row],[Niveau 3]],$M$1,Table1323[[#This Row],[Niveau 4]])</f>
        <v>Textile,Toile de jute,,</v>
      </c>
      <c r="J34" s="21">
        <v>0.14699999999999999</v>
      </c>
      <c r="K34" s="21">
        <v>32</v>
      </c>
      <c r="L34" s="21">
        <v>0</v>
      </c>
    </row>
    <row r="35" spans="1:12" x14ac:dyDescent="0.35">
      <c r="A35" s="21"/>
      <c r="B35" s="21"/>
      <c r="C35" s="21"/>
      <c r="D35" s="21"/>
      <c r="E35" s="21"/>
      <c r="F35" s="21"/>
      <c r="G35" s="21"/>
      <c r="H35" s="21" t="str">
        <f>CONCATENATE(Table1323[[#This Row],[Niveau 1 ]],$M$1,Table1323[[#This Row],[Niveau 2]],$M$1,Table1323[[#This Row],[Niveau 3]],$M$1,Table1323[[#This Row],[Niveau 4]])</f>
        <v>,,,</v>
      </c>
      <c r="I35" s="21" t="str">
        <f>CONCATENATE(Table1323[[#This Row],[Niveau 1 ]],$M$1,Table1323[[#This Row],[Niveau 2]],$M$1,Table1323[[#This Row],[Niveau 3]],$M$1,Table1323[[#This Row],[Niveau 4]])</f>
        <v>,,,</v>
      </c>
      <c r="J35" s="21">
        <v>0</v>
      </c>
      <c r="K35" s="21"/>
      <c r="L35" s="21"/>
    </row>
    <row r="36" spans="1:12" x14ac:dyDescent="0.35">
      <c r="A36" s="21"/>
      <c r="B36" s="21"/>
      <c r="C36" s="21"/>
      <c r="D36" s="21"/>
      <c r="E36" s="21"/>
      <c r="F36" s="21"/>
      <c r="G36" s="21"/>
      <c r="H36" s="21" t="str">
        <f>CONCATENATE(Table1323[[#This Row],[Niveau 1 ]],$M$1,Table1323[[#This Row],[Niveau 2]],$M$1,Table1323[[#This Row],[Niveau 3]],$M$1,Table1323[[#This Row],[Niveau 4]])</f>
        <v>,,,</v>
      </c>
      <c r="I36" s="21" t="str">
        <f>CONCATENATE(Table1323[[#This Row],[Niveau 1 ]],$M$1,Table1323[[#This Row],[Niveau 2]],$M$1,Table1323[[#This Row],[Niveau 3]],$M$1,Table1323[[#This Row],[Niveau 4]])</f>
        <v>,,,</v>
      </c>
      <c r="J36" s="21"/>
      <c r="K36" s="21"/>
      <c r="L36" s="21">
        <v>0</v>
      </c>
    </row>
    <row r="37" spans="1:12" x14ac:dyDescent="0.35">
      <c r="A37" s="21"/>
      <c r="B37" s="24"/>
      <c r="C37" s="21"/>
      <c r="D37" s="21"/>
      <c r="E37" s="24"/>
      <c r="F37" s="21"/>
      <c r="G37" s="21"/>
      <c r="H37" s="21"/>
      <c r="I37" s="21"/>
      <c r="J37" s="25"/>
      <c r="K37" s="25"/>
      <c r="L37" s="21"/>
    </row>
    <row r="38" spans="1:12" x14ac:dyDescent="0.35">
      <c r="A38" s="21"/>
      <c r="B38" s="24"/>
      <c r="C38" s="21"/>
      <c r="D38" s="21"/>
      <c r="E38" s="21"/>
      <c r="F38" s="21"/>
      <c r="G38" s="21"/>
      <c r="H38" s="21"/>
      <c r="I38" s="21"/>
      <c r="J38" s="25"/>
      <c r="K38" s="25"/>
      <c r="L38" s="21"/>
    </row>
    <row r="39" spans="1:12" x14ac:dyDescent="0.35">
      <c r="A39" s="21"/>
      <c r="B39" s="24"/>
      <c r="C39" s="21"/>
      <c r="D39" s="21"/>
      <c r="E39" s="21"/>
      <c r="F39" s="21"/>
      <c r="G39" s="21"/>
      <c r="H39" s="21"/>
      <c r="I39" s="21"/>
      <c r="J39" s="25"/>
      <c r="K39" s="25"/>
      <c r="L39" s="21"/>
    </row>
    <row r="40" spans="1:12" x14ac:dyDescent="0.35">
      <c r="A40" s="21"/>
      <c r="B40" s="24"/>
      <c r="C40" s="21"/>
      <c r="D40" s="21"/>
      <c r="E40" s="21"/>
      <c r="F40" s="21"/>
      <c r="G40" s="21"/>
      <c r="H40" s="21"/>
      <c r="I40" s="21"/>
      <c r="J40" s="25"/>
      <c r="K40" s="25"/>
      <c r="L40" s="21"/>
    </row>
    <row r="41" spans="1:12" x14ac:dyDescent="0.35">
      <c r="A41" s="21"/>
      <c r="B41" s="24"/>
      <c r="C41" s="21"/>
      <c r="D41" s="21"/>
      <c r="E41" s="21"/>
      <c r="F41" s="21"/>
      <c r="G41" s="21"/>
      <c r="H41" s="21"/>
      <c r="I41" s="21"/>
      <c r="J41" s="25"/>
      <c r="K41" s="25"/>
      <c r="L41" s="21"/>
    </row>
  </sheetData>
  <phoneticPr fontId="12" type="noConversion"/>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19A92-1259-4256-9469-6F8287AF85BD}">
  <sheetPr>
    <tabColor theme="5" tint="0.39997558519241921"/>
  </sheetPr>
  <dimension ref="A2:B9"/>
  <sheetViews>
    <sheetView workbookViewId="0"/>
  </sheetViews>
  <sheetFormatPr defaultColWidth="8.90625" defaultRowHeight="14" x14ac:dyDescent="0.4"/>
  <cols>
    <col min="1" max="1" width="19.36328125" style="167" bestFit="1" customWidth="1"/>
    <col min="2" max="2" width="23.36328125" style="167" customWidth="1"/>
    <col min="3" max="16384" width="8.90625" style="167"/>
  </cols>
  <sheetData>
    <row r="2" spans="1:2" x14ac:dyDescent="0.4">
      <c r="A2" s="255" t="s">
        <v>253</v>
      </c>
      <c r="B2" s="255"/>
    </row>
    <row r="3" spans="1:2" x14ac:dyDescent="0.4">
      <c r="A3" s="255"/>
      <c r="B3" s="255"/>
    </row>
    <row r="4" spans="1:2" x14ac:dyDescent="0.4">
      <c r="A4" s="255" t="s">
        <v>254</v>
      </c>
      <c r="B4" s="255" t="s">
        <v>255</v>
      </c>
    </row>
    <row r="5" spans="1:2" x14ac:dyDescent="0.4">
      <c r="A5" s="256" t="s">
        <v>124</v>
      </c>
      <c r="B5" s="257">
        <v>0.32008271999999999</v>
      </c>
    </row>
    <row r="6" spans="1:2" x14ac:dyDescent="0.4">
      <c r="A6" s="256" t="s">
        <v>125</v>
      </c>
      <c r="B6" s="257">
        <v>2.6978136999999999E-2</v>
      </c>
    </row>
    <row r="7" spans="1:2" x14ac:dyDescent="0.4">
      <c r="A7" s="256" t="s">
        <v>126</v>
      </c>
      <c r="B7" s="257">
        <v>8.8323557000000007E-3</v>
      </c>
    </row>
    <row r="8" spans="1:2" x14ac:dyDescent="0.4">
      <c r="A8" s="258" t="s">
        <v>127</v>
      </c>
      <c r="B8" s="257">
        <v>1.05</v>
      </c>
    </row>
    <row r="9" spans="1:2" x14ac:dyDescent="0.4">
      <c r="A9" s="168"/>
      <c r="B9" s="168"/>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A6B4E4E5808A443B0945CAA88105401" ma:contentTypeVersion="13" ma:contentTypeDescription="Crée un document." ma:contentTypeScope="" ma:versionID="c18e487175771efe9c6259a3f4dcfa03">
  <xsd:schema xmlns:xsd="http://www.w3.org/2001/XMLSchema" xmlns:xs="http://www.w3.org/2001/XMLSchema" xmlns:p="http://schemas.microsoft.com/office/2006/metadata/properties" xmlns:ns2="64a6f7dc-8d44-4a9f-9ed4-68f079d95a33" xmlns:ns3="a202ad12-c942-42ab-8ccd-703b03f9ed3d" targetNamespace="http://schemas.microsoft.com/office/2006/metadata/properties" ma:root="true" ma:fieldsID="a726b44964f84c49e16c582c17982054" ns2:_="" ns3:_="">
    <xsd:import namespace="64a6f7dc-8d44-4a9f-9ed4-68f079d95a33"/>
    <xsd:import namespace="a202ad12-c942-42ab-8ccd-703b03f9ed3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a6f7dc-8d44-4a9f-9ed4-68f079d95a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02ad12-c942-42ab-8ccd-703b03f9ed3d"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4a6f7dc-8d44-4a9f-9ed4-68f079d95a3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0A54E11-82E8-4DC2-9834-9D77BEE43584}">
  <ds:schemaRefs>
    <ds:schemaRef ds:uri="http://schemas.microsoft.com/sharepoint/v3/contenttype/forms"/>
  </ds:schemaRefs>
</ds:datastoreItem>
</file>

<file path=customXml/itemProps2.xml><?xml version="1.0" encoding="utf-8"?>
<ds:datastoreItem xmlns:ds="http://schemas.openxmlformats.org/officeDocument/2006/customXml" ds:itemID="{11EC3B88-26AA-48B9-8B66-1C722DB16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a6f7dc-8d44-4a9f-9ed4-68f079d95a33"/>
    <ds:schemaRef ds:uri="a202ad12-c942-42ab-8ccd-703b03f9ed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4D98CF-451A-4FD1-93E2-8CF9222914AC}">
  <ds:schemaRefs>
    <ds:schemaRef ds:uri="http://schemas.microsoft.com/office/2006/metadata/properties"/>
    <ds:schemaRef ds:uri="http://schemas.microsoft.com/office/infopath/2007/PartnerControls"/>
    <ds:schemaRef ds:uri="64a6f7dc-8d44-4a9f-9ed4-68f079d95a3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Intro</vt:lpstr>
      <vt:lpstr>Guide de transport</vt:lpstr>
      <vt:lpstr>Spec 1</vt:lpstr>
      <vt:lpstr>Spec 2</vt:lpstr>
      <vt:lpstr>Spec 3</vt:lpstr>
      <vt:lpstr>Spec 4</vt:lpstr>
      <vt:lpstr>Comparaison des specs</vt:lpstr>
      <vt:lpstr>Liste Matériel</vt:lpstr>
      <vt:lpstr>Transport data</vt:lpstr>
      <vt:lpstr>Données fin de vie</vt:lpstr>
      <vt:lpstr>Données emballage</vt:lpstr>
      <vt:lpstr>Listes</vt:lpstr>
      <vt:lpstr>References</vt:lpstr>
      <vt:lpstr>Intro!_GoBack</vt:lpstr>
      <vt:lpstr>Concrete</vt:lpstr>
      <vt:lpstr>Non_Structural_Concrete</vt:lpstr>
      <vt:lpstr>Structural_Concrete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Jennings, Tom</dc:creator>
  <cp:keywords/>
  <dc:description/>
  <cp:lastModifiedBy>Julien DAVIET</cp:lastModifiedBy>
  <cp:revision/>
  <dcterms:created xsi:type="dcterms:W3CDTF">2021-05-13T16:07:40Z</dcterms:created>
  <dcterms:modified xsi:type="dcterms:W3CDTF">2024-12-04T12:52:03Z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0x0101007A6B4E4E5808A443B0945CAA88105401</vt:lpwstr>
  </property>
  <property fmtid="{D5CDD505-2E9C-101B-9397-08002B2CF9AE}" pid="3" name="MediaServiceImageTags">
    <vt:lpwstr/>
  </property>
</Properties>
</file>